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elaoufir\Downloads\"/>
    </mc:Choice>
  </mc:AlternateContent>
  <xr:revisionPtr revIDLastSave="0" documentId="13_ncr:1_{C6CD04C3-67F2-4F7A-A430-5DFAACB066EF}" xr6:coauthVersionLast="45" xr6:coauthVersionMax="45" xr10:uidLastSave="{00000000-0000-0000-0000-000000000000}"/>
  <bookViews>
    <workbookView xWindow="-110" yWindow="-110" windowWidth="19420" windowHeight="10420" tabRatio="897" firstSheet="6" activeTab="10" xr2:uid="{00000000-000D-0000-FFFF-FFFF00000000}"/>
  </bookViews>
  <sheets>
    <sheet name="ALL ORDERS" sheetId="1" r:id="rId1"/>
    <sheet name="CUSTOMERS" sheetId="2" r:id="rId2"/>
    <sheet name="RESTAURANTS" sheetId="3" r:id="rId3"/>
    <sheet name="DRIVERS" sheetId="4" r:id="rId4"/>
    <sheet name="ORDER DETAILS" sheetId="5" r:id="rId5"/>
    <sheet name="LISTS &amp; METRICS" sheetId="8" r:id="rId6"/>
    <sheet name="DATEDIF" sheetId="15" r:id="rId7"/>
    <sheet name="DASH 1 - KPI" sheetId="6" r:id="rId8"/>
    <sheet name="DASH 2 - TOP PERF" sheetId="7" r:id="rId9"/>
    <sheet name="PIVOT TABLES" sheetId="14" r:id="rId10"/>
    <sheet name="DASH 3 - BASED ON PT" sheetId="10" r:id="rId11"/>
    <sheet name="INTERACTIVE MAP" sheetId="11" r:id="rId12"/>
    <sheet name="POWER QUERY" sheetId="12" r:id="rId13"/>
  </sheets>
  <definedNames>
    <definedName name="NativeTimeline_Order_Date">#N/A</definedName>
    <definedName name="NativeTimeline_Order_Date1">#N/A</definedName>
    <definedName name="NativeTimeline_Order_Date2">#N/A</definedName>
    <definedName name="_xlnm.Print_Titles" localSheetId="9">'PIVOT TABLES'!$1:$1</definedName>
    <definedName name="Slicer_Day_of_the_week">#N/A</definedName>
    <definedName name="Slicer_Day_of_the_week1">#N/A</definedName>
    <definedName name="Slicer_Restaurant_Type">#N/A</definedName>
    <definedName name="Slicer_Restaurant_Type1">#N/A</definedName>
    <definedName name="Slicer_Restaurant_Type2">#N/A</definedName>
  </definedNames>
  <calcPr calcId="191029"/>
  <pivotCaches>
    <pivotCache cacheId="7" r:id="rId14"/>
  </pivotCaches>
  <extLst>
    <ext xmlns:x14="http://schemas.microsoft.com/office/spreadsheetml/2009/9/main" uri="{BBE1A952-AA13-448e-AADC-164F8A28A991}">
      <x14:slicerCaches>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0"/>
        <x15:timelineCacheRef r:id="rId21"/>
        <x15:timelineCacheRef r:id="rId2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23" roundtripDataSignature="AMtx7mjrIiKRWgkr7pXaM4Atf8dKVbBSMA=="/>
    </ext>
  </extLst>
</workbook>
</file>

<file path=xl/calcChain.xml><?xml version="1.0" encoding="utf-8"?>
<calcChain xmlns="http://schemas.openxmlformats.org/spreadsheetml/2006/main">
  <c r="A16" i="10" l="1" a="1"/>
  <c r="A16" i="10" s="1"/>
  <c r="A12" i="10" a="1"/>
  <c r="A12" i="10" s="1"/>
  <c r="E47" i="10"/>
  <c r="D47" i="10"/>
  <c r="C47" i="10"/>
  <c r="B47" i="10"/>
  <c r="I41" i="10"/>
  <c r="H41" i="10"/>
  <c r="G41" i="10"/>
  <c r="F41" i="10"/>
  <c r="E41" i="10"/>
  <c r="D41" i="10"/>
  <c r="C41" i="10"/>
  <c r="B41" i="10"/>
  <c r="H39" i="10"/>
  <c r="G39" i="10"/>
  <c r="F39" i="10"/>
  <c r="E39" i="10"/>
  <c r="D39" i="10"/>
  <c r="C39" i="10"/>
  <c r="B39" i="10"/>
  <c r="I7" i="10"/>
  <c r="H7" i="10"/>
  <c r="G7" i="10"/>
  <c r="F7" i="10"/>
  <c r="E7" i="10"/>
  <c r="D7" i="10"/>
  <c r="C7" i="10"/>
  <c r="B7" i="10"/>
  <c r="H6" i="10"/>
  <c r="H8" i="10" s="1"/>
  <c r="H12" i="10" s="1" a="1"/>
  <c r="H12" i="10" s="1"/>
  <c r="G6" i="10"/>
  <c r="G8" i="10" s="1"/>
  <c r="G12" i="10" s="1" a="1"/>
  <c r="G12" i="10" s="1"/>
  <c r="F6" i="10"/>
  <c r="F8" i="10" s="1"/>
  <c r="F12" i="10" s="1" a="1"/>
  <c r="F12" i="10" s="1"/>
  <c r="E6" i="10"/>
  <c r="E8" i="10" s="1"/>
  <c r="E12" i="10" s="1" a="1"/>
  <c r="E12" i="10" s="1"/>
  <c r="D6" i="10"/>
  <c r="D8" i="10" s="1"/>
  <c r="D12" i="10" s="1" a="1"/>
  <c r="D12" i="10" s="1"/>
  <c r="C6" i="10"/>
  <c r="C8" i="10" s="1"/>
  <c r="C12" i="10" s="1" a="1"/>
  <c r="C12" i="10" s="1"/>
  <c r="B6" i="10"/>
  <c r="B16" i="10" s="1" a="1"/>
  <c r="B16" i="10" s="1"/>
  <c r="B49" i="6"/>
  <c r="F12" i="6"/>
  <c r="E12" i="6"/>
  <c r="D12" i="6"/>
  <c r="C12" i="6"/>
  <c r="B12" i="6"/>
  <c r="H35" i="6"/>
  <c r="G12" i="6"/>
  <c r="C48" i="6"/>
  <c r="D48" i="6"/>
  <c r="E48" i="6"/>
  <c r="F48" i="6"/>
  <c r="G48" i="6"/>
  <c r="B48" i="6"/>
  <c r="C35" i="6"/>
  <c r="D35" i="6"/>
  <c r="E35" i="6"/>
  <c r="F35" i="6"/>
  <c r="G35" i="6"/>
  <c r="B35" i="6"/>
  <c r="C23" i="6"/>
  <c r="D23" i="6"/>
  <c r="E23" i="6"/>
  <c r="F23" i="6"/>
  <c r="G23" i="6"/>
  <c r="H23" i="6"/>
  <c r="B23" i="6"/>
  <c r="D21" i="6"/>
  <c r="E21" i="6"/>
  <c r="F21" i="6"/>
  <c r="G21" i="6"/>
  <c r="C21" i="6"/>
  <c r="B21" i="6"/>
  <c r="B26" i="6" s="1"/>
  <c r="B20" i="6"/>
  <c r="C51" i="6" a="1"/>
  <c r="C51" i="6" s="1"/>
  <c r="D51" i="6" a="1"/>
  <c r="D51" i="6" s="1"/>
  <c r="E51" i="6" a="1"/>
  <c r="E51" i="6" s="1"/>
  <c r="F51" i="6" a="1"/>
  <c r="F51" i="6" s="1"/>
  <c r="G51" i="6" a="1"/>
  <c r="G51" i="6" s="1"/>
  <c r="H51" i="6" a="1"/>
  <c r="H51" i="6" s="1"/>
  <c r="I51" i="6" s="1"/>
  <c r="B51" i="6" a="1"/>
  <c r="B51" i="6" s="1"/>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 i="15"/>
  <c r="V2" i="1"/>
  <c r="H16" i="10" l="1" a="1"/>
  <c r="H16" i="10" s="1"/>
  <c r="G16" i="10" a="1"/>
  <c r="G16" i="10" s="1"/>
  <c r="F16" i="10" a="1"/>
  <c r="F16" i="10" s="1"/>
  <c r="E16" i="10" a="1"/>
  <c r="E16" i="10" s="1"/>
  <c r="D16" i="10" a="1"/>
  <c r="D16" i="10" s="1"/>
  <c r="C16" i="10" a="1"/>
  <c r="C16" i="10" s="1"/>
  <c r="A19" i="10"/>
  <c r="F47" i="10"/>
  <c r="F48" i="10" s="1"/>
  <c r="I6" i="10"/>
  <c r="I8" i="10" s="1"/>
  <c r="I39" i="10"/>
  <c r="I40" i="10" s="1"/>
  <c r="B8" i="10"/>
  <c r="B12" i="10" s="1" a="1"/>
  <c r="B12" i="10" s="1"/>
  <c r="H21" i="6"/>
  <c r="I21" i="6" s="1"/>
  <c r="H12" i="6"/>
  <c r="H48" i="6"/>
  <c r="B24" i="6"/>
  <c r="V4" i="1"/>
  <c r="H2" i="5"/>
  <c r="H3" i="5"/>
  <c r="H4" i="5"/>
  <c r="H5" i="5"/>
  <c r="H6" i="5"/>
  <c r="H7" i="5"/>
  <c r="H8" i="5"/>
  <c r="H9" i="5"/>
  <c r="H10" i="5"/>
  <c r="H11" i="5"/>
  <c r="H12" i="5"/>
  <c r="H13" i="5"/>
  <c r="J13" i="5" s="1" a="1"/>
  <c r="J13" i="5" s="1"/>
  <c r="H14" i="5"/>
  <c r="H15" i="5"/>
  <c r="H16" i="5"/>
  <c r="J16" i="5" s="1" a="1"/>
  <c r="J16" i="5" s="1"/>
  <c r="H17" i="5"/>
  <c r="H18" i="5"/>
  <c r="H19" i="5"/>
  <c r="H20" i="5"/>
  <c r="H21" i="5"/>
  <c r="H22" i="5"/>
  <c r="H23" i="5"/>
  <c r="H24" i="5"/>
  <c r="H25" i="5"/>
  <c r="H26" i="5"/>
  <c r="H27" i="5"/>
  <c r="H28" i="5"/>
  <c r="H29" i="5"/>
  <c r="H30" i="5"/>
  <c r="H31" i="5"/>
  <c r="H32" i="5"/>
  <c r="J32" i="5" s="1" a="1"/>
  <c r="J32" i="5" s="1"/>
  <c r="H33" i="5"/>
  <c r="H34" i="5"/>
  <c r="H35" i="5"/>
  <c r="H36" i="5"/>
  <c r="H37" i="5"/>
  <c r="H38" i="5"/>
  <c r="H39" i="5"/>
  <c r="H40" i="5"/>
  <c r="J40" i="5" s="1" a="1"/>
  <c r="J40" i="5" s="1"/>
  <c r="H41" i="5"/>
  <c r="H42" i="5"/>
  <c r="H43" i="5"/>
  <c r="H44" i="5"/>
  <c r="H45" i="5"/>
  <c r="H46" i="5"/>
  <c r="J46" i="5" s="1" a="1"/>
  <c r="J46" i="5" s="1"/>
  <c r="H47" i="5"/>
  <c r="J47" i="5" s="1" a="1"/>
  <c r="J47" i="5" s="1"/>
  <c r="H48" i="5"/>
  <c r="H49" i="5"/>
  <c r="H50" i="5"/>
  <c r="H51" i="5"/>
  <c r="H52" i="5"/>
  <c r="H53" i="5"/>
  <c r="H54" i="5"/>
  <c r="J54" i="5" s="1" a="1"/>
  <c r="J54" i="5" s="1"/>
  <c r="H55" i="5"/>
  <c r="H56" i="5"/>
  <c r="H57" i="5"/>
  <c r="H58" i="5"/>
  <c r="H59" i="5"/>
  <c r="H60" i="5"/>
  <c r="H61" i="5"/>
  <c r="H62" i="5"/>
  <c r="H63" i="5"/>
  <c r="J63" i="5" s="1" a="1"/>
  <c r="J63" i="5" s="1"/>
  <c r="H64" i="5"/>
  <c r="H65" i="5"/>
  <c r="H66" i="5"/>
  <c r="H67" i="5"/>
  <c r="H68" i="5"/>
  <c r="H69" i="5"/>
  <c r="H70" i="5"/>
  <c r="I70" i="5" s="1" a="1"/>
  <c r="I70" i="5" s="1"/>
  <c r="H71" i="5"/>
  <c r="H72" i="5"/>
  <c r="H73" i="5"/>
  <c r="H74" i="5"/>
  <c r="H75" i="5"/>
  <c r="H76" i="5"/>
  <c r="H77" i="5"/>
  <c r="H78" i="5"/>
  <c r="H79" i="5"/>
  <c r="J79" i="5" s="1" a="1"/>
  <c r="J79" i="5" s="1"/>
  <c r="H80" i="5"/>
  <c r="H81" i="5"/>
  <c r="H82" i="5"/>
  <c r="H83" i="5"/>
  <c r="H84" i="5"/>
  <c r="H85" i="5"/>
  <c r="H86" i="5"/>
  <c r="H87" i="5"/>
  <c r="H88" i="5"/>
  <c r="J88" i="5" s="1" a="1"/>
  <c r="J88" i="5" s="1"/>
  <c r="H89" i="5"/>
  <c r="H90" i="5"/>
  <c r="H91" i="5"/>
  <c r="H92" i="5"/>
  <c r="H93" i="5"/>
  <c r="H94" i="5"/>
  <c r="H95" i="5"/>
  <c r="H96" i="5"/>
  <c r="H97" i="5"/>
  <c r="H98" i="5"/>
  <c r="H99" i="5"/>
  <c r="H100" i="5"/>
  <c r="H101" i="5"/>
  <c r="H102" i="5"/>
  <c r="I102" i="5" s="1" a="1"/>
  <c r="I102" i="5" s="1"/>
  <c r="H103" i="5"/>
  <c r="H104" i="5"/>
  <c r="H105" i="5"/>
  <c r="H106" i="5"/>
  <c r="H107" i="5"/>
  <c r="H108" i="5"/>
  <c r="H109" i="5"/>
  <c r="H110" i="5"/>
  <c r="H111" i="5"/>
  <c r="H112" i="5"/>
  <c r="H113" i="5"/>
  <c r="H114" i="5"/>
  <c r="H115" i="5"/>
  <c r="H116" i="5"/>
  <c r="H117" i="5"/>
  <c r="J117" i="5" s="1" a="1"/>
  <c r="J117" i="5" s="1"/>
  <c r="H118" i="5"/>
  <c r="H119" i="5"/>
  <c r="H120" i="5"/>
  <c r="I120" i="5" s="1" a="1"/>
  <c r="I120" i="5" s="1"/>
  <c r="H121" i="5"/>
  <c r="H122" i="5"/>
  <c r="H123" i="5"/>
  <c r="H124" i="5"/>
  <c r="H125" i="5"/>
  <c r="J125" i="5" s="1" a="1"/>
  <c r="J125" i="5" s="1"/>
  <c r="H126" i="5"/>
  <c r="H127" i="5"/>
  <c r="H128" i="5"/>
  <c r="H129" i="5"/>
  <c r="H130" i="5"/>
  <c r="H131" i="5"/>
  <c r="H132" i="5"/>
  <c r="H133" i="5"/>
  <c r="H134" i="5"/>
  <c r="H135" i="5"/>
  <c r="H136" i="5"/>
  <c r="H137" i="5"/>
  <c r="H138" i="5"/>
  <c r="H139" i="5"/>
  <c r="H140" i="5"/>
  <c r="H141" i="5"/>
  <c r="H142" i="5"/>
  <c r="J142" i="5" s="1" a="1"/>
  <c r="J142" i="5" s="1"/>
  <c r="H143" i="5"/>
  <c r="H144" i="5"/>
  <c r="H145" i="5"/>
  <c r="H146" i="5"/>
  <c r="H147" i="5"/>
  <c r="H148" i="5"/>
  <c r="H149" i="5"/>
  <c r="H150" i="5"/>
  <c r="I150" i="5" s="1" a="1"/>
  <c r="I150" i="5" s="1"/>
  <c r="H151" i="5"/>
  <c r="J151" i="5" s="1" a="1"/>
  <c r="J151" i="5" s="1"/>
  <c r="H152" i="5"/>
  <c r="H153" i="5"/>
  <c r="H154" i="5"/>
  <c r="H155" i="5"/>
  <c r="H156" i="5"/>
  <c r="H157" i="5"/>
  <c r="J157" i="5" s="1" a="1"/>
  <c r="J157" i="5" s="1"/>
  <c r="H158" i="5"/>
  <c r="H159" i="5"/>
  <c r="H160" i="5"/>
  <c r="H161" i="5"/>
  <c r="H162" i="5"/>
  <c r="H163" i="5"/>
  <c r="H164" i="5"/>
  <c r="H165" i="5"/>
  <c r="I165" i="5" s="1" a="1"/>
  <c r="I165" i="5" s="1"/>
  <c r="H166" i="5"/>
  <c r="H167" i="5"/>
  <c r="H168" i="5"/>
  <c r="H169" i="5"/>
  <c r="H170" i="5"/>
  <c r="H171" i="5"/>
  <c r="H172" i="5"/>
  <c r="H173" i="5"/>
  <c r="H174" i="5"/>
  <c r="H175" i="5"/>
  <c r="I175" i="5" s="1" a="1"/>
  <c r="I175" i="5" s="1"/>
  <c r="H176" i="5"/>
  <c r="H177" i="5"/>
  <c r="H178" i="5"/>
  <c r="H179" i="5"/>
  <c r="H180" i="5"/>
  <c r="H181" i="5"/>
  <c r="H182" i="5"/>
  <c r="H183" i="5"/>
  <c r="H184" i="5"/>
  <c r="H185" i="5"/>
  <c r="H186" i="5"/>
  <c r="H187" i="5"/>
  <c r="H188" i="5"/>
  <c r="H189" i="5"/>
  <c r="H190" i="5"/>
  <c r="H191" i="5"/>
  <c r="I191" i="5" s="1" a="1"/>
  <c r="I191" i="5" s="1"/>
  <c r="H192" i="5"/>
  <c r="H193" i="5"/>
  <c r="H194" i="5"/>
  <c r="H195" i="5"/>
  <c r="H196" i="5"/>
  <c r="H197" i="5"/>
  <c r="H198" i="5"/>
  <c r="H199" i="5"/>
  <c r="J199" i="5" s="1" a="1"/>
  <c r="J199" i="5" s="1"/>
  <c r="H200" i="5"/>
  <c r="I200" i="5" s="1" a="1"/>
  <c r="I200" i="5" s="1"/>
  <c r="H201" i="5"/>
  <c r="H202" i="5"/>
  <c r="H203" i="5"/>
  <c r="H204" i="5"/>
  <c r="H205" i="5"/>
  <c r="J205" i="5" s="1" a="1"/>
  <c r="J205" i="5" s="1"/>
  <c r="H206" i="5"/>
  <c r="H207" i="5"/>
  <c r="H208" i="5"/>
  <c r="H209" i="5"/>
  <c r="H210" i="5"/>
  <c r="H211" i="5"/>
  <c r="H212" i="5"/>
  <c r="H213" i="5"/>
  <c r="H214" i="5"/>
  <c r="H215" i="5"/>
  <c r="H216" i="5"/>
  <c r="J216" i="5" s="1" a="1"/>
  <c r="J216" i="5" s="1"/>
  <c r="H217" i="5"/>
  <c r="H218" i="5"/>
  <c r="H219" i="5"/>
  <c r="H220" i="5"/>
  <c r="H221" i="5"/>
  <c r="J221" i="5" s="1" a="1"/>
  <c r="J221" i="5" s="1"/>
  <c r="H222" i="5"/>
  <c r="H223" i="5"/>
  <c r="H224" i="5"/>
  <c r="H225" i="5"/>
  <c r="H226" i="5"/>
  <c r="H227" i="5"/>
  <c r="H228" i="5"/>
  <c r="H229" i="5"/>
  <c r="J229" i="5" s="1" a="1"/>
  <c r="J229" i="5" s="1"/>
  <c r="H230" i="5"/>
  <c r="H231" i="5"/>
  <c r="H232" i="5"/>
  <c r="H233" i="5"/>
  <c r="H234" i="5"/>
  <c r="H235" i="5"/>
  <c r="H236" i="5"/>
  <c r="H237" i="5"/>
  <c r="H238" i="5"/>
  <c r="H239" i="5"/>
  <c r="J239" i="5" s="1" a="1"/>
  <c r="J239" i="5" s="1"/>
  <c r="H240" i="5"/>
  <c r="H241" i="5"/>
  <c r="H242" i="5"/>
  <c r="H243" i="5"/>
  <c r="H244" i="5"/>
  <c r="H245" i="5"/>
  <c r="H246" i="5"/>
  <c r="I246" i="5" s="1" a="1"/>
  <c r="I246" i="5" s="1"/>
  <c r="H247" i="5"/>
  <c r="H248" i="5"/>
  <c r="H249" i="5"/>
  <c r="H250" i="5"/>
  <c r="H251" i="5"/>
  <c r="H252" i="5"/>
  <c r="H253" i="5"/>
  <c r="H254" i="5"/>
  <c r="H255" i="5"/>
  <c r="H256" i="5"/>
  <c r="J256" i="5" s="1" a="1"/>
  <c r="J256" i="5" s="1"/>
  <c r="H257" i="5"/>
  <c r="H258" i="5"/>
  <c r="H259" i="5"/>
  <c r="H260" i="5"/>
  <c r="H261" i="5"/>
  <c r="H262" i="5"/>
  <c r="H263" i="5"/>
  <c r="H264" i="5"/>
  <c r="J264" i="5" s="1" a="1"/>
  <c r="J264" i="5" s="1"/>
  <c r="H265" i="5"/>
  <c r="H266" i="5"/>
  <c r="H267" i="5"/>
  <c r="H268" i="5"/>
  <c r="H269" i="5"/>
  <c r="J269" i="5" s="1" a="1"/>
  <c r="J269" i="5" s="1"/>
  <c r="H270" i="5"/>
  <c r="H271" i="5"/>
  <c r="I271" i="5" s="1" a="1"/>
  <c r="I271" i="5" s="1"/>
  <c r="H272" i="5"/>
  <c r="H273" i="5"/>
  <c r="H274" i="5"/>
  <c r="H275" i="5"/>
  <c r="H276" i="5"/>
  <c r="H277" i="5"/>
  <c r="J277" i="5" s="1" a="1"/>
  <c r="J277" i="5" s="1"/>
  <c r="H278" i="5"/>
  <c r="H279" i="5"/>
  <c r="H280" i="5"/>
  <c r="H281" i="5"/>
  <c r="H282" i="5"/>
  <c r="H283" i="5"/>
  <c r="H284" i="5"/>
  <c r="H285" i="5"/>
  <c r="H286" i="5"/>
  <c r="H287" i="5"/>
  <c r="I287" i="5" s="1" a="1"/>
  <c r="I287" i="5" s="1"/>
  <c r="H288" i="5"/>
  <c r="H289" i="5"/>
  <c r="H290" i="5"/>
  <c r="H291" i="5"/>
  <c r="H292" i="5"/>
  <c r="H293" i="5"/>
  <c r="H294" i="5"/>
  <c r="J294" i="5" s="1" a="1"/>
  <c r="J294" i="5" s="1"/>
  <c r="H295" i="5"/>
  <c r="J295" i="5" s="1" a="1"/>
  <c r="J295" i="5" s="1"/>
  <c r="H296" i="5"/>
  <c r="H297" i="5"/>
  <c r="H298" i="5"/>
  <c r="H299" i="5"/>
  <c r="H300" i="5"/>
  <c r="H301" i="5"/>
  <c r="H302" i="5"/>
  <c r="H303" i="5"/>
  <c r="H304" i="5"/>
  <c r="H305" i="5"/>
  <c r="H306" i="5"/>
  <c r="H307" i="5"/>
  <c r="H308" i="5"/>
  <c r="H309" i="5"/>
  <c r="I309" i="5" s="1" a="1"/>
  <c r="I309" i="5" s="1"/>
  <c r="H310" i="5"/>
  <c r="J310" i="5" s="1" a="1"/>
  <c r="J310" i="5" s="1"/>
  <c r="H311" i="5"/>
  <c r="H312" i="5"/>
  <c r="H313" i="5"/>
  <c r="H314" i="5"/>
  <c r="H315" i="5"/>
  <c r="H316" i="5"/>
  <c r="H317" i="5"/>
  <c r="H318" i="5"/>
  <c r="H319" i="5"/>
  <c r="H320" i="5"/>
  <c r="J320" i="5" s="1" a="1"/>
  <c r="J320" i="5" s="1"/>
  <c r="H321" i="5"/>
  <c r="H322" i="5"/>
  <c r="H323" i="5"/>
  <c r="H324" i="5"/>
  <c r="H325" i="5"/>
  <c r="H326" i="5"/>
  <c r="H327" i="5"/>
  <c r="H328" i="5"/>
  <c r="I328" i="5" s="1" a="1"/>
  <c r="I328" i="5" s="1"/>
  <c r="H329" i="5"/>
  <c r="H330" i="5"/>
  <c r="H331" i="5"/>
  <c r="H332" i="5"/>
  <c r="H333" i="5"/>
  <c r="H334" i="5"/>
  <c r="H335" i="5"/>
  <c r="J335" i="5" s="1" a="1"/>
  <c r="J335" i="5" s="1"/>
  <c r="H336" i="5"/>
  <c r="H337" i="5"/>
  <c r="H338" i="5"/>
  <c r="H339" i="5"/>
  <c r="H340" i="5"/>
  <c r="H341" i="5"/>
  <c r="H342" i="5"/>
  <c r="H343" i="5"/>
  <c r="H344" i="5"/>
  <c r="I344" i="5" s="1" a="1"/>
  <c r="I344" i="5" s="1"/>
  <c r="H345" i="5"/>
  <c r="H346" i="5"/>
  <c r="H347" i="5"/>
  <c r="H348" i="5"/>
  <c r="H349" i="5"/>
  <c r="H350" i="5"/>
  <c r="H351" i="5"/>
  <c r="H352" i="5"/>
  <c r="H353" i="5"/>
  <c r="H354" i="5"/>
  <c r="H355" i="5"/>
  <c r="H356" i="5"/>
  <c r="H357" i="5"/>
  <c r="J357" i="5" s="1" a="1"/>
  <c r="J357" i="5" s="1"/>
  <c r="H358" i="5"/>
  <c r="H359" i="5"/>
  <c r="J359" i="5" s="1" a="1"/>
  <c r="J359" i="5" s="1"/>
  <c r="H360" i="5"/>
  <c r="H361" i="5"/>
  <c r="H362" i="5"/>
  <c r="H363" i="5"/>
  <c r="H364" i="5"/>
  <c r="H365" i="5"/>
  <c r="H366" i="5"/>
  <c r="J366" i="5" s="1" a="1"/>
  <c r="J366" i="5" s="1"/>
  <c r="H367" i="5"/>
  <c r="H368" i="5"/>
  <c r="H369" i="5"/>
  <c r="H370" i="5"/>
  <c r="H371" i="5"/>
  <c r="H372" i="5"/>
  <c r="H373" i="5"/>
  <c r="H374" i="5"/>
  <c r="J374" i="5" s="1" a="1"/>
  <c r="J374" i="5" s="1"/>
  <c r="H375" i="5"/>
  <c r="H376" i="5"/>
  <c r="J376" i="5" s="1" a="1"/>
  <c r="J376" i="5" s="1"/>
  <c r="H377" i="5"/>
  <c r="H378" i="5"/>
  <c r="H379" i="5"/>
  <c r="H380" i="5"/>
  <c r="H381" i="5"/>
  <c r="H382" i="5"/>
  <c r="H383" i="5"/>
  <c r="I383" i="5" s="1" a="1"/>
  <c r="I383" i="5" s="1"/>
  <c r="H384" i="5"/>
  <c r="I384" i="5" s="1" a="1"/>
  <c r="I384" i="5" s="1"/>
  <c r="H385" i="5"/>
  <c r="H386" i="5"/>
  <c r="H387" i="5"/>
  <c r="H388" i="5"/>
  <c r="H389" i="5"/>
  <c r="H390" i="5"/>
  <c r="I390" i="5" s="1" a="1"/>
  <c r="I390" i="5" s="1"/>
  <c r="H391" i="5"/>
  <c r="H392" i="5"/>
  <c r="H393" i="5"/>
  <c r="H394" i="5"/>
  <c r="H395" i="5"/>
  <c r="H396" i="5"/>
  <c r="H397" i="5"/>
  <c r="I397" i="5" s="1" a="1"/>
  <c r="I397" i="5" s="1"/>
  <c r="H398" i="5"/>
  <c r="J398" i="5" s="1" a="1"/>
  <c r="J398" i="5" s="1"/>
  <c r="H399" i="5"/>
  <c r="I399" i="5" s="1" a="1"/>
  <c r="I399" i="5" s="1"/>
  <c r="H400" i="5"/>
  <c r="H401" i="5"/>
  <c r="H402" i="5"/>
  <c r="H403" i="5"/>
  <c r="H404" i="5"/>
  <c r="H405" i="5"/>
  <c r="H406" i="5"/>
  <c r="J406" i="5" s="1" a="1"/>
  <c r="J406" i="5" s="1"/>
  <c r="H407" i="5"/>
  <c r="H408" i="5"/>
  <c r="J408" i="5" s="1" a="1"/>
  <c r="J408" i="5" s="1"/>
  <c r="H409" i="5"/>
  <c r="I409" i="5" s="1" a="1"/>
  <c r="I409" i="5" s="1"/>
  <c r="H410" i="5"/>
  <c r="H411" i="5"/>
  <c r="J411" i="5" s="1" a="1"/>
  <c r="J411" i="5" s="1"/>
  <c r="H412" i="5"/>
  <c r="I412" i="5" s="1" a="1"/>
  <c r="I412" i="5" s="1"/>
  <c r="H413" i="5"/>
  <c r="H414" i="5"/>
  <c r="I414" i="5" s="1" a="1"/>
  <c r="I414" i="5" s="1"/>
  <c r="H415" i="5"/>
  <c r="I415" i="5" s="1" a="1"/>
  <c r="I415" i="5" s="1"/>
  <c r="H416" i="5"/>
  <c r="J416" i="5" s="1" a="1"/>
  <c r="J416" i="5" s="1"/>
  <c r="H417" i="5"/>
  <c r="J417" i="5" s="1" a="1"/>
  <c r="J417" i="5" s="1"/>
  <c r="H418" i="5"/>
  <c r="H419" i="5"/>
  <c r="J419" i="5" s="1" a="1"/>
  <c r="J419" i="5" s="1"/>
  <c r="H420" i="5"/>
  <c r="H421" i="5"/>
  <c r="I421" i="5" s="1" a="1"/>
  <c r="I421" i="5" s="1"/>
  <c r="H422" i="5"/>
  <c r="J422" i="5" s="1" a="1"/>
  <c r="J422" i="5" s="1"/>
  <c r="H423" i="5"/>
  <c r="I423" i="5" s="1" a="1"/>
  <c r="I423" i="5" s="1"/>
  <c r="H424" i="5"/>
  <c r="H425" i="5"/>
  <c r="H426" i="5"/>
  <c r="H427" i="5"/>
  <c r="H428" i="5"/>
  <c r="H429" i="5"/>
  <c r="H430" i="5"/>
  <c r="J430" i="5" s="1" a="1"/>
  <c r="J430" i="5" s="1"/>
  <c r="H431" i="5"/>
  <c r="H432" i="5"/>
  <c r="H433" i="5"/>
  <c r="J433" i="5" s="1" a="1"/>
  <c r="J433" i="5" s="1"/>
  <c r="H434" i="5"/>
  <c r="H435" i="5"/>
  <c r="J435" i="5" s="1" a="1"/>
  <c r="J435" i="5" s="1"/>
  <c r="H436" i="5"/>
  <c r="H437" i="5"/>
  <c r="I437" i="5" s="1" a="1"/>
  <c r="I437" i="5" s="1"/>
  <c r="H438" i="5"/>
  <c r="J438" i="5" s="1" a="1"/>
  <c r="J438" i="5" s="1"/>
  <c r="H439" i="5"/>
  <c r="I439" i="5" s="1" a="1"/>
  <c r="I439" i="5" s="1"/>
  <c r="H440" i="5"/>
  <c r="H441" i="5"/>
  <c r="I441" i="5" s="1" a="1"/>
  <c r="I441" i="5" s="1"/>
  <c r="H442" i="5"/>
  <c r="H443" i="5"/>
  <c r="J443" i="5" s="1" a="1"/>
  <c r="J443" i="5" s="1"/>
  <c r="H444" i="5"/>
  <c r="H445" i="5"/>
  <c r="H446" i="5"/>
  <c r="I446" i="5" s="1" a="1"/>
  <c r="I446" i="5" s="1"/>
  <c r="H447" i="5"/>
  <c r="H448" i="5"/>
  <c r="H449" i="5"/>
  <c r="J449" i="5" s="1" a="1"/>
  <c r="J449" i="5" s="1"/>
  <c r="H450" i="5"/>
  <c r="H451" i="5"/>
  <c r="J451" i="5" s="1" a="1"/>
  <c r="J451" i="5" s="1"/>
  <c r="H452" i="5"/>
  <c r="H453" i="5"/>
  <c r="J453" i="5" s="1" a="1"/>
  <c r="J453" i="5" s="1"/>
  <c r="H454" i="5"/>
  <c r="J454" i="5" s="1" a="1"/>
  <c r="J454" i="5" s="1"/>
  <c r="H455" i="5"/>
  <c r="I455" i="5" s="1" a="1"/>
  <c r="I455" i="5" s="1"/>
  <c r="H456" i="5"/>
  <c r="J456" i="5" s="1" a="1"/>
  <c r="J456" i="5" s="1"/>
  <c r="H457" i="5"/>
  <c r="I457" i="5" s="1" a="1"/>
  <c r="I457" i="5" s="1"/>
  <c r="H458" i="5"/>
  <c r="H459" i="5"/>
  <c r="J459" i="5" s="1" a="1"/>
  <c r="J459" i="5" s="1"/>
  <c r="H460" i="5"/>
  <c r="H461" i="5"/>
  <c r="H462" i="5"/>
  <c r="I462" i="5" s="1" a="1"/>
  <c r="I462" i="5" s="1"/>
  <c r="H463" i="5"/>
  <c r="H464" i="5"/>
  <c r="J464" i="5" s="1" a="1"/>
  <c r="J464" i="5" s="1"/>
  <c r="H465" i="5"/>
  <c r="J465" i="5" s="1" a="1"/>
  <c r="J465" i="5" s="1"/>
  <c r="H466" i="5"/>
  <c r="H467" i="5"/>
  <c r="J467" i="5" s="1" a="1"/>
  <c r="J467" i="5" s="1"/>
  <c r="H468" i="5"/>
  <c r="H469" i="5"/>
  <c r="I469" i="5" s="1" a="1"/>
  <c r="I469" i="5" s="1"/>
  <c r="H470" i="5"/>
  <c r="J470" i="5" s="1" a="1"/>
  <c r="J470" i="5" s="1"/>
  <c r="H471" i="5"/>
  <c r="I471" i="5" s="1" a="1"/>
  <c r="I471" i="5" s="1"/>
  <c r="H472" i="5"/>
  <c r="J472" i="5" s="1" a="1"/>
  <c r="J472" i="5" s="1"/>
  <c r="R2" i="1" a="1"/>
  <c r="R2" i="1" s="1"/>
  <c r="R3" i="1" a="1"/>
  <c r="R3" i="1" s="1"/>
  <c r="R4" i="1" a="1"/>
  <c r="R4" i="1" s="1"/>
  <c r="R5" i="1" a="1"/>
  <c r="R5" i="1" s="1"/>
  <c r="R6" i="1" a="1"/>
  <c r="R6" i="1" s="1"/>
  <c r="R7" i="1" a="1"/>
  <c r="R7" i="1" s="1"/>
  <c r="R8" i="1" a="1"/>
  <c r="R8" i="1" s="1"/>
  <c r="R9" i="1" a="1"/>
  <c r="R9" i="1" s="1"/>
  <c r="R10" i="1" a="1"/>
  <c r="R10" i="1" s="1"/>
  <c r="R11" i="1" a="1"/>
  <c r="R11" i="1" s="1"/>
  <c r="R12" i="1" a="1"/>
  <c r="R12" i="1" s="1"/>
  <c r="R13" i="1" a="1"/>
  <c r="R13" i="1" s="1"/>
  <c r="R14" i="1" a="1"/>
  <c r="R14" i="1" s="1"/>
  <c r="R15" i="1" a="1"/>
  <c r="R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s="1"/>
  <c r="R50" i="1" a="1"/>
  <c r="R50" i="1" s="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R72" i="1" a="1"/>
  <c r="R72" i="1" s="1"/>
  <c r="R73" i="1" a="1"/>
  <c r="R73" i="1" s="1"/>
  <c r="R74" i="1" a="1"/>
  <c r="R74" i="1" s="1"/>
  <c r="R75" i="1" a="1"/>
  <c r="R75" i="1" s="1"/>
  <c r="R76" i="1" a="1"/>
  <c r="R76" i="1" s="1"/>
  <c r="R77" i="1" a="1"/>
  <c r="R77" i="1" s="1"/>
  <c r="R78" i="1" a="1"/>
  <c r="R78" i="1" s="1"/>
  <c r="R79" i="1" a="1"/>
  <c r="R79" i="1" s="1"/>
  <c r="R80" i="1" a="1"/>
  <c r="R80" i="1" s="1"/>
  <c r="R81" i="1" a="1"/>
  <c r="R81" i="1" s="1"/>
  <c r="R82" i="1" a="1"/>
  <c r="R82" i="1" s="1"/>
  <c r="R83" i="1" a="1"/>
  <c r="R83" i="1" s="1"/>
  <c r="R84" i="1" a="1"/>
  <c r="R84" i="1" s="1"/>
  <c r="R85" i="1" a="1"/>
  <c r="R85" i="1" s="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R99" i="1" a="1"/>
  <c r="R99" i="1" s="1"/>
  <c r="R100" i="1" a="1"/>
  <c r="R100" i="1" s="1"/>
  <c r="R101" i="1" a="1"/>
  <c r="R101" i="1" s="1"/>
  <c r="R102" i="1" a="1"/>
  <c r="R102" i="1" s="1"/>
  <c r="R103" i="1" a="1"/>
  <c r="R103" i="1" s="1"/>
  <c r="R104" i="1" a="1"/>
  <c r="R104" i="1" s="1"/>
  <c r="R105" i="1" a="1"/>
  <c r="R105" i="1" s="1"/>
  <c r="R106" i="1" a="1"/>
  <c r="R106" i="1" s="1"/>
  <c r="R107" i="1" a="1"/>
  <c r="R107" i="1" s="1"/>
  <c r="R108" i="1" a="1"/>
  <c r="R108" i="1" s="1"/>
  <c r="R109" i="1" a="1"/>
  <c r="R109" i="1" s="1"/>
  <c r="R110" i="1" a="1"/>
  <c r="R110" i="1" s="1"/>
  <c r="R111" i="1" a="1"/>
  <c r="R111" i="1" s="1"/>
  <c r="R112" i="1" a="1"/>
  <c r="R112" i="1" s="1"/>
  <c r="R113" i="1" a="1"/>
  <c r="R113" i="1" s="1"/>
  <c r="R114" i="1" a="1"/>
  <c r="R114" i="1" s="1"/>
  <c r="R115" i="1" a="1"/>
  <c r="R115" i="1" s="1"/>
  <c r="R116" i="1" a="1"/>
  <c r="R116" i="1" s="1"/>
  <c r="R117" i="1" a="1"/>
  <c r="R117" i="1" s="1"/>
  <c r="R118" i="1" a="1"/>
  <c r="R118" i="1" s="1"/>
  <c r="R119" i="1" a="1"/>
  <c r="R119" i="1" s="1"/>
  <c r="R120" i="1" a="1"/>
  <c r="R120" i="1" s="1"/>
  <c r="R121" i="1" a="1"/>
  <c r="R121" i="1" s="1"/>
  <c r="R122" i="1" a="1"/>
  <c r="R122" i="1" s="1"/>
  <c r="R123" i="1" a="1"/>
  <c r="R123" i="1" s="1"/>
  <c r="R124" i="1" a="1"/>
  <c r="R124" i="1" s="1"/>
  <c r="R125" i="1" a="1"/>
  <c r="R125" i="1" s="1"/>
  <c r="R126" i="1" a="1"/>
  <c r="R126" i="1" s="1"/>
  <c r="R127" i="1" a="1"/>
  <c r="R127" i="1" s="1"/>
  <c r="R128" i="1" a="1"/>
  <c r="R128" i="1" s="1"/>
  <c r="R129" i="1" a="1"/>
  <c r="R129" i="1" s="1"/>
  <c r="R130" i="1" a="1"/>
  <c r="R130" i="1" s="1"/>
  <c r="R131" i="1" a="1"/>
  <c r="R131" i="1" s="1"/>
  <c r="R132" i="1" a="1"/>
  <c r="R132" i="1" s="1"/>
  <c r="R133" i="1" a="1"/>
  <c r="R133" i="1" s="1"/>
  <c r="R134" i="1" a="1"/>
  <c r="R134" i="1" s="1"/>
  <c r="R135" i="1" a="1"/>
  <c r="R135" i="1" s="1"/>
  <c r="R136" i="1" a="1"/>
  <c r="R136" i="1" s="1"/>
  <c r="R137" i="1" a="1"/>
  <c r="R137" i="1" s="1"/>
  <c r="R138" i="1" a="1"/>
  <c r="R138" i="1" s="1"/>
  <c r="R139" i="1" a="1"/>
  <c r="R139" i="1" s="1"/>
  <c r="R140" i="1" a="1"/>
  <c r="R140" i="1" s="1"/>
  <c r="R141" i="1" a="1"/>
  <c r="R141" i="1" s="1"/>
  <c r="R142" i="1" a="1"/>
  <c r="R142" i="1" s="1"/>
  <c r="R143" i="1" a="1"/>
  <c r="R143" i="1" s="1"/>
  <c r="R144" i="1" a="1"/>
  <c r="R144" i="1" s="1"/>
  <c r="R145" i="1" a="1"/>
  <c r="R145" i="1" s="1"/>
  <c r="R146" i="1" a="1"/>
  <c r="R146" i="1" s="1"/>
  <c r="R147" i="1" a="1"/>
  <c r="R147" i="1" s="1"/>
  <c r="R148" i="1" a="1"/>
  <c r="R148" i="1" s="1"/>
  <c r="R149" i="1" a="1"/>
  <c r="R149" i="1" s="1"/>
  <c r="R150" i="1" a="1"/>
  <c r="R150" i="1" s="1"/>
  <c r="R151" i="1" a="1"/>
  <c r="R151" i="1" s="1"/>
  <c r="R152" i="1" a="1"/>
  <c r="R152" i="1" s="1"/>
  <c r="R153" i="1" a="1"/>
  <c r="R153" i="1" s="1"/>
  <c r="R154" i="1" a="1"/>
  <c r="R154" i="1" s="1"/>
  <c r="R155" i="1" a="1"/>
  <c r="R155" i="1" s="1"/>
  <c r="R156" i="1" a="1"/>
  <c r="R156" i="1" s="1"/>
  <c r="R157" i="1" a="1"/>
  <c r="R157" i="1" s="1"/>
  <c r="R158" i="1" a="1"/>
  <c r="R158" i="1" s="1"/>
  <c r="R159" i="1" a="1"/>
  <c r="R159" i="1" s="1"/>
  <c r="R160" i="1" a="1"/>
  <c r="R160" i="1" s="1"/>
  <c r="R161" i="1" a="1"/>
  <c r="R161" i="1" s="1"/>
  <c r="R162" i="1" a="1"/>
  <c r="R162" i="1" s="1"/>
  <c r="R163" i="1" a="1"/>
  <c r="R163" i="1" s="1"/>
  <c r="R164" i="1" a="1"/>
  <c r="R164" i="1" s="1"/>
  <c r="R165" i="1" a="1"/>
  <c r="R165" i="1" s="1"/>
  <c r="R166" i="1" a="1"/>
  <c r="R166" i="1" s="1"/>
  <c r="R167" i="1" a="1"/>
  <c r="R167" i="1" s="1"/>
  <c r="R168" i="1" a="1"/>
  <c r="R168" i="1" s="1"/>
  <c r="R169" i="1" a="1"/>
  <c r="R169" i="1" s="1"/>
  <c r="R170" i="1" a="1"/>
  <c r="R170" i="1" s="1"/>
  <c r="R171" i="1" a="1"/>
  <c r="R171" i="1" s="1"/>
  <c r="R172" i="1" a="1"/>
  <c r="R172" i="1" s="1"/>
  <c r="R173" i="1" a="1"/>
  <c r="R173" i="1" s="1"/>
  <c r="R174" i="1" a="1"/>
  <c r="R174" i="1" s="1"/>
  <c r="R175" i="1" a="1"/>
  <c r="R175" i="1" s="1"/>
  <c r="R176" i="1" a="1"/>
  <c r="R176" i="1" s="1"/>
  <c r="R177" i="1" a="1"/>
  <c r="R177" i="1" s="1"/>
  <c r="R178" i="1" a="1"/>
  <c r="R178" i="1" s="1"/>
  <c r="R179" i="1" a="1"/>
  <c r="R179" i="1" s="1"/>
  <c r="R180" i="1" a="1"/>
  <c r="R180" i="1" s="1"/>
  <c r="R181" i="1" a="1"/>
  <c r="R181" i="1" s="1"/>
  <c r="R182" i="1" a="1"/>
  <c r="R182" i="1" s="1"/>
  <c r="R183" i="1" a="1"/>
  <c r="R183" i="1" s="1"/>
  <c r="R184" i="1" a="1"/>
  <c r="R184" i="1" s="1"/>
  <c r="R185" i="1" a="1"/>
  <c r="R185" i="1" s="1"/>
  <c r="R186" i="1" a="1"/>
  <c r="R186" i="1" s="1"/>
  <c r="R187" i="1" a="1"/>
  <c r="R187" i="1" s="1"/>
  <c r="R188" i="1" a="1"/>
  <c r="R188" i="1" s="1"/>
  <c r="R189" i="1" a="1"/>
  <c r="R189" i="1" s="1"/>
  <c r="R190" i="1" a="1"/>
  <c r="R190" i="1" s="1"/>
  <c r="R191" i="1" a="1"/>
  <c r="R191" i="1" s="1"/>
  <c r="R192" i="1" a="1"/>
  <c r="R192" i="1" s="1"/>
  <c r="R193" i="1" a="1"/>
  <c r="R193" i="1" s="1"/>
  <c r="R194" i="1" a="1"/>
  <c r="R194" i="1" s="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205" i="1" a="1"/>
  <c r="R205" i="1" s="1"/>
  <c r="R206" i="1" a="1"/>
  <c r="R206" i="1" s="1"/>
  <c r="R207" i="1" a="1"/>
  <c r="R207" i="1" s="1"/>
  <c r="R208" i="1" a="1"/>
  <c r="R208" i="1" s="1"/>
  <c r="R209" i="1" a="1"/>
  <c r="R209" i="1" s="1"/>
  <c r="R210" i="1" a="1"/>
  <c r="R210" i="1" s="1"/>
  <c r="R211" i="1" a="1"/>
  <c r="R211" i="1" s="1"/>
  <c r="R212" i="1" a="1"/>
  <c r="R212" i="1" s="1"/>
  <c r="K2" i="5" a="1"/>
  <c r="K2" i="5" s="1"/>
  <c r="K3" i="5" a="1"/>
  <c r="K3" i="5" s="1"/>
  <c r="K4" i="5" a="1"/>
  <c r="K4" i="5" s="1"/>
  <c r="K5" i="5" a="1"/>
  <c r="K5" i="5" s="1"/>
  <c r="K6" i="5" a="1"/>
  <c r="K6" i="5" s="1"/>
  <c r="K7" i="5" a="1"/>
  <c r="K7" i="5" s="1"/>
  <c r="K8" i="5" a="1"/>
  <c r="K8" i="5" s="1"/>
  <c r="K9" i="5" a="1"/>
  <c r="K9" i="5" s="1"/>
  <c r="K10" i="5" a="1"/>
  <c r="K10" i="5" s="1"/>
  <c r="K11" i="5" a="1"/>
  <c r="K11" i="5" s="1"/>
  <c r="K12" i="5" a="1"/>
  <c r="K12" i="5" s="1"/>
  <c r="K13" i="5" a="1"/>
  <c r="K13" i="5" s="1"/>
  <c r="K14" i="5" a="1"/>
  <c r="K14" i="5" s="1"/>
  <c r="K15" i="5" a="1"/>
  <c r="K15" i="5" s="1"/>
  <c r="K16" i="5" a="1"/>
  <c r="K16" i="5" s="1"/>
  <c r="K17" i="5" a="1"/>
  <c r="K17" i="5" s="1"/>
  <c r="K18" i="5" a="1"/>
  <c r="K18" i="5" s="1"/>
  <c r="K19" i="5" a="1"/>
  <c r="K19" i="5" s="1"/>
  <c r="K20" i="5" a="1"/>
  <c r="K20" i="5" s="1"/>
  <c r="K21" i="5" a="1"/>
  <c r="K21" i="5" s="1"/>
  <c r="K22" i="5" a="1"/>
  <c r="K22" i="5" s="1"/>
  <c r="K23" i="5" a="1"/>
  <c r="K23" i="5" s="1"/>
  <c r="K24" i="5" a="1"/>
  <c r="K24" i="5" s="1"/>
  <c r="K25" i="5" a="1"/>
  <c r="K25" i="5" s="1"/>
  <c r="K26" i="5" a="1"/>
  <c r="K26" i="5" s="1"/>
  <c r="K27" i="5" a="1"/>
  <c r="K27" i="5" s="1"/>
  <c r="K28" i="5" a="1"/>
  <c r="K28" i="5" s="1"/>
  <c r="K29" i="5" a="1"/>
  <c r="K29" i="5" s="1"/>
  <c r="K30" i="5" a="1"/>
  <c r="K30" i="5" s="1"/>
  <c r="K31" i="5" a="1"/>
  <c r="K31" i="5" s="1"/>
  <c r="K32" i="5" a="1"/>
  <c r="K32" i="5" s="1"/>
  <c r="K33" i="5" a="1"/>
  <c r="K33" i="5" s="1"/>
  <c r="K34" i="5" a="1"/>
  <c r="K34" i="5" s="1"/>
  <c r="K35" i="5" a="1"/>
  <c r="K35" i="5" s="1"/>
  <c r="K36" i="5" a="1"/>
  <c r="K36" i="5" s="1"/>
  <c r="K37" i="5" a="1"/>
  <c r="K37" i="5" s="1"/>
  <c r="K38" i="5" a="1"/>
  <c r="K38" i="5" s="1"/>
  <c r="K39" i="5" a="1"/>
  <c r="K39" i="5" s="1"/>
  <c r="K40" i="5" a="1"/>
  <c r="K40" i="5" s="1"/>
  <c r="K41" i="5" a="1"/>
  <c r="K41" i="5" s="1"/>
  <c r="K42" i="5" a="1"/>
  <c r="K42" i="5" s="1"/>
  <c r="K43" i="5" a="1"/>
  <c r="K43" i="5" s="1"/>
  <c r="K44" i="5" a="1"/>
  <c r="K44" i="5" s="1"/>
  <c r="K45" i="5" a="1"/>
  <c r="K45" i="5" s="1"/>
  <c r="K46" i="5" a="1"/>
  <c r="K46" i="5" s="1"/>
  <c r="K47" i="5" a="1"/>
  <c r="K47" i="5" s="1"/>
  <c r="K48" i="5" a="1"/>
  <c r="K48" i="5" s="1"/>
  <c r="K49" i="5" a="1"/>
  <c r="K49" i="5" s="1"/>
  <c r="K50" i="5" a="1"/>
  <c r="K50" i="5" s="1"/>
  <c r="K51" i="5" a="1"/>
  <c r="K51" i="5" s="1"/>
  <c r="K52" i="5" a="1"/>
  <c r="K52" i="5" s="1"/>
  <c r="K53" i="5" a="1"/>
  <c r="K53" i="5" s="1"/>
  <c r="K54" i="5" a="1"/>
  <c r="K54" i="5" s="1"/>
  <c r="K55" i="5" a="1"/>
  <c r="K55" i="5" s="1"/>
  <c r="K56" i="5" a="1"/>
  <c r="K56" i="5" s="1"/>
  <c r="K57" i="5" a="1"/>
  <c r="K57" i="5" s="1"/>
  <c r="K58" i="5" a="1"/>
  <c r="K58" i="5" s="1"/>
  <c r="K59" i="5" a="1"/>
  <c r="K59" i="5" s="1"/>
  <c r="K60" i="5" a="1"/>
  <c r="K60" i="5" s="1"/>
  <c r="K61" i="5" a="1"/>
  <c r="K61" i="5" s="1"/>
  <c r="K62" i="5" a="1"/>
  <c r="K62" i="5" s="1"/>
  <c r="K63" i="5" a="1"/>
  <c r="K63" i="5" s="1"/>
  <c r="K64" i="5" a="1"/>
  <c r="K64" i="5" s="1"/>
  <c r="K65" i="5" a="1"/>
  <c r="K65" i="5" s="1"/>
  <c r="K66" i="5" a="1"/>
  <c r="K66" i="5" s="1"/>
  <c r="K67" i="5" a="1"/>
  <c r="K67" i="5" s="1"/>
  <c r="K68" i="5" a="1"/>
  <c r="K68" i="5" s="1"/>
  <c r="K69" i="5" a="1"/>
  <c r="K69" i="5" s="1"/>
  <c r="K70" i="5" a="1"/>
  <c r="K70" i="5" s="1"/>
  <c r="K71" i="5" a="1"/>
  <c r="K71" i="5" s="1"/>
  <c r="K72" i="5" a="1"/>
  <c r="K72" i="5" s="1"/>
  <c r="K73" i="5" a="1"/>
  <c r="K73" i="5" s="1"/>
  <c r="K74" i="5" a="1"/>
  <c r="K74" i="5" s="1"/>
  <c r="K75" i="5" a="1"/>
  <c r="K75" i="5" s="1"/>
  <c r="K76" i="5" a="1"/>
  <c r="K76" i="5" s="1"/>
  <c r="K77" i="5" a="1"/>
  <c r="K77" i="5" s="1"/>
  <c r="K78" i="5" a="1"/>
  <c r="K78" i="5" s="1"/>
  <c r="K79" i="5" a="1"/>
  <c r="K79" i="5" s="1"/>
  <c r="K80" i="5" a="1"/>
  <c r="K80" i="5" s="1"/>
  <c r="K81" i="5" a="1"/>
  <c r="K81" i="5" s="1"/>
  <c r="K82" i="5" a="1"/>
  <c r="K82" i="5" s="1"/>
  <c r="K83" i="5" a="1"/>
  <c r="K83" i="5" s="1"/>
  <c r="K84" i="5" a="1"/>
  <c r="K84" i="5" s="1"/>
  <c r="K85" i="5" a="1"/>
  <c r="K85" i="5" s="1"/>
  <c r="K86" i="5" a="1"/>
  <c r="K86" i="5" s="1"/>
  <c r="K87" i="5" a="1"/>
  <c r="K87" i="5" s="1"/>
  <c r="K88" i="5" a="1"/>
  <c r="K88" i="5" s="1"/>
  <c r="K89" i="5" a="1"/>
  <c r="K89" i="5" s="1"/>
  <c r="K90" i="5" a="1"/>
  <c r="K90" i="5" s="1"/>
  <c r="K91" i="5" a="1"/>
  <c r="K91" i="5" s="1"/>
  <c r="K92" i="5" a="1"/>
  <c r="K92" i="5" s="1"/>
  <c r="K93" i="5" a="1"/>
  <c r="K93" i="5" s="1"/>
  <c r="K94" i="5" a="1"/>
  <c r="K94" i="5" s="1"/>
  <c r="K95" i="5" a="1"/>
  <c r="K95" i="5" s="1"/>
  <c r="K96" i="5" a="1"/>
  <c r="K96" i="5" s="1"/>
  <c r="K97" i="5" a="1"/>
  <c r="K97" i="5" s="1"/>
  <c r="K98" i="5" a="1"/>
  <c r="K98" i="5" s="1"/>
  <c r="K99" i="5" a="1"/>
  <c r="K99" i="5" s="1"/>
  <c r="K100" i="5" a="1"/>
  <c r="K100" i="5" s="1"/>
  <c r="K101" i="5" a="1"/>
  <c r="K101" i="5" s="1"/>
  <c r="K102" i="5" a="1"/>
  <c r="K102" i="5" s="1"/>
  <c r="K103" i="5" a="1"/>
  <c r="K103" i="5" s="1"/>
  <c r="K104" i="5" a="1"/>
  <c r="K104" i="5" s="1"/>
  <c r="K105" i="5" a="1"/>
  <c r="K105" i="5" s="1"/>
  <c r="K106" i="5" a="1"/>
  <c r="K106" i="5" s="1"/>
  <c r="K107" i="5" a="1"/>
  <c r="K107" i="5" s="1"/>
  <c r="K108" i="5" a="1"/>
  <c r="K108" i="5" s="1"/>
  <c r="K109" i="5" a="1"/>
  <c r="K109" i="5" s="1"/>
  <c r="K110" i="5" a="1"/>
  <c r="K110" i="5" s="1"/>
  <c r="K111" i="5" a="1"/>
  <c r="K111" i="5" s="1"/>
  <c r="K112" i="5" a="1"/>
  <c r="K112" i="5" s="1"/>
  <c r="K113" i="5" a="1"/>
  <c r="K113" i="5" s="1"/>
  <c r="K114" i="5" a="1"/>
  <c r="K114" i="5" s="1"/>
  <c r="K115" i="5" a="1"/>
  <c r="K115" i="5" s="1"/>
  <c r="K116" i="5" a="1"/>
  <c r="K116" i="5" s="1"/>
  <c r="K117" i="5" a="1"/>
  <c r="K117" i="5" s="1"/>
  <c r="K118" i="5" a="1"/>
  <c r="K118" i="5" s="1"/>
  <c r="K119" i="5" a="1"/>
  <c r="K119" i="5" s="1"/>
  <c r="K120" i="5" a="1"/>
  <c r="K120" i="5" s="1"/>
  <c r="K121" i="5" a="1"/>
  <c r="K121" i="5" s="1"/>
  <c r="K122" i="5" a="1"/>
  <c r="K122" i="5" s="1"/>
  <c r="K123" i="5" a="1"/>
  <c r="K123" i="5" s="1"/>
  <c r="K124" i="5" a="1"/>
  <c r="K124" i="5" s="1"/>
  <c r="K125" i="5" a="1"/>
  <c r="K125" i="5" s="1"/>
  <c r="K126" i="5" a="1"/>
  <c r="K126" i="5" s="1"/>
  <c r="K127" i="5" a="1"/>
  <c r="K127" i="5" s="1"/>
  <c r="K128" i="5" a="1"/>
  <c r="K128" i="5" s="1"/>
  <c r="K129" i="5" a="1"/>
  <c r="K129" i="5" s="1"/>
  <c r="K130" i="5" a="1"/>
  <c r="K130" i="5" s="1"/>
  <c r="K131" i="5" a="1"/>
  <c r="K131" i="5" s="1"/>
  <c r="K132" i="5" a="1"/>
  <c r="K132" i="5" s="1"/>
  <c r="K133" i="5" a="1"/>
  <c r="K133" i="5" s="1"/>
  <c r="K134" i="5" a="1"/>
  <c r="K134" i="5" s="1"/>
  <c r="K135" i="5" a="1"/>
  <c r="K135" i="5" s="1"/>
  <c r="K136" i="5" a="1"/>
  <c r="K136" i="5" s="1"/>
  <c r="K137" i="5" a="1"/>
  <c r="K137" i="5" s="1"/>
  <c r="K138" i="5" a="1"/>
  <c r="K138" i="5" s="1"/>
  <c r="K139" i="5" a="1"/>
  <c r="K139" i="5" s="1"/>
  <c r="K140" i="5" a="1"/>
  <c r="K140" i="5" s="1"/>
  <c r="K141" i="5" a="1"/>
  <c r="K141" i="5" s="1"/>
  <c r="K142" i="5" a="1"/>
  <c r="K142" i="5" s="1"/>
  <c r="K143" i="5" a="1"/>
  <c r="K143" i="5" s="1"/>
  <c r="K144" i="5" a="1"/>
  <c r="K144" i="5" s="1"/>
  <c r="K145" i="5" a="1"/>
  <c r="K145" i="5" s="1"/>
  <c r="K146" i="5" a="1"/>
  <c r="K146" i="5" s="1"/>
  <c r="K147" i="5" a="1"/>
  <c r="K147" i="5" s="1"/>
  <c r="K148" i="5" a="1"/>
  <c r="K148" i="5" s="1"/>
  <c r="K149" i="5" a="1"/>
  <c r="K149" i="5" s="1"/>
  <c r="K150" i="5" a="1"/>
  <c r="K150" i="5" s="1"/>
  <c r="K151" i="5" a="1"/>
  <c r="K151" i="5" s="1"/>
  <c r="K152" i="5" a="1"/>
  <c r="K152" i="5" s="1"/>
  <c r="K153" i="5" a="1"/>
  <c r="K153" i="5" s="1"/>
  <c r="K154" i="5" a="1"/>
  <c r="K154" i="5" s="1"/>
  <c r="K155" i="5" a="1"/>
  <c r="K155" i="5" s="1"/>
  <c r="K156" i="5" a="1"/>
  <c r="K156" i="5" s="1"/>
  <c r="K157" i="5" a="1"/>
  <c r="K157" i="5" s="1"/>
  <c r="K158" i="5" a="1"/>
  <c r="K158" i="5" s="1"/>
  <c r="K159" i="5" a="1"/>
  <c r="K159" i="5" s="1"/>
  <c r="K160" i="5" a="1"/>
  <c r="K160" i="5" s="1"/>
  <c r="K161" i="5" a="1"/>
  <c r="K161" i="5" s="1"/>
  <c r="K162" i="5" a="1"/>
  <c r="K162" i="5" s="1"/>
  <c r="K163" i="5" a="1"/>
  <c r="K163" i="5" s="1"/>
  <c r="K164" i="5" a="1"/>
  <c r="K164" i="5" s="1"/>
  <c r="K165" i="5" a="1"/>
  <c r="K165" i="5" s="1"/>
  <c r="K166" i="5" a="1"/>
  <c r="K166" i="5" s="1"/>
  <c r="K167" i="5" a="1"/>
  <c r="K167" i="5" s="1"/>
  <c r="K168" i="5" a="1"/>
  <c r="K168" i="5" s="1"/>
  <c r="K169" i="5" a="1"/>
  <c r="K169" i="5" s="1"/>
  <c r="K170" i="5" a="1"/>
  <c r="K170" i="5" s="1"/>
  <c r="K171" i="5" a="1"/>
  <c r="K171" i="5" s="1"/>
  <c r="K172" i="5" a="1"/>
  <c r="K172" i="5" s="1"/>
  <c r="K173" i="5" a="1"/>
  <c r="K173" i="5" s="1"/>
  <c r="K174" i="5" a="1"/>
  <c r="K174" i="5" s="1"/>
  <c r="K175" i="5" a="1"/>
  <c r="K175" i="5" s="1"/>
  <c r="K176" i="5" a="1"/>
  <c r="K176" i="5" s="1"/>
  <c r="K177" i="5" a="1"/>
  <c r="K177" i="5" s="1"/>
  <c r="K178" i="5" a="1"/>
  <c r="K178" i="5" s="1"/>
  <c r="K179" i="5" a="1"/>
  <c r="K179" i="5" s="1"/>
  <c r="K180" i="5" a="1"/>
  <c r="K180" i="5" s="1"/>
  <c r="K181" i="5" a="1"/>
  <c r="K181" i="5" s="1"/>
  <c r="K182" i="5" a="1"/>
  <c r="K182" i="5" s="1"/>
  <c r="K183" i="5" a="1"/>
  <c r="K183" i="5" s="1"/>
  <c r="K184" i="5" a="1"/>
  <c r="K184" i="5" s="1"/>
  <c r="K185" i="5" a="1"/>
  <c r="K185" i="5" s="1"/>
  <c r="K186" i="5" a="1"/>
  <c r="K186" i="5" s="1"/>
  <c r="K187" i="5" a="1"/>
  <c r="K187" i="5" s="1"/>
  <c r="K188" i="5" a="1"/>
  <c r="K188" i="5" s="1"/>
  <c r="K189" i="5" a="1"/>
  <c r="K189" i="5" s="1"/>
  <c r="K190" i="5" a="1"/>
  <c r="K190" i="5" s="1"/>
  <c r="K191" i="5" a="1"/>
  <c r="K191" i="5" s="1"/>
  <c r="K192" i="5" a="1"/>
  <c r="K192" i="5" s="1"/>
  <c r="K193" i="5" a="1"/>
  <c r="K193" i="5" s="1"/>
  <c r="K194" i="5" a="1"/>
  <c r="K194" i="5" s="1"/>
  <c r="K195" i="5" a="1"/>
  <c r="K195" i="5" s="1"/>
  <c r="K196" i="5" a="1"/>
  <c r="K196" i="5" s="1"/>
  <c r="K197" i="5" a="1"/>
  <c r="K197" i="5" s="1"/>
  <c r="K198" i="5" a="1"/>
  <c r="K198" i="5" s="1"/>
  <c r="K199" i="5" a="1"/>
  <c r="K199" i="5" s="1"/>
  <c r="K200" i="5" a="1"/>
  <c r="K200" i="5" s="1"/>
  <c r="K201" i="5" a="1"/>
  <c r="K201" i="5" s="1"/>
  <c r="K202" i="5" a="1"/>
  <c r="K202" i="5" s="1"/>
  <c r="K203" i="5" a="1"/>
  <c r="K203" i="5" s="1"/>
  <c r="K204" i="5" a="1"/>
  <c r="K204" i="5" s="1"/>
  <c r="K205" i="5" a="1"/>
  <c r="K205" i="5" s="1"/>
  <c r="K206" i="5" a="1"/>
  <c r="K206" i="5" s="1"/>
  <c r="K207" i="5" a="1"/>
  <c r="K207" i="5" s="1"/>
  <c r="K208" i="5" a="1"/>
  <c r="K208" i="5" s="1"/>
  <c r="K209" i="5" a="1"/>
  <c r="K209" i="5" s="1"/>
  <c r="K210" i="5" a="1"/>
  <c r="K210" i="5" s="1"/>
  <c r="K211" i="5" a="1"/>
  <c r="K211" i="5" s="1"/>
  <c r="K212" i="5" a="1"/>
  <c r="K212" i="5" s="1"/>
  <c r="K213" i="5" a="1"/>
  <c r="K213" i="5" s="1"/>
  <c r="K214" i="5" a="1"/>
  <c r="K214" i="5" s="1"/>
  <c r="K215" i="5" a="1"/>
  <c r="K215" i="5" s="1"/>
  <c r="K216" i="5" a="1"/>
  <c r="K216" i="5" s="1"/>
  <c r="K217" i="5" a="1"/>
  <c r="K217" i="5" s="1"/>
  <c r="K218" i="5" a="1"/>
  <c r="K218" i="5" s="1"/>
  <c r="K219" i="5" a="1"/>
  <c r="K219" i="5" s="1"/>
  <c r="K220" i="5" a="1"/>
  <c r="K220" i="5" s="1"/>
  <c r="K221" i="5" a="1"/>
  <c r="K221" i="5" s="1"/>
  <c r="K222" i="5" a="1"/>
  <c r="K222" i="5" s="1"/>
  <c r="K223" i="5" a="1"/>
  <c r="K223" i="5" s="1"/>
  <c r="K224" i="5" a="1"/>
  <c r="K224" i="5" s="1"/>
  <c r="K225" i="5" a="1"/>
  <c r="K225" i="5" s="1"/>
  <c r="K226" i="5" a="1"/>
  <c r="K226" i="5" s="1"/>
  <c r="K227" i="5" a="1"/>
  <c r="K227" i="5" s="1"/>
  <c r="K228" i="5" a="1"/>
  <c r="K228" i="5" s="1"/>
  <c r="K229" i="5" a="1"/>
  <c r="K229" i="5" s="1"/>
  <c r="K230" i="5" a="1"/>
  <c r="K230" i="5" s="1"/>
  <c r="K231" i="5" a="1"/>
  <c r="K231" i="5" s="1"/>
  <c r="K232" i="5" a="1"/>
  <c r="K232" i="5" s="1"/>
  <c r="K233" i="5" a="1"/>
  <c r="K233" i="5" s="1"/>
  <c r="K234" i="5" a="1"/>
  <c r="K234" i="5" s="1"/>
  <c r="K235" i="5" a="1"/>
  <c r="K235" i="5" s="1"/>
  <c r="K236" i="5" a="1"/>
  <c r="K236" i="5" s="1"/>
  <c r="K237" i="5" a="1"/>
  <c r="K237" i="5" s="1"/>
  <c r="K238" i="5" a="1"/>
  <c r="K238" i="5" s="1"/>
  <c r="K239" i="5" a="1"/>
  <c r="K239" i="5" s="1"/>
  <c r="K240" i="5" a="1"/>
  <c r="K240" i="5" s="1"/>
  <c r="K241" i="5" a="1"/>
  <c r="K241" i="5" s="1"/>
  <c r="K242" i="5" a="1"/>
  <c r="K242" i="5" s="1"/>
  <c r="K243" i="5" a="1"/>
  <c r="K243" i="5" s="1"/>
  <c r="K244" i="5" a="1"/>
  <c r="K244" i="5" s="1"/>
  <c r="K245" i="5" a="1"/>
  <c r="K245" i="5" s="1"/>
  <c r="K246" i="5" a="1"/>
  <c r="K246" i="5" s="1"/>
  <c r="K247" i="5" a="1"/>
  <c r="K247" i="5" s="1"/>
  <c r="K248" i="5" a="1"/>
  <c r="K248" i="5" s="1"/>
  <c r="K249" i="5" a="1"/>
  <c r="K249" i="5" s="1"/>
  <c r="K250" i="5" a="1"/>
  <c r="K250" i="5" s="1"/>
  <c r="K251" i="5" a="1"/>
  <c r="K251" i="5" s="1"/>
  <c r="K252" i="5" a="1"/>
  <c r="K252" i="5" s="1"/>
  <c r="K253" i="5" a="1"/>
  <c r="K253" i="5" s="1"/>
  <c r="K254" i="5" a="1"/>
  <c r="K254" i="5" s="1"/>
  <c r="K255" i="5" a="1"/>
  <c r="K255" i="5" s="1"/>
  <c r="K256" i="5" a="1"/>
  <c r="K256" i="5" s="1"/>
  <c r="K257" i="5" a="1"/>
  <c r="K257" i="5" s="1"/>
  <c r="K258" i="5" a="1"/>
  <c r="K258" i="5" s="1"/>
  <c r="K259" i="5" a="1"/>
  <c r="K259" i="5" s="1"/>
  <c r="K260" i="5" a="1"/>
  <c r="K260" i="5" s="1"/>
  <c r="K261" i="5" a="1"/>
  <c r="K261" i="5" s="1"/>
  <c r="K262" i="5" a="1"/>
  <c r="K262" i="5" s="1"/>
  <c r="K263" i="5" a="1"/>
  <c r="K263" i="5" s="1"/>
  <c r="K264" i="5" a="1"/>
  <c r="K264" i="5" s="1"/>
  <c r="K265" i="5" a="1"/>
  <c r="K265" i="5" s="1"/>
  <c r="K266" i="5" a="1"/>
  <c r="K266" i="5" s="1"/>
  <c r="K267" i="5" a="1"/>
  <c r="K267" i="5" s="1"/>
  <c r="K268" i="5" a="1"/>
  <c r="K268" i="5" s="1"/>
  <c r="K269" i="5" a="1"/>
  <c r="K269" i="5" s="1"/>
  <c r="K270" i="5" a="1"/>
  <c r="K270" i="5" s="1"/>
  <c r="K271" i="5" a="1"/>
  <c r="K271" i="5" s="1"/>
  <c r="K272" i="5" a="1"/>
  <c r="K272" i="5" s="1"/>
  <c r="K273" i="5" a="1"/>
  <c r="K273" i="5" s="1"/>
  <c r="K274" i="5" a="1"/>
  <c r="K274" i="5" s="1"/>
  <c r="K275" i="5" a="1"/>
  <c r="K275" i="5" s="1"/>
  <c r="K276" i="5" a="1"/>
  <c r="K276" i="5" s="1"/>
  <c r="K277" i="5" a="1"/>
  <c r="K277" i="5" s="1"/>
  <c r="K278" i="5" a="1"/>
  <c r="K278" i="5" s="1"/>
  <c r="K279" i="5" a="1"/>
  <c r="K279" i="5" s="1"/>
  <c r="K280" i="5" a="1"/>
  <c r="K280" i="5" s="1"/>
  <c r="K281" i="5" a="1"/>
  <c r="K281" i="5" s="1"/>
  <c r="K282" i="5" a="1"/>
  <c r="K282" i="5" s="1"/>
  <c r="K283" i="5" a="1"/>
  <c r="K283" i="5" s="1"/>
  <c r="K284" i="5" a="1"/>
  <c r="K284" i="5" s="1"/>
  <c r="K285" i="5" a="1"/>
  <c r="K285" i="5" s="1"/>
  <c r="K286" i="5" a="1"/>
  <c r="K286" i="5" s="1"/>
  <c r="K287" i="5" a="1"/>
  <c r="K287" i="5" s="1"/>
  <c r="K288" i="5" a="1"/>
  <c r="K288" i="5" s="1"/>
  <c r="K289" i="5" a="1"/>
  <c r="K289" i="5" s="1"/>
  <c r="K290" i="5" a="1"/>
  <c r="K290" i="5" s="1"/>
  <c r="K291" i="5" a="1"/>
  <c r="K291" i="5" s="1"/>
  <c r="K292" i="5" a="1"/>
  <c r="K292" i="5" s="1"/>
  <c r="K293" i="5" a="1"/>
  <c r="K293" i="5" s="1"/>
  <c r="K294" i="5" a="1"/>
  <c r="K294" i="5" s="1"/>
  <c r="K295" i="5" a="1"/>
  <c r="K295" i="5" s="1"/>
  <c r="K296" i="5" a="1"/>
  <c r="K296" i="5" s="1"/>
  <c r="K297" i="5" a="1"/>
  <c r="K297" i="5" s="1"/>
  <c r="K298" i="5" a="1"/>
  <c r="K298" i="5" s="1"/>
  <c r="K299" i="5" a="1"/>
  <c r="K299" i="5" s="1"/>
  <c r="K300" i="5" a="1"/>
  <c r="K300" i="5" s="1"/>
  <c r="K301" i="5" a="1"/>
  <c r="K301" i="5" s="1"/>
  <c r="K302" i="5" a="1"/>
  <c r="K302" i="5" s="1"/>
  <c r="K303" i="5" a="1"/>
  <c r="K303" i="5" s="1"/>
  <c r="K304" i="5" a="1"/>
  <c r="K304" i="5" s="1"/>
  <c r="K305" i="5" a="1"/>
  <c r="K305" i="5" s="1"/>
  <c r="K306" i="5" a="1"/>
  <c r="K306" i="5" s="1"/>
  <c r="K307" i="5" a="1"/>
  <c r="K307" i="5" s="1"/>
  <c r="K308" i="5" a="1"/>
  <c r="K308" i="5" s="1"/>
  <c r="K309" i="5" a="1"/>
  <c r="K309" i="5" s="1"/>
  <c r="K310" i="5" a="1"/>
  <c r="K310" i="5" s="1"/>
  <c r="K311" i="5" a="1"/>
  <c r="K311" i="5" s="1"/>
  <c r="K312" i="5" a="1"/>
  <c r="K312" i="5" s="1"/>
  <c r="K313" i="5" a="1"/>
  <c r="K313" i="5" s="1"/>
  <c r="K314" i="5" a="1"/>
  <c r="K314" i="5" s="1"/>
  <c r="K315" i="5" a="1"/>
  <c r="K315" i="5" s="1"/>
  <c r="K316" i="5" a="1"/>
  <c r="K316" i="5" s="1"/>
  <c r="K317" i="5" a="1"/>
  <c r="K317" i="5" s="1"/>
  <c r="K318" i="5" a="1"/>
  <c r="K318" i="5" s="1"/>
  <c r="K319" i="5" a="1"/>
  <c r="K319" i="5" s="1"/>
  <c r="K320" i="5" a="1"/>
  <c r="K320" i="5" s="1"/>
  <c r="K321" i="5" a="1"/>
  <c r="K321" i="5" s="1"/>
  <c r="K322" i="5" a="1"/>
  <c r="K322" i="5" s="1"/>
  <c r="K323" i="5" a="1"/>
  <c r="K323" i="5" s="1"/>
  <c r="K324" i="5" a="1"/>
  <c r="K324" i="5" s="1"/>
  <c r="K325" i="5" a="1"/>
  <c r="K325" i="5" s="1"/>
  <c r="K326" i="5" a="1"/>
  <c r="K326" i="5" s="1"/>
  <c r="K327" i="5" a="1"/>
  <c r="K327" i="5" s="1"/>
  <c r="K328" i="5" a="1"/>
  <c r="K328" i="5" s="1"/>
  <c r="K329" i="5" a="1"/>
  <c r="K329" i="5" s="1"/>
  <c r="K330" i="5" a="1"/>
  <c r="K330" i="5" s="1"/>
  <c r="K331" i="5" a="1"/>
  <c r="K331" i="5" s="1"/>
  <c r="K332" i="5" a="1"/>
  <c r="K332" i="5" s="1"/>
  <c r="K333" i="5" a="1"/>
  <c r="K333" i="5" s="1"/>
  <c r="K334" i="5" a="1"/>
  <c r="K334" i="5" s="1"/>
  <c r="K335" i="5" a="1"/>
  <c r="K335" i="5" s="1"/>
  <c r="K336" i="5" a="1"/>
  <c r="K336" i="5" s="1"/>
  <c r="K337" i="5" a="1"/>
  <c r="K337" i="5" s="1"/>
  <c r="K338" i="5" a="1"/>
  <c r="K338" i="5" s="1"/>
  <c r="K339" i="5" a="1"/>
  <c r="K339" i="5" s="1"/>
  <c r="K340" i="5" a="1"/>
  <c r="K340" i="5" s="1"/>
  <c r="K341" i="5" a="1"/>
  <c r="K341" i="5" s="1"/>
  <c r="K342" i="5" a="1"/>
  <c r="K342" i="5" s="1"/>
  <c r="K343" i="5" a="1"/>
  <c r="K343" i="5" s="1"/>
  <c r="K344" i="5" a="1"/>
  <c r="K344" i="5" s="1"/>
  <c r="K345" i="5" a="1"/>
  <c r="K345" i="5" s="1"/>
  <c r="K346" i="5" a="1"/>
  <c r="K346" i="5" s="1"/>
  <c r="K347" i="5" a="1"/>
  <c r="K347" i="5" s="1"/>
  <c r="K348" i="5" a="1"/>
  <c r="K348" i="5" s="1"/>
  <c r="K349" i="5" a="1"/>
  <c r="K349" i="5" s="1"/>
  <c r="K350" i="5" a="1"/>
  <c r="K350" i="5" s="1"/>
  <c r="K351" i="5" a="1"/>
  <c r="K351" i="5" s="1"/>
  <c r="K352" i="5" a="1"/>
  <c r="K352" i="5" s="1"/>
  <c r="K353" i="5" a="1"/>
  <c r="K353" i="5" s="1"/>
  <c r="K354" i="5" a="1"/>
  <c r="K354" i="5" s="1"/>
  <c r="K355" i="5" a="1"/>
  <c r="K355" i="5" s="1"/>
  <c r="K356" i="5" a="1"/>
  <c r="K356" i="5" s="1"/>
  <c r="K357" i="5" a="1"/>
  <c r="K357" i="5" s="1"/>
  <c r="K358" i="5" a="1"/>
  <c r="K358" i="5" s="1"/>
  <c r="K359" i="5" a="1"/>
  <c r="K359" i="5" s="1"/>
  <c r="K360" i="5" a="1"/>
  <c r="K360" i="5" s="1"/>
  <c r="K361" i="5" a="1"/>
  <c r="K361" i="5" s="1"/>
  <c r="K362" i="5" a="1"/>
  <c r="K362" i="5" s="1"/>
  <c r="K363" i="5" a="1"/>
  <c r="K363" i="5" s="1"/>
  <c r="K364" i="5" a="1"/>
  <c r="K364" i="5" s="1"/>
  <c r="K365" i="5" a="1"/>
  <c r="K365" i="5" s="1"/>
  <c r="K366" i="5" a="1"/>
  <c r="K366" i="5" s="1"/>
  <c r="K367" i="5" a="1"/>
  <c r="K367" i="5" s="1"/>
  <c r="K368" i="5" a="1"/>
  <c r="K368" i="5" s="1"/>
  <c r="K369" i="5" a="1"/>
  <c r="K369" i="5" s="1"/>
  <c r="K370" i="5" a="1"/>
  <c r="K370" i="5" s="1"/>
  <c r="K371" i="5" a="1"/>
  <c r="K371" i="5" s="1"/>
  <c r="K372" i="5" a="1"/>
  <c r="K372" i="5" s="1"/>
  <c r="K373" i="5" a="1"/>
  <c r="K373" i="5" s="1"/>
  <c r="K374" i="5" a="1"/>
  <c r="K374" i="5" s="1"/>
  <c r="K375" i="5" a="1"/>
  <c r="K375" i="5" s="1"/>
  <c r="K376" i="5" a="1"/>
  <c r="K376" i="5" s="1"/>
  <c r="K377" i="5" a="1"/>
  <c r="K377" i="5" s="1"/>
  <c r="K378" i="5" a="1"/>
  <c r="K378" i="5" s="1"/>
  <c r="K379" i="5" a="1"/>
  <c r="K379" i="5" s="1"/>
  <c r="K380" i="5" a="1"/>
  <c r="K380" i="5" s="1"/>
  <c r="K381" i="5" a="1"/>
  <c r="K381" i="5" s="1"/>
  <c r="K382" i="5" a="1"/>
  <c r="K382" i="5" s="1"/>
  <c r="K383" i="5" a="1"/>
  <c r="K383" i="5" s="1"/>
  <c r="K384" i="5" a="1"/>
  <c r="K384" i="5" s="1"/>
  <c r="K385" i="5" a="1"/>
  <c r="K385" i="5" s="1"/>
  <c r="K386" i="5" a="1"/>
  <c r="K386" i="5" s="1"/>
  <c r="K387" i="5" a="1"/>
  <c r="K387" i="5" s="1"/>
  <c r="K388" i="5" a="1"/>
  <c r="K388" i="5" s="1"/>
  <c r="K389" i="5" a="1"/>
  <c r="K389" i="5" s="1"/>
  <c r="K390" i="5" a="1"/>
  <c r="K390" i="5" s="1"/>
  <c r="K391" i="5" a="1"/>
  <c r="K391" i="5" s="1"/>
  <c r="K392" i="5" a="1"/>
  <c r="K392" i="5" s="1"/>
  <c r="K393" i="5" a="1"/>
  <c r="K393" i="5" s="1"/>
  <c r="K394" i="5" a="1"/>
  <c r="K394" i="5" s="1"/>
  <c r="K395" i="5" a="1"/>
  <c r="K395" i="5" s="1"/>
  <c r="K396" i="5" a="1"/>
  <c r="K396" i="5" s="1"/>
  <c r="K397" i="5" a="1"/>
  <c r="K397" i="5" s="1"/>
  <c r="K398" i="5" a="1"/>
  <c r="K398" i="5" s="1"/>
  <c r="K399" i="5" a="1"/>
  <c r="K399" i="5" s="1"/>
  <c r="K400" i="5" a="1"/>
  <c r="K400" i="5" s="1"/>
  <c r="K401" i="5" a="1"/>
  <c r="K401" i="5" s="1"/>
  <c r="K402" i="5" a="1"/>
  <c r="K402" i="5" s="1"/>
  <c r="K403" i="5" a="1"/>
  <c r="K403" i="5" s="1"/>
  <c r="K404" i="5" a="1"/>
  <c r="K404" i="5" s="1"/>
  <c r="K405" i="5" a="1"/>
  <c r="K405" i="5" s="1"/>
  <c r="K406" i="5" a="1"/>
  <c r="K406" i="5" s="1"/>
  <c r="K407" i="5" a="1"/>
  <c r="K407" i="5" s="1"/>
  <c r="K408" i="5" a="1"/>
  <c r="K408" i="5" s="1"/>
  <c r="K409" i="5" a="1"/>
  <c r="K409" i="5" s="1"/>
  <c r="K410" i="5" a="1"/>
  <c r="K410" i="5" s="1"/>
  <c r="K411" i="5" a="1"/>
  <c r="K411" i="5" s="1"/>
  <c r="K412" i="5" a="1"/>
  <c r="K412" i="5" s="1"/>
  <c r="K413" i="5" a="1"/>
  <c r="K413" i="5" s="1"/>
  <c r="K414" i="5" a="1"/>
  <c r="K414" i="5" s="1"/>
  <c r="K415" i="5" a="1"/>
  <c r="K415" i="5" s="1"/>
  <c r="K416" i="5" a="1"/>
  <c r="K416" i="5" s="1"/>
  <c r="K417" i="5" a="1"/>
  <c r="K417" i="5" s="1"/>
  <c r="K418" i="5" a="1"/>
  <c r="K418" i="5" s="1"/>
  <c r="K419" i="5" a="1"/>
  <c r="K419" i="5" s="1"/>
  <c r="K420" i="5" a="1"/>
  <c r="K420" i="5" s="1"/>
  <c r="K421" i="5" a="1"/>
  <c r="K421" i="5" s="1"/>
  <c r="K422" i="5" a="1"/>
  <c r="K422" i="5" s="1"/>
  <c r="K423" i="5" a="1"/>
  <c r="K423" i="5" s="1"/>
  <c r="K424" i="5" a="1"/>
  <c r="K424" i="5" s="1"/>
  <c r="K425" i="5" a="1"/>
  <c r="K425" i="5" s="1"/>
  <c r="K426" i="5" a="1"/>
  <c r="K426" i="5" s="1"/>
  <c r="K427" i="5" a="1"/>
  <c r="K427" i="5" s="1"/>
  <c r="K428" i="5" a="1"/>
  <c r="K428" i="5" s="1"/>
  <c r="K429" i="5" a="1"/>
  <c r="K429" i="5" s="1"/>
  <c r="K430" i="5" a="1"/>
  <c r="K430" i="5" s="1"/>
  <c r="K431" i="5" a="1"/>
  <c r="K431" i="5" s="1"/>
  <c r="K432" i="5" a="1"/>
  <c r="K432" i="5" s="1"/>
  <c r="K433" i="5" a="1"/>
  <c r="K433" i="5" s="1"/>
  <c r="K434" i="5" a="1"/>
  <c r="K434" i="5" s="1"/>
  <c r="K435" i="5" a="1"/>
  <c r="K435" i="5" s="1"/>
  <c r="K436" i="5" a="1"/>
  <c r="K436" i="5" s="1"/>
  <c r="K437" i="5" a="1"/>
  <c r="K437" i="5" s="1"/>
  <c r="K438" i="5" a="1"/>
  <c r="K438" i="5" s="1"/>
  <c r="K439" i="5" a="1"/>
  <c r="K439" i="5" s="1"/>
  <c r="K440" i="5" a="1"/>
  <c r="K440" i="5" s="1"/>
  <c r="K441" i="5" a="1"/>
  <c r="K441" i="5" s="1"/>
  <c r="K442" i="5" a="1"/>
  <c r="K442" i="5" s="1"/>
  <c r="K443" i="5" a="1"/>
  <c r="K443" i="5" s="1"/>
  <c r="K444" i="5" a="1"/>
  <c r="K444" i="5" s="1"/>
  <c r="K445" i="5" a="1"/>
  <c r="K445" i="5" s="1"/>
  <c r="K446" i="5" a="1"/>
  <c r="K446" i="5" s="1"/>
  <c r="K447" i="5" a="1"/>
  <c r="K447" i="5" s="1"/>
  <c r="K448" i="5" a="1"/>
  <c r="K448" i="5" s="1"/>
  <c r="K449" i="5" a="1"/>
  <c r="K449" i="5" s="1"/>
  <c r="K450" i="5" a="1"/>
  <c r="K450" i="5" s="1"/>
  <c r="K451" i="5" a="1"/>
  <c r="K451" i="5" s="1"/>
  <c r="K452" i="5" a="1"/>
  <c r="K452" i="5" s="1"/>
  <c r="K453" i="5" a="1"/>
  <c r="K453" i="5" s="1"/>
  <c r="K454" i="5" a="1"/>
  <c r="K454" i="5" s="1"/>
  <c r="K455" i="5" a="1"/>
  <c r="K455" i="5" s="1"/>
  <c r="K456" i="5" a="1"/>
  <c r="K456" i="5" s="1"/>
  <c r="K457" i="5" a="1"/>
  <c r="K457" i="5" s="1"/>
  <c r="K458" i="5" a="1"/>
  <c r="K458" i="5" s="1"/>
  <c r="K459" i="5" a="1"/>
  <c r="K459" i="5" s="1"/>
  <c r="K460" i="5" a="1"/>
  <c r="K460" i="5" s="1"/>
  <c r="K461" i="5" a="1"/>
  <c r="K461" i="5" s="1"/>
  <c r="K462" i="5" a="1"/>
  <c r="K462" i="5" s="1"/>
  <c r="K463" i="5" a="1"/>
  <c r="K463" i="5" s="1"/>
  <c r="K464" i="5" a="1"/>
  <c r="K464" i="5" s="1"/>
  <c r="K465" i="5" a="1"/>
  <c r="K465" i="5" s="1"/>
  <c r="K466" i="5" a="1"/>
  <c r="K466" i="5" s="1"/>
  <c r="K467" i="5" a="1"/>
  <c r="K467" i="5" s="1"/>
  <c r="K468" i="5" a="1"/>
  <c r="K468" i="5" s="1"/>
  <c r="K469" i="5" a="1"/>
  <c r="K469" i="5" s="1"/>
  <c r="K470" i="5" a="1"/>
  <c r="K470" i="5" s="1"/>
  <c r="K471" i="5" a="1"/>
  <c r="K471" i="5" s="1"/>
  <c r="K472" i="5" a="1"/>
  <c r="K472" i="5" s="1"/>
  <c r="J26" i="5" a="1"/>
  <c r="J26" i="5" s="1"/>
  <c r="J34" i="5" a="1"/>
  <c r="J34" i="5" s="1"/>
  <c r="J51" i="5" a="1"/>
  <c r="J51" i="5" s="1"/>
  <c r="J59" i="5" a="1"/>
  <c r="J59" i="5" s="1"/>
  <c r="J121" i="5" a="1"/>
  <c r="J121" i="5" s="1"/>
  <c r="J172" i="5" a="1"/>
  <c r="J172" i="5" s="1"/>
  <c r="J395" i="5" a="1"/>
  <c r="J395" i="5" s="1"/>
  <c r="J442" i="5" a="1"/>
  <c r="J442" i="5" s="1"/>
  <c r="I11" i="5" a="1"/>
  <c r="I11" i="5" s="1"/>
  <c r="I26" i="5" a="1"/>
  <c r="I26" i="5" s="1"/>
  <c r="I28" i="5" a="1"/>
  <c r="I28" i="5" s="1"/>
  <c r="I59" i="5" a="1"/>
  <c r="I59" i="5" s="1"/>
  <c r="I100" i="5" a="1"/>
  <c r="I100" i="5" s="1"/>
  <c r="I115" i="5" a="1"/>
  <c r="I115" i="5" s="1"/>
  <c r="I154" i="5" a="1"/>
  <c r="I154" i="5" s="1"/>
  <c r="I195" i="5" a="1"/>
  <c r="I195" i="5" s="1"/>
  <c r="I209" i="5" a="1"/>
  <c r="I209" i="5" s="1"/>
  <c r="I259" i="5" a="1"/>
  <c r="I259" i="5" s="1"/>
  <c r="I275" i="5" a="1"/>
  <c r="I275" i="5" s="1"/>
  <c r="I300" i="5" a="1"/>
  <c r="I300" i="5" s="1"/>
  <c r="I337" i="5" a="1"/>
  <c r="I337" i="5" s="1"/>
  <c r="I345" i="5" a="1"/>
  <c r="I345" i="5" s="1"/>
  <c r="I370" i="5" a="1"/>
  <c r="I370" i="5" s="1"/>
  <c r="J5" i="5" a="1"/>
  <c r="J5" i="5" s="1"/>
  <c r="J11" i="5" a="1"/>
  <c r="J11" i="5" s="1"/>
  <c r="J12" i="5" a="1"/>
  <c r="J12" i="5" s="1"/>
  <c r="J18" i="5" a="1"/>
  <c r="J18" i="5" s="1"/>
  <c r="J19" i="5" a="1"/>
  <c r="J19" i="5" s="1"/>
  <c r="J20" i="5" a="1"/>
  <c r="J20" i="5" s="1"/>
  <c r="J28" i="5" a="1"/>
  <c r="J28" i="5" s="1"/>
  <c r="J33" i="5" a="1"/>
  <c r="J33" i="5" s="1"/>
  <c r="I34" i="5" a="1"/>
  <c r="I34" i="5" s="1"/>
  <c r="J43" i="5" a="1"/>
  <c r="J43" i="5" s="1"/>
  <c r="I51" i="5" a="1"/>
  <c r="I51" i="5" s="1"/>
  <c r="I52" i="5" a="1"/>
  <c r="I52" i="5" s="1"/>
  <c r="J75" i="5" a="1"/>
  <c r="J75" i="5" s="1"/>
  <c r="I76" i="5" a="1"/>
  <c r="I76" i="5" s="1"/>
  <c r="I77" i="5" a="1"/>
  <c r="I77" i="5" s="1"/>
  <c r="I84" i="5" a="1"/>
  <c r="I84" i="5" s="1"/>
  <c r="J91" i="5" a="1"/>
  <c r="J91" i="5" s="1"/>
  <c r="J100" i="5" a="1"/>
  <c r="J100" i="5" s="1"/>
  <c r="J108" i="5" a="1"/>
  <c r="J108" i="5" s="1"/>
  <c r="J113" i="5" a="1"/>
  <c r="J113" i="5" s="1"/>
  <c r="J115" i="5" a="1"/>
  <c r="J115" i="5" s="1"/>
  <c r="I121" i="5" a="1"/>
  <c r="I121" i="5" s="1"/>
  <c r="J122" i="5" a="1"/>
  <c r="J122" i="5" s="1"/>
  <c r="I129" i="5" a="1"/>
  <c r="I129" i="5" s="1"/>
  <c r="J130" i="5" a="1"/>
  <c r="J130" i="5" s="1"/>
  <c r="J133" i="5" a="1"/>
  <c r="J133" i="5" s="1"/>
  <c r="J139" i="5" a="1"/>
  <c r="J139" i="5" s="1"/>
  <c r="I145" i="5" a="1"/>
  <c r="I145" i="5" s="1"/>
  <c r="J149" i="5" a="1"/>
  <c r="J149" i="5" s="1"/>
  <c r="J154" i="5" a="1"/>
  <c r="J154" i="5" s="1"/>
  <c r="I155" i="5" a="1"/>
  <c r="I155" i="5" s="1"/>
  <c r="J161" i="5" a="1"/>
  <c r="J161" i="5" s="1"/>
  <c r="J163" i="5" a="1"/>
  <c r="J163" i="5" s="1"/>
  <c r="J164" i="5" a="1"/>
  <c r="J164" i="5" s="1"/>
  <c r="J169" i="5" a="1"/>
  <c r="J169" i="5" s="1"/>
  <c r="I172" i="5" a="1"/>
  <c r="I172" i="5" s="1"/>
  <c r="J179" i="5" a="1"/>
  <c r="J179" i="5" s="1"/>
  <c r="J185" i="5" a="1"/>
  <c r="J185" i="5" s="1"/>
  <c r="J188" i="5" a="1"/>
  <c r="J188" i="5" s="1"/>
  <c r="J195" i="5" a="1"/>
  <c r="J195" i="5" s="1"/>
  <c r="J201" i="5" a="1"/>
  <c r="J201" i="5" s="1"/>
  <c r="J204" i="5" a="1"/>
  <c r="J204" i="5" s="1"/>
  <c r="J209" i="5" a="1"/>
  <c r="J209" i="5" s="1"/>
  <c r="J211" i="5" a="1"/>
  <c r="J211" i="5" s="1"/>
  <c r="J212" i="5" a="1"/>
  <c r="J212" i="5" s="1"/>
  <c r="I217" i="5" a="1"/>
  <c r="I217" i="5" s="1"/>
  <c r="J218" i="5" a="1"/>
  <c r="J218" i="5" s="1"/>
  <c r="J219" i="5" a="1"/>
  <c r="J219" i="5" s="1"/>
  <c r="J225" i="5" a="1"/>
  <c r="J225" i="5" s="1"/>
  <c r="I226" i="5" a="1"/>
  <c r="I226" i="5" s="1"/>
  <c r="J235" i="5" a="1"/>
  <c r="J235" i="5" s="1"/>
  <c r="J241" i="5" a="1"/>
  <c r="J241" i="5" s="1"/>
  <c r="J244" i="5" a="1"/>
  <c r="J244" i="5" s="1"/>
  <c r="J250" i="5" a="1"/>
  <c r="J250" i="5" s="1"/>
  <c r="J253" i="5" a="1"/>
  <c r="J253" i="5" s="1"/>
  <c r="J258" i="5" a="1"/>
  <c r="J258" i="5" s="1"/>
  <c r="J259" i="5" a="1"/>
  <c r="J259" i="5" s="1"/>
  <c r="J261" i="5" a="1"/>
  <c r="J261" i="5" s="1"/>
  <c r="J266" i="5" a="1"/>
  <c r="J266" i="5" s="1"/>
  <c r="J275" i="5" a="1"/>
  <c r="J275" i="5" s="1"/>
  <c r="J281" i="5" a="1"/>
  <c r="J281" i="5" s="1"/>
  <c r="J283" i="5" a="1"/>
  <c r="J283" i="5" s="1"/>
  <c r="J284" i="5" a="1"/>
  <c r="J284" i="5" s="1"/>
  <c r="J289" i="5" a="1"/>
  <c r="J289" i="5" s="1"/>
  <c r="J290" i="5" a="1"/>
  <c r="J290" i="5" s="1"/>
  <c r="J292" i="5" a="1"/>
  <c r="J292" i="5" s="1"/>
  <c r="J297" i="5" a="1"/>
  <c r="J297" i="5" s="1"/>
  <c r="J300" i="5" a="1"/>
  <c r="J300" i="5" s="1"/>
  <c r="J306" i="5" a="1"/>
  <c r="J306" i="5" s="1"/>
  <c r="J308" i="5" a="1"/>
  <c r="J308" i="5" s="1"/>
  <c r="J309" i="5" a="1"/>
  <c r="J309" i="5" s="1"/>
  <c r="J314" i="5" a="1"/>
  <c r="J314" i="5" s="1"/>
  <c r="J315" i="5" a="1"/>
  <c r="J315" i="5" s="1"/>
  <c r="J317" i="5" a="1"/>
  <c r="J317" i="5" s="1"/>
  <c r="J321" i="5" a="1"/>
  <c r="J321" i="5" s="1"/>
  <c r="J323" i="5" a="1"/>
  <c r="J323" i="5" s="1"/>
  <c r="J327" i="5" a="1"/>
  <c r="J327" i="5" s="1"/>
  <c r="J331" i="5" a="1"/>
  <c r="J331" i="5" s="1"/>
  <c r="J333" i="5" a="1"/>
  <c r="J333" i="5" s="1"/>
  <c r="J337" i="5" a="1"/>
  <c r="J337" i="5" s="1"/>
  <c r="I338" i="5" a="1"/>
  <c r="I338" i="5" s="1"/>
  <c r="J339" i="5" a="1"/>
  <c r="J339" i="5" s="1"/>
  <c r="J340" i="5" a="1"/>
  <c r="J340" i="5" s="1"/>
  <c r="J345" i="5" a="1"/>
  <c r="J345" i="5" s="1"/>
  <c r="J346" i="5" a="1"/>
  <c r="J346" i="5" s="1"/>
  <c r="J348" i="5" a="1"/>
  <c r="J348" i="5" s="1"/>
  <c r="J355" i="5" a="1"/>
  <c r="J355" i="5" s="1"/>
  <c r="J361" i="5" a="1"/>
  <c r="J361" i="5" s="1"/>
  <c r="J362" i="5" a="1"/>
  <c r="J362" i="5" s="1"/>
  <c r="J370" i="5" a="1"/>
  <c r="J370" i="5" s="1"/>
  <c r="J372" i="5" a="1"/>
  <c r="J372" i="5" s="1"/>
  <c r="J378" i="5" a="1"/>
  <c r="J378" i="5" s="1"/>
  <c r="J379" i="5" a="1"/>
  <c r="J379" i="5" s="1"/>
  <c r="J380" i="5" a="1"/>
  <c r="J380" i="5" s="1"/>
  <c r="J385" i="5" a="1"/>
  <c r="J385" i="5" s="1"/>
  <c r="J387" i="5" a="1"/>
  <c r="J387" i="5" s="1"/>
  <c r="J393" i="5" a="1"/>
  <c r="J393" i="5" s="1"/>
  <c r="I395" i="5" a="1"/>
  <c r="I395" i="5" s="1"/>
  <c r="J401" i="5" a="1"/>
  <c r="J401" i="5" s="1"/>
  <c r="J403" i="5" a="1"/>
  <c r="J403" i="5" s="1"/>
  <c r="I410" i="5" a="1"/>
  <c r="I410" i="5" s="1"/>
  <c r="J425" i="5" a="1"/>
  <c r="J425" i="5" s="1"/>
  <c r="I426" i="5" a="1"/>
  <c r="I426" i="5" s="1"/>
  <c r="J427" i="5" a="1"/>
  <c r="J427" i="5" s="1"/>
  <c r="I442" i="5" a="1"/>
  <c r="I442" i="5" s="1"/>
  <c r="I458" i="5" a="1"/>
  <c r="I458" i="5" s="1"/>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F2"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H2" i="3"/>
  <c r="I2" i="3" s="1"/>
  <c r="H3" i="3"/>
  <c r="I3" i="3" s="1"/>
  <c r="H4" i="3"/>
  <c r="I4" i="3" s="1"/>
  <c r="H5" i="3"/>
  <c r="I5" i="3" s="1"/>
  <c r="H6" i="3"/>
  <c r="I6" i="3" s="1"/>
  <c r="H7" i="3"/>
  <c r="I7" i="3" s="1"/>
  <c r="H8" i="3"/>
  <c r="I8" i="3" s="1"/>
  <c r="H9" i="3"/>
  <c r="I9" i="3" s="1"/>
  <c r="H10" i="3"/>
  <c r="I10" i="3" s="1"/>
  <c r="H11" i="3"/>
  <c r="I11" i="3" s="1"/>
  <c r="H12" i="3"/>
  <c r="I12" i="3" s="1"/>
  <c r="H13" i="3"/>
  <c r="I13" i="3" s="1"/>
  <c r="H14" i="3"/>
  <c r="I14" i="3" s="1"/>
  <c r="H15" i="3"/>
  <c r="I15" i="3" s="1"/>
  <c r="H16" i="3"/>
  <c r="I16" i="3" s="1"/>
  <c r="H17" i="3"/>
  <c r="I17" i="3" s="1"/>
  <c r="H18" i="3"/>
  <c r="I18" i="3" s="1"/>
  <c r="H19" i="3"/>
  <c r="I19" i="3" s="1"/>
  <c r="H20" i="3"/>
  <c r="I20" i="3" s="1"/>
  <c r="H21" i="3"/>
  <c r="I21" i="3" s="1"/>
  <c r="H22" i="3"/>
  <c r="I22" i="3" s="1"/>
  <c r="H23" i="3"/>
  <c r="I23" i="3" s="1"/>
  <c r="H24" i="3"/>
  <c r="I24" i="3" s="1"/>
  <c r="H25" i="3"/>
  <c r="I25" i="3" s="1"/>
  <c r="H26" i="3"/>
  <c r="I26" i="3" s="1"/>
  <c r="H27" i="3"/>
  <c r="I27" i="3" s="1"/>
  <c r="H28" i="3"/>
  <c r="I28" i="3" s="1"/>
  <c r="H29" i="3"/>
  <c r="I29" i="3" s="1"/>
  <c r="H30" i="3"/>
  <c r="I30" i="3" s="1"/>
  <c r="H31" i="3"/>
  <c r="I31" i="3" s="1"/>
  <c r="H32" i="3"/>
  <c r="I32" i="3" s="1"/>
  <c r="H33" i="3"/>
  <c r="I33" i="3" s="1"/>
  <c r="H34" i="3"/>
  <c r="I34" i="3" s="1"/>
  <c r="H35" i="3"/>
  <c r="I35" i="3" s="1"/>
  <c r="H36" i="3"/>
  <c r="I36" i="3" s="1"/>
  <c r="H37" i="3"/>
  <c r="I37" i="3" s="1"/>
  <c r="H38" i="3"/>
  <c r="I38" i="3" s="1"/>
  <c r="H39" i="3"/>
  <c r="I39" i="3" s="1"/>
  <c r="H40" i="3"/>
  <c r="I40" i="3" s="1"/>
  <c r="H41" i="3"/>
  <c r="I41" i="3" s="1"/>
  <c r="H42" i="3"/>
  <c r="I42" i="3" s="1"/>
  <c r="H43" i="3"/>
  <c r="I43" i="3" s="1"/>
  <c r="H44" i="3"/>
  <c r="I44" i="3" s="1"/>
  <c r="H45" i="3"/>
  <c r="I45" i="3" s="1"/>
  <c r="H46" i="3"/>
  <c r="I46" i="3" s="1"/>
  <c r="H47" i="3"/>
  <c r="I47" i="3" s="1"/>
  <c r="H48" i="3"/>
  <c r="I48" i="3" s="1"/>
  <c r="H49" i="3"/>
  <c r="I49" i="3" s="1"/>
  <c r="H50" i="3"/>
  <c r="I50" i="3" s="1"/>
  <c r="H51" i="3"/>
  <c r="I51" i="3" s="1"/>
  <c r="H52" i="3"/>
  <c r="I52" i="3" s="1"/>
  <c r="H53" i="3"/>
  <c r="I53" i="3" s="1"/>
  <c r="H54" i="3"/>
  <c r="I54" i="3" s="1"/>
  <c r="H55" i="3"/>
  <c r="I55" i="3" s="1"/>
  <c r="H56" i="3"/>
  <c r="I56" i="3" s="1"/>
  <c r="H57" i="3"/>
  <c r="I57" i="3" s="1"/>
  <c r="H58" i="3"/>
  <c r="I58" i="3" s="1"/>
  <c r="H59" i="3"/>
  <c r="I59" i="3" s="1"/>
  <c r="H60" i="3"/>
  <c r="I60" i="3" s="1"/>
  <c r="H61" i="3"/>
  <c r="I61" i="3" s="1"/>
  <c r="H3" i="2"/>
  <c r="H2"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E75" i="6"/>
  <c r="C75" i="6"/>
  <c r="D75" i="6"/>
  <c r="F75" i="6"/>
  <c r="B75" i="6"/>
  <c r="C49" i="6"/>
  <c r="C53" i="6" s="1"/>
  <c r="D49" i="6"/>
  <c r="D53" i="6" s="1"/>
  <c r="E49" i="6"/>
  <c r="E53" i="6" s="1"/>
  <c r="F49" i="6"/>
  <c r="F53" i="6" s="1"/>
  <c r="G49" i="6"/>
  <c r="G53" i="6" s="1"/>
  <c r="H49" i="6"/>
  <c r="H53" i="6" s="1"/>
  <c r="H54" i="6" s="1"/>
  <c r="C14" i="6"/>
  <c r="D14" i="6"/>
  <c r="E14" i="6"/>
  <c r="F14" i="6"/>
  <c r="W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T14" i="1"/>
  <c r="C13" i="6"/>
  <c r="H13" i="6"/>
  <c r="H14" i="6"/>
  <c r="D13" i="6"/>
  <c r="E13" i="6"/>
  <c r="F13" i="6"/>
  <c r="G13" i="6"/>
  <c r="B13" i="6"/>
  <c r="V11" i="1"/>
  <c r="V101" i="1"/>
  <c r="V102" i="1"/>
  <c r="V103" i="1"/>
  <c r="V104" i="1"/>
  <c r="V105" i="1"/>
  <c r="V106" i="1"/>
  <c r="V107" i="1"/>
  <c r="V108" i="1"/>
  <c r="V109" i="1"/>
  <c r="V110" i="1"/>
  <c r="V12" i="1"/>
  <c r="V111" i="1"/>
  <c r="V112" i="1"/>
  <c r="V113" i="1"/>
  <c r="V114" i="1"/>
  <c r="V115" i="1"/>
  <c r="V116" i="1"/>
  <c r="V117" i="1"/>
  <c r="V118" i="1"/>
  <c r="V119" i="1"/>
  <c r="V120" i="1"/>
  <c r="V13" i="1"/>
  <c r="V121" i="1"/>
  <c r="V122" i="1"/>
  <c r="V123" i="1"/>
  <c r="V124" i="1"/>
  <c r="V125" i="1"/>
  <c r="V126" i="1"/>
  <c r="V127" i="1"/>
  <c r="V128" i="1"/>
  <c r="V129" i="1"/>
  <c r="V130" i="1"/>
  <c r="V14" i="1"/>
  <c r="V131" i="1"/>
  <c r="V132" i="1"/>
  <c r="V133" i="1"/>
  <c r="V134" i="1"/>
  <c r="V135" i="1"/>
  <c r="V136" i="1"/>
  <c r="V137" i="1"/>
  <c r="V138" i="1"/>
  <c r="V139" i="1"/>
  <c r="V140" i="1"/>
  <c r="V15" i="1"/>
  <c r="V141" i="1"/>
  <c r="V142" i="1"/>
  <c r="V143" i="1"/>
  <c r="V144" i="1"/>
  <c r="V145" i="1"/>
  <c r="V146" i="1"/>
  <c r="V147" i="1"/>
  <c r="V148" i="1"/>
  <c r="V149" i="1"/>
  <c r="V150" i="1"/>
  <c r="V16" i="1"/>
  <c r="V151" i="1"/>
  <c r="V152" i="1"/>
  <c r="V153" i="1"/>
  <c r="V154" i="1"/>
  <c r="V155" i="1"/>
  <c r="V156" i="1"/>
  <c r="V157" i="1"/>
  <c r="V158" i="1"/>
  <c r="V159" i="1"/>
  <c r="V160" i="1"/>
  <c r="V17" i="1"/>
  <c r="V161" i="1"/>
  <c r="V162" i="1"/>
  <c r="V163" i="1"/>
  <c r="V164" i="1"/>
  <c r="V165" i="1"/>
  <c r="V166" i="1"/>
  <c r="V167" i="1"/>
  <c r="V168" i="1"/>
  <c r="V169" i="1"/>
  <c r="V170" i="1"/>
  <c r="V18" i="1"/>
  <c r="V171" i="1"/>
  <c r="V172" i="1"/>
  <c r="V173" i="1"/>
  <c r="V174" i="1"/>
  <c r="V175" i="1"/>
  <c r="V176" i="1"/>
  <c r="V177" i="1"/>
  <c r="V178" i="1"/>
  <c r="V179" i="1"/>
  <c r="V180" i="1"/>
  <c r="V19" i="1"/>
  <c r="V181" i="1"/>
  <c r="V182" i="1"/>
  <c r="V183" i="1"/>
  <c r="V184" i="1"/>
  <c r="V185" i="1"/>
  <c r="V186" i="1"/>
  <c r="V187" i="1"/>
  <c r="V188" i="1"/>
  <c r="V189" i="1"/>
  <c r="V190" i="1"/>
  <c r="V20" i="1"/>
  <c r="V191" i="1"/>
  <c r="V192" i="1"/>
  <c r="V193" i="1"/>
  <c r="V194" i="1"/>
  <c r="V195" i="1"/>
  <c r="V196" i="1"/>
  <c r="V197" i="1"/>
  <c r="V198" i="1"/>
  <c r="V199" i="1"/>
  <c r="V200" i="1"/>
  <c r="V3" i="1"/>
  <c r="V21" i="1"/>
  <c r="V201" i="1"/>
  <c r="V202" i="1"/>
  <c r="V203" i="1"/>
  <c r="V204" i="1"/>
  <c r="V205" i="1"/>
  <c r="V206" i="1"/>
  <c r="V207" i="1"/>
  <c r="V208" i="1"/>
  <c r="V209" i="1"/>
  <c r="V210" i="1"/>
  <c r="V22" i="1"/>
  <c r="V211" i="1"/>
  <c r="V212" i="1"/>
  <c r="V23" i="1"/>
  <c r="V24" i="1"/>
  <c r="V25" i="1"/>
  <c r="V26" i="1"/>
  <c r="V27" i="1"/>
  <c r="V28" i="1"/>
  <c r="V29" i="1"/>
  <c r="V30" i="1"/>
  <c r="V31" i="1"/>
  <c r="V32" i="1"/>
  <c r="V33" i="1"/>
  <c r="V34" i="1"/>
  <c r="V35" i="1"/>
  <c r="V36" i="1"/>
  <c r="V37" i="1"/>
  <c r="V38" i="1"/>
  <c r="V39" i="1"/>
  <c r="V40" i="1"/>
  <c r="V5" i="1"/>
  <c r="V41" i="1"/>
  <c r="V42" i="1"/>
  <c r="V43" i="1"/>
  <c r="V44" i="1"/>
  <c r="V45" i="1"/>
  <c r="V46" i="1"/>
  <c r="V47" i="1"/>
  <c r="V48" i="1"/>
  <c r="V49" i="1"/>
  <c r="V50" i="1"/>
  <c r="V6" i="1"/>
  <c r="V51" i="1"/>
  <c r="V52" i="1"/>
  <c r="V53" i="1"/>
  <c r="V54" i="1"/>
  <c r="V55" i="1"/>
  <c r="V56" i="1"/>
  <c r="V57" i="1"/>
  <c r="V58" i="1"/>
  <c r="V59" i="1"/>
  <c r="V60" i="1"/>
  <c r="V7" i="1"/>
  <c r="V61" i="1"/>
  <c r="V62" i="1"/>
  <c r="V63" i="1"/>
  <c r="V64" i="1"/>
  <c r="V65" i="1"/>
  <c r="V66" i="1"/>
  <c r="V67" i="1"/>
  <c r="V68" i="1"/>
  <c r="V69" i="1"/>
  <c r="V70" i="1"/>
  <c r="V8" i="1"/>
  <c r="V71" i="1"/>
  <c r="V72" i="1"/>
  <c r="V73" i="1"/>
  <c r="V74" i="1"/>
  <c r="V75" i="1"/>
  <c r="V76" i="1"/>
  <c r="V77" i="1"/>
  <c r="V78" i="1"/>
  <c r="V79" i="1"/>
  <c r="V80" i="1"/>
  <c r="V9" i="1"/>
  <c r="V81" i="1"/>
  <c r="V82" i="1"/>
  <c r="V83" i="1"/>
  <c r="V84" i="1"/>
  <c r="V85" i="1"/>
  <c r="V86" i="1"/>
  <c r="V87" i="1"/>
  <c r="V88" i="1"/>
  <c r="V89" i="1"/>
  <c r="V90" i="1"/>
  <c r="V10" i="1"/>
  <c r="V91" i="1"/>
  <c r="V92" i="1"/>
  <c r="V93" i="1"/>
  <c r="V94" i="1"/>
  <c r="V95" i="1"/>
  <c r="V96" i="1"/>
  <c r="V97" i="1"/>
  <c r="V98" i="1"/>
  <c r="V99" i="1"/>
  <c r="V100" i="1"/>
  <c r="U2" i="1"/>
  <c r="U11" i="1"/>
  <c r="U101" i="1"/>
  <c r="U102" i="1"/>
  <c r="U103" i="1"/>
  <c r="U104" i="1"/>
  <c r="U105" i="1"/>
  <c r="U106" i="1"/>
  <c r="U107" i="1"/>
  <c r="U108" i="1"/>
  <c r="U109" i="1"/>
  <c r="U110" i="1"/>
  <c r="U12" i="1"/>
  <c r="U111" i="1"/>
  <c r="U112" i="1"/>
  <c r="U113" i="1"/>
  <c r="U114" i="1"/>
  <c r="U115" i="1"/>
  <c r="U116" i="1"/>
  <c r="U117" i="1"/>
  <c r="U118" i="1"/>
  <c r="U119" i="1"/>
  <c r="U120" i="1"/>
  <c r="U13" i="1"/>
  <c r="U121" i="1"/>
  <c r="U122" i="1"/>
  <c r="U123" i="1"/>
  <c r="U124" i="1"/>
  <c r="U125" i="1"/>
  <c r="U126" i="1"/>
  <c r="U127" i="1"/>
  <c r="U128" i="1"/>
  <c r="U129" i="1"/>
  <c r="U130" i="1"/>
  <c r="U14" i="1"/>
  <c r="U131" i="1"/>
  <c r="U132" i="1"/>
  <c r="U133" i="1"/>
  <c r="U134" i="1"/>
  <c r="U135" i="1"/>
  <c r="U136" i="1"/>
  <c r="U137" i="1"/>
  <c r="U138" i="1"/>
  <c r="U139" i="1"/>
  <c r="U140" i="1"/>
  <c r="U15" i="1"/>
  <c r="U141" i="1"/>
  <c r="U142" i="1"/>
  <c r="U143" i="1"/>
  <c r="U144" i="1"/>
  <c r="U145" i="1"/>
  <c r="U146" i="1"/>
  <c r="U147" i="1"/>
  <c r="U148" i="1"/>
  <c r="U149" i="1"/>
  <c r="U150" i="1"/>
  <c r="U16" i="1"/>
  <c r="U151" i="1"/>
  <c r="U152" i="1"/>
  <c r="U153" i="1"/>
  <c r="U154" i="1"/>
  <c r="U155" i="1"/>
  <c r="U156" i="1"/>
  <c r="U157" i="1"/>
  <c r="U158" i="1"/>
  <c r="U159" i="1"/>
  <c r="U160" i="1"/>
  <c r="U17" i="1"/>
  <c r="U161" i="1"/>
  <c r="U162" i="1"/>
  <c r="U163" i="1"/>
  <c r="U164" i="1"/>
  <c r="U165" i="1"/>
  <c r="U166" i="1"/>
  <c r="U167" i="1"/>
  <c r="U168" i="1"/>
  <c r="U169" i="1"/>
  <c r="U170" i="1"/>
  <c r="U18" i="1"/>
  <c r="U171" i="1"/>
  <c r="U172" i="1"/>
  <c r="U173" i="1"/>
  <c r="U174" i="1"/>
  <c r="U175" i="1"/>
  <c r="U176" i="1"/>
  <c r="U177" i="1"/>
  <c r="U178" i="1"/>
  <c r="U179" i="1"/>
  <c r="U180" i="1"/>
  <c r="U19" i="1"/>
  <c r="U181" i="1"/>
  <c r="U182" i="1"/>
  <c r="U183" i="1"/>
  <c r="U184" i="1"/>
  <c r="U185" i="1"/>
  <c r="U186" i="1"/>
  <c r="U187" i="1"/>
  <c r="U188" i="1"/>
  <c r="U189" i="1"/>
  <c r="U190" i="1"/>
  <c r="U20" i="1"/>
  <c r="U191" i="1"/>
  <c r="U192" i="1"/>
  <c r="U193" i="1"/>
  <c r="U194" i="1"/>
  <c r="U195" i="1"/>
  <c r="U196" i="1"/>
  <c r="U197" i="1"/>
  <c r="U198" i="1"/>
  <c r="U199" i="1"/>
  <c r="U200" i="1"/>
  <c r="U3" i="1"/>
  <c r="U21" i="1"/>
  <c r="U201" i="1"/>
  <c r="U202" i="1"/>
  <c r="U203" i="1"/>
  <c r="U204" i="1"/>
  <c r="U205" i="1"/>
  <c r="U206" i="1"/>
  <c r="U207" i="1"/>
  <c r="U208" i="1"/>
  <c r="U209" i="1"/>
  <c r="U210" i="1"/>
  <c r="U22" i="1"/>
  <c r="U211" i="1"/>
  <c r="U212" i="1"/>
  <c r="U23" i="1"/>
  <c r="U24" i="1"/>
  <c r="U25" i="1"/>
  <c r="U26" i="1"/>
  <c r="U27" i="1"/>
  <c r="U28" i="1"/>
  <c r="U29" i="1"/>
  <c r="U30" i="1"/>
  <c r="U4" i="1"/>
  <c r="U31" i="1"/>
  <c r="U32" i="1"/>
  <c r="U33" i="1"/>
  <c r="U34" i="1"/>
  <c r="U35" i="1"/>
  <c r="U36" i="1"/>
  <c r="U37" i="1"/>
  <c r="U38" i="1"/>
  <c r="U39" i="1"/>
  <c r="U40" i="1"/>
  <c r="U5" i="1"/>
  <c r="U41" i="1"/>
  <c r="U42" i="1"/>
  <c r="U43" i="1"/>
  <c r="U44" i="1"/>
  <c r="U45" i="1"/>
  <c r="U46" i="1"/>
  <c r="U47" i="1"/>
  <c r="U48" i="1"/>
  <c r="U49" i="1"/>
  <c r="U50" i="1"/>
  <c r="U6" i="1"/>
  <c r="U51" i="1"/>
  <c r="U52" i="1"/>
  <c r="U53" i="1"/>
  <c r="U54" i="1"/>
  <c r="U55" i="1"/>
  <c r="U56" i="1"/>
  <c r="U57" i="1"/>
  <c r="U58" i="1"/>
  <c r="U59" i="1"/>
  <c r="U60" i="1"/>
  <c r="U7" i="1"/>
  <c r="U61" i="1"/>
  <c r="U62" i="1"/>
  <c r="U63" i="1"/>
  <c r="U64" i="1"/>
  <c r="U65" i="1"/>
  <c r="U66" i="1"/>
  <c r="U67" i="1"/>
  <c r="U68" i="1"/>
  <c r="U69" i="1"/>
  <c r="U70" i="1"/>
  <c r="U8" i="1"/>
  <c r="U71" i="1"/>
  <c r="U72" i="1"/>
  <c r="U73" i="1"/>
  <c r="U74" i="1"/>
  <c r="U75" i="1"/>
  <c r="U76" i="1"/>
  <c r="U77" i="1"/>
  <c r="U78" i="1"/>
  <c r="U79" i="1"/>
  <c r="U80" i="1"/>
  <c r="U9" i="1"/>
  <c r="U81" i="1"/>
  <c r="U82" i="1"/>
  <c r="U83" i="1"/>
  <c r="U84" i="1"/>
  <c r="U85" i="1"/>
  <c r="U86" i="1"/>
  <c r="U87" i="1"/>
  <c r="U88" i="1"/>
  <c r="U89" i="1"/>
  <c r="U90" i="1"/>
  <c r="U10" i="1"/>
  <c r="U91" i="1"/>
  <c r="U92" i="1"/>
  <c r="U93" i="1"/>
  <c r="U94" i="1"/>
  <c r="U95" i="1"/>
  <c r="U96" i="1"/>
  <c r="U97" i="1"/>
  <c r="U98" i="1"/>
  <c r="U99" i="1"/>
  <c r="U100" i="1"/>
  <c r="T2" i="1"/>
  <c r="T11" i="1"/>
  <c r="T101" i="1"/>
  <c r="T102" i="1"/>
  <c r="T103" i="1"/>
  <c r="T104" i="1"/>
  <c r="T105" i="1"/>
  <c r="T106" i="1"/>
  <c r="T107" i="1"/>
  <c r="T108" i="1"/>
  <c r="T109" i="1"/>
  <c r="T110" i="1"/>
  <c r="T12" i="1"/>
  <c r="T111" i="1"/>
  <c r="T112" i="1"/>
  <c r="T113" i="1"/>
  <c r="T114" i="1"/>
  <c r="T115" i="1"/>
  <c r="T116" i="1"/>
  <c r="T117" i="1"/>
  <c r="T118" i="1"/>
  <c r="T119" i="1"/>
  <c r="T120" i="1"/>
  <c r="T13" i="1"/>
  <c r="T121" i="1"/>
  <c r="T122" i="1"/>
  <c r="T123" i="1"/>
  <c r="T124" i="1"/>
  <c r="T125" i="1"/>
  <c r="T126" i="1"/>
  <c r="T127" i="1"/>
  <c r="T128" i="1"/>
  <c r="T129" i="1"/>
  <c r="T130" i="1"/>
  <c r="T131" i="1"/>
  <c r="T132" i="1"/>
  <c r="T133" i="1"/>
  <c r="T134" i="1"/>
  <c r="T135" i="1"/>
  <c r="T136" i="1"/>
  <c r="T137" i="1"/>
  <c r="T138" i="1"/>
  <c r="T139" i="1"/>
  <c r="T140" i="1"/>
  <c r="T15" i="1"/>
  <c r="T141" i="1"/>
  <c r="T142" i="1"/>
  <c r="T143" i="1"/>
  <c r="T144" i="1"/>
  <c r="T145" i="1"/>
  <c r="T146" i="1"/>
  <c r="T147" i="1"/>
  <c r="T148" i="1"/>
  <c r="T149" i="1"/>
  <c r="T150" i="1"/>
  <c r="T16" i="1"/>
  <c r="T151" i="1"/>
  <c r="T152" i="1"/>
  <c r="T153" i="1"/>
  <c r="T154" i="1"/>
  <c r="T155" i="1"/>
  <c r="T156" i="1"/>
  <c r="T157" i="1"/>
  <c r="T158" i="1"/>
  <c r="T159" i="1"/>
  <c r="T160" i="1"/>
  <c r="T17" i="1"/>
  <c r="T161" i="1"/>
  <c r="T162" i="1"/>
  <c r="T163" i="1"/>
  <c r="T164" i="1"/>
  <c r="T165" i="1"/>
  <c r="T166" i="1"/>
  <c r="T167" i="1"/>
  <c r="T168" i="1"/>
  <c r="T169" i="1"/>
  <c r="T170" i="1"/>
  <c r="T18" i="1"/>
  <c r="T171" i="1"/>
  <c r="T172" i="1"/>
  <c r="T173" i="1"/>
  <c r="T174" i="1"/>
  <c r="T175" i="1"/>
  <c r="T176" i="1"/>
  <c r="T177" i="1"/>
  <c r="T178" i="1"/>
  <c r="T179" i="1"/>
  <c r="T180" i="1"/>
  <c r="T19" i="1"/>
  <c r="T181" i="1"/>
  <c r="T182" i="1"/>
  <c r="T183" i="1"/>
  <c r="T184" i="1"/>
  <c r="T185" i="1"/>
  <c r="T186" i="1"/>
  <c r="T187" i="1"/>
  <c r="T188" i="1"/>
  <c r="T189" i="1"/>
  <c r="T190" i="1"/>
  <c r="T20" i="1"/>
  <c r="T191" i="1"/>
  <c r="T192" i="1"/>
  <c r="T193" i="1"/>
  <c r="T194" i="1"/>
  <c r="T195" i="1"/>
  <c r="T196" i="1"/>
  <c r="T197" i="1"/>
  <c r="T198" i="1"/>
  <c r="T199" i="1"/>
  <c r="T200" i="1"/>
  <c r="T3" i="1"/>
  <c r="T21" i="1"/>
  <c r="T201" i="1"/>
  <c r="T202" i="1"/>
  <c r="T203" i="1"/>
  <c r="T204" i="1"/>
  <c r="T205" i="1"/>
  <c r="T206" i="1"/>
  <c r="T207" i="1"/>
  <c r="T208" i="1"/>
  <c r="T209" i="1"/>
  <c r="T210" i="1"/>
  <c r="T22" i="1"/>
  <c r="T211" i="1"/>
  <c r="T212" i="1"/>
  <c r="T23" i="1"/>
  <c r="T24" i="1"/>
  <c r="T25" i="1"/>
  <c r="T26" i="1"/>
  <c r="T27" i="1"/>
  <c r="T28" i="1"/>
  <c r="T29" i="1"/>
  <c r="T30" i="1"/>
  <c r="T4" i="1"/>
  <c r="T31" i="1"/>
  <c r="T32" i="1"/>
  <c r="T33" i="1"/>
  <c r="T34" i="1"/>
  <c r="T35" i="1"/>
  <c r="T36" i="1"/>
  <c r="T37" i="1"/>
  <c r="T38" i="1"/>
  <c r="T39" i="1"/>
  <c r="T40" i="1"/>
  <c r="T5" i="1"/>
  <c r="T41" i="1"/>
  <c r="T42" i="1"/>
  <c r="T43" i="1"/>
  <c r="T44" i="1"/>
  <c r="T45" i="1"/>
  <c r="T46" i="1"/>
  <c r="T47" i="1"/>
  <c r="T48" i="1"/>
  <c r="T49" i="1"/>
  <c r="T50" i="1"/>
  <c r="T6" i="1"/>
  <c r="T51" i="1"/>
  <c r="T52" i="1"/>
  <c r="T53" i="1"/>
  <c r="T54" i="1"/>
  <c r="T55" i="1"/>
  <c r="T56" i="1"/>
  <c r="T57" i="1"/>
  <c r="T58" i="1"/>
  <c r="T59" i="1"/>
  <c r="T60" i="1"/>
  <c r="T7" i="1"/>
  <c r="T61" i="1"/>
  <c r="T62" i="1"/>
  <c r="T63" i="1"/>
  <c r="T64" i="1"/>
  <c r="T65" i="1"/>
  <c r="T66" i="1"/>
  <c r="T67" i="1"/>
  <c r="T68" i="1"/>
  <c r="T69" i="1"/>
  <c r="T70" i="1"/>
  <c r="T8" i="1"/>
  <c r="T71" i="1"/>
  <c r="T72" i="1"/>
  <c r="T73" i="1"/>
  <c r="T74" i="1"/>
  <c r="T75" i="1"/>
  <c r="T76" i="1"/>
  <c r="T77" i="1"/>
  <c r="T78" i="1"/>
  <c r="T79" i="1"/>
  <c r="T80" i="1"/>
  <c r="T9" i="1"/>
  <c r="T81" i="1"/>
  <c r="T82" i="1"/>
  <c r="T83" i="1"/>
  <c r="T84" i="1"/>
  <c r="T85" i="1"/>
  <c r="T86" i="1"/>
  <c r="T87" i="1"/>
  <c r="T88" i="1"/>
  <c r="T89" i="1"/>
  <c r="T90" i="1"/>
  <c r="T10" i="1"/>
  <c r="T91" i="1"/>
  <c r="T92" i="1"/>
  <c r="T93" i="1"/>
  <c r="T94" i="1"/>
  <c r="T95" i="1"/>
  <c r="T96" i="1"/>
  <c r="T97" i="1"/>
  <c r="T98" i="1"/>
  <c r="T99" i="1"/>
  <c r="T100" i="1"/>
  <c r="H52" i="6"/>
  <c r="E48" i="10" l="1"/>
  <c r="D48" i="10"/>
  <c r="C48" i="10"/>
  <c r="B48" i="10"/>
  <c r="B40" i="10"/>
  <c r="H40" i="10"/>
  <c r="G40" i="10"/>
  <c r="F40" i="10"/>
  <c r="E40" i="10"/>
  <c r="D40" i="10"/>
  <c r="C40" i="10"/>
  <c r="I78" i="2" a="1"/>
  <c r="I78" i="2" s="1"/>
  <c r="J78" i="2"/>
  <c r="I14" i="2" a="1"/>
  <c r="I14" i="2" s="1"/>
  <c r="J14" i="2"/>
  <c r="I76" i="2" a="1"/>
  <c r="I76" i="2" s="1"/>
  <c r="J76" i="2"/>
  <c r="I68" i="2" a="1"/>
  <c r="I68" i="2" s="1"/>
  <c r="J68" i="2"/>
  <c r="I60" i="2" a="1"/>
  <c r="I60" i="2" s="1"/>
  <c r="J60" i="2"/>
  <c r="I52" i="2" a="1"/>
  <c r="I52" i="2" s="1"/>
  <c r="J52" i="2"/>
  <c r="I44" i="2" a="1"/>
  <c r="I44" i="2" s="1"/>
  <c r="J44" i="2"/>
  <c r="I36" i="2" a="1"/>
  <c r="I36" i="2" s="1"/>
  <c r="J36" i="2"/>
  <c r="I28" i="2" a="1"/>
  <c r="I28" i="2" s="1"/>
  <c r="J28" i="2"/>
  <c r="I20" i="2" a="1"/>
  <c r="I20" i="2" s="1"/>
  <c r="J20" i="2"/>
  <c r="I12" i="2" a="1"/>
  <c r="I12" i="2" s="1"/>
  <c r="J12" i="2"/>
  <c r="I4" i="2" a="1"/>
  <c r="I4" i="2" s="1"/>
  <c r="J4" i="2"/>
  <c r="I54" i="2" a="1"/>
  <c r="I54" i="2" s="1"/>
  <c r="J54" i="2"/>
  <c r="I51" i="2" a="1"/>
  <c r="I51" i="2" s="1"/>
  <c r="J51" i="2"/>
  <c r="I35" i="2" a="1"/>
  <c r="I35" i="2" s="1"/>
  <c r="J35" i="2"/>
  <c r="J2" i="2"/>
  <c r="B84" i="6" s="1"/>
  <c r="I74" i="2" a="1"/>
  <c r="I74" i="2" s="1"/>
  <c r="J74" i="2"/>
  <c r="I66" i="2" a="1"/>
  <c r="I66" i="2" s="1"/>
  <c r="J66" i="2"/>
  <c r="I58" i="2" a="1"/>
  <c r="I58" i="2" s="1"/>
  <c r="J58" i="2"/>
  <c r="I50" i="2" a="1"/>
  <c r="I50" i="2" s="1"/>
  <c r="J50" i="2"/>
  <c r="I42" i="2" a="1"/>
  <c r="I42" i="2" s="1"/>
  <c r="J42" i="2"/>
  <c r="I34" i="2" a="1"/>
  <c r="I34" i="2" s="1"/>
  <c r="J34" i="2"/>
  <c r="I26" i="2" a="1"/>
  <c r="I26" i="2" s="1"/>
  <c r="J26" i="2"/>
  <c r="I18" i="2" a="1"/>
  <c r="I18" i="2" s="1"/>
  <c r="J18" i="2"/>
  <c r="I10" i="2" a="1"/>
  <c r="I10" i="2" s="1"/>
  <c r="J10" i="2"/>
  <c r="I3" i="2" a="1"/>
  <c r="I3" i="2" s="1"/>
  <c r="J3" i="2"/>
  <c r="I22" i="2" a="1"/>
  <c r="I22" i="2" s="1"/>
  <c r="J22" i="2"/>
  <c r="I59" i="2" a="1"/>
  <c r="I59" i="2" s="1"/>
  <c r="J59" i="2"/>
  <c r="I19" i="2" a="1"/>
  <c r="I19" i="2" s="1"/>
  <c r="J19" i="2"/>
  <c r="I73" i="2" a="1"/>
  <c r="I73" i="2" s="1"/>
  <c r="J73" i="2"/>
  <c r="I65" i="2" a="1"/>
  <c r="I65" i="2" s="1"/>
  <c r="J65" i="2"/>
  <c r="I41" i="2" a="1"/>
  <c r="I41" i="2" s="1"/>
  <c r="J41" i="2"/>
  <c r="I33" i="2" a="1"/>
  <c r="I33" i="2" s="1"/>
  <c r="J33" i="2"/>
  <c r="I25" i="2" a="1"/>
  <c r="I25" i="2" s="1"/>
  <c r="J25" i="2"/>
  <c r="I17" i="2" a="1"/>
  <c r="I17" i="2" s="1"/>
  <c r="J17" i="2"/>
  <c r="I9" i="2" a="1"/>
  <c r="I9" i="2" s="1"/>
  <c r="J9" i="2"/>
  <c r="I46" i="2" a="1"/>
  <c r="I46" i="2" s="1"/>
  <c r="J46" i="2"/>
  <c r="B38" i="6"/>
  <c r="I67" i="2" a="1"/>
  <c r="I67" i="2" s="1"/>
  <c r="J67" i="2"/>
  <c r="I11" i="2" a="1"/>
  <c r="I11" i="2" s="1"/>
  <c r="J11" i="2"/>
  <c r="I57" i="2" a="1"/>
  <c r="I57" i="2" s="1"/>
  <c r="J57" i="2"/>
  <c r="B36" i="6"/>
  <c r="I72" i="2" a="1"/>
  <c r="I72" i="2" s="1"/>
  <c r="J72" i="2"/>
  <c r="I48" i="2" a="1"/>
  <c r="I48" i="2" s="1"/>
  <c r="J48" i="2"/>
  <c r="I40" i="2" a="1"/>
  <c r="I40" i="2" s="1"/>
  <c r="J40" i="2"/>
  <c r="I24" i="2" a="1"/>
  <c r="I24" i="2" s="1"/>
  <c r="J24" i="2"/>
  <c r="I16" i="2" a="1"/>
  <c r="I16" i="2" s="1"/>
  <c r="J16" i="2"/>
  <c r="I8" i="2" a="1"/>
  <c r="I8" i="2" s="1"/>
  <c r="J8" i="2"/>
  <c r="I30" i="2" a="1"/>
  <c r="I30" i="2" s="1"/>
  <c r="J30" i="2"/>
  <c r="I75" i="2" a="1"/>
  <c r="I75" i="2" s="1"/>
  <c r="J75" i="2"/>
  <c r="I43" i="2" a="1"/>
  <c r="I43" i="2" s="1"/>
  <c r="J43" i="2"/>
  <c r="I27" i="2" a="1"/>
  <c r="I27" i="2" s="1"/>
  <c r="J27" i="2"/>
  <c r="B40" i="6"/>
  <c r="I49" i="2" a="1"/>
  <c r="I49" i="2" s="1"/>
  <c r="J49" i="2"/>
  <c r="I64" i="2" a="1"/>
  <c r="I64" i="2" s="1"/>
  <c r="J64" i="2"/>
  <c r="I56" i="2" a="1"/>
  <c r="I56" i="2" s="1"/>
  <c r="J56" i="2"/>
  <c r="I32" i="2" a="1"/>
  <c r="I32" i="2" s="1"/>
  <c r="J32" i="2"/>
  <c r="B42" i="6"/>
  <c r="I71" i="2" a="1"/>
  <c r="I71" i="2" s="1"/>
  <c r="J71" i="2"/>
  <c r="I63" i="2" a="1"/>
  <c r="I63" i="2" s="1"/>
  <c r="J63" i="2"/>
  <c r="I55" i="2" a="1"/>
  <c r="I55" i="2" s="1"/>
  <c r="J55" i="2"/>
  <c r="I47" i="2" a="1"/>
  <c r="I47" i="2" s="1"/>
  <c r="J47" i="2"/>
  <c r="I39" i="2" a="1"/>
  <c r="I39" i="2" s="1"/>
  <c r="J39" i="2"/>
  <c r="I31" i="2" a="1"/>
  <c r="I31" i="2" s="1"/>
  <c r="J31" i="2"/>
  <c r="I23" i="2" a="1"/>
  <c r="I23" i="2" s="1"/>
  <c r="J23" i="2"/>
  <c r="I15" i="2" a="1"/>
  <c r="I15" i="2" s="1"/>
  <c r="J15" i="2"/>
  <c r="I7" i="2" a="1"/>
  <c r="I7" i="2" s="1"/>
  <c r="J7" i="2"/>
  <c r="I70" i="2" a="1"/>
  <c r="I70" i="2" s="1"/>
  <c r="J70" i="2"/>
  <c r="I38" i="2" a="1"/>
  <c r="I38" i="2" s="1"/>
  <c r="J38" i="2"/>
  <c r="I6" i="2" a="1"/>
  <c r="I6" i="2" s="1"/>
  <c r="J6" i="2"/>
  <c r="I62" i="2" a="1"/>
  <c r="I62" i="2" s="1"/>
  <c r="J62" i="2"/>
  <c r="I77" i="2" a="1"/>
  <c r="I77" i="2" s="1"/>
  <c r="J77" i="2"/>
  <c r="I69" i="2" a="1"/>
  <c r="I69" i="2" s="1"/>
  <c r="J69" i="2"/>
  <c r="I61" i="2" a="1"/>
  <c r="I61" i="2" s="1"/>
  <c r="J61" i="2"/>
  <c r="I53" i="2" a="1"/>
  <c r="I53" i="2" s="1"/>
  <c r="J53" i="2"/>
  <c r="I45" i="2" a="1"/>
  <c r="I45" i="2" s="1"/>
  <c r="J45" i="2"/>
  <c r="I37" i="2" a="1"/>
  <c r="I37" i="2" s="1"/>
  <c r="J37" i="2"/>
  <c r="I29" i="2" a="1"/>
  <c r="I29" i="2" s="1"/>
  <c r="J29" i="2"/>
  <c r="I21" i="2" a="1"/>
  <c r="I21" i="2" s="1"/>
  <c r="J21" i="2"/>
  <c r="I13" i="2" a="1"/>
  <c r="I13" i="2" s="1"/>
  <c r="J13" i="2"/>
  <c r="I5" i="2" a="1"/>
  <c r="I5" i="2" s="1"/>
  <c r="J5" i="2"/>
  <c r="B82" i="6"/>
  <c r="B83" i="6"/>
  <c r="J70" i="5" a="1"/>
  <c r="J70" i="5" s="1"/>
  <c r="J457" i="5" a="1"/>
  <c r="J457" i="5" s="1"/>
  <c r="J441" i="5" a="1"/>
  <c r="J441" i="5" s="1"/>
  <c r="J409" i="5" a="1"/>
  <c r="J409" i="5" s="1"/>
  <c r="J446" i="5" a="1"/>
  <c r="J446" i="5" s="1"/>
  <c r="I359" i="5" a="1"/>
  <c r="I359" i="5" s="1"/>
  <c r="J150" i="5" a="1"/>
  <c r="J150" i="5" s="1"/>
  <c r="J414" i="5" a="1"/>
  <c r="J414" i="5" s="1"/>
  <c r="J421" i="5" a="1"/>
  <c r="J421" i="5" s="1"/>
  <c r="J462" i="5" a="1"/>
  <c r="J462" i="5" s="1"/>
  <c r="J287" i="5" a="1"/>
  <c r="J287" i="5" s="1"/>
  <c r="J383" i="5" a="1"/>
  <c r="J383" i="5" s="1"/>
  <c r="J271" i="5" a="1"/>
  <c r="J271" i="5" s="1"/>
  <c r="J120" i="5" a="1"/>
  <c r="J120" i="5" s="1"/>
  <c r="I205" i="5" a="1"/>
  <c r="I205" i="5" s="1"/>
  <c r="I453" i="5" a="1"/>
  <c r="I453" i="5" s="1"/>
  <c r="E40" i="6"/>
  <c r="G36" i="6"/>
  <c r="C40" i="6"/>
  <c r="B68" i="6"/>
  <c r="F40" i="6"/>
  <c r="D40" i="6"/>
  <c r="H40" i="6"/>
  <c r="I2" i="2" a="1"/>
  <c r="I2" i="2" s="1"/>
  <c r="G40" i="6"/>
  <c r="J307" i="5" a="1"/>
  <c r="J307" i="5" s="1"/>
  <c r="I307" i="5" a="1"/>
  <c r="I307" i="5" s="1"/>
  <c r="J354" i="5" a="1"/>
  <c r="J354" i="5" s="1"/>
  <c r="I354" i="5" a="1"/>
  <c r="I354" i="5" s="1"/>
  <c r="J342" i="5" a="1"/>
  <c r="J342" i="5" s="1"/>
  <c r="I342" i="5" a="1"/>
  <c r="I342" i="5" s="1"/>
  <c r="J247" i="5" a="1"/>
  <c r="J247" i="5" s="1"/>
  <c r="I247" i="5" a="1"/>
  <c r="I247" i="5" s="1"/>
  <c r="J234" i="5" a="1"/>
  <c r="J234" i="5" s="1"/>
  <c r="I234" i="5" a="1"/>
  <c r="I234" i="5" s="1"/>
  <c r="J220" i="5" a="1"/>
  <c r="J220" i="5" s="1"/>
  <c r="I220" i="5" a="1"/>
  <c r="I220" i="5" s="1"/>
  <c r="J214" i="5" a="1"/>
  <c r="J214" i="5" s="1"/>
  <c r="I214" i="5" a="1"/>
  <c r="I214" i="5" s="1"/>
  <c r="J207" i="5" a="1"/>
  <c r="J207" i="5" s="1"/>
  <c r="I207" i="5" a="1"/>
  <c r="I207" i="5" s="1"/>
  <c r="J183" i="5" a="1"/>
  <c r="J183" i="5" s="1"/>
  <c r="I183" i="5" a="1"/>
  <c r="I183" i="5" s="1"/>
  <c r="J176" i="5" a="1"/>
  <c r="J176" i="5" s="1"/>
  <c r="I176" i="5" a="1"/>
  <c r="I176" i="5" s="1"/>
  <c r="J106" i="5" a="1"/>
  <c r="J106" i="5" s="1"/>
  <c r="I106" i="5" a="1"/>
  <c r="I106" i="5" s="1"/>
  <c r="I92" i="5" a="1"/>
  <c r="I92" i="5" s="1"/>
  <c r="J92" i="5" a="1"/>
  <c r="J92" i="5" s="1"/>
  <c r="I262" i="5" a="1"/>
  <c r="I262" i="5" s="1"/>
  <c r="J262" i="5" a="1"/>
  <c r="J262" i="5" s="1"/>
  <c r="J208" i="5" a="1"/>
  <c r="J208" i="5" s="1"/>
  <c r="I208" i="5" a="1"/>
  <c r="I208" i="5" s="1"/>
  <c r="J86" i="5" a="1"/>
  <c r="J86" i="5" s="1"/>
  <c r="I86" i="5" a="1"/>
  <c r="I86" i="5" s="1"/>
  <c r="J298" i="5" a="1"/>
  <c r="J298" i="5" s="1"/>
  <c r="I298" i="5" a="1"/>
  <c r="I298" i="5" s="1"/>
  <c r="I279" i="5" a="1"/>
  <c r="I279" i="5" s="1"/>
  <c r="J279" i="5" a="1"/>
  <c r="J279" i="5" s="1"/>
  <c r="J272" i="5" a="1"/>
  <c r="J272" i="5" s="1"/>
  <c r="I272" i="5" a="1"/>
  <c r="I272" i="5" s="1"/>
  <c r="J254" i="5" a="1"/>
  <c r="J254" i="5" s="1"/>
  <c r="I254" i="5" a="1"/>
  <c r="I254" i="5" s="1"/>
  <c r="J182" i="5" a="1"/>
  <c r="J182" i="5" s="1"/>
  <c r="I182" i="5" a="1"/>
  <c r="I182" i="5" s="1"/>
  <c r="J168" i="5" a="1"/>
  <c r="J168" i="5" s="1"/>
  <c r="I168" i="5" a="1"/>
  <c r="I168" i="5" s="1"/>
  <c r="I119" i="5" a="1"/>
  <c r="I119" i="5" s="1"/>
  <c r="J119" i="5" a="1"/>
  <c r="J119" i="5" s="1"/>
  <c r="J112" i="5" a="1"/>
  <c r="J112" i="5" s="1"/>
  <c r="I112" i="5" a="1"/>
  <c r="I112" i="5" s="1"/>
  <c r="J72" i="5" a="1"/>
  <c r="J72" i="5" s="1"/>
  <c r="I72" i="5" a="1"/>
  <c r="I72" i="5" s="1"/>
  <c r="J24" i="5" a="1"/>
  <c r="J24" i="5" s="1"/>
  <c r="I24" i="5" a="1"/>
  <c r="I24" i="5" s="1"/>
  <c r="J248" i="5" a="1"/>
  <c r="J248" i="5" s="1"/>
  <c r="I248" i="5" a="1"/>
  <c r="I248" i="5" s="1"/>
  <c r="J170" i="5" a="1"/>
  <c r="J170" i="5" s="1"/>
  <c r="I170" i="5" a="1"/>
  <c r="I170" i="5" s="1"/>
  <c r="J448" i="5" a="1"/>
  <c r="J448" i="5" s="1"/>
  <c r="I448" i="5" a="1"/>
  <c r="I448" i="5" s="1"/>
  <c r="J440" i="5" a="1"/>
  <c r="J440" i="5" s="1"/>
  <c r="I440" i="5" a="1"/>
  <c r="I440" i="5" s="1"/>
  <c r="J432" i="5" a="1"/>
  <c r="J432" i="5" s="1"/>
  <c r="I432" i="5" a="1"/>
  <c r="I432" i="5" s="1"/>
  <c r="J424" i="5" a="1"/>
  <c r="J424" i="5" s="1"/>
  <c r="I424" i="5" a="1"/>
  <c r="I424" i="5" s="1"/>
  <c r="I396" i="5" a="1"/>
  <c r="I396" i="5" s="1"/>
  <c r="J396" i="5" a="1"/>
  <c r="J396" i="5" s="1"/>
  <c r="J388" i="5" a="1"/>
  <c r="J388" i="5" s="1"/>
  <c r="I388" i="5" a="1"/>
  <c r="I388" i="5" s="1"/>
  <c r="I368" i="5" a="1"/>
  <c r="I368" i="5" s="1"/>
  <c r="J368" i="5" a="1"/>
  <c r="J368" i="5" s="1"/>
  <c r="J360" i="5" a="1"/>
  <c r="J360" i="5" s="1"/>
  <c r="I360" i="5" a="1"/>
  <c r="I360" i="5" s="1"/>
  <c r="J352" i="5" a="1"/>
  <c r="J352" i="5" s="1"/>
  <c r="I352" i="5" a="1"/>
  <c r="I352" i="5" s="1"/>
  <c r="J334" i="5" a="1"/>
  <c r="J334" i="5" s="1"/>
  <c r="I334" i="5" a="1"/>
  <c r="I334" i="5" s="1"/>
  <c r="J278" i="5" a="1"/>
  <c r="J278" i="5" s="1"/>
  <c r="I278" i="5" a="1"/>
  <c r="I278" i="5" s="1"/>
  <c r="J232" i="5" a="1"/>
  <c r="J232" i="5" s="1"/>
  <c r="I232" i="5" a="1"/>
  <c r="I232" i="5" s="1"/>
  <c r="I136" i="5" a="1"/>
  <c r="I136" i="5" s="1"/>
  <c r="J136" i="5" a="1"/>
  <c r="J136" i="5" s="1"/>
  <c r="I118" i="5" a="1"/>
  <c r="I118" i="5" s="1"/>
  <c r="J118" i="5" a="1"/>
  <c r="J118" i="5" s="1"/>
  <c r="J104" i="5" a="1"/>
  <c r="J104" i="5" s="1"/>
  <c r="I104" i="5" a="1"/>
  <c r="I104" i="5" s="1"/>
  <c r="J38" i="5" a="1"/>
  <c r="J38" i="5" s="1"/>
  <c r="I38" i="5" a="1"/>
  <c r="I38" i="5" s="1"/>
  <c r="J312" i="5" a="1"/>
  <c r="J312" i="5" s="1"/>
  <c r="I312" i="5" a="1"/>
  <c r="I312" i="5" s="1"/>
  <c r="J316" i="5" a="1"/>
  <c r="J316" i="5" s="1"/>
  <c r="I316" i="5" a="1"/>
  <c r="I316" i="5" s="1"/>
  <c r="I303" i="5" a="1"/>
  <c r="I303" i="5" s="1"/>
  <c r="J303" i="5" a="1"/>
  <c r="J303" i="5" s="1"/>
  <c r="J296" i="5" a="1"/>
  <c r="J296" i="5" s="1"/>
  <c r="I296" i="5" a="1"/>
  <c r="I296" i="5" s="1"/>
  <c r="J252" i="5" a="1"/>
  <c r="J252" i="5" s="1"/>
  <c r="I252" i="5" a="1"/>
  <c r="I252" i="5" s="1"/>
  <c r="J231" i="5" a="1"/>
  <c r="J231" i="5" s="1"/>
  <c r="I231" i="5" a="1"/>
  <c r="I231" i="5" s="1"/>
  <c r="J224" i="5" a="1"/>
  <c r="J224" i="5" s="1"/>
  <c r="I224" i="5" a="1"/>
  <c r="I224" i="5" s="1"/>
  <c r="J192" i="5" a="1"/>
  <c r="J192" i="5" s="1"/>
  <c r="I192" i="5" a="1"/>
  <c r="I192" i="5" s="1"/>
  <c r="J160" i="5" a="1"/>
  <c r="J160" i="5" s="1"/>
  <c r="I160" i="5" a="1"/>
  <c r="I160" i="5" s="1"/>
  <c r="I103" i="5" a="1"/>
  <c r="I103" i="5" s="1"/>
  <c r="J103" i="5" a="1"/>
  <c r="J103" i="5" s="1"/>
  <c r="J96" i="5" a="1"/>
  <c r="J96" i="5" s="1"/>
  <c r="I96" i="5" a="1"/>
  <c r="I96" i="5" s="1"/>
  <c r="I350" i="5" a="1"/>
  <c r="I350" i="5" s="1"/>
  <c r="J350" i="5" a="1"/>
  <c r="J350" i="5" s="1"/>
  <c r="J302" i="5" a="1"/>
  <c r="J302" i="5" s="1"/>
  <c r="I302" i="5" a="1"/>
  <c r="I302" i="5" s="1"/>
  <c r="I288" i="5" a="1"/>
  <c r="I288" i="5" s="1"/>
  <c r="J288" i="5" a="1"/>
  <c r="J288" i="5" s="1"/>
  <c r="J238" i="5" a="1"/>
  <c r="J238" i="5" s="1"/>
  <c r="I238" i="5" a="1"/>
  <c r="I238" i="5" s="1"/>
  <c r="J223" i="5" a="1"/>
  <c r="J223" i="5" s="1"/>
  <c r="I223" i="5" a="1"/>
  <c r="I223" i="5" s="1"/>
  <c r="J159" i="5" a="1"/>
  <c r="J159" i="5" s="1"/>
  <c r="I159" i="5" a="1"/>
  <c r="I159" i="5" s="1"/>
  <c r="J147" i="5" a="1"/>
  <c r="J147" i="5" s="1"/>
  <c r="I147" i="5" a="1"/>
  <c r="I147" i="5" s="1"/>
  <c r="I128" i="5" a="1"/>
  <c r="I128" i="5" s="1"/>
  <c r="J128" i="5" a="1"/>
  <c r="J128" i="5" s="1"/>
  <c r="J95" i="5" a="1"/>
  <c r="J95" i="5" s="1"/>
  <c r="I95" i="5" a="1"/>
  <c r="I95" i="5" s="1"/>
  <c r="J243" i="5" a="1"/>
  <c r="J243" i="5" s="1"/>
  <c r="I243" i="5" a="1"/>
  <c r="I243" i="5" s="1"/>
  <c r="J198" i="5" a="1"/>
  <c r="J198" i="5" s="1"/>
  <c r="I198" i="5" a="1"/>
  <c r="I198" i="5" s="1"/>
  <c r="J56" i="5" a="1"/>
  <c r="J56" i="5" s="1"/>
  <c r="I56" i="5" a="1"/>
  <c r="I56" i="5" s="1"/>
  <c r="J42" i="5" a="1"/>
  <c r="J42" i="5" s="1"/>
  <c r="I42" i="5" a="1"/>
  <c r="I42" i="5" s="1"/>
  <c r="J444" i="5" a="1"/>
  <c r="J444" i="5" s="1"/>
  <c r="I444" i="5" a="1"/>
  <c r="I444" i="5" s="1"/>
  <c r="J428" i="5" a="1"/>
  <c r="J428" i="5" s="1"/>
  <c r="I428" i="5" a="1"/>
  <c r="I428" i="5" s="1"/>
  <c r="J420" i="5" a="1"/>
  <c r="J420" i="5" s="1"/>
  <c r="I420" i="5" a="1"/>
  <c r="I420" i="5" s="1"/>
  <c r="J400" i="5" a="1"/>
  <c r="J400" i="5" s="1"/>
  <c r="I400" i="5" a="1"/>
  <c r="I400" i="5" s="1"/>
  <c r="J392" i="5" a="1"/>
  <c r="J392" i="5" s="1"/>
  <c r="I392" i="5" a="1"/>
  <c r="I392" i="5" s="1"/>
  <c r="J364" i="5" a="1"/>
  <c r="J364" i="5" s="1"/>
  <c r="I364" i="5" a="1"/>
  <c r="I364" i="5" s="1"/>
  <c r="J356" i="5" a="1"/>
  <c r="J356" i="5" s="1"/>
  <c r="I356" i="5" a="1"/>
  <c r="I356" i="5" s="1"/>
  <c r="I263" i="5" a="1"/>
  <c r="I263" i="5" s="1"/>
  <c r="J263" i="5" a="1"/>
  <c r="J263" i="5" s="1"/>
  <c r="J62" i="5" a="1"/>
  <c r="J62" i="5" s="1"/>
  <c r="I62" i="5" a="1"/>
  <c r="I62" i="5" s="1"/>
  <c r="J48" i="5" a="1"/>
  <c r="J48" i="5" s="1"/>
  <c r="I48" i="5" a="1"/>
  <c r="I48" i="5" s="1"/>
  <c r="J301" i="5" a="1"/>
  <c r="J301" i="5" s="1"/>
  <c r="I301" i="5" a="1"/>
  <c r="I301" i="5" s="1"/>
  <c r="J186" i="5" a="1"/>
  <c r="J186" i="5" s="1"/>
  <c r="I186" i="5" a="1"/>
  <c r="I186" i="5" s="1"/>
  <c r="J141" i="5" a="1"/>
  <c r="J141" i="5" s="1"/>
  <c r="I141" i="5" a="1"/>
  <c r="I141" i="5" s="1"/>
  <c r="I135" i="5" a="1"/>
  <c r="I135" i="5" s="1"/>
  <c r="J135" i="5" a="1"/>
  <c r="J135" i="5" s="1"/>
  <c r="I124" i="5" a="1"/>
  <c r="I124" i="5" s="1"/>
  <c r="J124" i="5" a="1"/>
  <c r="J124" i="5" s="1"/>
  <c r="J107" i="5" a="1"/>
  <c r="J107" i="5" s="1"/>
  <c r="I107" i="5" a="1"/>
  <c r="I107" i="5" s="1"/>
  <c r="I85" i="5" a="1"/>
  <c r="I85" i="5" s="1"/>
  <c r="J85" i="5" a="1"/>
  <c r="J85" i="5" s="1"/>
  <c r="I73" i="5" a="1"/>
  <c r="I73" i="5" s="1"/>
  <c r="J73" i="5" a="1"/>
  <c r="J73" i="5" s="1"/>
  <c r="I68" i="5" a="1"/>
  <c r="I68" i="5" s="1"/>
  <c r="J68" i="5" a="1"/>
  <c r="J68" i="5" s="1"/>
  <c r="I49" i="5" a="1"/>
  <c r="I49" i="5" s="1"/>
  <c r="J49" i="5" a="1"/>
  <c r="J49" i="5" s="1"/>
  <c r="J30" i="5" a="1"/>
  <c r="J30" i="5" s="1"/>
  <c r="I30" i="5" a="1"/>
  <c r="I30" i="5" s="1"/>
  <c r="I17" i="5" a="1"/>
  <c r="I17" i="5" s="1"/>
  <c r="J17" i="5" a="1"/>
  <c r="J17" i="5" s="1"/>
  <c r="J10" i="5" a="1"/>
  <c r="J10" i="5" s="1"/>
  <c r="I10" i="5" a="1"/>
  <c r="I10" i="5" s="1"/>
  <c r="J4" i="5" a="1"/>
  <c r="J4" i="5" s="1"/>
  <c r="I4" i="5" a="1"/>
  <c r="I4" i="5" s="1"/>
  <c r="I430" i="5" a="1"/>
  <c r="I430" i="5" s="1"/>
  <c r="I398" i="5" a="1"/>
  <c r="I398" i="5" s="1"/>
  <c r="I348" i="5" a="1"/>
  <c r="I348" i="5" s="1"/>
  <c r="I250" i="5" a="1"/>
  <c r="I250" i="5" s="1"/>
  <c r="I139" i="5" a="1"/>
  <c r="I139" i="5" s="1"/>
  <c r="J246" i="5" a="1"/>
  <c r="J246" i="5" s="1"/>
  <c r="J191" i="5" a="1"/>
  <c r="J191" i="5" s="1"/>
  <c r="J466" i="5" a="1"/>
  <c r="J466" i="5" s="1"/>
  <c r="I466" i="5" a="1"/>
  <c r="I466" i="5" s="1"/>
  <c r="J431" i="5" a="1"/>
  <c r="J431" i="5" s="1"/>
  <c r="I431" i="5" a="1"/>
  <c r="I431" i="5" s="1"/>
  <c r="J418" i="5" a="1"/>
  <c r="J418" i="5" s="1"/>
  <c r="I418" i="5" a="1"/>
  <c r="I418" i="5" s="1"/>
  <c r="J405" i="5" a="1"/>
  <c r="J405" i="5" s="1"/>
  <c r="I405" i="5" a="1"/>
  <c r="I405" i="5" s="1"/>
  <c r="J386" i="5" a="1"/>
  <c r="J386" i="5" s="1"/>
  <c r="I386" i="5" a="1"/>
  <c r="I386" i="5" s="1"/>
  <c r="J373" i="5" a="1"/>
  <c r="J373" i="5" s="1"/>
  <c r="I373" i="5" a="1"/>
  <c r="I373" i="5" s="1"/>
  <c r="J367" i="5" a="1"/>
  <c r="J367" i="5" s="1"/>
  <c r="I367" i="5" a="1"/>
  <c r="I367" i="5" s="1"/>
  <c r="J349" i="5" a="1"/>
  <c r="J349" i="5" s="1"/>
  <c r="I349" i="5" a="1"/>
  <c r="I349" i="5" s="1"/>
  <c r="J267" i="5" a="1"/>
  <c r="J267" i="5" s="1"/>
  <c r="I267" i="5" a="1"/>
  <c r="I267" i="5" s="1"/>
  <c r="J251" i="5" a="1"/>
  <c r="J251" i="5" s="1"/>
  <c r="I251" i="5" a="1"/>
  <c r="I251" i="5" s="1"/>
  <c r="J213" i="5" a="1"/>
  <c r="J213" i="5" s="1"/>
  <c r="I213" i="5" a="1"/>
  <c r="I213" i="5" s="1"/>
  <c r="J197" i="5" a="1"/>
  <c r="J197" i="5" s="1"/>
  <c r="I197" i="5" a="1"/>
  <c r="I197" i="5" s="1"/>
  <c r="J180" i="5" a="1"/>
  <c r="J180" i="5" s="1"/>
  <c r="I180" i="5" a="1"/>
  <c r="I180" i="5" s="1"/>
  <c r="J146" i="5" a="1"/>
  <c r="J146" i="5" s="1"/>
  <c r="I146" i="5" a="1"/>
  <c r="I146" i="5" s="1"/>
  <c r="J140" i="5" a="1"/>
  <c r="J140" i="5" s="1"/>
  <c r="I140" i="5" a="1"/>
  <c r="I140" i="5" s="1"/>
  <c r="I90" i="5" a="1"/>
  <c r="I90" i="5" s="1"/>
  <c r="J90" i="5" a="1"/>
  <c r="J90" i="5" s="1"/>
  <c r="J67" i="5" a="1"/>
  <c r="J67" i="5" s="1"/>
  <c r="I67" i="5" a="1"/>
  <c r="I67" i="5" s="1"/>
  <c r="J61" i="5" a="1"/>
  <c r="J61" i="5" s="1"/>
  <c r="I61" i="5" a="1"/>
  <c r="I61" i="5" s="1"/>
  <c r="J55" i="5" a="1"/>
  <c r="J55" i="5" s="1"/>
  <c r="I55" i="5" a="1"/>
  <c r="I55" i="5" s="1"/>
  <c r="J37" i="5" a="1"/>
  <c r="J37" i="5" s="1"/>
  <c r="I37" i="5" a="1"/>
  <c r="I37" i="5" s="1"/>
  <c r="J23" i="5" a="1"/>
  <c r="J23" i="5" s="1"/>
  <c r="I23" i="5" a="1"/>
  <c r="I23" i="5" s="1"/>
  <c r="J9" i="5" a="1"/>
  <c r="J9" i="5" s="1"/>
  <c r="I9" i="5" a="1"/>
  <c r="I9" i="5" s="1"/>
  <c r="I459" i="5" a="1"/>
  <c r="I459" i="5" s="1"/>
  <c r="I443" i="5" a="1"/>
  <c r="I443" i="5" s="1"/>
  <c r="I427" i="5" a="1"/>
  <c r="I427" i="5" s="1"/>
  <c r="I411" i="5" a="1"/>
  <c r="I411" i="5" s="1"/>
  <c r="I380" i="5" a="1"/>
  <c r="I380" i="5" s="1"/>
  <c r="I357" i="5" a="1"/>
  <c r="I357" i="5" s="1"/>
  <c r="I346" i="5" a="1"/>
  <c r="I346" i="5" s="1"/>
  <c r="I335" i="5" a="1"/>
  <c r="I335" i="5" s="1"/>
  <c r="I323" i="5" a="1"/>
  <c r="I323" i="5" s="1"/>
  <c r="I310" i="5" a="1"/>
  <c r="I310" i="5" s="1"/>
  <c r="I297" i="5" a="1"/>
  <c r="I297" i="5" s="1"/>
  <c r="I261" i="5" a="1"/>
  <c r="I261" i="5" s="1"/>
  <c r="I235" i="5" a="1"/>
  <c r="I235" i="5" s="1"/>
  <c r="I221" i="5" a="1"/>
  <c r="I221" i="5" s="1"/>
  <c r="I179" i="5" a="1"/>
  <c r="I179" i="5" s="1"/>
  <c r="I151" i="5" a="1"/>
  <c r="I151" i="5" s="1"/>
  <c r="I117" i="5" a="1"/>
  <c r="I117" i="5" s="1"/>
  <c r="I63" i="5" a="1"/>
  <c r="I63" i="5" s="1"/>
  <c r="I32" i="5" a="1"/>
  <c r="I32" i="5" s="1"/>
  <c r="J415" i="5" a="1"/>
  <c r="J415" i="5" s="1"/>
  <c r="J390" i="5" a="1"/>
  <c r="J390" i="5" s="1"/>
  <c r="J328" i="5" a="1"/>
  <c r="J328" i="5" s="1"/>
  <c r="J175" i="5" a="1"/>
  <c r="J175" i="5" s="1"/>
  <c r="J52" i="5" a="1"/>
  <c r="J52" i="5" s="1"/>
  <c r="J452" i="5" a="1"/>
  <c r="J452" i="5" s="1"/>
  <c r="I452" i="5" a="1"/>
  <c r="I452" i="5" s="1"/>
  <c r="J404" i="5" a="1"/>
  <c r="J404" i="5" s="1"/>
  <c r="I404" i="5" a="1"/>
  <c r="I404" i="5" s="1"/>
  <c r="I445" i="5" a="1"/>
  <c r="I445" i="5" s="1"/>
  <c r="J445" i="5" a="1"/>
  <c r="J445" i="5" s="1"/>
  <c r="I311" i="5" a="1"/>
  <c r="I311" i="5" s="1"/>
  <c r="J311" i="5" a="1"/>
  <c r="J311" i="5" s="1"/>
  <c r="J273" i="5" a="1"/>
  <c r="J273" i="5" s="1"/>
  <c r="I273" i="5" a="1"/>
  <c r="I273" i="5" s="1"/>
  <c r="J240" i="5" a="1"/>
  <c r="J240" i="5" s="1"/>
  <c r="I240" i="5" a="1"/>
  <c r="I240" i="5" s="1"/>
  <c r="J305" i="5" a="1"/>
  <c r="J305" i="5" s="1"/>
  <c r="I305" i="5" a="1"/>
  <c r="I305" i="5" s="1"/>
  <c r="J162" i="5" a="1"/>
  <c r="J162" i="5" s="1"/>
  <c r="I162" i="5" a="1"/>
  <c r="I162" i="5" s="1"/>
  <c r="J83" i="5" a="1"/>
  <c r="J83" i="5" s="1"/>
  <c r="I83" i="5" a="1"/>
  <c r="I83" i="5" s="1"/>
  <c r="J36" i="5" a="1"/>
  <c r="J36" i="5" s="1"/>
  <c r="I36" i="5" a="1"/>
  <c r="I36" i="5" s="1"/>
  <c r="I379" i="5" a="1"/>
  <c r="I379" i="5" s="1"/>
  <c r="I321" i="5" a="1"/>
  <c r="I321" i="5" s="1"/>
  <c r="I219" i="5" a="1"/>
  <c r="I219" i="5" s="1"/>
  <c r="I429" i="5" a="1"/>
  <c r="I429" i="5" s="1"/>
  <c r="J429" i="5" a="1"/>
  <c r="J429" i="5" s="1"/>
  <c r="J391" i="5" a="1"/>
  <c r="J391" i="5" s="1"/>
  <c r="I391" i="5" a="1"/>
  <c r="I391" i="5" s="1"/>
  <c r="J365" i="5" a="1"/>
  <c r="J365" i="5" s="1"/>
  <c r="I365" i="5" a="1"/>
  <c r="I365" i="5" s="1"/>
  <c r="J353" i="5" a="1"/>
  <c r="J353" i="5" s="1"/>
  <c r="I353" i="5" a="1"/>
  <c r="I353" i="5" s="1"/>
  <c r="J326" i="5" a="1"/>
  <c r="J326" i="5" s="1"/>
  <c r="I326" i="5" a="1"/>
  <c r="I326" i="5" s="1"/>
  <c r="J304" i="5" a="1"/>
  <c r="J304" i="5" s="1"/>
  <c r="I304" i="5" a="1"/>
  <c r="I304" i="5" s="1"/>
  <c r="J282" i="5" a="1"/>
  <c r="J282" i="5" s="1"/>
  <c r="I282" i="5" a="1"/>
  <c r="I282" i="5" s="1"/>
  <c r="J249" i="5" a="1"/>
  <c r="J249" i="5" s="1"/>
  <c r="I249" i="5" a="1"/>
  <c r="I249" i="5" s="1"/>
  <c r="J233" i="5" a="1"/>
  <c r="J233" i="5" s="1"/>
  <c r="I233" i="5" a="1"/>
  <c r="I233" i="5" s="1"/>
  <c r="I228" i="5" a="1"/>
  <c r="I228" i="5" s="1"/>
  <c r="J228" i="5" a="1"/>
  <c r="J228" i="5" s="1"/>
  <c r="J222" i="5" a="1"/>
  <c r="J222" i="5" s="1"/>
  <c r="I222" i="5" a="1"/>
  <c r="I222" i="5" s="1"/>
  <c r="J206" i="5" a="1"/>
  <c r="J206" i="5" s="1"/>
  <c r="I206" i="5" a="1"/>
  <c r="I206" i="5" s="1"/>
  <c r="J173" i="5" a="1"/>
  <c r="J173" i="5" s="1"/>
  <c r="I173" i="5" a="1"/>
  <c r="I173" i="5" s="1"/>
  <c r="J167" i="5" a="1"/>
  <c r="J167" i="5" s="1"/>
  <c r="I167" i="5" a="1"/>
  <c r="I167" i="5" s="1"/>
  <c r="J156" i="5" a="1"/>
  <c r="J156" i="5" s="1"/>
  <c r="I156" i="5" a="1"/>
  <c r="I156" i="5" s="1"/>
  <c r="J144" i="5" a="1"/>
  <c r="J144" i="5" s="1"/>
  <c r="I144" i="5" a="1"/>
  <c r="I144" i="5" s="1"/>
  <c r="I138" i="5" a="1"/>
  <c r="I138" i="5" s="1"/>
  <c r="J138" i="5" a="1"/>
  <c r="J138" i="5" s="1"/>
  <c r="J127" i="5" a="1"/>
  <c r="J127" i="5" s="1"/>
  <c r="I127" i="5" a="1"/>
  <c r="I127" i="5" s="1"/>
  <c r="I111" i="5" a="1"/>
  <c r="I111" i="5" s="1"/>
  <c r="J111" i="5" a="1"/>
  <c r="J111" i="5" s="1"/>
  <c r="I105" i="5" a="1"/>
  <c r="I105" i="5" s="1"/>
  <c r="J105" i="5" a="1"/>
  <c r="J105" i="5" s="1"/>
  <c r="J94" i="5" a="1"/>
  <c r="J94" i="5" s="1"/>
  <c r="I94" i="5" a="1"/>
  <c r="I94" i="5" s="1"/>
  <c r="J71" i="5" a="1"/>
  <c r="J71" i="5" s="1"/>
  <c r="I71" i="5" a="1"/>
  <c r="I71" i="5" s="1"/>
  <c r="I65" i="5" a="1"/>
  <c r="I65" i="5" s="1"/>
  <c r="J65" i="5" a="1"/>
  <c r="J65" i="5" s="1"/>
  <c r="I41" i="5" a="1"/>
  <c r="I41" i="5" s="1"/>
  <c r="J41" i="5" a="1"/>
  <c r="J41" i="5" s="1"/>
  <c r="J35" i="5" a="1"/>
  <c r="J35" i="5" s="1"/>
  <c r="I35" i="5" a="1"/>
  <c r="I35" i="5" s="1"/>
  <c r="I21" i="5" a="1"/>
  <c r="I21" i="5" s="1"/>
  <c r="J21" i="5" a="1"/>
  <c r="J21" i="5" s="1"/>
  <c r="I7" i="5" a="1"/>
  <c r="I7" i="5" s="1"/>
  <c r="J7" i="5" a="1"/>
  <c r="J7" i="5" s="1"/>
  <c r="I472" i="5" a="1"/>
  <c r="I472" i="5" s="1"/>
  <c r="I456" i="5" a="1"/>
  <c r="I456" i="5" s="1"/>
  <c r="I408" i="5" a="1"/>
  <c r="I408" i="5" s="1"/>
  <c r="I378" i="5" a="1"/>
  <c r="I378" i="5" s="1"/>
  <c r="I355" i="5" a="1"/>
  <c r="I355" i="5" s="1"/>
  <c r="I333" i="5" a="1"/>
  <c r="I333" i="5" s="1"/>
  <c r="I320" i="5" a="1"/>
  <c r="I320" i="5" s="1"/>
  <c r="I308" i="5" a="1"/>
  <c r="I308" i="5" s="1"/>
  <c r="I295" i="5" a="1"/>
  <c r="I295" i="5" s="1"/>
  <c r="I283" i="5" a="1"/>
  <c r="I283" i="5" s="1"/>
  <c r="I258" i="5" a="1"/>
  <c r="I258" i="5" s="1"/>
  <c r="I218" i="5" a="1"/>
  <c r="I218" i="5" s="1"/>
  <c r="I204" i="5" a="1"/>
  <c r="I204" i="5" s="1"/>
  <c r="I163" i="5" a="1"/>
  <c r="I163" i="5" s="1"/>
  <c r="I149" i="5" a="1"/>
  <c r="I149" i="5" s="1"/>
  <c r="I133" i="5" a="1"/>
  <c r="I133" i="5" s="1"/>
  <c r="I113" i="5" a="1"/>
  <c r="I113" i="5" s="1"/>
  <c r="I88" i="5" a="1"/>
  <c r="I88" i="5" s="1"/>
  <c r="J471" i="5" a="1"/>
  <c r="J471" i="5" s="1"/>
  <c r="J439" i="5" a="1"/>
  <c r="J439" i="5" s="1"/>
  <c r="J410" i="5" a="1"/>
  <c r="J410" i="5" s="1"/>
  <c r="J384" i="5" a="1"/>
  <c r="J384" i="5" s="1"/>
  <c r="J226" i="5" a="1"/>
  <c r="J226" i="5" s="1"/>
  <c r="J165" i="5" a="1"/>
  <c r="J165" i="5" s="1"/>
  <c r="J102" i="5" a="1"/>
  <c r="J102" i="5" s="1"/>
  <c r="J460" i="5" a="1"/>
  <c r="J460" i="5" s="1"/>
  <c r="I460" i="5" a="1"/>
  <c r="I460" i="5" s="1"/>
  <c r="J134" i="5" a="1"/>
  <c r="J134" i="5" s="1"/>
  <c r="I134" i="5" a="1"/>
  <c r="I134" i="5" s="1"/>
  <c r="J29" i="5" a="1"/>
  <c r="J29" i="5" s="1"/>
  <c r="I29" i="5" a="1"/>
  <c r="I29" i="5" s="1"/>
  <c r="J22" i="5" a="1"/>
  <c r="J22" i="5" s="1"/>
  <c r="I22" i="5" a="1"/>
  <c r="I22" i="5" s="1"/>
  <c r="I15" i="5" a="1"/>
  <c r="I15" i="5" s="1"/>
  <c r="J15" i="5" a="1"/>
  <c r="J15" i="5" s="1"/>
  <c r="J2" i="5" a="1"/>
  <c r="J2" i="5" s="1"/>
  <c r="I2" i="5" a="1"/>
  <c r="I2" i="5" s="1"/>
  <c r="I425" i="5" a="1"/>
  <c r="I425" i="5" s="1"/>
  <c r="I393" i="5" a="1"/>
  <c r="I393" i="5" s="1"/>
  <c r="J436" i="5" a="1"/>
  <c r="J436" i="5" s="1"/>
  <c r="I436" i="5" a="1"/>
  <c r="I436" i="5" s="1"/>
  <c r="J377" i="5" a="1"/>
  <c r="J377" i="5" s="1"/>
  <c r="I377" i="5" a="1"/>
  <c r="I377" i="5" s="1"/>
  <c r="J371" i="5" a="1"/>
  <c r="J371" i="5" s="1"/>
  <c r="I371" i="5" a="1"/>
  <c r="I371" i="5" s="1"/>
  <c r="J358" i="5" a="1"/>
  <c r="J358" i="5" s="1"/>
  <c r="I358" i="5" a="1"/>
  <c r="I358" i="5" s="1"/>
  <c r="J347" i="5" a="1"/>
  <c r="J347" i="5" s="1"/>
  <c r="I347" i="5" a="1"/>
  <c r="I347" i="5" s="1"/>
  <c r="J336" i="5" a="1"/>
  <c r="J336" i="5" s="1"/>
  <c r="I336" i="5" a="1"/>
  <c r="I336" i="5" s="1"/>
  <c r="J293" i="5" a="1"/>
  <c r="J293" i="5" s="1"/>
  <c r="I293" i="5" a="1"/>
  <c r="I293" i="5" s="1"/>
  <c r="J276" i="5" a="1"/>
  <c r="J276" i="5" s="1"/>
  <c r="I276" i="5" a="1"/>
  <c r="I276" i="5" s="1"/>
  <c r="J265" i="5" a="1"/>
  <c r="J265" i="5" s="1"/>
  <c r="I265" i="5" a="1"/>
  <c r="I265" i="5" s="1"/>
  <c r="J260" i="5" a="1"/>
  <c r="J260" i="5" s="1"/>
  <c r="I260" i="5" a="1"/>
  <c r="I260" i="5" s="1"/>
  <c r="J227" i="5" a="1"/>
  <c r="J227" i="5" s="1"/>
  <c r="I227" i="5" a="1"/>
  <c r="I227" i="5" s="1"/>
  <c r="J194" i="5" a="1"/>
  <c r="J194" i="5" s="1"/>
  <c r="I194" i="5" a="1"/>
  <c r="I194" i="5" s="1"/>
  <c r="J189" i="5" a="1"/>
  <c r="J189" i="5" s="1"/>
  <c r="I189" i="5" a="1"/>
  <c r="I189" i="5" s="1"/>
  <c r="J178" i="5" a="1"/>
  <c r="J178" i="5" s="1"/>
  <c r="I178" i="5" a="1"/>
  <c r="I178" i="5" s="1"/>
  <c r="J116" i="5" a="1"/>
  <c r="J116" i="5" s="1"/>
  <c r="I116" i="5" a="1"/>
  <c r="I116" i="5" s="1"/>
  <c r="J99" i="5" a="1"/>
  <c r="J99" i="5" s="1"/>
  <c r="I99" i="5" a="1"/>
  <c r="I99" i="5" s="1"/>
  <c r="J82" i="5" a="1"/>
  <c r="J82" i="5" s="1"/>
  <c r="I82" i="5" a="1"/>
  <c r="I82" i="5" s="1"/>
  <c r="J64" i="5" a="1"/>
  <c r="J64" i="5" s="1"/>
  <c r="I64" i="5" a="1"/>
  <c r="I64" i="5" s="1"/>
  <c r="J53" i="5" a="1"/>
  <c r="J53" i="5" s="1"/>
  <c r="I53" i="5" a="1"/>
  <c r="I53" i="5" s="1"/>
  <c r="J27" i="5" a="1"/>
  <c r="J27" i="5" s="1"/>
  <c r="I27" i="5" a="1"/>
  <c r="I27" i="5" s="1"/>
  <c r="I14" i="5" a="1"/>
  <c r="I14" i="5" s="1"/>
  <c r="J14" i="5" a="1"/>
  <c r="J14" i="5" s="1"/>
  <c r="I470" i="5" a="1"/>
  <c r="I470" i="5" s="1"/>
  <c r="I454" i="5" a="1"/>
  <c r="I454" i="5" s="1"/>
  <c r="I438" i="5" a="1"/>
  <c r="I438" i="5" s="1"/>
  <c r="I422" i="5" a="1"/>
  <c r="I422" i="5" s="1"/>
  <c r="I406" i="5" a="1"/>
  <c r="I406" i="5" s="1"/>
  <c r="I376" i="5" a="1"/>
  <c r="I376" i="5" s="1"/>
  <c r="I331" i="5" a="1"/>
  <c r="I331" i="5" s="1"/>
  <c r="I306" i="5" a="1"/>
  <c r="I306" i="5" s="1"/>
  <c r="I294" i="5" a="1"/>
  <c r="I294" i="5" s="1"/>
  <c r="I281" i="5" a="1"/>
  <c r="I281" i="5" s="1"/>
  <c r="I269" i="5" a="1"/>
  <c r="I269" i="5" s="1"/>
  <c r="I256" i="5" a="1"/>
  <c r="I256" i="5" s="1"/>
  <c r="I244" i="5" a="1"/>
  <c r="I244" i="5" s="1"/>
  <c r="I216" i="5" a="1"/>
  <c r="I216" i="5" s="1"/>
  <c r="I201" i="5" a="1"/>
  <c r="I201" i="5" s="1"/>
  <c r="I188" i="5" a="1"/>
  <c r="I188" i="5" s="1"/>
  <c r="I161" i="5" a="1"/>
  <c r="I161" i="5" s="1"/>
  <c r="I130" i="5" a="1"/>
  <c r="I130" i="5" s="1"/>
  <c r="I54" i="5" a="1"/>
  <c r="I54" i="5" s="1"/>
  <c r="J469" i="5" a="1"/>
  <c r="J469" i="5" s="1"/>
  <c r="J437" i="5" a="1"/>
  <c r="J437" i="5" s="1"/>
  <c r="J155" i="5" a="1"/>
  <c r="J155" i="5" s="1"/>
  <c r="J322" i="5" a="1"/>
  <c r="J322" i="5" s="1"/>
  <c r="I322" i="5" a="1"/>
  <c r="I322" i="5" s="1"/>
  <c r="J230" i="5" a="1"/>
  <c r="J230" i="5" s="1"/>
  <c r="I230" i="5" a="1"/>
  <c r="I230" i="5" s="1"/>
  <c r="J158" i="5" a="1"/>
  <c r="J158" i="5" s="1"/>
  <c r="I158" i="5" a="1"/>
  <c r="I158" i="5" s="1"/>
  <c r="J332" i="5" a="1"/>
  <c r="J332" i="5" s="1"/>
  <c r="I332" i="5" a="1"/>
  <c r="I332" i="5" s="1"/>
  <c r="J255" i="5" a="1"/>
  <c r="J255" i="5" s="1"/>
  <c r="I255" i="5" a="1"/>
  <c r="I255" i="5" s="1"/>
  <c r="J78" i="5" a="1"/>
  <c r="J78" i="5" s="1"/>
  <c r="I78" i="5" a="1"/>
  <c r="I78" i="5" s="1"/>
  <c r="I8" i="5" a="1"/>
  <c r="I8" i="5" s="1"/>
  <c r="J8" i="5" a="1"/>
  <c r="J8" i="5" s="1"/>
  <c r="I164" i="5" a="1"/>
  <c r="I164" i="5" s="1"/>
  <c r="J434" i="5" a="1"/>
  <c r="J434" i="5" s="1"/>
  <c r="I434" i="5" a="1"/>
  <c r="I434" i="5" s="1"/>
  <c r="I389" i="5" a="1"/>
  <c r="I389" i="5" s="1"/>
  <c r="J389" i="5" a="1"/>
  <c r="J389" i="5" s="1"/>
  <c r="J330" i="5" a="1"/>
  <c r="J330" i="5" s="1"/>
  <c r="I330" i="5" a="1"/>
  <c r="I330" i="5" s="1"/>
  <c r="J325" i="5" a="1"/>
  <c r="J325" i="5" s="1"/>
  <c r="I325" i="5" a="1"/>
  <c r="I325" i="5" s="1"/>
  <c r="J319" i="5" a="1"/>
  <c r="J319" i="5" s="1"/>
  <c r="I319" i="5" a="1"/>
  <c r="I319" i="5" s="1"/>
  <c r="J313" i="5" a="1"/>
  <c r="J313" i="5" s="1"/>
  <c r="I313" i="5" a="1"/>
  <c r="I313" i="5" s="1"/>
  <c r="J286" i="5" a="1"/>
  <c r="J286" i="5" s="1"/>
  <c r="I286" i="5" a="1"/>
  <c r="I286" i="5" s="1"/>
  <c r="J280" i="5" a="1"/>
  <c r="J280" i="5" s="1"/>
  <c r="I280" i="5" a="1"/>
  <c r="I280" i="5" s="1"/>
  <c r="J270" i="5" a="1"/>
  <c r="J270" i="5" s="1"/>
  <c r="I270" i="5" a="1"/>
  <c r="I270" i="5" s="1"/>
  <c r="J215" i="5" a="1"/>
  <c r="J215" i="5" s="1"/>
  <c r="I215" i="5" a="1"/>
  <c r="I215" i="5" s="1"/>
  <c r="J210" i="5" a="1"/>
  <c r="J210" i="5" s="1"/>
  <c r="I210" i="5" a="1"/>
  <c r="I210" i="5" s="1"/>
  <c r="J193" i="5" a="1"/>
  <c r="J193" i="5" s="1"/>
  <c r="I193" i="5" a="1"/>
  <c r="I193" i="5" s="1"/>
  <c r="J177" i="5" a="1"/>
  <c r="J177" i="5" s="1"/>
  <c r="I177" i="5" a="1"/>
  <c r="I177" i="5" s="1"/>
  <c r="J171" i="5" a="1"/>
  <c r="J171" i="5" s="1"/>
  <c r="I171" i="5" a="1"/>
  <c r="I171" i="5" s="1"/>
  <c r="J166" i="5" a="1"/>
  <c r="J166" i="5" s="1"/>
  <c r="I166" i="5" a="1"/>
  <c r="I166" i="5" s="1"/>
  <c r="J143" i="5" a="1"/>
  <c r="J143" i="5" s="1"/>
  <c r="I143" i="5" a="1"/>
  <c r="I143" i="5" s="1"/>
  <c r="I137" i="5" a="1"/>
  <c r="I137" i="5" s="1"/>
  <c r="J137" i="5" a="1"/>
  <c r="J137" i="5" s="1"/>
  <c r="J132" i="5" a="1"/>
  <c r="J132" i="5" s="1"/>
  <c r="I132" i="5" a="1"/>
  <c r="I132" i="5" s="1"/>
  <c r="J126" i="5" a="1"/>
  <c r="J126" i="5" s="1"/>
  <c r="I126" i="5" a="1"/>
  <c r="I126" i="5" s="1"/>
  <c r="J110" i="5" a="1"/>
  <c r="J110" i="5" s="1"/>
  <c r="I110" i="5" a="1"/>
  <c r="I110" i="5" s="1"/>
  <c r="I98" i="5" a="1"/>
  <c r="I98" i="5" s="1"/>
  <c r="J98" i="5" a="1"/>
  <c r="J98" i="5" s="1"/>
  <c r="J93" i="5" a="1"/>
  <c r="J93" i="5" s="1"/>
  <c r="I93" i="5" a="1"/>
  <c r="I93" i="5" s="1"/>
  <c r="J87" i="5" a="1"/>
  <c r="J87" i="5" s="1"/>
  <c r="I87" i="5" a="1"/>
  <c r="I87" i="5" s="1"/>
  <c r="I81" i="5" a="1"/>
  <c r="I81" i="5" s="1"/>
  <c r="J81" i="5" a="1"/>
  <c r="J81" i="5" s="1"/>
  <c r="I58" i="5" a="1"/>
  <c r="I58" i="5" s="1"/>
  <c r="J58" i="5" a="1"/>
  <c r="J58" i="5" s="1"/>
  <c r="J6" i="5" a="1"/>
  <c r="J6" i="5" s="1"/>
  <c r="I6" i="5" a="1"/>
  <c r="I6" i="5" s="1"/>
  <c r="I467" i="5" a="1"/>
  <c r="I467" i="5" s="1"/>
  <c r="I451" i="5" a="1"/>
  <c r="I451" i="5" s="1"/>
  <c r="I435" i="5" a="1"/>
  <c r="I435" i="5" s="1"/>
  <c r="I419" i="5" a="1"/>
  <c r="I419" i="5" s="1"/>
  <c r="I403" i="5" a="1"/>
  <c r="I403" i="5" s="1"/>
  <c r="I387" i="5" a="1"/>
  <c r="I387" i="5" s="1"/>
  <c r="I374" i="5" a="1"/>
  <c r="I374" i="5" s="1"/>
  <c r="I362" i="5" a="1"/>
  <c r="I362" i="5" s="1"/>
  <c r="I317" i="5" a="1"/>
  <c r="I317" i="5" s="1"/>
  <c r="I292" i="5" a="1"/>
  <c r="I292" i="5" s="1"/>
  <c r="I266" i="5" a="1"/>
  <c r="I266" i="5" s="1"/>
  <c r="I241" i="5" a="1"/>
  <c r="I241" i="5" s="1"/>
  <c r="I229" i="5" a="1"/>
  <c r="I229" i="5" s="1"/>
  <c r="I199" i="5" a="1"/>
  <c r="I199" i="5" s="1"/>
  <c r="I185" i="5" a="1"/>
  <c r="I185" i="5" s="1"/>
  <c r="I108" i="5" a="1"/>
  <c r="I108" i="5" s="1"/>
  <c r="I79" i="5" a="1"/>
  <c r="I79" i="5" s="1"/>
  <c r="I47" i="5" a="1"/>
  <c r="I47" i="5" s="1"/>
  <c r="I19" i="5" a="1"/>
  <c r="I19" i="5" s="1"/>
  <c r="J344" i="5" a="1"/>
  <c r="J344" i="5" s="1"/>
  <c r="J217" i="5" a="1"/>
  <c r="J217" i="5" s="1"/>
  <c r="J84" i="5" a="1"/>
  <c r="J84" i="5" s="1"/>
  <c r="I202" i="5" a="1"/>
  <c r="I202" i="5" s="1"/>
  <c r="J202" i="5" a="1"/>
  <c r="J202" i="5" s="1"/>
  <c r="J152" i="5" a="1"/>
  <c r="J152" i="5" s="1"/>
  <c r="I152" i="5" a="1"/>
  <c r="I152" i="5" s="1"/>
  <c r="J450" i="5" a="1"/>
  <c r="J450" i="5" s="1"/>
  <c r="I450" i="5" a="1"/>
  <c r="I450" i="5" s="1"/>
  <c r="I343" i="5" a="1"/>
  <c r="I343" i="5" s="1"/>
  <c r="J343" i="5" a="1"/>
  <c r="J343" i="5" s="1"/>
  <c r="J196" i="5" a="1"/>
  <c r="J196" i="5" s="1"/>
  <c r="I196" i="5" a="1"/>
  <c r="I196" i="5" s="1"/>
  <c r="J190" i="5" a="1"/>
  <c r="J190" i="5" s="1"/>
  <c r="I190" i="5" a="1"/>
  <c r="I190" i="5" s="1"/>
  <c r="J184" i="5" a="1"/>
  <c r="J184" i="5" s="1"/>
  <c r="I184" i="5" a="1"/>
  <c r="I184" i="5" s="1"/>
  <c r="I123" i="5" a="1"/>
  <c r="I123" i="5" s="1"/>
  <c r="J123" i="5" a="1"/>
  <c r="J123" i="5" s="1"/>
  <c r="J101" i="5" a="1"/>
  <c r="J101" i="5" s="1"/>
  <c r="I101" i="5" a="1"/>
  <c r="I101" i="5" s="1"/>
  <c r="I66" i="5" a="1"/>
  <c r="I66" i="5" s="1"/>
  <c r="J66" i="5" a="1"/>
  <c r="J66" i="5" s="1"/>
  <c r="I60" i="5" a="1"/>
  <c r="I60" i="5" s="1"/>
  <c r="J60" i="5" a="1"/>
  <c r="J60" i="5" s="1"/>
  <c r="I366" i="5" a="1"/>
  <c r="I366" i="5" s="1"/>
  <c r="I91" i="5" a="1"/>
  <c r="I91" i="5" s="1"/>
  <c r="J447" i="5" a="1"/>
  <c r="J447" i="5" s="1"/>
  <c r="I447" i="5" a="1"/>
  <c r="I447" i="5" s="1"/>
  <c r="J382" i="5" a="1"/>
  <c r="J382" i="5" s="1"/>
  <c r="I382" i="5" a="1"/>
  <c r="I382" i="5" s="1"/>
  <c r="J369" i="5" a="1"/>
  <c r="J369" i="5" s="1"/>
  <c r="I369" i="5" a="1"/>
  <c r="I369" i="5" s="1"/>
  <c r="I363" i="5" a="1"/>
  <c r="I363" i="5" s="1"/>
  <c r="J363" i="5" a="1"/>
  <c r="J363" i="5" s="1"/>
  <c r="J351" i="5" a="1"/>
  <c r="J351" i="5" s="1"/>
  <c r="I351" i="5" a="1"/>
  <c r="I351" i="5" s="1"/>
  <c r="J341" i="5" a="1"/>
  <c r="J341" i="5" s="1"/>
  <c r="I341" i="5" a="1"/>
  <c r="I341" i="5" s="1"/>
  <c r="J324" i="5" a="1"/>
  <c r="J324" i="5" s="1"/>
  <c r="I324" i="5" a="1"/>
  <c r="I324" i="5" s="1"/>
  <c r="J291" i="5" a="1"/>
  <c r="J291" i="5" s="1"/>
  <c r="I291" i="5" a="1"/>
  <c r="I291" i="5" s="1"/>
  <c r="J242" i="5" a="1"/>
  <c r="J242" i="5" s="1"/>
  <c r="I242" i="5" a="1"/>
  <c r="I242" i="5" s="1"/>
  <c r="I237" i="5" a="1"/>
  <c r="I237" i="5" s="1"/>
  <c r="J237" i="5" a="1"/>
  <c r="J237" i="5" s="1"/>
  <c r="I148" i="5" a="1"/>
  <c r="I148" i="5" s="1"/>
  <c r="J148" i="5" a="1"/>
  <c r="J148" i="5" s="1"/>
  <c r="J131" i="5" a="1"/>
  <c r="J131" i="5" s="1"/>
  <c r="I131" i="5" a="1"/>
  <c r="I131" i="5" s="1"/>
  <c r="J109" i="5" a="1"/>
  <c r="J109" i="5" s="1"/>
  <c r="I109" i="5" a="1"/>
  <c r="I109" i="5" s="1"/>
  <c r="I97" i="5" a="1"/>
  <c r="I97" i="5" s="1"/>
  <c r="J97" i="5" a="1"/>
  <c r="J97" i="5" s="1"/>
  <c r="J80" i="5" a="1"/>
  <c r="J80" i="5" s="1"/>
  <c r="I80" i="5" a="1"/>
  <c r="I80" i="5" s="1"/>
  <c r="J74" i="5" a="1"/>
  <c r="J74" i="5" s="1"/>
  <c r="I74" i="5" a="1"/>
  <c r="I74" i="5" s="1"/>
  <c r="I57" i="5" a="1"/>
  <c r="I57" i="5" s="1"/>
  <c r="J57" i="5" a="1"/>
  <c r="J57" i="5" s="1"/>
  <c r="J39" i="5" a="1"/>
  <c r="J39" i="5" s="1"/>
  <c r="I39" i="5" a="1"/>
  <c r="I39" i="5" s="1"/>
  <c r="J25" i="5" a="1"/>
  <c r="J25" i="5" s="1"/>
  <c r="I25" i="5" a="1"/>
  <c r="I25" i="5" s="1"/>
  <c r="I465" i="5" a="1"/>
  <c r="I465" i="5" s="1"/>
  <c r="I449" i="5" a="1"/>
  <c r="I449" i="5" s="1"/>
  <c r="I433" i="5" a="1"/>
  <c r="I433" i="5" s="1"/>
  <c r="I417" i="5" a="1"/>
  <c r="I417" i="5" s="1"/>
  <c r="I401" i="5" a="1"/>
  <c r="I401" i="5" s="1"/>
  <c r="I385" i="5" a="1"/>
  <c r="I385" i="5" s="1"/>
  <c r="I372" i="5" a="1"/>
  <c r="I372" i="5" s="1"/>
  <c r="I361" i="5" a="1"/>
  <c r="I361" i="5" s="1"/>
  <c r="I340" i="5" a="1"/>
  <c r="I340" i="5" s="1"/>
  <c r="I327" i="5" a="1"/>
  <c r="I327" i="5" s="1"/>
  <c r="I315" i="5" a="1"/>
  <c r="I315" i="5" s="1"/>
  <c r="I290" i="5" a="1"/>
  <c r="I290" i="5" s="1"/>
  <c r="I264" i="5" a="1"/>
  <c r="I264" i="5" s="1"/>
  <c r="I253" i="5" a="1"/>
  <c r="I253" i="5" s="1"/>
  <c r="I212" i="5" a="1"/>
  <c r="I212" i="5" s="1"/>
  <c r="I142" i="5" a="1"/>
  <c r="I142" i="5" s="1"/>
  <c r="I125" i="5" a="1"/>
  <c r="I125" i="5" s="1"/>
  <c r="I75" i="5" a="1"/>
  <c r="I75" i="5" s="1"/>
  <c r="I43" i="5" a="1"/>
  <c r="I43" i="5" s="1"/>
  <c r="I16" i="5" a="1"/>
  <c r="I16" i="5" s="1"/>
  <c r="J458" i="5" a="1"/>
  <c r="J458" i="5" s="1"/>
  <c r="J426" i="5" a="1"/>
  <c r="J426" i="5" s="1"/>
  <c r="J399" i="5" a="1"/>
  <c r="J399" i="5" s="1"/>
  <c r="J200" i="5" a="1"/>
  <c r="J200" i="5" s="1"/>
  <c r="J145" i="5" a="1"/>
  <c r="J145" i="5" s="1"/>
  <c r="J77" i="5" a="1"/>
  <c r="J77" i="5" s="1"/>
  <c r="J268" i="5" a="1"/>
  <c r="J268" i="5" s="1"/>
  <c r="I268" i="5" a="1"/>
  <c r="I268" i="5" s="1"/>
  <c r="J181" i="5" a="1"/>
  <c r="J181" i="5" s="1"/>
  <c r="I181" i="5" a="1"/>
  <c r="I181" i="5" s="1"/>
  <c r="J299" i="5" a="1"/>
  <c r="J299" i="5" s="1"/>
  <c r="I299" i="5" a="1"/>
  <c r="I299" i="5" s="1"/>
  <c r="I245" i="5" a="1"/>
  <c r="I245" i="5" s="1"/>
  <c r="J245" i="5" a="1"/>
  <c r="J245" i="5" s="1"/>
  <c r="I174" i="5" a="1"/>
  <c r="I174" i="5" s="1"/>
  <c r="J174" i="5" a="1"/>
  <c r="J174" i="5" s="1"/>
  <c r="I89" i="5" a="1"/>
  <c r="I89" i="5" s="1"/>
  <c r="J89" i="5" a="1"/>
  <c r="J89" i="5" s="1"/>
  <c r="I284" i="5" a="1"/>
  <c r="I284" i="5" s="1"/>
  <c r="J412" i="5" a="1"/>
  <c r="J412" i="5" s="1"/>
  <c r="J463" i="5" a="1"/>
  <c r="J463" i="5" s="1"/>
  <c r="I463" i="5" a="1"/>
  <c r="I463" i="5" s="1"/>
  <c r="J402" i="5" a="1"/>
  <c r="J402" i="5" s="1"/>
  <c r="I402" i="5" a="1"/>
  <c r="I402" i="5" s="1"/>
  <c r="J468" i="5" a="1"/>
  <c r="J468" i="5" s="1"/>
  <c r="I468" i="5" a="1"/>
  <c r="I468" i="5" s="1"/>
  <c r="I461" i="5" a="1"/>
  <c r="I461" i="5" s="1"/>
  <c r="J461" i="5" a="1"/>
  <c r="J461" i="5" s="1"/>
  <c r="J413" i="5" a="1"/>
  <c r="J413" i="5" s="1"/>
  <c r="I413" i="5" a="1"/>
  <c r="I413" i="5" s="1"/>
  <c r="J407" i="5" a="1"/>
  <c r="J407" i="5" s="1"/>
  <c r="I407" i="5" a="1"/>
  <c r="I407" i="5" s="1"/>
  <c r="J394" i="5" a="1"/>
  <c r="J394" i="5" s="1"/>
  <c r="I394" i="5" a="1"/>
  <c r="I394" i="5" s="1"/>
  <c r="J381" i="5" a="1"/>
  <c r="J381" i="5" s="1"/>
  <c r="I381" i="5" a="1"/>
  <c r="I381" i="5" s="1"/>
  <c r="J375" i="5" a="1"/>
  <c r="J375" i="5" s="1"/>
  <c r="I375" i="5" a="1"/>
  <c r="I375" i="5" s="1"/>
  <c r="J329" i="5" a="1"/>
  <c r="J329" i="5" s="1"/>
  <c r="I329" i="5" a="1"/>
  <c r="I329" i="5" s="1"/>
  <c r="J318" i="5" a="1"/>
  <c r="J318" i="5" s="1"/>
  <c r="I318" i="5" a="1"/>
  <c r="I318" i="5" s="1"/>
  <c r="J285" i="5" a="1"/>
  <c r="J285" i="5" s="1"/>
  <c r="I285" i="5" a="1"/>
  <c r="I285" i="5" s="1"/>
  <c r="J274" i="5" a="1"/>
  <c r="J274" i="5" s="1"/>
  <c r="I274" i="5" a="1"/>
  <c r="I274" i="5" s="1"/>
  <c r="J257" i="5" a="1"/>
  <c r="J257" i="5" s="1"/>
  <c r="I257" i="5" a="1"/>
  <c r="I257" i="5" s="1"/>
  <c r="I236" i="5" a="1"/>
  <c r="I236" i="5" s="1"/>
  <c r="J236" i="5" a="1"/>
  <c r="J236" i="5" s="1"/>
  <c r="J203" i="5" a="1"/>
  <c r="J203" i="5" s="1"/>
  <c r="I203" i="5" a="1"/>
  <c r="I203" i="5" s="1"/>
  <c r="J187" i="5" a="1"/>
  <c r="J187" i="5" s="1"/>
  <c r="I187" i="5" a="1"/>
  <c r="I187" i="5" s="1"/>
  <c r="J153" i="5" a="1"/>
  <c r="J153" i="5" s="1"/>
  <c r="I153" i="5" a="1"/>
  <c r="I153" i="5" s="1"/>
  <c r="J114" i="5" a="1"/>
  <c r="J114" i="5" s="1"/>
  <c r="I114" i="5" a="1"/>
  <c r="I114" i="5" s="1"/>
  <c r="J69" i="5" a="1"/>
  <c r="J69" i="5" s="1"/>
  <c r="I69" i="5" a="1"/>
  <c r="I69" i="5" s="1"/>
  <c r="J50" i="5" a="1"/>
  <c r="J50" i="5" s="1"/>
  <c r="I50" i="5" a="1"/>
  <c r="I50" i="5" s="1"/>
  <c r="I44" i="5" a="1"/>
  <c r="I44" i="5" s="1"/>
  <c r="J44" i="5" a="1"/>
  <c r="J44" i="5" s="1"/>
  <c r="J31" i="5" a="1"/>
  <c r="J31" i="5" s="1"/>
  <c r="I31" i="5" a="1"/>
  <c r="I31" i="5" s="1"/>
  <c r="I464" i="5" a="1"/>
  <c r="I464" i="5" s="1"/>
  <c r="I416" i="5" a="1"/>
  <c r="I416" i="5" s="1"/>
  <c r="I339" i="5" a="1"/>
  <c r="I339" i="5" s="1"/>
  <c r="I314" i="5" a="1"/>
  <c r="I314" i="5" s="1"/>
  <c r="I289" i="5" a="1"/>
  <c r="I289" i="5" s="1"/>
  <c r="I277" i="5" a="1"/>
  <c r="I277" i="5" s="1"/>
  <c r="I239" i="5" a="1"/>
  <c r="I239" i="5" s="1"/>
  <c r="I225" i="5" a="1"/>
  <c r="I225" i="5" s="1"/>
  <c r="I211" i="5" a="1"/>
  <c r="I211" i="5" s="1"/>
  <c r="I169" i="5" a="1"/>
  <c r="I169" i="5" s="1"/>
  <c r="I157" i="5" a="1"/>
  <c r="I157" i="5" s="1"/>
  <c r="I122" i="5" a="1"/>
  <c r="I122" i="5" s="1"/>
  <c r="I40" i="5" a="1"/>
  <c r="I40" i="5" s="1"/>
  <c r="I13" i="5" a="1"/>
  <c r="I13" i="5" s="1"/>
  <c r="J455" i="5" a="1"/>
  <c r="J455" i="5" s="1"/>
  <c r="J423" i="5" a="1"/>
  <c r="J423" i="5" s="1"/>
  <c r="J397" i="5" a="1"/>
  <c r="J397" i="5" s="1"/>
  <c r="J338" i="5" a="1"/>
  <c r="J338" i="5" s="1"/>
  <c r="J129" i="5" a="1"/>
  <c r="J129" i="5" s="1"/>
  <c r="J76" i="5" a="1"/>
  <c r="J76" i="5" s="1"/>
  <c r="J3" i="5" a="1"/>
  <c r="J3" i="5" s="1"/>
  <c r="I3" i="5" a="1"/>
  <c r="I3" i="5" s="1"/>
  <c r="I46" i="5" a="1"/>
  <c r="I46" i="5" s="1"/>
  <c r="I18" i="5" a="1"/>
  <c r="I18" i="5" s="1"/>
  <c r="I5" i="5" a="1"/>
  <c r="I5" i="5" s="1"/>
  <c r="I12" i="5" a="1"/>
  <c r="I12" i="5" s="1"/>
  <c r="J45" i="5" a="1"/>
  <c r="J45" i="5" s="1"/>
  <c r="I45" i="5" a="1"/>
  <c r="I45" i="5" s="1"/>
  <c r="I33" i="5" a="1"/>
  <c r="I33" i="5" s="1"/>
  <c r="I20" i="5" a="1"/>
  <c r="I20" i="5" s="1"/>
  <c r="E36" i="6"/>
  <c r="D38" i="6"/>
  <c r="C38" i="6"/>
  <c r="F42" i="6"/>
  <c r="G42" i="6"/>
  <c r="H36" i="6"/>
  <c r="C42" i="6"/>
  <c r="H42" i="6"/>
  <c r="F36" i="6"/>
  <c r="H38" i="6"/>
  <c r="G38" i="6"/>
  <c r="D42" i="6"/>
  <c r="C36" i="6"/>
  <c r="E38" i="6"/>
  <c r="E42" i="6"/>
  <c r="D36" i="6"/>
  <c r="F38" i="6"/>
  <c r="B64" i="6"/>
  <c r="B65" i="6"/>
  <c r="B66" i="6"/>
  <c r="B67" i="6"/>
  <c r="B14" i="6"/>
  <c r="G14" i="6"/>
  <c r="G75" i="6"/>
  <c r="I49" i="6"/>
  <c r="I53" i="6" s="1"/>
  <c r="H50" i="6"/>
  <c r="B85" i="6" l="1"/>
  <c r="C83" i="6"/>
  <c r="H41" i="6"/>
  <c r="H39" i="6"/>
  <c r="B69" i="6"/>
  <c r="C64" i="6" s="1"/>
  <c r="H43" i="6"/>
  <c r="H37" i="6"/>
  <c r="C82" i="6" l="1"/>
  <c r="C85" i="6"/>
  <c r="C65" i="6"/>
  <c r="H26" i="6" l="1"/>
  <c r="C26" i="6"/>
  <c r="D26" i="6"/>
  <c r="E26" i="6"/>
  <c r="F26" i="6"/>
  <c r="G26" i="6"/>
  <c r="C15" i="6"/>
  <c r="D15" i="6"/>
  <c r="E15" i="6"/>
  <c r="G15" i="6"/>
  <c r="H15" i="6"/>
  <c r="I23" i="6" l="1"/>
  <c r="J23" i="6" s="1"/>
  <c r="I26" i="6"/>
  <c r="C24" i="6"/>
  <c r="F15" i="6"/>
  <c r="B15" i="6"/>
  <c r="H24" i="6"/>
  <c r="G24" i="6"/>
  <c r="F24" i="6"/>
  <c r="E24" i="6"/>
  <c r="D24" i="6"/>
  <c r="H22" i="6"/>
  <c r="I12" i="6"/>
  <c r="I14" i="6" s="1"/>
  <c r="H25" i="6" l="1"/>
  <c r="J21" i="6"/>
  <c r="I24" i="6"/>
  <c r="I13" i="6"/>
  <c r="I15" i="6" s="1"/>
  <c r="J26" i="6" l="1"/>
  <c r="J24" i="6"/>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 i="1"/>
  <c r="G76" i="6" l="1"/>
  <c r="F76" i="6"/>
  <c r="E76" i="6"/>
  <c r="D76" i="6"/>
  <c r="C76" i="6"/>
  <c r="B76" i="6"/>
  <c r="C69" i="6"/>
  <c r="C68" i="6"/>
  <c r="C67" i="6"/>
  <c r="C66" i="6"/>
  <c r="G54" i="6"/>
  <c r="F54" i="6"/>
  <c r="B53" i="6"/>
  <c r="G52" i="6"/>
  <c r="F52" i="6"/>
  <c r="E52" i="6"/>
  <c r="D52" i="6"/>
  <c r="C52" i="6"/>
  <c r="G50" i="6"/>
  <c r="F50" i="6"/>
  <c r="E50" i="6"/>
  <c r="D50" i="6"/>
  <c r="C50" i="6"/>
  <c r="G43" i="6"/>
  <c r="F43" i="6"/>
  <c r="E43" i="6"/>
  <c r="D43" i="6"/>
  <c r="C43" i="6"/>
  <c r="I42" i="6"/>
  <c r="G41" i="6"/>
  <c r="F41" i="6"/>
  <c r="E41" i="6"/>
  <c r="D41" i="6"/>
  <c r="C41" i="6"/>
  <c r="I40" i="6"/>
  <c r="G39" i="6"/>
  <c r="F39" i="6"/>
  <c r="E39" i="6"/>
  <c r="D39" i="6"/>
  <c r="C39" i="6"/>
  <c r="I38" i="6"/>
  <c r="G37" i="6"/>
  <c r="F37" i="6"/>
  <c r="E37" i="6"/>
  <c r="D37" i="6"/>
  <c r="C37" i="6"/>
  <c r="I36" i="6"/>
  <c r="G25" i="6"/>
  <c r="F25" i="6"/>
  <c r="E25" i="6"/>
  <c r="D25" i="6"/>
  <c r="C25" i="6"/>
  <c r="G22" i="6"/>
  <c r="F22" i="6"/>
  <c r="E22" i="6"/>
  <c r="D22" i="6"/>
  <c r="C22" i="6"/>
  <c r="C54" i="6" l="1"/>
  <c r="D54" i="6"/>
  <c r="E54"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tc={62F5290F-0847-4F1E-BD7B-26BDD77A9FD2}</author>
  </authors>
  <commentList>
    <comment ref="R1" authorId="0" shapeId="0" xr:uid="{62F5290F-0847-4F1E-BD7B-26BDD77A9FD2}">
      <text>
        <t>[Threaded comment]
Your version of Excel allows you to read this threaded comment; however, any edits to it will get removed if the file is opened in a newer version of Excel. Learn more: https://go.microsoft.com/fwlink/?linkid=870924
Comment:
    INDEX MATCH (EXACT MATCH)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tc={0CA5DCD8-3EEE-4CE1-B86A-CC7616471A90}</author>
    <author>tc={8CDB0139-FE75-4208-AA89-00CFA6AF28D4}</author>
  </authors>
  <commentList>
    <comment ref="G1" authorId="0" shapeId="0" xr:uid="{0CA5DCD8-3EEE-4CE1-B86A-CC7616471A90}">
      <text>
        <t>[Threaded comment]
Your version of Excel allows you to read this threaded comment; however, any edits to it will get removed if the file is opened in a newer version of Excel. Learn more: https://go.microsoft.com/fwlink/?linkid=870924
Comment:
    VLOOKUP EXACT MATCH</t>
      </text>
    </comment>
    <comment ref="I1" authorId="1" shapeId="0" xr:uid="{8CDB0139-FE75-4208-AA89-00CFA6AF28D4}">
      <text>
        <t>[Threaded comment]
Your version of Excel allows you to read this threaded comment; however, any edits to it will get removed if the file is opened in a newer version of Excel. Learn more: https://go.microsoft.com/fwlink/?linkid=870924
Comment:
    INDEX MATCH WITH 1 (NOT EXACT)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tc={199D9643-2192-4D51-B9F1-59464D4A6F00}</author>
  </authors>
  <commentList>
    <comment ref="I1" authorId="0" shapeId="0" xr:uid="{199D9643-2192-4D51-B9F1-59464D4A6F00}">
      <text>
        <t>[Threaded comment]
Your version of Excel allows you to read this threaded comment; however, any edits to it will get removed if the file is opened in a newer version of Excel. Learn more: https://go.microsoft.com/fwlink/?linkid=870924
Comment:
    VLOOKUP WITH 1 MATCH (NOT EXACT)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tc={30C662D6-3159-457C-B020-6E14CF774D76}</author>
    <author>tc={6643804A-066F-40FE-9C63-4C20FA2B2336}</author>
    <author>tc={38251508-9D97-4E0D-8C8D-866789CD9A96}</author>
    <author>tc={7EEC9DAE-EF31-4025-89BB-1789129679C0}</author>
  </authors>
  <commentList>
    <comment ref="H1" authorId="0" shapeId="0" xr:uid="{30C662D6-3159-457C-B020-6E14CF774D76}">
      <text>
        <t>[Threaded comment]
Your version of Excel allows you to read this threaded comment; however, any edits to it will get removed if the file is opened in a newer version of Excel. Learn more: https://go.microsoft.com/fwlink/?linkid=870924
Comment:
    XLOOKUP (EXACT MATCH)</t>
      </text>
    </comment>
    <comment ref="I1" authorId="1" shapeId="0" xr:uid="{6643804A-066F-40FE-9C63-4C20FA2B2336}">
      <text>
        <t>[Threaded comment]
Your version of Excel allows you to read this threaded comment; however, any edits to it will get removed if the file is opened in a newer version of Excel. Learn more: https://go.microsoft.com/fwlink/?linkid=870924
Comment:
    INDEX MATCH WITH EXACT MATCH</t>
      </text>
    </comment>
    <comment ref="J1" authorId="2" shapeId="0" xr:uid="{38251508-9D97-4E0D-8C8D-866789CD9A96}">
      <text>
        <t>[Threaded comment]
Your version of Excel allows you to read this threaded comment; however, any edits to it will get removed if the file is opened in a newer version of Excel. Learn more: https://go.microsoft.com/fwlink/?linkid=870924
Comment:
    INDEX MATCH WITH EXACT MATCH</t>
      </text>
    </comment>
    <comment ref="K1" authorId="3" shapeId="0" xr:uid="{7EEC9DAE-EF31-4025-89BB-1789129679C0}">
      <text>
        <t>[Threaded comment]
Your version of Excel allows you to read this threaded comment; however, any edits to it will get removed if the file is opened in a newer version of Excel. Learn more: https://go.microsoft.com/fwlink/?linkid=870924
Comment:
    INDEX MATCH WITH EXACT MATCH</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<sst xmlns="http://schemas.openxmlformats.org/spreadsheetml/2006/main" count="5400" uniqueCount="2226">
  <si>
    <t>Order ID</t>
  </si>
  <si>
    <t>Customer ID</t>
  </si>
  <si>
    <t>Restaurant ID</t>
  </si>
  <si>
    <t>Delivery Address</t>
  </si>
  <si>
    <t>Order Date</t>
  </si>
  <si>
    <t>Payment Method</t>
  </si>
  <si>
    <t>Total Order Amount</t>
  </si>
  <si>
    <t>Tips</t>
  </si>
  <si>
    <t>Distance Restaurant To Customer Address In KM</t>
  </si>
  <si>
    <t>Delivery Driver ID</t>
  </si>
  <si>
    <t>Order Placed Time</t>
  </si>
  <si>
    <t>Order Ready Time</t>
  </si>
  <si>
    <t>Order Picked Up By Driver Time</t>
  </si>
  <si>
    <t>Order Delivered To Guest Time</t>
  </si>
  <si>
    <t>Total Delivery Time</t>
  </si>
  <si>
    <t>Satisfaction Level (1 to 5)</t>
  </si>
  <si>
    <t>Day of the week</t>
  </si>
  <si>
    <t>ORD1</t>
  </si>
  <si>
    <t>CUS1</t>
  </si>
  <si>
    <t>RES1</t>
  </si>
  <si>
    <t>1 rue du tavernier, 59800 Lille</t>
  </si>
  <si>
    <t>Cash</t>
  </si>
  <si>
    <t>DRI1</t>
  </si>
  <si>
    <t>ORD2</t>
  </si>
  <si>
    <t>RES2</t>
  </si>
  <si>
    <t>DRI210</t>
  </si>
  <si>
    <t>ORD3</t>
  </si>
  <si>
    <t>RES3</t>
  </si>
  <si>
    <t>DRI211</t>
  </si>
  <si>
    <t>ORD4</t>
  </si>
  <si>
    <t>RES4</t>
  </si>
  <si>
    <t>DRI4</t>
  </si>
  <si>
    <t>ORD5</t>
  </si>
  <si>
    <t>RES5</t>
  </si>
  <si>
    <t>DRI5</t>
  </si>
  <si>
    <t>ORD6</t>
  </si>
  <si>
    <t>RES6</t>
  </si>
  <si>
    <t>DRI6</t>
  </si>
  <si>
    <t>ORD7</t>
  </si>
  <si>
    <t>CUS2</t>
  </si>
  <si>
    <t>RES7</t>
  </si>
  <si>
    <t>61 rue du tavernier, 59800 Lille</t>
  </si>
  <si>
    <t>DRI7</t>
  </si>
  <si>
    <t>ORD8</t>
  </si>
  <si>
    <t>RES8</t>
  </si>
  <si>
    <t>DRI8</t>
  </si>
  <si>
    <t>ORD9</t>
  </si>
  <si>
    <t>CUS3</t>
  </si>
  <si>
    <t>RES9</t>
  </si>
  <si>
    <t>23 rue du tavernier, 59800 Lille</t>
  </si>
  <si>
    <t>ORD10</t>
  </si>
  <si>
    <t>RES10</t>
  </si>
  <si>
    <t>ORD11</t>
  </si>
  <si>
    <t>RES11</t>
  </si>
  <si>
    <t>DRI11</t>
  </si>
  <si>
    <t>ORD12</t>
  </si>
  <si>
    <t>CUS4</t>
  </si>
  <si>
    <t>RES12</t>
  </si>
  <si>
    <t>21 rue du tavernier, 59800 Lille</t>
  </si>
  <si>
    <t>DRI12</t>
  </si>
  <si>
    <t>ORD13</t>
  </si>
  <si>
    <t>RES13</t>
  </si>
  <si>
    <t>DRI13</t>
  </si>
  <si>
    <t>ORD14</t>
  </si>
  <si>
    <t>RES14</t>
  </si>
  <si>
    <t>DRI14</t>
  </si>
  <si>
    <t>ORD15</t>
  </si>
  <si>
    <t>RES15</t>
  </si>
  <si>
    <t>DRI15</t>
  </si>
  <si>
    <t>ORD16</t>
  </si>
  <si>
    <t>RES16</t>
  </si>
  <si>
    <t>DRI16</t>
  </si>
  <si>
    <t>ORD17</t>
  </si>
  <si>
    <t>CUS5</t>
  </si>
  <si>
    <t>RES17</t>
  </si>
  <si>
    <t>45 rue du tavernier, 59800 Lille</t>
  </si>
  <si>
    <t>DRI17</t>
  </si>
  <si>
    <t>ORD18</t>
  </si>
  <si>
    <t>RES18</t>
  </si>
  <si>
    <t>DRI18</t>
  </si>
  <si>
    <t>ORD19</t>
  </si>
  <si>
    <t>CUS6</t>
  </si>
  <si>
    <t>RES19</t>
  </si>
  <si>
    <t>5 rue du tavernier, 59800 Lille</t>
  </si>
  <si>
    <t>DRI19</t>
  </si>
  <si>
    <t>ORD20</t>
  </si>
  <si>
    <t>CUS7</t>
  </si>
  <si>
    <t>RES20</t>
  </si>
  <si>
    <t>72 rue du tavernier, 59800 Lille</t>
  </si>
  <si>
    <t>DRI20</t>
  </si>
  <si>
    <t>ORD21</t>
  </si>
  <si>
    <t>RES21</t>
  </si>
  <si>
    <t>DRI21</t>
  </si>
  <si>
    <t>ORD22</t>
  </si>
  <si>
    <t>RES22</t>
  </si>
  <si>
    <t>DRI22</t>
  </si>
  <si>
    <t>ORD23</t>
  </si>
  <si>
    <t>CUS8</t>
  </si>
  <si>
    <t>RES23</t>
  </si>
  <si>
    <t>42 rue du tavernier, 59800 Lille</t>
  </si>
  <si>
    <t>DRI23</t>
  </si>
  <si>
    <t>ORD24</t>
  </si>
  <si>
    <t>RES24</t>
  </si>
  <si>
    <t>DRI24</t>
  </si>
  <si>
    <t>ORD25</t>
  </si>
  <si>
    <t>CUS9</t>
  </si>
  <si>
    <t>RES25</t>
  </si>
  <si>
    <t>16 rue du tavernier, 59800 Lille</t>
  </si>
  <si>
    <t>DRI25</t>
  </si>
  <si>
    <t>ORD26</t>
  </si>
  <si>
    <t>RES26</t>
  </si>
  <si>
    <t>DRI26</t>
  </si>
  <si>
    <t>ORD27</t>
  </si>
  <si>
    <t>CUS10</t>
  </si>
  <si>
    <t>RES27</t>
  </si>
  <si>
    <t>8 rue du tavernier, 59800 Lille</t>
  </si>
  <si>
    <t>DRI27</t>
  </si>
  <si>
    <t>ORD28</t>
  </si>
  <si>
    <t>RES28</t>
  </si>
  <si>
    <t>DRI28</t>
  </si>
  <si>
    <t>ORD29</t>
  </si>
  <si>
    <t>RES29</t>
  </si>
  <si>
    <t>DRI29</t>
  </si>
  <si>
    <t>ORD30</t>
  </si>
  <si>
    <t>RES30</t>
  </si>
  <si>
    <t>DRI30</t>
  </si>
  <si>
    <t>ORD31</t>
  </si>
  <si>
    <t>CUS11</t>
  </si>
  <si>
    <t>RES31</t>
  </si>
  <si>
    <t>7 rue du tavernier, 59800 Lille</t>
  </si>
  <si>
    <t>ORD32</t>
  </si>
  <si>
    <t>RES32</t>
  </si>
  <si>
    <t>ORD33</t>
  </si>
  <si>
    <t>CUS12</t>
  </si>
  <si>
    <t>RES33</t>
  </si>
  <si>
    <t>54 rue du tavernier, 59800 Lille</t>
  </si>
  <si>
    <t>DRI33</t>
  </si>
  <si>
    <t>ORD34</t>
  </si>
  <si>
    <t>RES34</t>
  </si>
  <si>
    <t>DRI34</t>
  </si>
  <si>
    <t>ORD35</t>
  </si>
  <si>
    <t>CUS13</t>
  </si>
  <si>
    <t>RES35</t>
  </si>
  <si>
    <t>19 rue du tavernier, 59800 Lille</t>
  </si>
  <si>
    <t>DRI35</t>
  </si>
  <si>
    <t>ORD36</t>
  </si>
  <si>
    <t>RES36</t>
  </si>
  <si>
    <t>DRI36</t>
  </si>
  <si>
    <t>ORD37</t>
  </si>
  <si>
    <t>CUS14</t>
  </si>
  <si>
    <t>RES37</t>
  </si>
  <si>
    <t>9 rue du tavernier, 59800 Lille</t>
  </si>
  <si>
    <t>DRI37</t>
  </si>
  <si>
    <t>ORD38</t>
  </si>
  <si>
    <t>RES38</t>
  </si>
  <si>
    <t>DRI38</t>
  </si>
  <si>
    <t>ORD39</t>
  </si>
  <si>
    <t>RES39</t>
  </si>
  <si>
    <t>Credit Card</t>
  </si>
  <si>
    <t>DRI39</t>
  </si>
  <si>
    <t>ORD40</t>
  </si>
  <si>
    <t>CUS15</t>
  </si>
  <si>
    <t>RES40</t>
  </si>
  <si>
    <t>11 rue du tavernier, 59800 Lille</t>
  </si>
  <si>
    <t>DRI40</t>
  </si>
  <si>
    <t>ORD41</t>
  </si>
  <si>
    <t>RES41</t>
  </si>
  <si>
    <t>DRI41</t>
  </si>
  <si>
    <t>ORD42</t>
  </si>
  <si>
    <t>RES42</t>
  </si>
  <si>
    <t>DRI42</t>
  </si>
  <si>
    <t>ORD43</t>
  </si>
  <si>
    <t>RES43</t>
  </si>
  <si>
    <t>DRI43</t>
  </si>
  <si>
    <t>ORD44</t>
  </si>
  <si>
    <t>CUS16</t>
  </si>
  <si>
    <t>RES44</t>
  </si>
  <si>
    <t>78 rue du tavernier, 59800 Lille</t>
  </si>
  <si>
    <t>DRI44</t>
  </si>
  <si>
    <t>ORD45</t>
  </si>
  <si>
    <t>RES45</t>
  </si>
  <si>
    <t>DRI45</t>
  </si>
  <si>
    <t>ORD46</t>
  </si>
  <si>
    <t>CUS17</t>
  </si>
  <si>
    <t>RES46</t>
  </si>
  <si>
    <t>62 rue du tavernier, 59800 Lille</t>
  </si>
  <si>
    <t>DRI46</t>
  </si>
  <si>
    <t>ORD47</t>
  </si>
  <si>
    <t>RES47</t>
  </si>
  <si>
    <t>DRI47</t>
  </si>
  <si>
    <t>ORD48</t>
  </si>
  <si>
    <t>CUS18</t>
  </si>
  <si>
    <t>RES48</t>
  </si>
  <si>
    <t>14 rue du tavernier, 59800 Lille</t>
  </si>
  <si>
    <t>DRI48</t>
  </si>
  <si>
    <t>ORD49</t>
  </si>
  <si>
    <t>RES49</t>
  </si>
  <si>
    <t>DRI49</t>
  </si>
  <si>
    <t>ORD50</t>
  </si>
  <si>
    <t>CUS19</t>
  </si>
  <si>
    <t>RES50</t>
  </si>
  <si>
    <t>64 rue du tavernier, 59800 Lille</t>
  </si>
  <si>
    <t>DRI50</t>
  </si>
  <si>
    <t>ORD51</t>
  </si>
  <si>
    <t>RES51</t>
  </si>
  <si>
    <t>DRI51</t>
  </si>
  <si>
    <t>ORD52</t>
  </si>
  <si>
    <t>RES52</t>
  </si>
  <si>
    <t>DRI52</t>
  </si>
  <si>
    <t>ORD53</t>
  </si>
  <si>
    <t>CUS20</t>
  </si>
  <si>
    <t>68 rue du tavernier, 59800 Lille</t>
  </si>
  <si>
    <t>DRI53</t>
  </si>
  <si>
    <t>ORD54</t>
  </si>
  <si>
    <t>CUS21</t>
  </si>
  <si>
    <t>RES53</t>
  </si>
  <si>
    <t>65 rue du tavernier, 59800 Lille</t>
  </si>
  <si>
    <t>DRI54</t>
  </si>
  <si>
    <t>ORD55</t>
  </si>
  <si>
    <t>RES54</t>
  </si>
  <si>
    <t>DRI55</t>
  </si>
  <si>
    <t>ORD56</t>
  </si>
  <si>
    <t>RES55</t>
  </si>
  <si>
    <t>DRI56</t>
  </si>
  <si>
    <t>ORD57</t>
  </si>
  <si>
    <t>RES56</t>
  </si>
  <si>
    <t>DRI57</t>
  </si>
  <si>
    <t>ORD58</t>
  </si>
  <si>
    <t>RES57</t>
  </si>
  <si>
    <t>DRI58</t>
  </si>
  <si>
    <t>ORD59</t>
  </si>
  <si>
    <t>CUS22</t>
  </si>
  <si>
    <t>RES58</t>
  </si>
  <si>
    <t>27 rue du tavernier, 59800 Lille</t>
  </si>
  <si>
    <t>DRI59</t>
  </si>
  <si>
    <t>ORD60</t>
  </si>
  <si>
    <t>RES59</t>
  </si>
  <si>
    <t>DRI60</t>
  </si>
  <si>
    <t>ORD61</t>
  </si>
  <si>
    <t>RES60</t>
  </si>
  <si>
    <t>DRI61</t>
  </si>
  <si>
    <t>ORD62</t>
  </si>
  <si>
    <t>DRI62</t>
  </si>
  <si>
    <t>ORD63</t>
  </si>
  <si>
    <t>CUS23</t>
  </si>
  <si>
    <t>75 rue du tavernier, 59800 Lille</t>
  </si>
  <si>
    <t>DRI63</t>
  </si>
  <si>
    <t>ORD64</t>
  </si>
  <si>
    <t>DRI64</t>
  </si>
  <si>
    <t>ORD65</t>
  </si>
  <si>
    <t>CUS24</t>
  </si>
  <si>
    <t>35 rue du tavernier, 59800 Lille</t>
  </si>
  <si>
    <t>DRI65</t>
  </si>
  <si>
    <t>ORD66</t>
  </si>
  <si>
    <t>CUS25</t>
  </si>
  <si>
    <t>40 rue du tavernier, 59800 Lille</t>
  </si>
  <si>
    <t>DRI66</t>
  </si>
  <si>
    <t>ORD67</t>
  </si>
  <si>
    <t>DRI67</t>
  </si>
  <si>
    <t>ORD68</t>
  </si>
  <si>
    <t>CUS26</t>
  </si>
  <si>
    <t>63 rue du tavernier, 59800 Lille</t>
  </si>
  <si>
    <t>DRI68</t>
  </si>
  <si>
    <t>ORD69</t>
  </si>
  <si>
    <t>DRI69</t>
  </si>
  <si>
    <t>ORD70</t>
  </si>
  <si>
    <t>ORD71</t>
  </si>
  <si>
    <t>CUS27</t>
  </si>
  <si>
    <t>6 rue du tavernier, 59800 Lille</t>
  </si>
  <si>
    <t>ORD72</t>
  </si>
  <si>
    <t>ORD73</t>
  </si>
  <si>
    <t>CUS28</t>
  </si>
  <si>
    <t>10 rue du tavernier, 59800 Lille</t>
  </si>
  <si>
    <t>ORD74</t>
  </si>
  <si>
    <t>DRI74</t>
  </si>
  <si>
    <t>ORD75</t>
  </si>
  <si>
    <t>DRI75</t>
  </si>
  <si>
    <t>ORD76</t>
  </si>
  <si>
    <t>DRI76</t>
  </si>
  <si>
    <t>ORD77</t>
  </si>
  <si>
    <t>CUS29</t>
  </si>
  <si>
    <t>3 rue du tavernier, 59800 Lille</t>
  </si>
  <si>
    <t>ORD78</t>
  </si>
  <si>
    <t>ORD79</t>
  </si>
  <si>
    <t>DRI79</t>
  </si>
  <si>
    <t>ORD80</t>
  </si>
  <si>
    <t>DRI80</t>
  </si>
  <si>
    <t>ORD81</t>
  </si>
  <si>
    <t>CUS30</t>
  </si>
  <si>
    <t>2 rue du tavernier, 59800 Lille</t>
  </si>
  <si>
    <t>DRI81</t>
  </si>
  <si>
    <t>ORD82</t>
  </si>
  <si>
    <t>CUS31</t>
  </si>
  <si>
    <t>25 rue du tavernier, 59800 Lille</t>
  </si>
  <si>
    <t>DRI82</t>
  </si>
  <si>
    <t>ORD83</t>
  </si>
  <si>
    <t>DRI83</t>
  </si>
  <si>
    <t>ORD84</t>
  </si>
  <si>
    <t>CUS32</t>
  </si>
  <si>
    <t>55 rue du tavernier, 59800 Lille</t>
  </si>
  <si>
    <t>DRI84</t>
  </si>
  <si>
    <t>ORD85</t>
  </si>
  <si>
    <t>DRI85</t>
  </si>
  <si>
    <t>ORD86</t>
  </si>
  <si>
    <t>DRI86</t>
  </si>
  <si>
    <t>ORD87</t>
  </si>
  <si>
    <t>DRI87</t>
  </si>
  <si>
    <t>ORD88</t>
  </si>
  <si>
    <t>DRI88</t>
  </si>
  <si>
    <t>ORD89</t>
  </si>
  <si>
    <t>CUS33</t>
  </si>
  <si>
    <t>26 rue du tavernier, 59800 Lille</t>
  </si>
  <si>
    <t>DRI89</t>
  </si>
  <si>
    <t>ORD90</t>
  </si>
  <si>
    <t>DRI90</t>
  </si>
  <si>
    <t>ORD91</t>
  </si>
  <si>
    <t>CUS34</t>
  </si>
  <si>
    <t>77 rue du tavernier, 59800 Lille</t>
  </si>
  <si>
    <t>DRI91</t>
  </si>
  <si>
    <t>ORD92</t>
  </si>
  <si>
    <t>DRI92</t>
  </si>
  <si>
    <t>ORD93</t>
  </si>
  <si>
    <t>CUS35</t>
  </si>
  <si>
    <t>41 rue du tavernier, 59800 Lille</t>
  </si>
  <si>
    <t>DRI93</t>
  </si>
  <si>
    <t>ORD94</t>
  </si>
  <si>
    <t>DRI94</t>
  </si>
  <si>
    <t>ORD95</t>
  </si>
  <si>
    <t>CUS36</t>
  </si>
  <si>
    <t>24 rue du tavernier, 59800 Lille</t>
  </si>
  <si>
    <t>DRI95</t>
  </si>
  <si>
    <t>ORD96</t>
  </si>
  <si>
    <t>DRI96</t>
  </si>
  <si>
    <t>ORD97</t>
  </si>
  <si>
    <t>CUS37</t>
  </si>
  <si>
    <t>59 rue du tavernier, 59800 Lille</t>
  </si>
  <si>
    <t>DRI97</t>
  </si>
  <si>
    <t>ORD98</t>
  </si>
  <si>
    <t>DRI98</t>
  </si>
  <si>
    <t>ORD99</t>
  </si>
  <si>
    <t>CUS38</t>
  </si>
  <si>
    <t>22 rue du tavernier, 59800 Lille</t>
  </si>
  <si>
    <t>DRI99</t>
  </si>
  <si>
    <t>ORD100</t>
  </si>
  <si>
    <t>ORD101</t>
  </si>
  <si>
    <t>ORD102</t>
  </si>
  <si>
    <t>CUS39</t>
  </si>
  <si>
    <t>53 rue du tavernier, 59800 Lille</t>
  </si>
  <si>
    <t>ORD103</t>
  </si>
  <si>
    <t>ORD104</t>
  </si>
  <si>
    <t>DRI104</t>
  </si>
  <si>
    <t>ORD105</t>
  </si>
  <si>
    <t>DRI105</t>
  </si>
  <si>
    <t>ORD106</t>
  </si>
  <si>
    <t>DRI106</t>
  </si>
  <si>
    <t>ORD107</t>
  </si>
  <si>
    <t>DRI107</t>
  </si>
  <si>
    <t>ORD108</t>
  </si>
  <si>
    <t>DRI190</t>
  </si>
  <si>
    <t>ORD109</t>
  </si>
  <si>
    <t>DRI191</t>
  </si>
  <si>
    <t>ORD110</t>
  </si>
  <si>
    <t>CUS40</t>
  </si>
  <si>
    <t>56 rue du tavernier, 59800 Lille</t>
  </si>
  <si>
    <t>DRI192</t>
  </si>
  <si>
    <t>ORD111</t>
  </si>
  <si>
    <t>DRI193</t>
  </si>
  <si>
    <t>ORD112</t>
  </si>
  <si>
    <t>DRI194</t>
  </si>
  <si>
    <t>ORD113</t>
  </si>
  <si>
    <t>CUS41</t>
  </si>
  <si>
    <t>43 rue du tavernier, 59800 Lille</t>
  </si>
  <si>
    <t>DRI195</t>
  </si>
  <si>
    <t>ORD114</t>
  </si>
  <si>
    <t>DRI196</t>
  </si>
  <si>
    <t>ORD115</t>
  </si>
  <si>
    <t>DRI115</t>
  </si>
  <si>
    <t>ORD116</t>
  </si>
  <si>
    <t>DRI116</t>
  </si>
  <si>
    <t>ORD117</t>
  </si>
  <si>
    <t>DRI117</t>
  </si>
  <si>
    <t>ORD118</t>
  </si>
  <si>
    <t>DRI118</t>
  </si>
  <si>
    <t>ORD119</t>
  </si>
  <si>
    <t>DRI119</t>
  </si>
  <si>
    <t>ORD120</t>
  </si>
  <si>
    <t>CUS42</t>
  </si>
  <si>
    <t>66 rue du tavernier, 59800 Lille</t>
  </si>
  <si>
    <t>DRI120</t>
  </si>
  <si>
    <t>ORD121</t>
  </si>
  <si>
    <t>DRI121</t>
  </si>
  <si>
    <t>ORD122</t>
  </si>
  <si>
    <t>DRI122</t>
  </si>
  <si>
    <t>ORD123</t>
  </si>
  <si>
    <t>DRI123</t>
  </si>
  <si>
    <t>ORD124</t>
  </si>
  <si>
    <t>DRI124</t>
  </si>
  <si>
    <t>ORD125</t>
  </si>
  <si>
    <t>CUS43</t>
  </si>
  <si>
    <t>33 rue du tavernier, 59800 Lille</t>
  </si>
  <si>
    <t>DRI125</t>
  </si>
  <si>
    <t>ORD126</t>
  </si>
  <si>
    <t>DRI126</t>
  </si>
  <si>
    <t>ORD127</t>
  </si>
  <si>
    <t>CUS44</t>
  </si>
  <si>
    <t>29 rue du tavernier, 59800 Lille</t>
  </si>
  <si>
    <t>DRI127</t>
  </si>
  <si>
    <t>ORD128</t>
  </si>
  <si>
    <t>DRI128</t>
  </si>
  <si>
    <t>ORD129</t>
  </si>
  <si>
    <t>DRI129</t>
  </si>
  <si>
    <t>ORD130</t>
  </si>
  <si>
    <t>CUS45</t>
  </si>
  <si>
    <t>74 rue du tavernier, 59800 Lille</t>
  </si>
  <si>
    <t>DRI130</t>
  </si>
  <si>
    <t>ORD131</t>
  </si>
  <si>
    <t>DRI131</t>
  </si>
  <si>
    <t>ORD132</t>
  </si>
  <si>
    <t>CUS46</t>
  </si>
  <si>
    <t>28 rue du tavernier, 59800 Lille</t>
  </si>
  <si>
    <t>DRI132</t>
  </si>
  <si>
    <t>ORD133</t>
  </si>
  <si>
    <t>DRI133</t>
  </si>
  <si>
    <t>ORD134</t>
  </si>
  <si>
    <t>CUS47</t>
  </si>
  <si>
    <t>18 rue du tavernier, 59800 Lille</t>
  </si>
  <si>
    <t>DRI134</t>
  </si>
  <si>
    <t>ORD135</t>
  </si>
  <si>
    <t>DRI135</t>
  </si>
  <si>
    <t>ORD136</t>
  </si>
  <si>
    <t>DRI136</t>
  </si>
  <si>
    <t>ORD137</t>
  </si>
  <si>
    <t>DRI137</t>
  </si>
  <si>
    <t>ORD138</t>
  </si>
  <si>
    <t>CUS48</t>
  </si>
  <si>
    <t>13 rue du tavernier, 59800 Lille</t>
  </si>
  <si>
    <t>DRI138</t>
  </si>
  <si>
    <t>ORD139</t>
  </si>
  <si>
    <t>DRI139</t>
  </si>
  <si>
    <t>ORD140</t>
  </si>
  <si>
    <t>DRI140</t>
  </si>
  <si>
    <t>ORD141</t>
  </si>
  <si>
    <t>ORD142</t>
  </si>
  <si>
    <t>ORD143</t>
  </si>
  <si>
    <t>CUS49</t>
  </si>
  <si>
    <t>57 rue du tavernier, 59800 Lille</t>
  </si>
  <si>
    <t>ORD144</t>
  </si>
  <si>
    <t>ORD145</t>
  </si>
  <si>
    <t>CUS50</t>
  </si>
  <si>
    <t>39 rue du tavernier, 59800 Lille</t>
  </si>
  <si>
    <t>DRI145</t>
  </si>
  <si>
    <t>ORD146</t>
  </si>
  <si>
    <t>DRI146</t>
  </si>
  <si>
    <t>ORD147</t>
  </si>
  <si>
    <t>CUS51</t>
  </si>
  <si>
    <t>49 rue du tavernier, 59800 Lille</t>
  </si>
  <si>
    <t>DRI147</t>
  </si>
  <si>
    <t>ORD148</t>
  </si>
  <si>
    <t>CUS52</t>
  </si>
  <si>
    <t>44 rue du tavernier, 59800 Lille</t>
  </si>
  <si>
    <t>DRI148</t>
  </si>
  <si>
    <t>ORD149</t>
  </si>
  <si>
    <t>DRI149</t>
  </si>
  <si>
    <t>ORD150</t>
  </si>
  <si>
    <t>CUS53</t>
  </si>
  <si>
    <t>71 rue du tavernier, 59800 Lille</t>
  </si>
  <si>
    <t>DRI150</t>
  </si>
  <si>
    <t>ORD151</t>
  </si>
  <si>
    <t>DRI151</t>
  </si>
  <si>
    <t>ORD152</t>
  </si>
  <si>
    <t>CUS54</t>
  </si>
  <si>
    <t>4 rue du tavernier, 59800 Lille</t>
  </si>
  <si>
    <t>DRI152</t>
  </si>
  <si>
    <t>ORD153</t>
  </si>
  <si>
    <t>DRI153</t>
  </si>
  <si>
    <t>ORD154</t>
  </si>
  <si>
    <t>DRI154</t>
  </si>
  <si>
    <t>ORD155</t>
  </si>
  <si>
    <t>CUS55</t>
  </si>
  <si>
    <t>17 rue du tavernier, 59800 Lille</t>
  </si>
  <si>
    <t>DRI155</t>
  </si>
  <si>
    <t>ORD156</t>
  </si>
  <si>
    <t>CUS56</t>
  </si>
  <si>
    <t>30 rue du tavernier, 59800 Lille</t>
  </si>
  <si>
    <t>DRI156</t>
  </si>
  <si>
    <t>ORD157</t>
  </si>
  <si>
    <t>DRI157</t>
  </si>
  <si>
    <t>ORD158</t>
  </si>
  <si>
    <t>CUS57</t>
  </si>
  <si>
    <t>67 rue du tavernier, 59800 Lille</t>
  </si>
  <si>
    <t>DRI158</t>
  </si>
  <si>
    <t>ORD159</t>
  </si>
  <si>
    <t>DRI159</t>
  </si>
  <si>
    <t>ORD160</t>
  </si>
  <si>
    <t>DRI160</t>
  </si>
  <si>
    <t>ORD161</t>
  </si>
  <si>
    <t>DRI161</t>
  </si>
  <si>
    <t>ORD162</t>
  </si>
  <si>
    <t>DRI162</t>
  </si>
  <si>
    <t>ORD163</t>
  </si>
  <si>
    <t>CUS58</t>
  </si>
  <si>
    <t>48 rue du tavernier, 59800 Lille</t>
  </si>
  <si>
    <t>DRI163</t>
  </si>
  <si>
    <t>ORD164</t>
  </si>
  <si>
    <t>DRI164</t>
  </si>
  <si>
    <t>ORD165</t>
  </si>
  <si>
    <t>CUS59</t>
  </si>
  <si>
    <t>37 rue du tavernier, 59800 Lille</t>
  </si>
  <si>
    <t>DRI165</t>
  </si>
  <si>
    <t>ORD166</t>
  </si>
  <si>
    <t>DRI166</t>
  </si>
  <si>
    <t>ORD167</t>
  </si>
  <si>
    <t>DRI167</t>
  </si>
  <si>
    <t>ORD168</t>
  </si>
  <si>
    <t>CUS60</t>
  </si>
  <si>
    <t>70 rue du tavernier, 59800 Lille</t>
  </si>
  <si>
    <t>DRI168</t>
  </si>
  <si>
    <t>ORD169</t>
  </si>
  <si>
    <t>DRI169</t>
  </si>
  <si>
    <t>ORD170</t>
  </si>
  <si>
    <t>ORD171</t>
  </si>
  <si>
    <t>CUS61</t>
  </si>
  <si>
    <t>15 rue du tavernier, 59800 Lille</t>
  </si>
  <si>
    <t>ORD172</t>
  </si>
  <si>
    <t>CUS62</t>
  </si>
  <si>
    <t>46 rue du tavernier, 59800 Lille</t>
  </si>
  <si>
    <t>ORD173</t>
  </si>
  <si>
    <t>ORD174</t>
  </si>
  <si>
    <t>DRI174</t>
  </si>
  <si>
    <t>ORD175</t>
  </si>
  <si>
    <t>DRI175</t>
  </si>
  <si>
    <t>ORD176</t>
  </si>
  <si>
    <t>CUS63</t>
  </si>
  <si>
    <t>31 rue du tavernier, 59800 Lille</t>
  </si>
  <si>
    <t>DRI176</t>
  </si>
  <si>
    <t>ORD177</t>
  </si>
  <si>
    <t>DRI177</t>
  </si>
  <si>
    <t>ORD178</t>
  </si>
  <si>
    <t>DRI178</t>
  </si>
  <si>
    <t>ORD179</t>
  </si>
  <si>
    <t>DRI179</t>
  </si>
  <si>
    <t>ORD180</t>
  </si>
  <si>
    <t>CUS64</t>
  </si>
  <si>
    <t>58 rue du tavernier, 59800 Lille</t>
  </si>
  <si>
    <t>DRI180</t>
  </si>
  <si>
    <t>ORD181</t>
  </si>
  <si>
    <t>DRI181</t>
  </si>
  <si>
    <t>ORD182</t>
  </si>
  <si>
    <t>CUS65</t>
  </si>
  <si>
    <t>34 rue du tavernier, 59800 Lille</t>
  </si>
  <si>
    <t>DRI182</t>
  </si>
  <si>
    <t>ORD183</t>
  </si>
  <si>
    <t>CUS66</t>
  </si>
  <si>
    <t>69 rue du tavernier, 59800 Lille</t>
  </si>
  <si>
    <t>DRI183</t>
  </si>
  <si>
    <t>ORD184</t>
  </si>
  <si>
    <t>DRI184</t>
  </si>
  <si>
    <t>ORD185</t>
  </si>
  <si>
    <t>DRI185</t>
  </si>
  <si>
    <t>ORD186</t>
  </si>
  <si>
    <t>CUS67</t>
  </si>
  <si>
    <t>60 rue du tavernier, 59800 Lille</t>
  </si>
  <si>
    <t>DRI186</t>
  </si>
  <si>
    <t>ORD187</t>
  </si>
  <si>
    <t>DRI187</t>
  </si>
  <si>
    <t>ORD188</t>
  </si>
  <si>
    <t>CUS68</t>
  </si>
  <si>
    <t>32 rue du tavernier, 59800 Lille</t>
  </si>
  <si>
    <t>DRI188</t>
  </si>
  <si>
    <t>ORD189</t>
  </si>
  <si>
    <t>CUS69</t>
  </si>
  <si>
    <t>36 rue du tavernier, 59800 Lille</t>
  </si>
  <si>
    <t>DRI189</t>
  </si>
  <si>
    <t>ORD190</t>
  </si>
  <si>
    <t>ORD191</t>
  </si>
  <si>
    <t>CUS70</t>
  </si>
  <si>
    <t>51 rue du tavernier, 59800 Lille</t>
  </si>
  <si>
    <t>ORD192</t>
  </si>
  <si>
    <t>ORD193</t>
  </si>
  <si>
    <t>ORD194</t>
  </si>
  <si>
    <t>ORD195</t>
  </si>
  <si>
    <t>CUS71</t>
  </si>
  <si>
    <t>50 rue du tavernier, 59800 Lille</t>
  </si>
  <si>
    <t>ORD196</t>
  </si>
  <si>
    <t>ORD197</t>
  </si>
  <si>
    <t>DRI197</t>
  </si>
  <si>
    <t>ORD198</t>
  </si>
  <si>
    <t>DRI198</t>
  </si>
  <si>
    <t>ORD199</t>
  </si>
  <si>
    <t>DRI199</t>
  </si>
  <si>
    <t>ORD200</t>
  </si>
  <si>
    <t>CUS72</t>
  </si>
  <si>
    <t>20 rue du tavernier, 59800 Lille</t>
  </si>
  <si>
    <t>DRI200</t>
  </si>
  <si>
    <t>ORD201</t>
  </si>
  <si>
    <t>DRI201</t>
  </si>
  <si>
    <t>ORD202</t>
  </si>
  <si>
    <t>DRI202</t>
  </si>
  <si>
    <t>ORD203</t>
  </si>
  <si>
    <t>CUS73</t>
  </si>
  <si>
    <t>47 rue du tavernier, 59800 Lille</t>
  </si>
  <si>
    <t>DRI203</t>
  </si>
  <si>
    <t>ORD204</t>
  </si>
  <si>
    <t>DRI204</t>
  </si>
  <si>
    <t>ORD205</t>
  </si>
  <si>
    <t>CUS74</t>
  </si>
  <si>
    <t>73 rue du tavernier, 59800 Lille</t>
  </si>
  <si>
    <t>DRI205</t>
  </si>
  <si>
    <t>ORD206</t>
  </si>
  <si>
    <t>DRI206</t>
  </si>
  <si>
    <t>ORD207</t>
  </si>
  <si>
    <t>DRI207</t>
  </si>
  <si>
    <t>ORD208</t>
  </si>
  <si>
    <t>CUS75</t>
  </si>
  <si>
    <t>76 rue du tavernier, 59800 Lille</t>
  </si>
  <si>
    <t>DRI208</t>
  </si>
  <si>
    <t>ORD209</t>
  </si>
  <si>
    <t>DRI209</t>
  </si>
  <si>
    <t>ORD210</t>
  </si>
  <si>
    <t>CUS76</t>
  </si>
  <si>
    <t>38 rue du tavernier, 59800 Lille</t>
  </si>
  <si>
    <t>ORD211</t>
  </si>
  <si>
    <t>CUS77</t>
  </si>
  <si>
    <t>12 rue du tavernier, 59800 Lille</t>
  </si>
  <si>
    <t>Customer Info ID</t>
  </si>
  <si>
    <t>Customer Frist Name</t>
  </si>
  <si>
    <t>Customer Last Name</t>
  </si>
  <si>
    <t>Customer Email</t>
  </si>
  <si>
    <t>Customer Phone Number</t>
  </si>
  <si>
    <t>Cammile</t>
  </si>
  <si>
    <t>Barrette</t>
  </si>
  <si>
    <t>CammileBarrette@gmail.com</t>
  </si>
  <si>
    <t>0710000070</t>
  </si>
  <si>
    <t>Parnella</t>
  </si>
  <si>
    <t>Larivière</t>
  </si>
  <si>
    <t>ParnellaLarivière@gmail.com</t>
  </si>
  <si>
    <t>0710000060</t>
  </si>
  <si>
    <t>Sabine</t>
  </si>
  <si>
    <t>Devost</t>
  </si>
  <si>
    <t>SabineDevost@gmail.com</t>
  </si>
  <si>
    <t>0710000022</t>
  </si>
  <si>
    <t>Maurelle</t>
  </si>
  <si>
    <t>Chauvet</t>
  </si>
  <si>
    <t>MaurelleChauvet@gmail.com</t>
  </si>
  <si>
    <t>0710000020</t>
  </si>
  <si>
    <t>Vivienne</t>
  </si>
  <si>
    <t>Berger</t>
  </si>
  <si>
    <t>VivienneBerger@gmail.com</t>
  </si>
  <si>
    <t>0710000044</t>
  </si>
  <si>
    <t>Algernon</t>
  </si>
  <si>
    <t>Beauchamp</t>
  </si>
  <si>
    <t>AlgernonBeauchamp@gmail.com</t>
  </si>
  <si>
    <t>0710000004</t>
  </si>
  <si>
    <t>Albracca</t>
  </si>
  <si>
    <t>Lapointe</t>
  </si>
  <si>
    <t>AlbraccaLapointe@gmail.com</t>
  </si>
  <si>
    <t>0710000072</t>
  </si>
  <si>
    <t>Ancelote</t>
  </si>
  <si>
    <t>Gousse</t>
  </si>
  <si>
    <t>AnceloteGousse@gmail.com</t>
  </si>
  <si>
    <t>0710000041</t>
  </si>
  <si>
    <t>Beaufort</t>
  </si>
  <si>
    <t>Landry</t>
  </si>
  <si>
    <t>BeaufortLandry@gmail.com</t>
  </si>
  <si>
    <t>0710000015</t>
  </si>
  <si>
    <t>Arno</t>
  </si>
  <si>
    <t>Dupéré</t>
  </si>
  <si>
    <t>ArnoDupéré@gmail.com</t>
  </si>
  <si>
    <t>0710000007</t>
  </si>
  <si>
    <t>Aubrey</t>
  </si>
  <si>
    <t>Miron</t>
  </si>
  <si>
    <t>AubreyMiron@gmail.com</t>
  </si>
  <si>
    <t>0710000006</t>
  </si>
  <si>
    <t>Claude</t>
  </si>
  <si>
    <t>Chenard</t>
  </si>
  <si>
    <t>ClaudeChenard@gmail.com</t>
  </si>
  <si>
    <t>0710000053</t>
  </si>
  <si>
    <t>Joy</t>
  </si>
  <si>
    <t>Desruisseaux</t>
  </si>
  <si>
    <t>JoyDesruisseaux@gmail.com</t>
  </si>
  <si>
    <t>0710000018</t>
  </si>
  <si>
    <t>Eugène</t>
  </si>
  <si>
    <t>Dostie</t>
  </si>
  <si>
    <t>EugèneDostie@gmail.com</t>
  </si>
  <si>
    <t>0710000008</t>
  </si>
  <si>
    <t>Millard</t>
  </si>
  <si>
    <t>Charpie</t>
  </si>
  <si>
    <t>MillardCharpie@gmail.com</t>
  </si>
  <si>
    <t>0710000010</t>
  </si>
  <si>
    <t>Burnell</t>
  </si>
  <si>
    <t>Neufville</t>
  </si>
  <si>
    <t>BurnellNeufville@gmail.com</t>
  </si>
  <si>
    <t>0710000078</t>
  </si>
  <si>
    <t>Clarice</t>
  </si>
  <si>
    <t>Viens</t>
  </si>
  <si>
    <t>ClariceViens@gmail.com</t>
  </si>
  <si>
    <t>0710000061</t>
  </si>
  <si>
    <t>Sébastien</t>
  </si>
  <si>
    <t>Brian</t>
  </si>
  <si>
    <t>SébastienBrian@gmail.com</t>
  </si>
  <si>
    <t>0710000013</t>
  </si>
  <si>
    <t>Brice</t>
  </si>
  <si>
    <t>Crête</t>
  </si>
  <si>
    <t>BriceCrête@gmail.com</t>
  </si>
  <si>
    <t>0710000063</t>
  </si>
  <si>
    <t>Didier</t>
  </si>
  <si>
    <t>Pouliotte</t>
  </si>
  <si>
    <t>DidierPouliotte@gmail.com</t>
  </si>
  <si>
    <t>0710000067</t>
  </si>
  <si>
    <t>Marsilius</t>
  </si>
  <si>
    <t>Quinn</t>
  </si>
  <si>
    <t>MarsiliusQuinn@gmail.com</t>
  </si>
  <si>
    <t>0710000064</t>
  </si>
  <si>
    <t>Alexandrie</t>
  </si>
  <si>
    <t>Marquis</t>
  </si>
  <si>
    <t>AlexandrieMarquis@gmail.com</t>
  </si>
  <si>
    <t>0710000026</t>
  </si>
  <si>
    <t>Fanchon</t>
  </si>
  <si>
    <t>Mazuret</t>
  </si>
  <si>
    <t>FanchonMazuret@gmail.com</t>
  </si>
  <si>
    <t>0710000075</t>
  </si>
  <si>
    <t>Pierpont</t>
  </si>
  <si>
    <t>Paimboeuf</t>
  </si>
  <si>
    <t>PierpontPaimboeuf@gmail.com</t>
  </si>
  <si>
    <t>0710000034</t>
  </si>
  <si>
    <t>Marjolaine</t>
  </si>
  <si>
    <t>D'Aubigné</t>
  </si>
  <si>
    <t>MarjolaineD'Aubigné@gmail.com</t>
  </si>
  <si>
    <t>0710000039</t>
  </si>
  <si>
    <t>Beltane</t>
  </si>
  <si>
    <t>Fresne</t>
  </si>
  <si>
    <t>BeltaneFresne@gmail.com</t>
  </si>
  <si>
    <t>0710000062</t>
  </si>
  <si>
    <t>Pansy</t>
  </si>
  <si>
    <t>Patenaude</t>
  </si>
  <si>
    <t>PansyPatenaude@gmail.com</t>
  </si>
  <si>
    <t>0710000005</t>
  </si>
  <si>
    <t>René</t>
  </si>
  <si>
    <t>Collin</t>
  </si>
  <si>
    <t>RenéCollin@gmail.com</t>
  </si>
  <si>
    <t>0710000009</t>
  </si>
  <si>
    <t>Luc</t>
  </si>
  <si>
    <t>Despins</t>
  </si>
  <si>
    <t>LucDespins@gmail.com</t>
  </si>
  <si>
    <t>0710000002</t>
  </si>
  <si>
    <t>Guillaume</t>
  </si>
  <si>
    <t>Jardine</t>
  </si>
  <si>
    <t>GuillaumeJardine@gmail.com</t>
  </si>
  <si>
    <t>0710000001</t>
  </si>
  <si>
    <t>Josephe</t>
  </si>
  <si>
    <t>Lespérance</t>
  </si>
  <si>
    <t>JosepheLespérance@gmail.com</t>
  </si>
  <si>
    <t>0710000024</t>
  </si>
  <si>
    <t>Thérèse</t>
  </si>
  <si>
    <t>Brault</t>
  </si>
  <si>
    <t>ThérèseBrault@gmail.com</t>
  </si>
  <si>
    <t>0710000054</t>
  </si>
  <si>
    <t>Agate</t>
  </si>
  <si>
    <t>Lapresse</t>
  </si>
  <si>
    <t>AgateLapresse@gmail.com</t>
  </si>
  <si>
    <t>0710000025</t>
  </si>
  <si>
    <t>Louise</t>
  </si>
  <si>
    <t>Laforge</t>
  </si>
  <si>
    <t>LouiseLaforge@gmail.com</t>
  </si>
  <si>
    <t>0710000077</t>
  </si>
  <si>
    <t>Arridano</t>
  </si>
  <si>
    <t>Laisné</t>
  </si>
  <si>
    <t>ArridanoLaisné@gmail.com</t>
  </si>
  <si>
    <t>0710000040</t>
  </si>
  <si>
    <t>Aurélie</t>
  </si>
  <si>
    <t>Desnoyers</t>
  </si>
  <si>
    <t>AurélieDesnoyers@gmail.com</t>
  </si>
  <si>
    <t>0710000023</t>
  </si>
  <si>
    <t>Logistilla</t>
  </si>
  <si>
    <t>Vallée</t>
  </si>
  <si>
    <t>LogistillaVallée@gmail.com</t>
  </si>
  <si>
    <t>0710000058</t>
  </si>
  <si>
    <t>Audrey</t>
  </si>
  <si>
    <t>Bossé</t>
  </si>
  <si>
    <t>AudreyBossé@gmail.com</t>
  </si>
  <si>
    <t>0710000021</t>
  </si>
  <si>
    <t>Laetitia</t>
  </si>
  <si>
    <t>Rodrigue</t>
  </si>
  <si>
    <t>LaetitiaRodrigue@gmail.com</t>
  </si>
  <si>
    <t>0710000052</t>
  </si>
  <si>
    <t>Hugues</t>
  </si>
  <si>
    <t>Melanson</t>
  </si>
  <si>
    <t>HuguesMelanson@gmail.com</t>
  </si>
  <si>
    <t>0710000055</t>
  </si>
  <si>
    <t>Tabor</t>
  </si>
  <si>
    <t>Maheu</t>
  </si>
  <si>
    <t>TaborMaheu@gmail.com</t>
  </si>
  <si>
    <t>0710000042</t>
  </si>
  <si>
    <t>Noémi</t>
  </si>
  <si>
    <t>Lambert</t>
  </si>
  <si>
    <t>NoémiLambert@gmail.com</t>
  </si>
  <si>
    <t>0710000065</t>
  </si>
  <si>
    <t>Jay</t>
  </si>
  <si>
    <t>Blondlot</t>
  </si>
  <si>
    <t>JayBlondlot@gmail.com</t>
  </si>
  <si>
    <t>0710000032</t>
  </si>
  <si>
    <t>Henriette</t>
  </si>
  <si>
    <t>Bisson</t>
  </si>
  <si>
    <t>HenrietteBisson@gmail.com</t>
  </si>
  <si>
    <t>0710000028</t>
  </si>
  <si>
    <t>Honore</t>
  </si>
  <si>
    <t>Parizeau</t>
  </si>
  <si>
    <t>HonoreParizeau@gmail.com</t>
  </si>
  <si>
    <t>0710000074</t>
  </si>
  <si>
    <t>Davet</t>
  </si>
  <si>
    <t>Vachon</t>
  </si>
  <si>
    <t>DavetVachon@gmail.com</t>
  </si>
  <si>
    <t>0710000027</t>
  </si>
  <si>
    <t>Catherine</t>
  </si>
  <si>
    <t>Lépicier</t>
  </si>
  <si>
    <t>CatherineLépicier@gmail.com</t>
  </si>
  <si>
    <t>0710000017</t>
  </si>
  <si>
    <t>Hamilton</t>
  </si>
  <si>
    <t>Gosselin</t>
  </si>
  <si>
    <t>HamiltonGosselin@gmail.com</t>
  </si>
  <si>
    <t>0710000012</t>
  </si>
  <si>
    <t>Corette</t>
  </si>
  <si>
    <t>Giroux</t>
  </si>
  <si>
    <t>CoretteGiroux@gmail.com</t>
  </si>
  <si>
    <t>0710000056</t>
  </si>
  <si>
    <t>Marphisa</t>
  </si>
  <si>
    <t>Roux</t>
  </si>
  <si>
    <t>MarphisaRoux@gmail.com</t>
  </si>
  <si>
    <t>0710000038</t>
  </si>
  <si>
    <t>Vick</t>
  </si>
  <si>
    <t>Auclair</t>
  </si>
  <si>
    <t>VickAuclair@gmail.com</t>
  </si>
  <si>
    <t>0710000048</t>
  </si>
  <si>
    <t>Amber</t>
  </si>
  <si>
    <t>Caron</t>
  </si>
  <si>
    <t>AmberCaron@gmail.com</t>
  </si>
  <si>
    <t>0710000043</t>
  </si>
  <si>
    <t>Lauzier</t>
  </si>
  <si>
    <t>MarsiliusLauzier@gmail.com</t>
  </si>
  <si>
    <t>0710000071</t>
  </si>
  <si>
    <t>Heloise</t>
  </si>
  <si>
    <t>Casgrain</t>
  </si>
  <si>
    <t>HeloiseCasgrain@gmail.com</t>
  </si>
  <si>
    <t>0710000003</t>
  </si>
  <si>
    <t>Clarimunda</t>
  </si>
  <si>
    <t>Mailhot</t>
  </si>
  <si>
    <t>ClarimundaMailhot@gmail.com</t>
  </si>
  <si>
    <t>0710000016</t>
  </si>
  <si>
    <t>Seymour</t>
  </si>
  <si>
    <t>Cadieux</t>
  </si>
  <si>
    <t>SeymourCadieux@gmail.com</t>
  </si>
  <si>
    <t>0710000029</t>
  </si>
  <si>
    <t>David</t>
  </si>
  <si>
    <t>Charrette</t>
  </si>
  <si>
    <t>DavidCharrette@gmail.com</t>
  </si>
  <si>
    <t>0710000066</t>
  </si>
  <si>
    <t>Laurette</t>
  </si>
  <si>
    <t>Goudreau</t>
  </si>
  <si>
    <t>LauretteGoudreau@gmail.com</t>
  </si>
  <si>
    <t>0710000047</t>
  </si>
  <si>
    <t>ClaudeLespérance@gmail.com</t>
  </si>
  <si>
    <t>0710000036</t>
  </si>
  <si>
    <t>Ricard</t>
  </si>
  <si>
    <t>HenrietteRicard@gmail.com</t>
  </si>
  <si>
    <t>0710000069</t>
  </si>
  <si>
    <t>Alexis</t>
  </si>
  <si>
    <t>Clément</t>
  </si>
  <si>
    <t>AlexisClément@gmail.com</t>
  </si>
  <si>
    <t>0710000014</t>
  </si>
  <si>
    <t>Delit</t>
  </si>
  <si>
    <t>Laderoute</t>
  </si>
  <si>
    <t>DelitLaderoute@gmail.com</t>
  </si>
  <si>
    <t>0710000045</t>
  </si>
  <si>
    <t>Somer</t>
  </si>
  <si>
    <t>Sanschagrin</t>
  </si>
  <si>
    <t>SomerSanschagrin@gmail.com</t>
  </si>
  <si>
    <t>0710000030</t>
  </si>
  <si>
    <t>Cher</t>
  </si>
  <si>
    <t>CherGosselin@gmail.com</t>
  </si>
  <si>
    <t>0710000057</t>
  </si>
  <si>
    <t>Robitaille</t>
  </si>
  <si>
    <t>CherRobitaille@gmail.com</t>
  </si>
  <si>
    <t>0710000033</t>
  </si>
  <si>
    <t>Gaston</t>
  </si>
  <si>
    <t>Fréchette</t>
  </si>
  <si>
    <t>GastonFréchette@gmail.com</t>
  </si>
  <si>
    <t>0710000068</t>
  </si>
  <si>
    <t>Orlene</t>
  </si>
  <si>
    <t>Lamothe</t>
  </si>
  <si>
    <t>OrleneLamothe@gmail.com</t>
  </si>
  <si>
    <t>0710000059</t>
  </si>
  <si>
    <t>Nicolas</t>
  </si>
  <si>
    <t>Ménard</t>
  </si>
  <si>
    <t>NicolasMénard@gmail.com</t>
  </si>
  <si>
    <t>0710000031</t>
  </si>
  <si>
    <t>Vail</t>
  </si>
  <si>
    <t>Lachance</t>
  </si>
  <si>
    <t>VailLachance@gmail.com</t>
  </si>
  <si>
    <t>0710000035</t>
  </si>
  <si>
    <t>Bourassa</t>
  </si>
  <si>
    <t>HamiltonBourassa@gmail.com</t>
  </si>
  <si>
    <t>0710000050</t>
  </si>
  <si>
    <t>Allyriane</t>
  </si>
  <si>
    <t>Faure</t>
  </si>
  <si>
    <t>AllyrianeFaure@gmail.com</t>
  </si>
  <si>
    <t>0710000049</t>
  </si>
  <si>
    <t>Matthieu</t>
  </si>
  <si>
    <t>Hervieux</t>
  </si>
  <si>
    <t>MatthieuHervieux@gmail.com</t>
  </si>
  <si>
    <t>0710000019</t>
  </si>
  <si>
    <t>Geneviève</t>
  </si>
  <si>
    <t>Henrichon</t>
  </si>
  <si>
    <t>GenevièveHenrichon@gmail.com</t>
  </si>
  <si>
    <t>0710000046</t>
  </si>
  <si>
    <t>Louis</t>
  </si>
  <si>
    <t>Gagné</t>
  </si>
  <si>
    <t>LouisGagné@gmail.com</t>
  </si>
  <si>
    <t>0710000073</t>
  </si>
  <si>
    <t>Mathieu</t>
  </si>
  <si>
    <t>SeymourMathieu@gmail.com</t>
  </si>
  <si>
    <t>0710000076</t>
  </si>
  <si>
    <t>John</t>
  </si>
  <si>
    <t>Doe</t>
  </si>
  <si>
    <t>JohnDoe@gmail.com</t>
  </si>
  <si>
    <t>0710000037</t>
  </si>
  <si>
    <t>Bill</t>
  </si>
  <si>
    <t>Gates</t>
  </si>
  <si>
    <t>BillGates@gmail.com</t>
  </si>
  <si>
    <t>0710000011</t>
  </si>
  <si>
    <t>Restaurant Information ID</t>
  </si>
  <si>
    <t>Restaurant Name</t>
  </si>
  <si>
    <t>Restaurant Email</t>
  </si>
  <si>
    <t>Restaurant Phone Number</t>
  </si>
  <si>
    <t>Restaurant Address</t>
  </si>
  <si>
    <t>Restaurant Type</t>
  </si>
  <si>
    <t>PIZZA PAN</t>
  </si>
  <si>
    <t>contact@PIZZAPAN.com</t>
  </si>
  <si>
    <t>0343990949</t>
  </si>
  <si>
    <t>1 rue de la chapelle, 59000 Lille</t>
  </si>
  <si>
    <t>Pizza</t>
  </si>
  <si>
    <t>PIZZA WEEK</t>
  </si>
  <si>
    <t>contact@PIZZAWEEK.com</t>
  </si>
  <si>
    <t>0388495207</t>
  </si>
  <si>
    <t>2 rue de la chapelle, 59000 Lille</t>
  </si>
  <si>
    <t>CHEZ LES FILLES</t>
  </si>
  <si>
    <t>contact@CHEZLESFILLES.com</t>
  </si>
  <si>
    <t>0319281432</t>
  </si>
  <si>
    <t>3 rue de la chapelle, 59000 Lille</t>
  </si>
  <si>
    <t>Thaï</t>
  </si>
  <si>
    <t>PIZZARINO</t>
  </si>
  <si>
    <t>contact@PIZZARINO.com</t>
  </si>
  <si>
    <t>0392268134</t>
  </si>
  <si>
    <t>4 rue de la chapelle, 59000 Lille</t>
  </si>
  <si>
    <t>CHEZ JEANNOT</t>
  </si>
  <si>
    <t>contact@CHEZJEANNOT.com</t>
  </si>
  <si>
    <t>0354867555</t>
  </si>
  <si>
    <t>5 rue de la chapelle, 59000 Lille</t>
  </si>
  <si>
    <t>Italian</t>
  </si>
  <si>
    <t>CHEZ MICHEL</t>
  </si>
  <si>
    <t>contact@CHEZMICHEL.com</t>
  </si>
  <si>
    <t>0399462804</t>
  </si>
  <si>
    <t>6 rue de la chapelle, 59000 Lille</t>
  </si>
  <si>
    <t>French</t>
  </si>
  <si>
    <t>SANCHEZ*STEPHANIE</t>
  </si>
  <si>
    <t>contact@SANCHEZ*STEPHANIE.com</t>
  </si>
  <si>
    <t>0334262167</t>
  </si>
  <si>
    <t>7 rue de la chapelle, 59000 Lille</t>
  </si>
  <si>
    <t>PIZZA ROMA</t>
  </si>
  <si>
    <t>contact@PIZZAROMA.com</t>
  </si>
  <si>
    <t>0330452162</t>
  </si>
  <si>
    <t>8 rue de la chapelle, 59000 Lille</t>
  </si>
  <si>
    <t>CHEZ MANU</t>
  </si>
  <si>
    <t>contact@CHEZMANU.com</t>
  </si>
  <si>
    <t>0391592488</t>
  </si>
  <si>
    <t>9 rue de la chapelle, 59000 Lille</t>
  </si>
  <si>
    <t>PIZZA 69</t>
  </si>
  <si>
    <t>contact@PIZZA69.com</t>
  </si>
  <si>
    <t>0399366384</t>
  </si>
  <si>
    <t>10 rue de la chapelle, 59000 Lille</t>
  </si>
  <si>
    <t>JLN PIZZA</t>
  </si>
  <si>
    <t>contact@JLNPIZZA.com</t>
  </si>
  <si>
    <t>0380514024</t>
  </si>
  <si>
    <t>11 rue de la chapelle, 59000 Lille</t>
  </si>
  <si>
    <t>PIZZA BILL</t>
  </si>
  <si>
    <t>contact@PIZZABILL.com</t>
  </si>
  <si>
    <t>0335413845</t>
  </si>
  <si>
    <t>12 rue de la chapelle, 59000 Lille</t>
  </si>
  <si>
    <t>BATEAU'PIZZ LA PIZZAIOLA</t>
  </si>
  <si>
    <t>contact@BATEAU'PIZZLAPIZZAIOLA.com</t>
  </si>
  <si>
    <t>0339885548</t>
  </si>
  <si>
    <t>13 rue de la chapelle, 59000 Lille</t>
  </si>
  <si>
    <t>SANCHEZ*GEOFFROY CAROLYNE</t>
  </si>
  <si>
    <t>contact@SANCHEZ*GEOFFROYCAROLYNE.com</t>
  </si>
  <si>
    <t>0372460520</t>
  </si>
  <si>
    <t>14 rue de la chapelle, 59000 Lille</t>
  </si>
  <si>
    <t>Bakery</t>
  </si>
  <si>
    <t>PIZZA MEDICIS</t>
  </si>
  <si>
    <t>contact@PIZZAMEDICIS.com</t>
  </si>
  <si>
    <t>0356828894</t>
  </si>
  <si>
    <t>15 rue de la chapelle, 59000 Lille</t>
  </si>
  <si>
    <t>DELICE</t>
  </si>
  <si>
    <t>contact@DELICE.com</t>
  </si>
  <si>
    <t>0395329936</t>
  </si>
  <si>
    <t>16 rue de la chapelle, 59000 Lille</t>
  </si>
  <si>
    <t>CHEZ MAHARAJA</t>
  </si>
  <si>
    <t>contact@CHEZMAHARAJA.com</t>
  </si>
  <si>
    <t>0356104928</t>
  </si>
  <si>
    <t>17 rue de la chapelle, 59000 Lille</t>
  </si>
  <si>
    <t>PIZZA TIME'S.COM</t>
  </si>
  <si>
    <t>contact@PIZZATIME'S.COM.com</t>
  </si>
  <si>
    <t>0387348463</t>
  </si>
  <si>
    <t>18 rue de la chapelle, 59000 Lille</t>
  </si>
  <si>
    <t>DELICES DES LICES</t>
  </si>
  <si>
    <t>contact@DELICESDESLICES.com</t>
  </si>
  <si>
    <t>0352585720</t>
  </si>
  <si>
    <t>19 rue de la chapelle, 59000 Lille</t>
  </si>
  <si>
    <t>Oriental</t>
  </si>
  <si>
    <t>RESTAURANT CHEZ TRAN</t>
  </si>
  <si>
    <t>contact@RESTAURANTCHEZTRAN.com</t>
  </si>
  <si>
    <t>0382627459</t>
  </si>
  <si>
    <t>20 rue de la chapelle, 59000 Lille</t>
  </si>
  <si>
    <t>ALLO PIZZA 36</t>
  </si>
  <si>
    <t>contact@ALLOPIZZA36.com</t>
  </si>
  <si>
    <t>0318061646</t>
  </si>
  <si>
    <t>21 rue de la chapelle, 59000 Lille</t>
  </si>
  <si>
    <t>EURL DELICES D'ANGKOR</t>
  </si>
  <si>
    <t>contact@EURLDELICESD'ANGKOR.com</t>
  </si>
  <si>
    <t>0375982271</t>
  </si>
  <si>
    <t>22 rue de la chapelle, 59000 Lille</t>
  </si>
  <si>
    <t>ALLO PIZZA</t>
  </si>
  <si>
    <t>contact@ALLOPIZZA.com</t>
  </si>
  <si>
    <t>0385991301</t>
  </si>
  <si>
    <t>23 rue de la chapelle, 59000 Lille</t>
  </si>
  <si>
    <t>LES DELICES DE LA BARRE</t>
  </si>
  <si>
    <t>contact@LESDELICESDELABARRE.com</t>
  </si>
  <si>
    <t>0342052660</t>
  </si>
  <si>
    <t>24 rue de la chapelle, 59000 Lille</t>
  </si>
  <si>
    <t>ROXIPIZZA</t>
  </si>
  <si>
    <t>contact@ROXIPIZZA.com</t>
  </si>
  <si>
    <t>0394579772</t>
  </si>
  <si>
    <t>25 rue de la chapelle, 59000 Lille</t>
  </si>
  <si>
    <t>PIZZA DE LA PAIX</t>
  </si>
  <si>
    <t>contact@PIZZADELAPAIX.com</t>
  </si>
  <si>
    <t>0337336970</t>
  </si>
  <si>
    <t>26 rue de la chapelle, 59000 Lille</t>
  </si>
  <si>
    <t>CROUSTI PIZZA</t>
  </si>
  <si>
    <t>contact@CROUSTIPIZZA.com</t>
  </si>
  <si>
    <t>0368920235</t>
  </si>
  <si>
    <t>27 rue de la chapelle, 59000 Lille</t>
  </si>
  <si>
    <t>DELICES DU FAUBOURG</t>
  </si>
  <si>
    <t>contact@DELICESDUFAUBOURG.com</t>
  </si>
  <si>
    <t>0376530743</t>
  </si>
  <si>
    <t>28 rue de la chapelle, 59000 Lille</t>
  </si>
  <si>
    <t>PIZZA NOUNOURS</t>
  </si>
  <si>
    <t>contact@PIZZANOUNOURS.com</t>
  </si>
  <si>
    <t>0337388252</t>
  </si>
  <si>
    <t>29 rue de la chapelle, 59000 Lille</t>
  </si>
  <si>
    <t>DELICE ORIENTAL</t>
  </si>
  <si>
    <t>contact@DELICEORIENTAL.com</t>
  </si>
  <si>
    <t>0399303901</t>
  </si>
  <si>
    <t>30 rue de la chapelle, 59000 Lille</t>
  </si>
  <si>
    <t>DELICES ORIENTALES</t>
  </si>
  <si>
    <t>contact@DELICESORIENTALES.com</t>
  </si>
  <si>
    <t>0366643998</t>
  </si>
  <si>
    <t>31 rue de la chapelle, 59000 Lille</t>
  </si>
  <si>
    <t>JUJU PIZZA</t>
  </si>
  <si>
    <t>contact@JUJUPIZZA.com</t>
  </si>
  <si>
    <t>0328640483</t>
  </si>
  <si>
    <t>32 rue de la chapelle, 59000 Lille</t>
  </si>
  <si>
    <t>LES DELICES D'ASIE</t>
  </si>
  <si>
    <t>contact@LESDELICESD'ASIE.com</t>
  </si>
  <si>
    <t>0348413891</t>
  </si>
  <si>
    <t>33 rue de la chapelle, 59000 Lille</t>
  </si>
  <si>
    <t>STARPIZZA</t>
  </si>
  <si>
    <t>contact@STARPIZZA.com</t>
  </si>
  <si>
    <t>0331992287</t>
  </si>
  <si>
    <t>34 rue de la chapelle, 59000 Lille</t>
  </si>
  <si>
    <t>AUX DELICES D'ERIC</t>
  </si>
  <si>
    <t>contact@AUXDELICESD'ERIC.com</t>
  </si>
  <si>
    <t>0320998390</t>
  </si>
  <si>
    <t>35 rue de la chapelle, 59000 Lille</t>
  </si>
  <si>
    <t>CHEZ MARIE ET YANNICK</t>
  </si>
  <si>
    <t>contact@CHEZMARIEETYANNICK.com</t>
  </si>
  <si>
    <t>0394473400</t>
  </si>
  <si>
    <t>36 rue de la chapelle, 59000 Lille</t>
  </si>
  <si>
    <t>PIZZAS DEL SOL</t>
  </si>
  <si>
    <t>contact@PIZZASDELSOL.com</t>
  </si>
  <si>
    <t>0349395970</t>
  </si>
  <si>
    <t>37 rue de la chapelle, 59000 Lille</t>
  </si>
  <si>
    <t>PIZZA TITO</t>
  </si>
  <si>
    <t>contact@PIZZATITO.com</t>
  </si>
  <si>
    <t>0371714864</t>
  </si>
  <si>
    <t>38 rue de la chapelle, 59000 Lille</t>
  </si>
  <si>
    <t>SAINT CLOUD PIZZA WEST</t>
  </si>
  <si>
    <t>contact@SAINTCLOUDPIZZAWEST.com</t>
  </si>
  <si>
    <t>0335388847</t>
  </si>
  <si>
    <t>39 rue de la chapelle, 59000 Lille</t>
  </si>
  <si>
    <t>PIZZA DI NAPOLI</t>
  </si>
  <si>
    <t>contact@PIZZADINAPOLI.com</t>
  </si>
  <si>
    <t>0321788638</t>
  </si>
  <si>
    <t>40 rue de la chapelle, 59000 Lille</t>
  </si>
  <si>
    <t>ALLO LUGGI PIZZA</t>
  </si>
  <si>
    <t>contact@ALLOLUGGIPIZZA.com</t>
  </si>
  <si>
    <t>0356407380</t>
  </si>
  <si>
    <t>41 rue de la chapelle, 59000 Lille</t>
  </si>
  <si>
    <t>ROYALE PIZZA</t>
  </si>
  <si>
    <t>contact@ROYALEPIZZA.com</t>
  </si>
  <si>
    <t>0383759262</t>
  </si>
  <si>
    <t>42 rue de la chapelle, 59000 Lille</t>
  </si>
  <si>
    <t>ROYAL PIZZA</t>
  </si>
  <si>
    <t>contact@ROYALPIZZA.com</t>
  </si>
  <si>
    <t>0367128697</t>
  </si>
  <si>
    <t>43 rue de la chapelle, 59000 Lille</t>
  </si>
  <si>
    <t>PIZZA KING</t>
  </si>
  <si>
    <t>contact@PIZZAKING.com</t>
  </si>
  <si>
    <t>0346823419</t>
  </si>
  <si>
    <t>44 rue de la chapelle, 59000 Lille</t>
  </si>
  <si>
    <t>DELICIA SANDWICH ET PIZZA</t>
  </si>
  <si>
    <t>contact@DELICIASANDWICHETPIZZA.com</t>
  </si>
  <si>
    <t>0350455769</t>
  </si>
  <si>
    <t>45 rue de la chapelle, 59000 Lille</t>
  </si>
  <si>
    <t>AUX DELICES DES NANTAIS</t>
  </si>
  <si>
    <t>contact@AUXDELICESDESNANTAIS.com</t>
  </si>
  <si>
    <t>0345093586</t>
  </si>
  <si>
    <t>46 rue de la chapelle, 59000 Lille</t>
  </si>
  <si>
    <t>DELICES DU VIETNAM</t>
  </si>
  <si>
    <t>contact@DELICESDUVIETNAM.com</t>
  </si>
  <si>
    <t>0327069975</t>
  </si>
  <si>
    <t>47 rue de la chapelle, 59000 Lille</t>
  </si>
  <si>
    <t>DELICES D'ORIENT</t>
  </si>
  <si>
    <t>contact@DELICESD'ORIENT.com</t>
  </si>
  <si>
    <t>0389183257</t>
  </si>
  <si>
    <t>48 rue de la chapelle, 59000 Lille</t>
  </si>
  <si>
    <t>EURL LA PIZZA DES ANGES</t>
  </si>
  <si>
    <t>contact@EURLLAPIZZADESANGES.com</t>
  </si>
  <si>
    <t>0366480950</t>
  </si>
  <si>
    <t>49 rue de la chapelle, 59000 Lille</t>
  </si>
  <si>
    <t>DELICES D'ASIE</t>
  </si>
  <si>
    <t>contact@DELICESD'ASIE.com</t>
  </si>
  <si>
    <t>0390113230</t>
  </si>
  <si>
    <t>50 rue de la chapelle, 59000 Lille</t>
  </si>
  <si>
    <t>AL - PIZZA</t>
  </si>
  <si>
    <t>contact@AL-PIZZA.com</t>
  </si>
  <si>
    <t>0347085069</t>
  </si>
  <si>
    <t>51 rue de la chapelle, 59000 Lille</t>
  </si>
  <si>
    <t>CHEZ OLIVIER</t>
  </si>
  <si>
    <t>contact@CHEZOLIVIER.com</t>
  </si>
  <si>
    <t>0321052091</t>
  </si>
  <si>
    <t>52 rue de la chapelle, 59000 Lille</t>
  </si>
  <si>
    <t>Indian</t>
  </si>
  <si>
    <t>CHEZ MAMIE</t>
  </si>
  <si>
    <t>contact@CHEZMAMIE.com</t>
  </si>
  <si>
    <t>0328860248</t>
  </si>
  <si>
    <t>53 rue de la chapelle, 59000 Lille</t>
  </si>
  <si>
    <t>TOP PIZZA</t>
  </si>
  <si>
    <t>contact@TOPPIZZA.com</t>
  </si>
  <si>
    <t>0325999271</t>
  </si>
  <si>
    <t>54 rue de la chapelle, 59000 Lille</t>
  </si>
  <si>
    <t>PIZZA MIMI CESSON</t>
  </si>
  <si>
    <t>contact@PIZZAMIMICESSON.com</t>
  </si>
  <si>
    <t>0374789224</t>
  </si>
  <si>
    <t>55 rue de la chapelle, 59000 Lille</t>
  </si>
  <si>
    <t>DELICE TO</t>
  </si>
  <si>
    <t>contact@DELICETO.com</t>
  </si>
  <si>
    <t>0390097837</t>
  </si>
  <si>
    <t>56 rue de la chapelle, 59000 Lille</t>
  </si>
  <si>
    <t>CHAUVEL DELICES</t>
  </si>
  <si>
    <t>contact@CHAUVELDELICES.com</t>
  </si>
  <si>
    <t>0314821268</t>
  </si>
  <si>
    <t>57 rue de la chapelle, 59000 Lille</t>
  </si>
  <si>
    <t>CHEZ MARYLENE ET MICHAEL</t>
  </si>
  <si>
    <t>contact@CHEZMARYLENEETMICHAEL.com</t>
  </si>
  <si>
    <t>0365769968</t>
  </si>
  <si>
    <t>58 rue de la chapelle, 59000 Lille</t>
  </si>
  <si>
    <t>LE DELICE</t>
  </si>
  <si>
    <t>contact@LEDELICE.com</t>
  </si>
  <si>
    <t>0395662417</t>
  </si>
  <si>
    <t>59 rue de la chapelle, 59000 Lille</t>
  </si>
  <si>
    <t>DELICES DU NORD</t>
  </si>
  <si>
    <t>contact@DELICESDUNORD.com</t>
  </si>
  <si>
    <t>0340706117</t>
  </si>
  <si>
    <t>60 rue de la chapelle, 59000 Lille</t>
  </si>
  <si>
    <t>Driver Info ID</t>
  </si>
  <si>
    <t>Driver ID</t>
  </si>
  <si>
    <t>Driver Frist Name</t>
  </si>
  <si>
    <t>Driver Last Name</t>
  </si>
  <si>
    <t>Driver Phone Number</t>
  </si>
  <si>
    <t>Driver Email</t>
  </si>
  <si>
    <t>Driver Address</t>
  </si>
  <si>
    <t>Léa</t>
  </si>
  <si>
    <t>Martin</t>
  </si>
  <si>
    <t>0613666664</t>
  </si>
  <si>
    <t>LéaMartin@gmail.com</t>
  </si>
  <si>
    <t>1 rue du commerce, 59000 Lille</t>
  </si>
  <si>
    <t>Théo</t>
  </si>
  <si>
    <t>Petit</t>
  </si>
  <si>
    <t>0617836965</t>
  </si>
  <si>
    <t>ThéoPetit@gmail.com</t>
  </si>
  <si>
    <t>4 rue du commerce, 59000 Lille</t>
  </si>
  <si>
    <t>Manon</t>
  </si>
  <si>
    <t>Robert</t>
  </si>
  <si>
    <t>0633893014</t>
  </si>
  <si>
    <t>ManonRobert@gmail.com</t>
  </si>
  <si>
    <t>5 rue du commerce, 59000 Lille</t>
  </si>
  <si>
    <t>Hugo</t>
  </si>
  <si>
    <t>Richard</t>
  </si>
  <si>
    <t>0643565514</t>
  </si>
  <si>
    <t>HugoRichard@gmail.com</t>
  </si>
  <si>
    <t>6 rue du commerce, 59000 Lille</t>
  </si>
  <si>
    <t>Camille</t>
  </si>
  <si>
    <t>Durand</t>
  </si>
  <si>
    <t>0620756895</t>
  </si>
  <si>
    <t>CamilleDurand@gmail.com</t>
  </si>
  <si>
    <t>7 rue du commerce, 59000 Lille</t>
  </si>
  <si>
    <t>Chloé</t>
  </si>
  <si>
    <t>Dubois</t>
  </si>
  <si>
    <t>0648704180</t>
  </si>
  <si>
    <t>ChloéDubois@gmail.com</t>
  </si>
  <si>
    <t>8 rue du commerce, 59000 Lille</t>
  </si>
  <si>
    <t>Emma</t>
  </si>
  <si>
    <t>Moreau</t>
  </si>
  <si>
    <t>0648830279</t>
  </si>
  <si>
    <t>EmmaMoreau@gmail.com</t>
  </si>
  <si>
    <t>9 rue du commerce, 59000 Lille</t>
  </si>
  <si>
    <t>Maxime</t>
  </si>
  <si>
    <t>Laurent</t>
  </si>
  <si>
    <t>0653589366</t>
  </si>
  <si>
    <t>MaximeLaurent@gmail.com</t>
  </si>
  <si>
    <t>10 rue du commerce, 59000 Lille</t>
  </si>
  <si>
    <t>Simon</t>
  </si>
  <si>
    <t>0667633994</t>
  </si>
  <si>
    <t>NicolasSimon@gmail.com</t>
  </si>
  <si>
    <t>11 rue du commerce, 59000 Lille</t>
  </si>
  <si>
    <t>Quentin</t>
  </si>
  <si>
    <t>Michel</t>
  </si>
  <si>
    <t>0699834337</t>
  </si>
  <si>
    <t>QuentinMichel@gmail.com</t>
  </si>
  <si>
    <t>12 rue du commerce, 59000 Lille</t>
  </si>
  <si>
    <t>Marie</t>
  </si>
  <si>
    <t>Lefèvre</t>
  </si>
  <si>
    <t>0628021084</t>
  </si>
  <si>
    <t>MarieLefèvre@gmail.com</t>
  </si>
  <si>
    <t>13 rue du commerce, 59000 Lille</t>
  </si>
  <si>
    <t>Alexandre</t>
  </si>
  <si>
    <t>Leroy</t>
  </si>
  <si>
    <t>0627538555</t>
  </si>
  <si>
    <t>AlexandreLeroy@gmail.com</t>
  </si>
  <si>
    <t>14 rue du commerce, 59000 Lille</t>
  </si>
  <si>
    <t>Océane</t>
  </si>
  <si>
    <t>0626237940</t>
  </si>
  <si>
    <t>OcéaneRoux@gmail.com</t>
  </si>
  <si>
    <t>15 rue du commerce, 59000 Lille</t>
  </si>
  <si>
    <t>Antoine</t>
  </si>
  <si>
    <t>0658316996</t>
  </si>
  <si>
    <t>AntoineDavid@gmail.com</t>
  </si>
  <si>
    <t>16 rue du commerce, 59000 Lille</t>
  </si>
  <si>
    <t>Bertrand</t>
  </si>
  <si>
    <t>0652012162</t>
  </si>
  <si>
    <t>ClémentBertrand@gmail.com</t>
  </si>
  <si>
    <t>17 rue du commerce, 59000 Lille</t>
  </si>
  <si>
    <t>Morel</t>
  </si>
  <si>
    <t>0618520432</t>
  </si>
  <si>
    <t>AlexisMorel@gmail.com</t>
  </si>
  <si>
    <t>18 rue du commerce, 59000 Lille</t>
  </si>
  <si>
    <t>Sarah</t>
  </si>
  <si>
    <t>Fournier</t>
  </si>
  <si>
    <t>0620359716</t>
  </si>
  <si>
    <t>SarahFournier@gmail.com</t>
  </si>
  <si>
    <t>19 rue du commerce, 59000 Lille</t>
  </si>
  <si>
    <t>Laura</t>
  </si>
  <si>
    <t>Girard</t>
  </si>
  <si>
    <t>0655601133</t>
  </si>
  <si>
    <t>LauraGirard@gmail.com</t>
  </si>
  <si>
    <t>20 rue du commerce, 59000 Lille</t>
  </si>
  <si>
    <t>Valentin</t>
  </si>
  <si>
    <t>Bonnet</t>
  </si>
  <si>
    <t>0630999409</t>
  </si>
  <si>
    <t>ValentinBonnet@gmail.com</t>
  </si>
  <si>
    <t>21 rue du commerce, 59000 Lille</t>
  </si>
  <si>
    <t>Mathilde</t>
  </si>
  <si>
    <t>Dupont</t>
  </si>
  <si>
    <t>0686351284</t>
  </si>
  <si>
    <t>MathildeDupont@gmail.com</t>
  </si>
  <si>
    <t>22 rue du commerce, 59000 Lille</t>
  </si>
  <si>
    <t>Julien</t>
  </si>
  <si>
    <t>0674184870</t>
  </si>
  <si>
    <t>JulienLambert@gmail.com</t>
  </si>
  <si>
    <t>23 rue du commerce, 59000 Lille</t>
  </si>
  <si>
    <t>Julie</t>
  </si>
  <si>
    <t>Fontaine</t>
  </si>
  <si>
    <t>0643832917</t>
  </si>
  <si>
    <t>JulieFontaine@gmail.com</t>
  </si>
  <si>
    <t>24 rue du commerce, 59000 Lille</t>
  </si>
  <si>
    <t>Marine</t>
  </si>
  <si>
    <t>Rousseau</t>
  </si>
  <si>
    <t>0665464615</t>
  </si>
  <si>
    <t>MarineRousseau@gmail.com</t>
  </si>
  <si>
    <t>25 rue du commerce, 59000 Lille</t>
  </si>
  <si>
    <t>Romain</t>
  </si>
  <si>
    <t>Vincent</t>
  </si>
  <si>
    <t>0640198905</t>
  </si>
  <si>
    <t>RomainVincent@gmail.com</t>
  </si>
  <si>
    <t>26 rue du commerce, 59000 Lille</t>
  </si>
  <si>
    <t>Florian</t>
  </si>
  <si>
    <t>Muller</t>
  </si>
  <si>
    <t>0656727900</t>
  </si>
  <si>
    <t>FlorianMuller@gmail.com</t>
  </si>
  <si>
    <t>27 rue du commerce, 59000 Lille</t>
  </si>
  <si>
    <t>Lefevre</t>
  </si>
  <si>
    <t>0662988641</t>
  </si>
  <si>
    <t>LouisLefevre@gmail.com</t>
  </si>
  <si>
    <t>28 rue du commerce, 59000 Lille</t>
  </si>
  <si>
    <t>Pauline</t>
  </si>
  <si>
    <t>0670919434</t>
  </si>
  <si>
    <t>PaulineFaure@gmail.com</t>
  </si>
  <si>
    <t>29 rue du commerce, 59000 Lille</t>
  </si>
  <si>
    <t>Benjamin</t>
  </si>
  <si>
    <t>Andre</t>
  </si>
  <si>
    <t>0681350946</t>
  </si>
  <si>
    <t>BenjaminAndre@gmail.com</t>
  </si>
  <si>
    <t>30 rue du commerce, 59000 Lille</t>
  </si>
  <si>
    <t>Paul</t>
  </si>
  <si>
    <t>Mercier</t>
  </si>
  <si>
    <t>0663827143</t>
  </si>
  <si>
    <t>PaulMercier@gmail.com</t>
  </si>
  <si>
    <t>31 rue du commerce, 59000 Lille</t>
  </si>
  <si>
    <t>Pierre</t>
  </si>
  <si>
    <t>Blanc</t>
  </si>
  <si>
    <t>0615311611</t>
  </si>
  <si>
    <t>PierreBlanc@gmail.com</t>
  </si>
  <si>
    <t>32 rue du commerce, 59000 Lille</t>
  </si>
  <si>
    <t>Lucie</t>
  </si>
  <si>
    <t>Guerin</t>
  </si>
  <si>
    <t>0643066946</t>
  </si>
  <si>
    <t>LucieGuerin@gmail.com</t>
  </si>
  <si>
    <t>33 rue du commerce, 59000 Lille</t>
  </si>
  <si>
    <t>Anaïs</t>
  </si>
  <si>
    <t>Boyer</t>
  </si>
  <si>
    <t>0639076018</t>
  </si>
  <si>
    <t>AnaïsBoyer@gmail.com</t>
  </si>
  <si>
    <t>34 rue du commerce, 59000 Lille</t>
  </si>
  <si>
    <t>Baptiste</t>
  </si>
  <si>
    <t>Garnier</t>
  </si>
  <si>
    <t>0617122782</t>
  </si>
  <si>
    <t>BaptisteGarnier@gmail.com</t>
  </si>
  <si>
    <t>35 rue du commerce, 59000 Lille</t>
  </si>
  <si>
    <t>Enzo</t>
  </si>
  <si>
    <t>Chevalier</t>
  </si>
  <si>
    <t>0699840582</t>
  </si>
  <si>
    <t>EnzoChevalier@gmail.com</t>
  </si>
  <si>
    <t>36 rue du commerce, 59000 Lille</t>
  </si>
  <si>
    <t>Kevin</t>
  </si>
  <si>
    <t>Francois</t>
  </si>
  <si>
    <t>0669324362</t>
  </si>
  <si>
    <t>KevinFrancois@gmail.com</t>
  </si>
  <si>
    <t>37 rue du commerce, 59000 Lille</t>
  </si>
  <si>
    <t>Dylan</t>
  </si>
  <si>
    <t>Legrand</t>
  </si>
  <si>
    <t>0651566420</t>
  </si>
  <si>
    <t>DylanLegrand@gmail.com</t>
  </si>
  <si>
    <t>38 rue du commerce, 59000 Lille</t>
  </si>
  <si>
    <t>Inès</t>
  </si>
  <si>
    <t>Gauthier</t>
  </si>
  <si>
    <t>0614131819</t>
  </si>
  <si>
    <t>InèsGauthier@gmail.com</t>
  </si>
  <si>
    <t>39 rue du commerce, 59000 Lille</t>
  </si>
  <si>
    <t>Anthony</t>
  </si>
  <si>
    <t>Garcia</t>
  </si>
  <si>
    <t>0619051146</t>
  </si>
  <si>
    <t>AnthonyGarcia@gmail.com</t>
  </si>
  <si>
    <t>40 rue du commerce, 59000 Lille</t>
  </si>
  <si>
    <t>Clara</t>
  </si>
  <si>
    <t>Perrin</t>
  </si>
  <si>
    <t>0669621682</t>
  </si>
  <si>
    <t>ClaraPerrin@gmail.com</t>
  </si>
  <si>
    <t>41 rue du commerce, 59000 Lille</t>
  </si>
  <si>
    <t>Adrien</t>
  </si>
  <si>
    <t>Robin</t>
  </si>
  <si>
    <t>0622841835</t>
  </si>
  <si>
    <t>AdrienRobin@gmail.com</t>
  </si>
  <si>
    <t>42 rue du commerce, 59000 Lille</t>
  </si>
  <si>
    <t>Tom</t>
  </si>
  <si>
    <t>Clement</t>
  </si>
  <si>
    <t>0656303582</t>
  </si>
  <si>
    <t>TomClement@gmail.com</t>
  </si>
  <si>
    <t>43 rue du commerce, 59000 Lille</t>
  </si>
  <si>
    <t>Morin</t>
  </si>
  <si>
    <t>0662931940</t>
  </si>
  <si>
    <t>GuillaumeMorin@gmail.com</t>
  </si>
  <si>
    <t>44 rue du commerce, 59000 Lille</t>
  </si>
  <si>
    <t>Arthur</t>
  </si>
  <si>
    <t>0630490398</t>
  </si>
  <si>
    <t>ArthurNicolas@gmail.com</t>
  </si>
  <si>
    <t>45 rue du commerce, 59000 Lille</t>
  </si>
  <si>
    <t>Corentin</t>
  </si>
  <si>
    <t>Henry</t>
  </si>
  <si>
    <t>0622289819</t>
  </si>
  <si>
    <t>CorentinHenry@gmail.com</t>
  </si>
  <si>
    <t>46 rue du commerce, 59000 Lille</t>
  </si>
  <si>
    <t>Léo</t>
  </si>
  <si>
    <t>Roussel</t>
  </si>
  <si>
    <t>0681923743</t>
  </si>
  <si>
    <t>LéoRoussel@gmail.com</t>
  </si>
  <si>
    <t>47 rue du commerce, 59000 Lille</t>
  </si>
  <si>
    <t>Justine</t>
  </si>
  <si>
    <t>0642690185</t>
  </si>
  <si>
    <t>JustineMathieu@gmail.com</t>
  </si>
  <si>
    <t>48 rue du commerce, 59000 Lille</t>
  </si>
  <si>
    <t>Nathan</t>
  </si>
  <si>
    <t>Gautier</t>
  </si>
  <si>
    <t>0677979991</t>
  </si>
  <si>
    <t>NathanGautier@gmail.com</t>
  </si>
  <si>
    <t>49 rue du commerce, 59000 Lille</t>
  </si>
  <si>
    <t>Masson</t>
  </si>
  <si>
    <t>0652887897</t>
  </si>
  <si>
    <t>MathieuMasson@gmail.com</t>
  </si>
  <si>
    <t>50 rue du commerce, 59000 Lille</t>
  </si>
  <si>
    <t>Lisa</t>
  </si>
  <si>
    <t>Marchand</t>
  </si>
  <si>
    <t>0660155802</t>
  </si>
  <si>
    <t>LisaMarchand@gmail.com</t>
  </si>
  <si>
    <t>51 rue du commerce, 59000 Lille</t>
  </si>
  <si>
    <t>Maeva</t>
  </si>
  <si>
    <t>Duval</t>
  </si>
  <si>
    <t>0647220415</t>
  </si>
  <si>
    <t>MaevaDuval@gmail.com</t>
  </si>
  <si>
    <t>52 rue du commerce, 59000 Lille</t>
  </si>
  <si>
    <t>Juliette</t>
  </si>
  <si>
    <t>Denis</t>
  </si>
  <si>
    <t>0661332494</t>
  </si>
  <si>
    <t>JulietteDenis@gmail.com</t>
  </si>
  <si>
    <t>53 rue du commerce, 59000 Lille</t>
  </si>
  <si>
    <t>Marion</t>
  </si>
  <si>
    <t>Dumont</t>
  </si>
  <si>
    <t>0623019456</t>
  </si>
  <si>
    <t>MarionDumont@gmail.com</t>
  </si>
  <si>
    <t>54 rue du commerce, 59000 Lille</t>
  </si>
  <si>
    <t>Morgane</t>
  </si>
  <si>
    <t>0682354521</t>
  </si>
  <si>
    <t>MorganeMarie@gmail.com</t>
  </si>
  <si>
    <t>55 rue du commerce, 59000 Lille</t>
  </si>
  <si>
    <t>Charlotte</t>
  </si>
  <si>
    <t>Lemaire</t>
  </si>
  <si>
    <t>0665043617</t>
  </si>
  <si>
    <t>CharlotteLemaire@gmail.com</t>
  </si>
  <si>
    <t>56 rue du commerce, 59000 Lille</t>
  </si>
  <si>
    <t>Axel</t>
  </si>
  <si>
    <t>Noel</t>
  </si>
  <si>
    <t>0639989459</t>
  </si>
  <si>
    <t>AxelNoel@gmail.com</t>
  </si>
  <si>
    <t>57 rue du commerce, 59000 Lille</t>
  </si>
  <si>
    <t>Emilie</t>
  </si>
  <si>
    <t>Meyer</t>
  </si>
  <si>
    <t>0623803565</t>
  </si>
  <si>
    <t>EmilieMeyer@gmail.com</t>
  </si>
  <si>
    <t>58 rue du commerce, 59000 Lille</t>
  </si>
  <si>
    <t>Dufour</t>
  </si>
  <si>
    <t>0676314758</t>
  </si>
  <si>
    <t>VincentDufour@gmail.com</t>
  </si>
  <si>
    <t>59 rue du commerce, 59000 Lille</t>
  </si>
  <si>
    <t>Eva</t>
  </si>
  <si>
    <t>Meunier</t>
  </si>
  <si>
    <t>0636582334</t>
  </si>
  <si>
    <t>EvaMeunier@gmail.com</t>
  </si>
  <si>
    <t>60 rue du commerce, 59000 Lille</t>
  </si>
  <si>
    <t>Victor</t>
  </si>
  <si>
    <t>Brun</t>
  </si>
  <si>
    <t>0645598748</t>
  </si>
  <si>
    <t>VictorBrun@gmail.com</t>
  </si>
  <si>
    <t>61 rue du commerce, 59000 Lille</t>
  </si>
  <si>
    <t>Blanchard</t>
  </si>
  <si>
    <t>0631599629</t>
  </si>
  <si>
    <t>LouiseBlanchard@gmail.com</t>
  </si>
  <si>
    <t>62 rue du commerce, 59000 Lille</t>
  </si>
  <si>
    <t>Margaux</t>
  </si>
  <si>
    <t>Giraud</t>
  </si>
  <si>
    <t>0672035700</t>
  </si>
  <si>
    <t>MargauxGiraud@gmail.com</t>
  </si>
  <si>
    <t>63 rue du commerce, 59000 Lille</t>
  </si>
  <si>
    <t>Jérémy</t>
  </si>
  <si>
    <t>Joly</t>
  </si>
  <si>
    <t>0682553354</t>
  </si>
  <si>
    <t>JérémyJoly@gmail.com</t>
  </si>
  <si>
    <t>64 rue du commerce, 59000 Lille</t>
  </si>
  <si>
    <t>Amandine</t>
  </si>
  <si>
    <t>Riviere</t>
  </si>
  <si>
    <t>0671440677</t>
  </si>
  <si>
    <t>AmandineRiviere@gmail.com</t>
  </si>
  <si>
    <t>65 rue du commerce, 59000 Lille</t>
  </si>
  <si>
    <t>Noémie</t>
  </si>
  <si>
    <t>Lucas</t>
  </si>
  <si>
    <t>0679377363</t>
  </si>
  <si>
    <t>NoémieLucas@gmail.com</t>
  </si>
  <si>
    <t>66 rue du commerce, 59000 Lille</t>
  </si>
  <si>
    <t>Mathis</t>
  </si>
  <si>
    <t>Brunet</t>
  </si>
  <si>
    <t>0642896502</t>
  </si>
  <si>
    <t>MathisBrunet@gmail.com</t>
  </si>
  <si>
    <t>67 rue du commerce, 59000 Lille</t>
  </si>
  <si>
    <t>Clémence</t>
  </si>
  <si>
    <t>Gaillard</t>
  </si>
  <si>
    <t>0632204935</t>
  </si>
  <si>
    <t>ClémenceGaillard@gmail.com</t>
  </si>
  <si>
    <t>68 rue du commerce, 59000 Lille</t>
  </si>
  <si>
    <t>Célia</t>
  </si>
  <si>
    <t>Barbier</t>
  </si>
  <si>
    <t>0645091708</t>
  </si>
  <si>
    <t>CéliaBarbier@gmail.com</t>
  </si>
  <si>
    <t>69 rue du commerce, 59000 Lille</t>
  </si>
  <si>
    <t>Mélissa</t>
  </si>
  <si>
    <t>Arnaud</t>
  </si>
  <si>
    <t>0621577844</t>
  </si>
  <si>
    <t>MélissaArnaud@gmail.com</t>
  </si>
  <si>
    <t>70 rue du commerce, 59000 Lille</t>
  </si>
  <si>
    <t>Elisa</t>
  </si>
  <si>
    <t>Martinez</t>
  </si>
  <si>
    <t>0670892266</t>
  </si>
  <si>
    <t>ElisaMartinez@gmail.com</t>
  </si>
  <si>
    <t>71 rue du commerce, 59000 Lille</t>
  </si>
  <si>
    <t>Amélie</t>
  </si>
  <si>
    <t>Gerard</t>
  </si>
  <si>
    <t>0653803937</t>
  </si>
  <si>
    <t>AmélieGerard@gmail.com</t>
  </si>
  <si>
    <t>72 rue du commerce, 59000 Lille</t>
  </si>
  <si>
    <t>Bastien</t>
  </si>
  <si>
    <t>Roche</t>
  </si>
  <si>
    <t>0688411385</t>
  </si>
  <si>
    <t>BastienRoche@gmail.com</t>
  </si>
  <si>
    <t>73 rue du commerce, 59000 Lille</t>
  </si>
  <si>
    <t>Loïc</t>
  </si>
  <si>
    <t>Renard</t>
  </si>
  <si>
    <t>0656167121</t>
  </si>
  <si>
    <t>LoïcRenard@gmail.com</t>
  </si>
  <si>
    <t>74 rue du commerce, 59000 Lille</t>
  </si>
  <si>
    <t>Mélanie</t>
  </si>
  <si>
    <t>Schmitt</t>
  </si>
  <si>
    <t>0614077448</t>
  </si>
  <si>
    <t>MélanieSchmitt@gmail.com</t>
  </si>
  <si>
    <t>75 rue du commerce, 59000 Lille</t>
  </si>
  <si>
    <t>Roy</t>
  </si>
  <si>
    <t>0688942673</t>
  </si>
  <si>
    <t>SimonRoy@gmail.com</t>
  </si>
  <si>
    <t>76 rue du commerce, 59000 Lille</t>
  </si>
  <si>
    <t>Jade</t>
  </si>
  <si>
    <t>Leroux</t>
  </si>
  <si>
    <t>0668247393</t>
  </si>
  <si>
    <t>JadeLeroux@gmail.com</t>
  </si>
  <si>
    <t>77 rue du commerce, 59000 Lille</t>
  </si>
  <si>
    <t>Samuel</t>
  </si>
  <si>
    <t>Colin</t>
  </si>
  <si>
    <t>0648750787</t>
  </si>
  <si>
    <t>SamuelColin@gmail.com</t>
  </si>
  <si>
    <t>78 rue du commerce, 59000 Lille</t>
  </si>
  <si>
    <t>Damien</t>
  </si>
  <si>
    <t>Vidal</t>
  </si>
  <si>
    <t>0688607421</t>
  </si>
  <si>
    <t>DamienVidal@gmail.com</t>
  </si>
  <si>
    <t>79 rue du commerce, 59000 Lille</t>
  </si>
  <si>
    <t>Dorian</t>
  </si>
  <si>
    <t>0676083506</t>
  </si>
  <si>
    <t>DorianCaron@gmail.com</t>
  </si>
  <si>
    <t>80 rue du commerce, 59000 Lille</t>
  </si>
  <si>
    <t>Jordan</t>
  </si>
  <si>
    <t>Picard</t>
  </si>
  <si>
    <t>0676789627</t>
  </si>
  <si>
    <t>JordanPicard@gmail.com</t>
  </si>
  <si>
    <t>81 rue du commerce, 59000 Lille</t>
  </si>
  <si>
    <t>Raphaël</t>
  </si>
  <si>
    <t>Roger</t>
  </si>
  <si>
    <t>0649097881</t>
  </si>
  <si>
    <t>RaphaëlRoger@gmail.com</t>
  </si>
  <si>
    <t>82 rue du commerce, 59000 Lille</t>
  </si>
  <si>
    <t>Jules</t>
  </si>
  <si>
    <t>Fabre</t>
  </si>
  <si>
    <t>0687128200</t>
  </si>
  <si>
    <t>JulesFabre@gmail.com</t>
  </si>
  <si>
    <t>83 rue du commerce, 59000 Lille</t>
  </si>
  <si>
    <t>Romane</t>
  </si>
  <si>
    <t>Aubert</t>
  </si>
  <si>
    <t>0614821786</t>
  </si>
  <si>
    <t>RomaneAubert@gmail.com</t>
  </si>
  <si>
    <t>84 rue du commerce, 59000 Lille</t>
  </si>
  <si>
    <t>Elodie</t>
  </si>
  <si>
    <t>Lemoine</t>
  </si>
  <si>
    <t>0659674467</t>
  </si>
  <si>
    <t>ElodieLemoine@gmail.com</t>
  </si>
  <si>
    <t>85 rue du commerce, 59000 Lille</t>
  </si>
  <si>
    <t>Rémi</t>
  </si>
  <si>
    <t>Renaud</t>
  </si>
  <si>
    <t>0671820856</t>
  </si>
  <si>
    <t>RémiRenaud@gmail.com</t>
  </si>
  <si>
    <t>86 rue du commerce, 59000 Lille</t>
  </si>
  <si>
    <t>Alice</t>
  </si>
  <si>
    <t>Dumas</t>
  </si>
  <si>
    <t>0665665376</t>
  </si>
  <si>
    <t>AliceDumas@gmail.com</t>
  </si>
  <si>
    <t>87 rue du commerce, 59000 Lille</t>
  </si>
  <si>
    <t>Maxence</t>
  </si>
  <si>
    <t>Lacroix</t>
  </si>
  <si>
    <t>0678032340</t>
  </si>
  <si>
    <t>MaxenceLacroix@gmail.com</t>
  </si>
  <si>
    <t>88 rue du commerce, 59000 Lille</t>
  </si>
  <si>
    <t>Laurine</t>
  </si>
  <si>
    <t>Olivier</t>
  </si>
  <si>
    <t>0642621518</t>
  </si>
  <si>
    <t>LaurineOlivier@gmail.com</t>
  </si>
  <si>
    <t>89 rue du commerce, 59000 Lille</t>
  </si>
  <si>
    <t>Thibault</t>
  </si>
  <si>
    <t>Philippe</t>
  </si>
  <si>
    <t>0695706933</t>
  </si>
  <si>
    <t>ThibaultPhilippe@gmail.com</t>
  </si>
  <si>
    <t>90 rue du commerce, 59000 Lille</t>
  </si>
  <si>
    <t>Elise</t>
  </si>
  <si>
    <t>Bourgeois</t>
  </si>
  <si>
    <t>0646309609</t>
  </si>
  <si>
    <t>EliseBourgeois@gmail.com</t>
  </si>
  <si>
    <t>91 rue du commerce, 59000 Lille</t>
  </si>
  <si>
    <t>Margot</t>
  </si>
  <si>
    <t>0688568691</t>
  </si>
  <si>
    <t>MargotPierre@gmail.com</t>
  </si>
  <si>
    <t>92 rue du commerce, 59000 Lille</t>
  </si>
  <si>
    <t>Tristan</t>
  </si>
  <si>
    <t>Benoit</t>
  </si>
  <si>
    <t>0621972032</t>
  </si>
  <si>
    <t>TristanBenoit@gmail.com</t>
  </si>
  <si>
    <t>93 rue du commerce, 59000 Lille</t>
  </si>
  <si>
    <t>Bryan</t>
  </si>
  <si>
    <t>Lopez</t>
  </si>
  <si>
    <t>0627749486</t>
  </si>
  <si>
    <t>BryanLopez@gmail.com</t>
  </si>
  <si>
    <t>101 rue du commerce, 59000 Lille</t>
  </si>
  <si>
    <t>Alicia</t>
  </si>
  <si>
    <t>Jean</t>
  </si>
  <si>
    <t>0659486309</t>
  </si>
  <si>
    <t>AliciaJean@gmail.com</t>
  </si>
  <si>
    <t>102 rue du commerce, 59000 Lille</t>
  </si>
  <si>
    <t>Dupuy</t>
  </si>
  <si>
    <t>0685149896</t>
  </si>
  <si>
    <t>MartinDupuy@gmail.com</t>
  </si>
  <si>
    <t>103 rue du commerce, 59000 Lille</t>
  </si>
  <si>
    <t>Fanny</t>
  </si>
  <si>
    <t>Guillot</t>
  </si>
  <si>
    <t>0651311834</t>
  </si>
  <si>
    <t>FannyGuillot@gmail.com</t>
  </si>
  <si>
    <t>104 rue du commerce, 59000 Lille</t>
  </si>
  <si>
    <t>Carla</t>
  </si>
  <si>
    <t>Hubert</t>
  </si>
  <si>
    <t>0655151558</t>
  </si>
  <si>
    <t>CarlaHubert@gmail.com</t>
  </si>
  <si>
    <t>105 rue du commerce, 59000 Lille</t>
  </si>
  <si>
    <t>0673669030</t>
  </si>
  <si>
    <t>DavidBerger@gmail.com</t>
  </si>
  <si>
    <t>106 rue du commerce, 59000 Lille</t>
  </si>
  <si>
    <t>Gabriel</t>
  </si>
  <si>
    <t>Carpentier</t>
  </si>
  <si>
    <t>0658685219</t>
  </si>
  <si>
    <t>GabrielCarpentier@gmail.com</t>
  </si>
  <si>
    <t>107 rue du commerce, 59000 Lille</t>
  </si>
  <si>
    <t>William</t>
  </si>
  <si>
    <t>Sanchez</t>
  </si>
  <si>
    <t>0656377240</t>
  </si>
  <si>
    <t>WilliamSanchez@gmail.com</t>
  </si>
  <si>
    <t>108 rue du commerce, 59000 Lille</t>
  </si>
  <si>
    <t>Solène</t>
  </si>
  <si>
    <t>Dupuis</t>
  </si>
  <si>
    <t>0676994065</t>
  </si>
  <si>
    <t>SolèneDupuis@gmail.com</t>
  </si>
  <si>
    <t>109 rue du commerce, 59000 Lille</t>
  </si>
  <si>
    <t>Agathe</t>
  </si>
  <si>
    <t>Moulin</t>
  </si>
  <si>
    <t>0692292403</t>
  </si>
  <si>
    <t>AgatheMoulin@gmail.com</t>
  </si>
  <si>
    <t>110 rue du commerce, 59000 Lille</t>
  </si>
  <si>
    <t>Valentine</t>
  </si>
  <si>
    <t>0619467291</t>
  </si>
  <si>
    <t>ValentineLouis@gmail.com</t>
  </si>
  <si>
    <t>111 rue du commerce, 59000 Lille</t>
  </si>
  <si>
    <t>Lola</t>
  </si>
  <si>
    <t>Deschamps</t>
  </si>
  <si>
    <t>0648505349</t>
  </si>
  <si>
    <t>LolaDeschamps@gmail.com</t>
  </si>
  <si>
    <t>112 rue du commerce, 59000 Lille</t>
  </si>
  <si>
    <t>Zoé</t>
  </si>
  <si>
    <t>Huet</t>
  </si>
  <si>
    <t>0634110224</t>
  </si>
  <si>
    <t>ZoéHuet@gmail.com</t>
  </si>
  <si>
    <t>113 rue du commerce, 59000 Lille</t>
  </si>
  <si>
    <t>Coralie</t>
  </si>
  <si>
    <t>Vasseur</t>
  </si>
  <si>
    <t>0695737325</t>
  </si>
  <si>
    <t>CoralieVasseur@gmail.com</t>
  </si>
  <si>
    <t>114 rue du commerce, 59000 Lille</t>
  </si>
  <si>
    <t>Alexia</t>
  </si>
  <si>
    <t>Perez</t>
  </si>
  <si>
    <t>0685820167</t>
  </si>
  <si>
    <t>AlexiaPerez@gmail.com</t>
  </si>
  <si>
    <t>115 rue du commerce, 59000 Lille</t>
  </si>
  <si>
    <t>Yann</t>
  </si>
  <si>
    <t>Boucher</t>
  </si>
  <si>
    <t>0670536615</t>
  </si>
  <si>
    <t>YannBoucher@gmail.com</t>
  </si>
  <si>
    <t>116 rue du commerce, 59000 Lille</t>
  </si>
  <si>
    <t>Estelle</t>
  </si>
  <si>
    <t>Fleury</t>
  </si>
  <si>
    <t>0639808247</t>
  </si>
  <si>
    <t>EstelleFleury@gmail.com</t>
  </si>
  <si>
    <t>117 rue du commerce, 59000 Lille</t>
  </si>
  <si>
    <t>Mohamed</t>
  </si>
  <si>
    <t>Royer</t>
  </si>
  <si>
    <t>0637118450</t>
  </si>
  <si>
    <t>MohamedRoyer@gmail.com</t>
  </si>
  <si>
    <t>118 rue du commerce, 59000 Lille</t>
  </si>
  <si>
    <t>Laurie</t>
  </si>
  <si>
    <t>Klein</t>
  </si>
  <si>
    <t>0660424781</t>
  </si>
  <si>
    <t>LaurieKlein@gmail.com</t>
  </si>
  <si>
    <t>119 rue du commerce, 59000 Lille</t>
  </si>
  <si>
    <t>Cassandra</t>
  </si>
  <si>
    <t>Jacquet</t>
  </si>
  <si>
    <t>0690667618</t>
  </si>
  <si>
    <t>CassandraJacquet@gmail.com</t>
  </si>
  <si>
    <t>120 rue du commerce, 59000 Lille</t>
  </si>
  <si>
    <t>Adam</t>
  </si>
  <si>
    <t>0690878887</t>
  </si>
  <si>
    <t>SébastienAdam@gmail.com</t>
  </si>
  <si>
    <t>121 rue du commerce, 59000 Lille</t>
  </si>
  <si>
    <t>Léna</t>
  </si>
  <si>
    <t>Paris</t>
  </si>
  <si>
    <t>0621919073</t>
  </si>
  <si>
    <t>LénaParis@gmail.com</t>
  </si>
  <si>
    <t>122 rue du commerce, 59000 Lille</t>
  </si>
  <si>
    <t>Jonathan</t>
  </si>
  <si>
    <t>Poirier</t>
  </si>
  <si>
    <t>0685125047</t>
  </si>
  <si>
    <t>JonathanPoirier@gmail.com</t>
  </si>
  <si>
    <t>123 rue du commerce, 59000 Lille</t>
  </si>
  <si>
    <t>Steven</t>
  </si>
  <si>
    <t>Marty</t>
  </si>
  <si>
    <t>0676806937</t>
  </si>
  <si>
    <t>StevenMarty@gmail.com</t>
  </si>
  <si>
    <t>124 rue du commerce, 59000 Lille</t>
  </si>
  <si>
    <t>Aubry</t>
  </si>
  <si>
    <t>0634107132</t>
  </si>
  <si>
    <t>ArnaudAubry@gmail.com</t>
  </si>
  <si>
    <t>125 rue du commerce, 59000 Lille</t>
  </si>
  <si>
    <t>Guyot</t>
  </si>
  <si>
    <t>0669149136</t>
  </si>
  <si>
    <t>RobinGuyot@gmail.com</t>
  </si>
  <si>
    <t>126 rue du commerce, 59000 Lille</t>
  </si>
  <si>
    <t>Kenza</t>
  </si>
  <si>
    <t>Carre</t>
  </si>
  <si>
    <t>0653631325</t>
  </si>
  <si>
    <t>KenzaCarre@gmail.com</t>
  </si>
  <si>
    <t>127 rue du commerce, 59000 Lille</t>
  </si>
  <si>
    <t>Alexandra</t>
  </si>
  <si>
    <t>Charles</t>
  </si>
  <si>
    <t>0645246782</t>
  </si>
  <si>
    <t>AlexandraCharles@gmail.com</t>
  </si>
  <si>
    <t>128 rue du commerce, 59000 Lille</t>
  </si>
  <si>
    <t>Tanguy</t>
  </si>
  <si>
    <t>Renault</t>
  </si>
  <si>
    <t>0668234588</t>
  </si>
  <si>
    <t>TanguyRenault@gmail.com</t>
  </si>
  <si>
    <t>129 rue du commerce, 59000 Lille</t>
  </si>
  <si>
    <t>Fabien</t>
  </si>
  <si>
    <t>Charpentier</t>
  </si>
  <si>
    <t>0699163546</t>
  </si>
  <si>
    <t>FabienCharpentier@gmail.com</t>
  </si>
  <si>
    <t>130 rue du commerce, 59000 Lille</t>
  </si>
  <si>
    <t>Maëlle</t>
  </si>
  <si>
    <t>Menard</t>
  </si>
  <si>
    <t>0699902385</t>
  </si>
  <si>
    <t>MaëlleMenard@gmail.com</t>
  </si>
  <si>
    <t>131 rue du commerce, 59000 Lille</t>
  </si>
  <si>
    <t>Mehdi</t>
  </si>
  <si>
    <t>Maillard</t>
  </si>
  <si>
    <t>0657898200</t>
  </si>
  <si>
    <t>MehdiMaillard@gmail.com</t>
  </si>
  <si>
    <t>132 rue du commerce, 59000 Lille</t>
  </si>
  <si>
    <t>Andréa</t>
  </si>
  <si>
    <t>Baron</t>
  </si>
  <si>
    <t>0632001658</t>
  </si>
  <si>
    <t>AndréaBaron@gmail.com</t>
  </si>
  <si>
    <t>133 rue du commerce, 59000 Lille</t>
  </si>
  <si>
    <t>Ambre</t>
  </si>
  <si>
    <t>Bertin</t>
  </si>
  <si>
    <t>0657546683</t>
  </si>
  <si>
    <t>AmbreBertin@gmail.com</t>
  </si>
  <si>
    <t>134 rue du commerce, 59000 Lille</t>
  </si>
  <si>
    <t>Emeline</t>
  </si>
  <si>
    <t>Bailly</t>
  </si>
  <si>
    <t>0625110119</t>
  </si>
  <si>
    <t>EmelineBailly@gmail.com</t>
  </si>
  <si>
    <t>135 rue du commerce, 59000 Lille</t>
  </si>
  <si>
    <t>Caroline</t>
  </si>
  <si>
    <t>Herve</t>
  </si>
  <si>
    <t>0659904882</t>
  </si>
  <si>
    <t>CarolineHerve@gmail.com</t>
  </si>
  <si>
    <t>136 rue du commerce, 59000 Lille</t>
  </si>
  <si>
    <t>Schneider</t>
  </si>
  <si>
    <t>0690129190</t>
  </si>
  <si>
    <t>CharlesSchneider@gmail.com</t>
  </si>
  <si>
    <t>137 rue du commerce, 59000 Lille</t>
  </si>
  <si>
    <t>Axelle</t>
  </si>
  <si>
    <t>Fernandez</t>
  </si>
  <si>
    <t>0663668151</t>
  </si>
  <si>
    <t>AxelleFernandez@gmail.com</t>
  </si>
  <si>
    <t>138 rue du commerce, 59000 Lille</t>
  </si>
  <si>
    <t>Gaétan</t>
  </si>
  <si>
    <t>Le Gall</t>
  </si>
  <si>
    <t>0647564878</t>
  </si>
  <si>
    <t>GaétanLe Gall@gmail.com</t>
  </si>
  <si>
    <t>139 rue du commerce, 59000 Lille</t>
  </si>
  <si>
    <t>Mattéo</t>
  </si>
  <si>
    <t>Collet</t>
  </si>
  <si>
    <t>0638121373</t>
  </si>
  <si>
    <t>MattéoCollet@gmail.com</t>
  </si>
  <si>
    <t>140 rue du commerce, 59000 Lille</t>
  </si>
  <si>
    <t>Erwan</t>
  </si>
  <si>
    <t>Leger</t>
  </si>
  <si>
    <t>0652482430</t>
  </si>
  <si>
    <t>ErwanLeger@gmail.com</t>
  </si>
  <si>
    <t>141 rue du commerce, 59000 Lille</t>
  </si>
  <si>
    <t>Bouvier</t>
  </si>
  <si>
    <t>0627138459</t>
  </si>
  <si>
    <t>AurélieBouvier@gmail.com</t>
  </si>
  <si>
    <t>142 rue du commerce, 59000 Lille</t>
  </si>
  <si>
    <t>Sophie</t>
  </si>
  <si>
    <t>0687432680</t>
  </si>
  <si>
    <t>SophieJulien@gmail.com</t>
  </si>
  <si>
    <t>143 rue du commerce, 59000 Lille</t>
  </si>
  <si>
    <t>Thibaut</t>
  </si>
  <si>
    <t>Prevost</t>
  </si>
  <si>
    <t>0649357420</t>
  </si>
  <si>
    <t>ThibautPrevost@gmail.com</t>
  </si>
  <si>
    <t>144 rue du commerce, 59000 Lille</t>
  </si>
  <si>
    <t>Salomé</t>
  </si>
  <si>
    <t>Millet</t>
  </si>
  <si>
    <t>0645961612</t>
  </si>
  <si>
    <t>SaloméMillet@gmail.com</t>
  </si>
  <si>
    <t>145 rue du commerce, 59000 Lille</t>
  </si>
  <si>
    <t>Lilian</t>
  </si>
  <si>
    <t>Perrot</t>
  </si>
  <si>
    <t>0622725247</t>
  </si>
  <si>
    <t>LilianPerrot@gmail.com</t>
  </si>
  <si>
    <t>146 rue du commerce, 59000 Lille</t>
  </si>
  <si>
    <t>Victoria</t>
  </si>
  <si>
    <t>Daniel</t>
  </si>
  <si>
    <t>0692002831</t>
  </si>
  <si>
    <t>VictoriaDaniel@gmail.com</t>
  </si>
  <si>
    <t>147 rue du commerce, 59000 Lille</t>
  </si>
  <si>
    <t>Julia</t>
  </si>
  <si>
    <t>Le Roux</t>
  </si>
  <si>
    <t>0620389945</t>
  </si>
  <si>
    <t>JuliaLe Roux@gmail.com</t>
  </si>
  <si>
    <t>148 rue du commerce, 59000 Lille</t>
  </si>
  <si>
    <t>Mickael</t>
  </si>
  <si>
    <t>Cousin</t>
  </si>
  <si>
    <t>0640920205</t>
  </si>
  <si>
    <t>MickaelCousin@gmail.com</t>
  </si>
  <si>
    <t>149 rue du commerce, 59000 Lille</t>
  </si>
  <si>
    <t>Céline</t>
  </si>
  <si>
    <t>Germain</t>
  </si>
  <si>
    <t>0617293891</t>
  </si>
  <si>
    <t>CélineGermain@gmail.com</t>
  </si>
  <si>
    <t>150 rue du commerce, 59000 Lille</t>
  </si>
  <si>
    <t>Laure</t>
  </si>
  <si>
    <t>Breton</t>
  </si>
  <si>
    <t>0633097560</t>
  </si>
  <si>
    <t>LaureBreton@gmail.com</t>
  </si>
  <si>
    <t>151 rue du commerce, 59000 Lille</t>
  </si>
  <si>
    <t>Antonin</t>
  </si>
  <si>
    <t>Besson</t>
  </si>
  <si>
    <t>0670638517</t>
  </si>
  <si>
    <t>AntoninBesson@gmail.com</t>
  </si>
  <si>
    <t>152 rue du commerce, 59000 Lille</t>
  </si>
  <si>
    <t>Maël</t>
  </si>
  <si>
    <t>Langlois</t>
  </si>
  <si>
    <t>0662271957</t>
  </si>
  <si>
    <t>MaëlLanglois@gmail.com</t>
  </si>
  <si>
    <t>153 rue du commerce, 59000 Lille</t>
  </si>
  <si>
    <t>Mathias</t>
  </si>
  <si>
    <t>Remy</t>
  </si>
  <si>
    <t>0630640485</t>
  </si>
  <si>
    <t>MathiasRemy@gmail.com</t>
  </si>
  <si>
    <t>154 rue du commerce, 59000 Lille</t>
  </si>
  <si>
    <t>Allan</t>
  </si>
  <si>
    <t>Le Goff</t>
  </si>
  <si>
    <t>0667188798</t>
  </si>
  <si>
    <t>AllanLe Goff@gmail.com</t>
  </si>
  <si>
    <t>155 rue du commerce, 59000 Lille</t>
  </si>
  <si>
    <t>Alex</t>
  </si>
  <si>
    <t>Pelletier</t>
  </si>
  <si>
    <t>0634570931</t>
  </si>
  <si>
    <t>AlexPelletier@gmail.com</t>
  </si>
  <si>
    <t>156 rue du commerce, 59000 Lille</t>
  </si>
  <si>
    <t>Elsa</t>
  </si>
  <si>
    <t>Leveque</t>
  </si>
  <si>
    <t>0647936029</t>
  </si>
  <si>
    <t>ElsaLeveque@gmail.com</t>
  </si>
  <si>
    <t>157 rue du commerce, 59000 Lille</t>
  </si>
  <si>
    <t>Ophélie</t>
  </si>
  <si>
    <t>Perrier</t>
  </si>
  <si>
    <t>0619023645</t>
  </si>
  <si>
    <t>OphéliePerrier@gmail.com</t>
  </si>
  <si>
    <t>158 rue du commerce, 59000 Lille</t>
  </si>
  <si>
    <t>Christopher</t>
  </si>
  <si>
    <t>Leblanc</t>
  </si>
  <si>
    <t>0687814771</t>
  </si>
  <si>
    <t>ChristopherLeblanc@gmail.com</t>
  </si>
  <si>
    <t>159 rue du commerce, 59000 Lille</t>
  </si>
  <si>
    <t>Barre</t>
  </si>
  <si>
    <t>0616204178</t>
  </si>
  <si>
    <t>BenoitBarre@gmail.com</t>
  </si>
  <si>
    <t>160 rue du commerce, 59000 Lille</t>
  </si>
  <si>
    <t>Ryan</t>
  </si>
  <si>
    <t>Lebrun</t>
  </si>
  <si>
    <t>0687219156</t>
  </si>
  <si>
    <t>RyanLebrun@gmail.com</t>
  </si>
  <si>
    <t>161 rue du commerce, 59000 Lille</t>
  </si>
  <si>
    <t>Marchal</t>
  </si>
  <si>
    <t>0658737135</t>
  </si>
  <si>
    <t>JeanMarchal@gmail.com</t>
  </si>
  <si>
    <t>162 rue du commerce, 59000 Lille</t>
  </si>
  <si>
    <t>Rémy</t>
  </si>
  <si>
    <t>Weber</t>
  </si>
  <si>
    <t>0693044706</t>
  </si>
  <si>
    <t>RémyWeber@gmail.com</t>
  </si>
  <si>
    <t>163 rue du commerce, 59000 Lille</t>
  </si>
  <si>
    <t>Laëtitia</t>
  </si>
  <si>
    <t>Mallet</t>
  </si>
  <si>
    <t>0696196697</t>
  </si>
  <si>
    <t>LaëtitiaMallet@gmail.com</t>
  </si>
  <si>
    <t>164 rue du commerce, 59000 Lille</t>
  </si>
  <si>
    <t>Coline</t>
  </si>
  <si>
    <t>Hamon</t>
  </si>
  <si>
    <t>0627292886</t>
  </si>
  <si>
    <t>ColineHamon@gmail.com</t>
  </si>
  <si>
    <t>165 rue du commerce, 59000 Lille</t>
  </si>
  <si>
    <t>Anna</t>
  </si>
  <si>
    <t>Boulanger</t>
  </si>
  <si>
    <t>0679667423</t>
  </si>
  <si>
    <t>AnnaBoulanger@gmail.com</t>
  </si>
  <si>
    <t>166 rue du commerce, 59000 Lille</t>
  </si>
  <si>
    <t>Nina</t>
  </si>
  <si>
    <t>Jacob</t>
  </si>
  <si>
    <t>0623208825</t>
  </si>
  <si>
    <t>NinaJacob@gmail.com</t>
  </si>
  <si>
    <t>167 rue du commerce, 59000 Lille</t>
  </si>
  <si>
    <t>Rey</t>
  </si>
  <si>
    <t>0612887635</t>
  </si>
  <si>
    <t>MatthieuRey@gmail.com</t>
  </si>
  <si>
    <t>94 rue du commerce, 59000 Lille</t>
  </si>
  <si>
    <t>Yanis</t>
  </si>
  <si>
    <t>Leclerc</t>
  </si>
  <si>
    <t>0662147097</t>
  </si>
  <si>
    <t>YanisLeclerc@gmail.com</t>
  </si>
  <si>
    <t>95 rue du commerce, 59000 Lille</t>
  </si>
  <si>
    <t>Jeanne</t>
  </si>
  <si>
    <t>Payet</t>
  </si>
  <si>
    <t>0687421236</t>
  </si>
  <si>
    <t>JeannePayet@gmail.com</t>
  </si>
  <si>
    <t>96 rue du commerce, 59000 Lille</t>
  </si>
  <si>
    <t>Killian</t>
  </si>
  <si>
    <t>Rolland</t>
  </si>
  <si>
    <t>0647657709</t>
  </si>
  <si>
    <t>KillianRolland@gmail.com</t>
  </si>
  <si>
    <t>97 rue du commerce, 59000 Lille</t>
  </si>
  <si>
    <t>Leclercq</t>
  </si>
  <si>
    <t>0665470222</t>
  </si>
  <si>
    <t>AudreyLeclercq@gmail.com</t>
  </si>
  <si>
    <t>98 rue du commerce, 59000 Lille</t>
  </si>
  <si>
    <t>Aurélien</t>
  </si>
  <si>
    <t>0675767398</t>
  </si>
  <si>
    <t>AurélienGuillaume@gmail.com</t>
  </si>
  <si>
    <t>99 rue du commerce, 59000 Lille</t>
  </si>
  <si>
    <t>Claire</t>
  </si>
  <si>
    <t>Lecomte</t>
  </si>
  <si>
    <t>0652198288</t>
  </si>
  <si>
    <t>ClaireLecomte@gmail.com</t>
  </si>
  <si>
    <t>100 rue du commerce, 59000 Lille</t>
  </si>
  <si>
    <t>Eloïse</t>
  </si>
  <si>
    <t>Monnier</t>
  </si>
  <si>
    <t>0656446886</t>
  </si>
  <si>
    <t>EloïseMonnier@gmail.com</t>
  </si>
  <si>
    <t>168 rue du commerce, 59000 Lille</t>
  </si>
  <si>
    <t>Alan</t>
  </si>
  <si>
    <t>Michaud</t>
  </si>
  <si>
    <t>0665981664</t>
  </si>
  <si>
    <t>AlanMichaud@gmail.com</t>
  </si>
  <si>
    <t>169 rue du commerce, 59000 Lille</t>
  </si>
  <si>
    <t>Florent</t>
  </si>
  <si>
    <t>Rodriguez</t>
  </si>
  <si>
    <t>0665325079</t>
  </si>
  <si>
    <t>FlorentRodriguez@gmail.com</t>
  </si>
  <si>
    <t>170 rue du commerce, 59000 Lille</t>
  </si>
  <si>
    <t>Lou</t>
  </si>
  <si>
    <t>Guichard</t>
  </si>
  <si>
    <t>0676139922</t>
  </si>
  <si>
    <t>LouGuichard@gmail.com</t>
  </si>
  <si>
    <t>171 rue du commerce, 59000 Lille</t>
  </si>
  <si>
    <t>Marina</t>
  </si>
  <si>
    <t>Gillet</t>
  </si>
  <si>
    <t>0671771226</t>
  </si>
  <si>
    <t>MarinaGillet@gmail.com</t>
  </si>
  <si>
    <t>172 rue du commerce, 59000 Lille</t>
  </si>
  <si>
    <t>François</t>
  </si>
  <si>
    <t>Etienne</t>
  </si>
  <si>
    <t>0684497694</t>
  </si>
  <si>
    <t>FrançoisEtienne@gmail.com</t>
  </si>
  <si>
    <t>173 rue du commerce, 59000 Lille</t>
  </si>
  <si>
    <t>Cloé</t>
  </si>
  <si>
    <t>Grondin</t>
  </si>
  <si>
    <t>0672869988</t>
  </si>
  <si>
    <t>CloéGrondin@gmail.com</t>
  </si>
  <si>
    <t>174 rue du commerce, 59000 Lille</t>
  </si>
  <si>
    <t>Tony</t>
  </si>
  <si>
    <t>Poulain</t>
  </si>
  <si>
    <t>0673823720</t>
  </si>
  <si>
    <t>TonyPoulain@gmail.com</t>
  </si>
  <si>
    <t>175 rue du commerce, 59000 Lille</t>
  </si>
  <si>
    <t>Jason</t>
  </si>
  <si>
    <t>Tessier</t>
  </si>
  <si>
    <t>0641898239</t>
  </si>
  <si>
    <t>JasonTessier@gmail.com</t>
  </si>
  <si>
    <t>176 rue du commerce, 59000 Lille</t>
  </si>
  <si>
    <t>Myriam</t>
  </si>
  <si>
    <t>Chevallier</t>
  </si>
  <si>
    <t>0615776166</t>
  </si>
  <si>
    <t>MyriamChevallier@gmail.com</t>
  </si>
  <si>
    <t>177 rue du commerce, 59000 Lille</t>
  </si>
  <si>
    <t>Dimitri</t>
  </si>
  <si>
    <t>0668735351</t>
  </si>
  <si>
    <t>DimitriCollin@gmail.com</t>
  </si>
  <si>
    <t>178 rue du commerce, 59000 Lille</t>
  </si>
  <si>
    <t>Jessica</t>
  </si>
  <si>
    <t>Chauvin</t>
  </si>
  <si>
    <t>0617109755</t>
  </si>
  <si>
    <t>JessicaChauvin@gmail.com</t>
  </si>
  <si>
    <t>179 rue du commerce, 59000 Lille</t>
  </si>
  <si>
    <t>Clarisse</t>
  </si>
  <si>
    <t>Da Silva</t>
  </si>
  <si>
    <t>0682398246</t>
  </si>
  <si>
    <t>ClarisseDa Silva@gmail.com</t>
  </si>
  <si>
    <t>180 rue du commerce, 59000 Lille</t>
  </si>
  <si>
    <t>Thomas</t>
  </si>
  <si>
    <t>Bernard</t>
  </si>
  <si>
    <t>0658441286</t>
  </si>
  <si>
    <t>ThomasBernard@gmail.com</t>
  </si>
  <si>
    <t>2 rue du commerce, 59000 Lille</t>
  </si>
  <si>
    <t>0662896401</t>
  </si>
  <si>
    <t>LucasThomas@gmail.com</t>
  </si>
  <si>
    <t>3 rue du commerce, 59000 Lille</t>
  </si>
  <si>
    <t>Order Details ID</t>
  </si>
  <si>
    <t>Item Name</t>
  </si>
  <si>
    <t>Quantity</t>
  </si>
  <si>
    <t>Unit Price</t>
  </si>
  <si>
    <t>Total Item Price</t>
  </si>
  <si>
    <t>Total Order Price</t>
  </si>
  <si>
    <t>Customer First Name</t>
  </si>
  <si>
    <t>Item_678</t>
  </si>
  <si>
    <t>Item_727</t>
  </si>
  <si>
    <t>Item_719</t>
  </si>
  <si>
    <t>Item_683</t>
  </si>
  <si>
    <t>Item_706</t>
  </si>
  <si>
    <t>Item_712</t>
  </si>
  <si>
    <t>Item_681</t>
  </si>
  <si>
    <t>Item_716</t>
  </si>
  <si>
    <t>Item_679</t>
  </si>
  <si>
    <t>Item_672</t>
  </si>
  <si>
    <t>Item_682</t>
  </si>
  <si>
    <t>Item_714</t>
  </si>
  <si>
    <t>Item_718</t>
  </si>
  <si>
    <t>Item_693</t>
  </si>
  <si>
    <t>Item_726</t>
  </si>
  <si>
    <t>Item_692</t>
  </si>
  <si>
    <t>Item_717</t>
  </si>
  <si>
    <t>Item_676</t>
  </si>
  <si>
    <t>Item_695</t>
  </si>
  <si>
    <t>Item_701</t>
  </si>
  <si>
    <t>Item_687</t>
  </si>
  <si>
    <t>Item_730</t>
  </si>
  <si>
    <t>Item_691</t>
  </si>
  <si>
    <t>Item_702</t>
  </si>
  <si>
    <t>Item_673</t>
  </si>
  <si>
    <t>Item_707</t>
  </si>
  <si>
    <t>Item_686</t>
  </si>
  <si>
    <t>Item_690</t>
  </si>
  <si>
    <t>Item_700</t>
  </si>
  <si>
    <t>Item_685</t>
  </si>
  <si>
    <t>Item_710</t>
  </si>
  <si>
    <t>Item_703</t>
  </si>
  <si>
    <t>Item_709</t>
  </si>
  <si>
    <t>Item_699</t>
  </si>
  <si>
    <t>Item_724</t>
  </si>
  <si>
    <t>Item_697</t>
  </si>
  <si>
    <t>Item_689</t>
  </si>
  <si>
    <t>Item_704</t>
  </si>
  <si>
    <t>Item_698</t>
  </si>
  <si>
    <t>Item_680</t>
  </si>
  <si>
    <t>Item_708</t>
  </si>
  <si>
    <t>Item_729</t>
  </si>
  <si>
    <t>Item_725</t>
  </si>
  <si>
    <t>Item_720</t>
  </si>
  <si>
    <t>Item_705</t>
  </si>
  <si>
    <t>Item_713</t>
  </si>
  <si>
    <t>Item_671</t>
  </si>
  <si>
    <t>Item_721</t>
  </si>
  <si>
    <t>Item_711</t>
  </si>
  <si>
    <t>Item_675</t>
  </si>
  <si>
    <t>Item_722</t>
  </si>
  <si>
    <t>Item_723</t>
  </si>
  <si>
    <t>Item_684</t>
  </si>
  <si>
    <t>Item_670</t>
  </si>
  <si>
    <t>Item_728</t>
  </si>
  <si>
    <t>Item_677</t>
  </si>
  <si>
    <t>Item_715</t>
  </si>
  <si>
    <t>Item_674</t>
  </si>
  <si>
    <t>Item_688</t>
  </si>
  <si>
    <t>Item_694</t>
  </si>
  <si>
    <t>Item_696</t>
  </si>
  <si>
    <t>SALES</t>
  </si>
  <si>
    <t>DAILY SALES OVERVIEW</t>
  </si>
  <si>
    <t>Total YTD</t>
  </si>
  <si>
    <t>Projection Year</t>
  </si>
  <si>
    <t>Nbr of days in the month</t>
  </si>
  <si>
    <t>Avg Daily Sales</t>
  </si>
  <si>
    <t>Avg Daily Orders</t>
  </si>
  <si>
    <t>Avg Daily Order Amount</t>
  </si>
  <si>
    <t>TOTAL SALES OVERVIEW</t>
  </si>
  <si>
    <t>Month</t>
  </si>
  <si>
    <t>Total Restaurant Sales</t>
  </si>
  <si>
    <t>Vs previous month</t>
  </si>
  <si>
    <t>-</t>
  </si>
  <si>
    <t>Total Orders</t>
  </si>
  <si>
    <t>Avg Order Amount</t>
  </si>
  <si>
    <t>Monday</t>
  </si>
  <si>
    <t>Tuesday</t>
  </si>
  <si>
    <t>Wednesday</t>
  </si>
  <si>
    <t>Thursday</t>
  </si>
  <si>
    <t>Friday</t>
  </si>
  <si>
    <t>Saturday</t>
  </si>
  <si>
    <t>Sunday</t>
  </si>
  <si>
    <t>Total</t>
  </si>
  <si>
    <t>Shift</t>
  </si>
  <si>
    <t>Breakfast</t>
  </si>
  <si>
    <t>Lunch</t>
  </si>
  <si>
    <t>Tea Time</t>
  </si>
  <si>
    <t>Dinner</t>
  </si>
  <si>
    <t>OPERATIONS</t>
  </si>
  <si>
    <t>TIME MANAGEMENT</t>
  </si>
  <si>
    <t>Avg times (mins) / month</t>
  </si>
  <si>
    <t>Avg YTD</t>
  </si>
  <si>
    <t>From Ordered to Ready</t>
  </si>
  <si>
    <t>From Ready to Pick Up</t>
  </si>
  <si>
    <t>From Pick Up to Delivered</t>
  </si>
  <si>
    <t>Total Time</t>
  </si>
  <si>
    <t>TOTAL ORDERS AND DRIVERS</t>
  </si>
  <si>
    <t>Total Drivers</t>
  </si>
  <si>
    <t>CRM</t>
  </si>
  <si>
    <t>FREQUENCY</t>
  </si>
  <si>
    <t>Classes Of Orders Per Customers</t>
  </si>
  <si>
    <t>Nbr Of Customers YTD</t>
  </si>
  <si>
    <t>Customer Mix</t>
  </si>
  <si>
    <t>[1]</t>
  </si>
  <si>
    <t>[2:5]</t>
  </si>
  <si>
    <t>[6:10]</t>
  </si>
  <si>
    <t>[11:20]</t>
  </si>
  <si>
    <t>Satisfaction Level</t>
  </si>
  <si>
    <t>Orders Mix</t>
  </si>
  <si>
    <t>RETURNABILITY</t>
  </si>
  <si>
    <t>Nbr of customers</t>
  </si>
  <si>
    <t>Sum of Total Order Amount</t>
  </si>
  <si>
    <t>Row Labels</t>
  </si>
  <si>
    <t>Grand Total</t>
  </si>
  <si>
    <t>Count of Order ID</t>
  </si>
  <si>
    <t>Jan</t>
  </si>
  <si>
    <t>Feb</t>
  </si>
  <si>
    <t>Mar</t>
  </si>
  <si>
    <t>Apr</t>
  </si>
  <si>
    <t>May</t>
  </si>
  <si>
    <t>Jun</t>
  </si>
  <si>
    <t>Average of Satisfaction Level (1 to 5)</t>
  </si>
  <si>
    <t>Sum of Total Order Amount2</t>
  </si>
  <si>
    <t>Average of Distance Restaurant To Customer Address In KM</t>
  </si>
  <si>
    <t>Count of Order ID2</t>
  </si>
  <si>
    <t>List Restaurant Type</t>
  </si>
  <si>
    <t>List Payment Method</t>
  </si>
  <si>
    <t>List Satisfaction Level</t>
  </si>
  <si>
    <t>Sum of Commission Eat Best 20%</t>
  </si>
  <si>
    <t>AVG YTD</t>
  </si>
  <si>
    <t>Today's Date</t>
  </si>
  <si>
    <t>List Shift</t>
  </si>
  <si>
    <t>All Orders ID</t>
  </si>
  <si>
    <t>Eat Best Commission</t>
  </si>
  <si>
    <t>Eat Best Sales Commission</t>
  </si>
  <si>
    <t>Time Ready - Time Placed</t>
  </si>
  <si>
    <t>Order Picked Up - Order Ready</t>
  </si>
  <si>
    <t>Order Delivered - Order Picked Up</t>
  </si>
  <si>
    <t>Nbr Of Orders Per Driver Per Day</t>
  </si>
  <si>
    <t>SATISFACTION (LAST 3 MONTHS)</t>
  </si>
  <si>
    <t>Non Returning Customers</t>
  </si>
  <si>
    <t>Returning Customers</t>
  </si>
  <si>
    <t>Orders Per Customer</t>
  </si>
  <si>
    <t>Orders Per Customers</t>
  </si>
  <si>
    <t>[21:[</t>
  </si>
  <si>
    <t>Loyalty Points</t>
  </si>
  <si>
    <t>Points</t>
  </si>
  <si>
    <t>Min</t>
  </si>
  <si>
    <t>CUSTOMER LOYALTY REWARD SYSTEM</t>
  </si>
  <si>
    <t>RESTAURANT PERFORMANCE REWARD SYSTEM</t>
  </si>
  <si>
    <t>[1:3]</t>
  </si>
  <si>
    <t>[4:6]</t>
  </si>
  <si>
    <t>[7:9]</t>
  </si>
  <si>
    <t>[10:12]</t>
  </si>
  <si>
    <t>[12:[</t>
  </si>
  <si>
    <t>New Commission 2021</t>
  </si>
  <si>
    <t>To Return Or Not To Return</t>
  </si>
  <si>
    <t>Average of Order Delivered - Order Picked Up</t>
  </si>
  <si>
    <t>Sum of Avg Time Picked Up To Delivery (mins)</t>
  </si>
  <si>
    <t>Count of Customer ID</t>
  </si>
  <si>
    <t>Dated If</t>
  </si>
  <si>
    <t>Avg Returning Time</t>
  </si>
  <si>
    <t>Avg Returning Time (days) Of Returning</t>
  </si>
  <si>
    <t>Total Customers</t>
  </si>
  <si>
    <t>Jul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</si>
</sst>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F800]dddd\,\ mmmm\ dd\,\ yyyy"/>
    <numFmt numFmtId="165" formatCode="_-[$$-409]* #,##0.00_ ;_-[$$-409]* \-#,##0.00\ ;_-[$$-409]* &quot;-&quot;??_ ;_-@_ "/>
    <numFmt numFmtId="166" formatCode="&quot;$&quot;#,##0.00"/>
  </numFmts>
  <fonts count="19" x14ac:knownFonts="1">
    <font>
      <sz val="11"/>
      <color theme="1"/>
      <name val="Arial"/>
    </font>
    <font>
      <sz val="11"/>
      <color theme="1"/>
      <name val="Calibri"/>
      <family val="2"/>
      <scheme val="minor"/>
    </font>
    <font>
      <sz val="11"/>
      <color theme="1"/>
      <name val="Arial"/>
    </font>
    <font>
      <sz val="11"/>
      <color theme="1"/>
      <name val="Arial"/>
      <family val="2"/>
    </font>
    <font>
      <sz val="11"/>
      <color theme="1"/>
      <name val="Calibri"/>
      <family val="2"/>
    </font>
    <font>
      <b/>
      <sz val="11"/>
      <color theme="1"/>
      <name val="Arial"/>
      <family val="2"/>
    </font>
    <font>
      <b/>
      <sz val="11"/>
      <color theme="1"/>
      <name val="Calibri"/>
      <family val="2"/>
    </font>
    <font>
      <sz val="11"/>
      <name val="Calibri"/>
      <family val="2"/>
    </font>
    <font>
      <sz val="11"/>
      <name val="Arial"/>
      <family val="2"/>
    </font>
    <font>
      <b/>
      <sz val="10"/>
      <color rgb="FFFFFFFF"/>
      <name val="Calibri"/>
      <family val="2"/>
      <scheme val="minor"/>
    </font>
    <font>
      <sz val="10"/>
      <color theme="1"/>
      <name val="Calibri"/>
      <family val="2"/>
      <scheme val="minor"/>
    </font>
    <font>
      <b/>
      <sz val="10"/>
      <color theme="1"/>
      <name val="Calibri"/>
      <family val="2"/>
      <scheme val="minor"/>
    </font>
    <font>
      <sz val="10"/>
      <name val="Calibri"/>
      <family val="2"/>
      <scheme val="minor"/>
    </font>
    <font>
      <b/>
      <sz val="10"/>
      <name val="Calibri"/>
      <family val="2"/>
      <scheme val="minor"/>
    </font>
    <font>
      <i/>
      <sz val="10"/>
      <color theme="1"/>
      <name val="Calibri"/>
      <family val="2"/>
      <scheme val="minor"/>
    </font>
    <font>
      <sz val="10"/>
      <color rgb="FFFFFFFF"/>
      <name val="Calibri"/>
      <family val="2"/>
      <scheme val="minor"/>
    </font>
    <font>
      <sz val="8"/>
      <name val="Arial"/>
      <family val="2"/>
    </font>
    <font>
      <b/>
      <sz val="11"/>
      <color theme="1"/>
      <name val="Calibri"/>
      <family val="2"/>
      <scheme val="minor"/>
    </font>
    <font>
      <sz val="11"/>
      <name val="Calibri"/>
    </font>
  </fonts>
  <fills count="14">
    <fill>
      <patternFill patternType="none"/>
    </fill>
    <fill>
      <patternFill patternType="gray125"/>
    </fill>
    <fill>
      <patternFill patternType="solid">
        <fgColor rgb="FF000000"/>
        <bgColor rgb="FF000000"/>
      </patternFill>
    </fill>
    <fill>
      <patternFill patternType="solid">
        <fgColor rgb="FFFFFF00"/>
        <bgColor rgb="FFFFFF00"/>
      </patternFill>
    </fill>
    <fill>
      <patternFill patternType="solid">
        <fgColor rgb="FFD9D9D9"/>
        <bgColor rgb="FFD9D9D9"/>
      </patternFill>
    </fill>
    <fill>
      <patternFill patternType="solid">
        <fgColor theme="0" tint="-0.14999847407452621"/>
        <bgColor theme="0" tint="-0.14999847407452621"/>
      </patternFill>
    </fill>
    <fill>
      <patternFill patternType="solid">
        <fgColor theme="0" tint="-0.249977111117893"/>
        <bgColor indexed="64"/>
      </patternFill>
    </fill>
    <fill>
      <patternFill patternType="solid">
        <fgColor rgb="FFFFFF00"/>
        <bgColor indexed="64"/>
      </patternFill>
    </fill>
    <fill>
      <patternFill patternType="solid">
        <fgColor theme="7" tint="0.79998168889431442"/>
        <bgColor indexed="64"/>
      </patternFill>
    </fill>
    <fill>
      <patternFill patternType="solid">
        <fgColor theme="7" tint="0.79998168889431442"/>
        <bgColor theme="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s>
  <cellStyleXfs count="2">
    <xf numFmtId="0" fontId="0" fillId="0" borderId="0"/>
    <xf numFmtId="9" fontId="2" fillId="0" borderId="0" applyFont="0" applyFill="0" applyBorder="0" applyAlignment="0" applyProtection="0"/>
  </cellStyleXfs>
  <cellXfs count="155">
    <xf numFmtId="0" fontId="0" fillId="0" borderId="0" xfId="0" applyFont="1" applyAlignment="1"/>
    <xf numFmtId="0" fontId="4" fillId="0" borderId="0" xfId="0" applyFont="1" applyFill="1"/>
    <xf numFmtId="0" fontId="0" fillId="0" borderId="0" xfId="0" applyFont="1" applyFill="1" applyAlignment="1"/>
    <xf numFmtId="0" fontId="0" fillId="0" borderId="0" xfId="0" pivotButton="1" applyFont="1" applyAlignment="1"/>
    <xf numFmtId="0" fontId="0" fillId="0" borderId="0" xfId="0" applyFont="1" applyAlignment="1">
      <alignment horizontal="left"/>
    </xf>
    <xf numFmtId="0" fontId="3" fillId="0" borderId="0" xfId="0" applyFont="1" applyAlignment="1"/>
    <xf numFmtId="164" fontId="0" fillId="0" borderId="0" xfId="0" applyNumberFormat="1" applyFont="1" applyAlignment="1">
      <alignment horizontal="left"/>
    </xf>
    <xf numFmtId="165" fontId="0" fillId="0" borderId="0" xfId="0" applyNumberFormat="1" applyFont="1" applyAlignment="1"/>
    <xf numFmtId="10" fontId="0" fillId="0" borderId="0" xfId="0" applyNumberFormat="1" applyFont="1" applyAlignment="1"/>
    <xf numFmtId="2" fontId="0" fillId="0" borderId="0" xfId="0" applyNumberFormat="1" applyFont="1" applyAlignment="1"/>
    <xf numFmtId="0" fontId="0" fillId="0" borderId="0" xfId="0" applyNumberFormat="1" applyFont="1" applyAlignment="1"/>
    <xf numFmtId="20" fontId="0" fillId="0" borderId="0" xfId="0" applyNumberFormat="1" applyFont="1" applyAlignment="1">
      <alignment horizontal="left"/>
    </xf>
    <xf numFmtId="0" fontId="7" fillId="0" borderId="0" xfId="0" applyFont="1"/>
    <xf numFmtId="0" fontId="7" fillId="0" borderId="0" xfId="0" applyFont="1" applyAlignment="1"/>
    <xf numFmtId="0" fontId="8" fillId="0" borderId="0" xfId="0" applyFont="1" applyAlignment="1"/>
    <xf numFmtId="0" fontId="7" fillId="0" borderId="0" xfId="0" applyFont="1" applyFill="1" applyAlignment="1"/>
    <xf numFmtId="0" fontId="7" fillId="0" borderId="0" xfId="0" applyFont="1" applyFill="1"/>
    <xf numFmtId="164" fontId="7" fillId="0" borderId="0" xfId="0" applyNumberFormat="1" applyFont="1" applyFill="1" applyAlignment="1">
      <alignment horizontal="left"/>
    </xf>
    <xf numFmtId="0" fontId="8" fillId="0" borderId="0" xfId="0" applyFont="1" applyFill="1" applyAlignment="1"/>
    <xf numFmtId="165" fontId="7" fillId="0" borderId="0" xfId="0" applyNumberFormat="1" applyFont="1" applyFill="1"/>
    <xf numFmtId="20" fontId="7" fillId="0" borderId="0" xfId="0" applyNumberFormat="1" applyFont="1" applyFill="1"/>
    <xf numFmtId="20" fontId="7" fillId="0" borderId="0" xfId="0" applyNumberFormat="1" applyFont="1" applyFill="1" applyAlignment="1"/>
    <xf numFmtId="164" fontId="8" fillId="0" borderId="0" xfId="0" applyNumberFormat="1" applyFont="1" applyFill="1" applyAlignment="1"/>
    <xf numFmtId="0" fontId="6" fillId="0" borderId="2" xfId="0" applyFont="1" applyFill="1" applyBorder="1"/>
    <xf numFmtId="0" fontId="5" fillId="0" borderId="2" xfId="0" applyFont="1" applyFill="1" applyBorder="1" applyAlignment="1"/>
    <xf numFmtId="0" fontId="0" fillId="6" borderId="0" xfId="0" applyFont="1" applyFill="1" applyAlignment="1"/>
    <xf numFmtId="0" fontId="7" fillId="0" borderId="0" xfId="0" applyNumberFormat="1" applyFont="1" applyFill="1" applyAlignment="1"/>
    <xf numFmtId="0" fontId="8" fillId="0" borderId="0" xfId="0" applyNumberFormat="1" applyFont="1" applyFill="1" applyAlignment="1"/>
    <xf numFmtId="0" fontId="9"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vertical="center"/>
    </xf>
    <xf numFmtId="0" fontId="10" fillId="0" borderId="0" xfId="0" applyFont="1" applyAlignment="1"/>
    <xf numFmtId="0" fontId="9" fillId="0" borderId="0" xfId="0" applyFont="1" applyFill="1" applyAlignment="1">
      <alignment horizontal="left" vertical="center"/>
    </xf>
    <xf numFmtId="0" fontId="10" fillId="0" borderId="0" xfId="0" applyFont="1" applyFill="1" applyAlignment="1">
      <alignment horizontal="center" vertical="center"/>
    </xf>
    <xf numFmtId="0" fontId="10" fillId="0" borderId="0" xfId="0" applyFont="1" applyFill="1" applyAlignment="1">
      <alignment vertical="center"/>
    </xf>
    <xf numFmtId="0" fontId="10" fillId="0" borderId="0" xfId="0" applyFont="1" applyFill="1" applyAlignment="1"/>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0" fontId="10" fillId="0" borderId="4" xfId="0" applyFont="1" applyBorder="1" applyAlignment="1">
      <alignment horizontal="left" vertical="center"/>
    </xf>
    <xf numFmtId="14" fontId="10" fillId="0" borderId="5" xfId="0" applyNumberFormat="1" applyFont="1" applyBorder="1" applyAlignment="1">
      <alignment horizontal="center" vertical="center"/>
    </xf>
    <xf numFmtId="9" fontId="10" fillId="0" borderId="5" xfId="1" applyFont="1" applyBorder="1" applyAlignment="1">
      <alignment horizontal="center" vertical="center"/>
    </xf>
    <xf numFmtId="0" fontId="11" fillId="3" borderId="0" xfId="0" applyFont="1" applyFill="1" applyAlignment="1">
      <alignment horizontal="left" vertical="center"/>
    </xf>
    <xf numFmtId="0" fontId="11" fillId="0" borderId="1" xfId="0" applyFont="1" applyBorder="1" applyAlignment="1">
      <alignment horizontal="left" vertical="center"/>
    </xf>
    <xf numFmtId="17" fontId="11" fillId="0" borderId="1" xfId="0" applyNumberFormat="1" applyFont="1" applyBorder="1" applyAlignment="1">
      <alignment horizontal="center" vertical="center"/>
    </xf>
    <xf numFmtId="17" fontId="11" fillId="0" borderId="6" xfId="0" applyNumberFormat="1" applyFont="1" applyBorder="1" applyAlignment="1">
      <alignment horizontal="center" vertical="center"/>
    </xf>
    <xf numFmtId="0" fontId="11" fillId="0" borderId="7" xfId="0" applyFont="1" applyBorder="1" applyAlignment="1">
      <alignment horizontal="center" vertical="center"/>
    </xf>
    <xf numFmtId="0" fontId="10" fillId="0" borderId="1" xfId="0" applyFont="1" applyBorder="1" applyAlignment="1">
      <alignment horizontal="left" vertical="center"/>
    </xf>
    <xf numFmtId="1" fontId="10" fillId="0" borderId="6" xfId="0" applyNumberFormat="1" applyFont="1" applyBorder="1" applyAlignment="1">
      <alignment horizontal="center" vertical="center"/>
    </xf>
    <xf numFmtId="1" fontId="11" fillId="0" borderId="8" xfId="0" applyNumberFormat="1" applyFont="1" applyBorder="1" applyAlignment="1">
      <alignment horizontal="center" vertical="center"/>
    </xf>
    <xf numFmtId="166" fontId="12" fillId="0" borderId="1" xfId="0" applyNumberFormat="1" applyFont="1" applyBorder="1" applyAlignment="1">
      <alignment horizontal="center" vertical="center"/>
    </xf>
    <xf numFmtId="166" fontId="12" fillId="0" borderId="6" xfId="0" applyNumberFormat="1" applyFont="1" applyBorder="1" applyAlignment="1">
      <alignment horizontal="center" vertical="center"/>
    </xf>
    <xf numFmtId="166" fontId="13" fillId="0" borderId="8" xfId="0" applyNumberFormat="1" applyFont="1" applyBorder="1" applyAlignment="1">
      <alignment horizontal="center" vertical="center"/>
    </xf>
    <xf numFmtId="2" fontId="10" fillId="0" borderId="1" xfId="0" applyNumberFormat="1" applyFont="1" applyBorder="1" applyAlignment="1">
      <alignment horizontal="center" vertical="center"/>
    </xf>
    <xf numFmtId="2" fontId="10" fillId="0" borderId="6" xfId="0" applyNumberFormat="1" applyFont="1" applyBorder="1" applyAlignment="1">
      <alignment horizontal="center" vertical="center"/>
    </xf>
    <xf numFmtId="2" fontId="11" fillId="0" borderId="8" xfId="0" applyNumberFormat="1" applyFont="1" applyBorder="1" applyAlignment="1">
      <alignment horizontal="center" vertical="center"/>
    </xf>
    <xf numFmtId="166" fontId="10" fillId="0" borderId="1" xfId="0" applyNumberFormat="1" applyFont="1" applyBorder="1" applyAlignment="1">
      <alignment horizontal="center" vertical="center"/>
    </xf>
    <xf numFmtId="166" fontId="11" fillId="0" borderId="9" xfId="0" applyNumberFormat="1"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166" fontId="13" fillId="0" borderId="12" xfId="0" applyNumberFormat="1" applyFont="1" applyBorder="1" applyAlignment="1">
      <alignment horizontal="center" vertical="center"/>
    </xf>
    <xf numFmtId="166" fontId="13" fillId="0" borderId="13" xfId="0" applyNumberFormat="1" applyFont="1" applyBorder="1" applyAlignment="1">
      <alignment horizontal="center" vertical="center"/>
    </xf>
    <xf numFmtId="0" fontId="14" fillId="0" borderId="1" xfId="0" applyFont="1" applyBorder="1" applyAlignment="1">
      <alignment horizontal="left" vertical="center"/>
    </xf>
    <xf numFmtId="0" fontId="11" fillId="4" borderId="12" xfId="0" applyFont="1" applyFill="1" applyBorder="1" applyAlignment="1">
      <alignment horizontal="center" vertical="center"/>
    </xf>
    <xf numFmtId="0" fontId="11" fillId="4" borderId="13" xfId="0" applyFont="1" applyFill="1" applyBorder="1" applyAlignment="1">
      <alignment horizontal="center" vertical="center"/>
    </xf>
    <xf numFmtId="0" fontId="12" fillId="0" borderId="1" xfId="0" applyNumberFormat="1" applyFont="1" applyBorder="1" applyAlignment="1">
      <alignment horizontal="center" vertical="center"/>
    </xf>
    <xf numFmtId="0" fontId="11" fillId="0" borderId="12" xfId="0" applyFont="1" applyBorder="1" applyAlignment="1">
      <alignment horizontal="center" vertical="center"/>
    </xf>
    <xf numFmtId="0" fontId="11" fillId="0" borderId="13" xfId="0" applyFont="1" applyBorder="1" applyAlignment="1">
      <alignment horizontal="center" vertical="center"/>
    </xf>
    <xf numFmtId="166" fontId="13" fillId="0" borderId="14" xfId="0" applyNumberFormat="1" applyFont="1" applyBorder="1" applyAlignment="1">
      <alignment horizontal="center" vertical="center"/>
    </xf>
    <xf numFmtId="166" fontId="13" fillId="0" borderId="15" xfId="0" applyNumberFormat="1" applyFont="1" applyBorder="1" applyAlignment="1">
      <alignment horizontal="center" vertical="center"/>
    </xf>
    <xf numFmtId="0" fontId="9" fillId="2" borderId="0" xfId="0" applyFont="1" applyFill="1" applyAlignment="1">
      <alignment vertical="center"/>
    </xf>
    <xf numFmtId="0" fontId="15" fillId="2" borderId="0" xfId="0" applyFont="1" applyFill="1" applyAlignment="1">
      <alignment horizontal="center" vertical="center"/>
    </xf>
    <xf numFmtId="0" fontId="15" fillId="2" borderId="0" xfId="0" applyFont="1" applyFill="1" applyAlignment="1">
      <alignment vertical="center"/>
    </xf>
    <xf numFmtId="0" fontId="11" fillId="0" borderId="1" xfId="0" applyFont="1" applyBorder="1" applyAlignment="1">
      <alignment horizontal="center" vertical="center"/>
    </xf>
    <xf numFmtId="0" fontId="10" fillId="0" borderId="1" xfId="0" applyFont="1" applyBorder="1" applyAlignment="1">
      <alignment horizontal="center" vertical="center"/>
    </xf>
    <xf numFmtId="0" fontId="14" fillId="0" borderId="1" xfId="0" applyFont="1" applyBorder="1" applyAlignment="1">
      <alignment horizontal="center" vertical="center"/>
    </xf>
    <xf numFmtId="9" fontId="14" fillId="0" borderId="1" xfId="1" applyFont="1" applyBorder="1" applyAlignment="1">
      <alignment horizontal="center" vertical="center"/>
    </xf>
    <xf numFmtId="0" fontId="10" fillId="0" borderId="0" xfId="0" applyFont="1" applyAlignment="1">
      <alignment horizontal="center"/>
    </xf>
    <xf numFmtId="0" fontId="11" fillId="3" borderId="0" xfId="0" applyFont="1" applyFill="1" applyAlignment="1"/>
    <xf numFmtId="0" fontId="11" fillId="0" borderId="1" xfId="0" applyFont="1" applyBorder="1" applyAlignment="1">
      <alignment horizontal="left"/>
    </xf>
    <xf numFmtId="0" fontId="11" fillId="0" borderId="1" xfId="0" applyFont="1" applyBorder="1" applyAlignment="1">
      <alignment horizontal="center"/>
    </xf>
    <xf numFmtId="0" fontId="10" fillId="0" borderId="1" xfId="0" applyFont="1" applyBorder="1" applyAlignment="1">
      <alignment horizontal="left"/>
    </xf>
    <xf numFmtId="0" fontId="10" fillId="0" borderId="1" xfId="0" applyFont="1" applyBorder="1" applyAlignment="1">
      <alignment horizontal="center"/>
    </xf>
    <xf numFmtId="0" fontId="10" fillId="0" borderId="1" xfId="0" applyFont="1" applyBorder="1" applyAlignment="1"/>
    <xf numFmtId="9" fontId="10" fillId="0" borderId="1" xfId="0" applyNumberFormat="1" applyFont="1" applyBorder="1" applyAlignment="1">
      <alignment horizontal="center" vertical="center"/>
    </xf>
    <xf numFmtId="9" fontId="14" fillId="0" borderId="6" xfId="1" applyFont="1" applyBorder="1" applyAlignment="1">
      <alignment horizontal="center" vertical="center"/>
    </xf>
    <xf numFmtId="2" fontId="11" fillId="4" borderId="8" xfId="0" applyNumberFormat="1" applyFont="1" applyFill="1" applyBorder="1" applyAlignment="1">
      <alignment horizontal="center" vertical="center"/>
    </xf>
    <xf numFmtId="2" fontId="11" fillId="4" borderId="9" xfId="0" applyNumberFormat="1" applyFont="1" applyFill="1" applyBorder="1" applyAlignment="1">
      <alignment horizontal="center" vertical="center"/>
    </xf>
    <xf numFmtId="9" fontId="14" fillId="0" borderId="1" xfId="0" applyNumberFormat="1" applyFont="1" applyBorder="1" applyAlignment="1">
      <alignment horizontal="center" vertical="center"/>
    </xf>
    <xf numFmtId="9" fontId="14" fillId="0" borderId="6" xfId="0" applyNumberFormat="1" applyFont="1" applyBorder="1" applyAlignment="1">
      <alignment horizontal="center" vertical="center"/>
    </xf>
    <xf numFmtId="0" fontId="10" fillId="0" borderId="6" xfId="0" applyFont="1" applyBorder="1" applyAlignment="1">
      <alignment horizontal="center" vertical="center"/>
    </xf>
    <xf numFmtId="9" fontId="10" fillId="0" borderId="1" xfId="1" applyFont="1" applyBorder="1" applyAlignment="1">
      <alignment horizontal="center"/>
    </xf>
    <xf numFmtId="0" fontId="11" fillId="5" borderId="21" xfId="0" applyFont="1" applyFill="1" applyBorder="1" applyAlignment="1">
      <alignment horizontal="center"/>
    </xf>
    <xf numFmtId="0" fontId="11" fillId="0" borderId="21" xfId="0" applyFont="1" applyBorder="1" applyAlignment="1">
      <alignment horizontal="center"/>
    </xf>
    <xf numFmtId="0" fontId="3" fillId="5" borderId="21" xfId="0" applyFont="1" applyFill="1" applyBorder="1" applyAlignment="1">
      <alignment horizontal="center"/>
    </xf>
    <xf numFmtId="0" fontId="3" fillId="0" borderId="21" xfId="0" applyFont="1" applyBorder="1" applyAlignment="1">
      <alignment horizontal="center"/>
    </xf>
    <xf numFmtId="0" fontId="11" fillId="5" borderId="22" xfId="0" applyFont="1" applyFill="1" applyBorder="1" applyAlignment="1">
      <alignment horizontal="left"/>
    </xf>
    <xf numFmtId="0" fontId="11" fillId="0" borderId="22" xfId="0" applyFont="1" applyBorder="1" applyAlignment="1"/>
    <xf numFmtId="0" fontId="11" fillId="5" borderId="22" xfId="0" applyFont="1" applyFill="1" applyBorder="1" applyAlignment="1"/>
    <xf numFmtId="0" fontId="5" fillId="0" borderId="0" xfId="0" applyFont="1" applyBorder="1" applyAlignment="1"/>
    <xf numFmtId="0" fontId="5" fillId="0" borderId="23" xfId="0" applyFont="1" applyBorder="1" applyAlignment="1">
      <alignment horizontal="center"/>
    </xf>
    <xf numFmtId="0" fontId="5" fillId="0" borderId="0" xfId="0" applyFont="1" applyAlignment="1"/>
    <xf numFmtId="0" fontId="3" fillId="0" borderId="5" xfId="0" applyFont="1" applyBorder="1" applyAlignment="1"/>
    <xf numFmtId="0" fontId="3" fillId="0" borderId="16" xfId="0" applyFont="1" applyBorder="1" applyAlignment="1"/>
    <xf numFmtId="0" fontId="3" fillId="0" borderId="19" xfId="0" applyFont="1" applyBorder="1" applyAlignment="1"/>
    <xf numFmtId="0" fontId="3" fillId="0" borderId="17" xfId="0" applyFont="1" applyBorder="1" applyAlignment="1">
      <alignment horizontal="center"/>
    </xf>
    <xf numFmtId="0" fontId="3" fillId="0" borderId="18" xfId="0" applyFont="1" applyBorder="1" applyAlignment="1">
      <alignment horizontal="center"/>
    </xf>
    <xf numFmtId="0" fontId="0" fillId="0" borderId="3" xfId="0" applyFont="1" applyBorder="1" applyAlignment="1">
      <alignment horizontal="center"/>
    </xf>
    <xf numFmtId="0" fontId="0" fillId="0" borderId="20" xfId="0" applyFont="1" applyBorder="1" applyAlignment="1">
      <alignment horizontal="center"/>
    </xf>
    <xf numFmtId="9" fontId="0" fillId="0" borderId="4" xfId="1" applyFont="1" applyBorder="1" applyAlignment="1">
      <alignment horizontal="center"/>
    </xf>
    <xf numFmtId="9" fontId="0" fillId="0" borderId="4" xfId="1" applyNumberFormat="1" applyFont="1" applyBorder="1" applyAlignment="1">
      <alignment horizontal="center"/>
    </xf>
    <xf numFmtId="9" fontId="7" fillId="0" borderId="0" xfId="1" applyFont="1" applyAlignment="1"/>
    <xf numFmtId="0" fontId="7" fillId="7" borderId="0" xfId="0" applyFont="1" applyFill="1" applyAlignment="1"/>
    <xf numFmtId="0" fontId="6" fillId="7" borderId="2" xfId="0" applyFont="1" applyFill="1" applyBorder="1" applyAlignment="1"/>
    <xf numFmtId="0" fontId="6" fillId="7" borderId="2" xfId="0" applyFont="1" applyFill="1" applyBorder="1"/>
    <xf numFmtId="0" fontId="7" fillId="8" borderId="0" xfId="0" applyFont="1" applyFill="1" applyAlignment="1"/>
    <xf numFmtId="0" fontId="7" fillId="8" borderId="0" xfId="0" applyFont="1" applyFill="1"/>
    <xf numFmtId="0" fontId="6" fillId="8" borderId="2" xfId="0" applyFont="1" applyFill="1" applyBorder="1"/>
    <xf numFmtId="20" fontId="0" fillId="0" borderId="0" xfId="0" applyNumberFormat="1" applyFont="1" applyAlignment="1"/>
    <xf numFmtId="0" fontId="18" fillId="0" borderId="0" xfId="0" applyNumberFormat="1" applyFont="1" applyAlignment="1"/>
    <xf numFmtId="0" fontId="7" fillId="9" borderId="0" xfId="0" applyFont="1" applyFill="1" applyAlignment="1"/>
    <xf numFmtId="0" fontId="10" fillId="0" borderId="24" xfId="0" applyFont="1" applyBorder="1" applyAlignment="1">
      <alignment horizontal="left" vertical="center"/>
    </xf>
    <xf numFmtId="0" fontId="10" fillId="0" borderId="24" xfId="0" applyFont="1" applyBorder="1" applyAlignment="1">
      <alignment horizontal="center" vertical="center"/>
    </xf>
    <xf numFmtId="0" fontId="10" fillId="0" borderId="26" xfId="0" applyFont="1" applyBorder="1" applyAlignment="1">
      <alignment horizontal="left" vertical="center"/>
    </xf>
    <xf numFmtId="0" fontId="10" fillId="0" borderId="27" xfId="0" applyFont="1" applyBorder="1" applyAlignment="1">
      <alignment horizontal="center" vertical="center"/>
    </xf>
    <xf numFmtId="0" fontId="10" fillId="0" borderId="29" xfId="0" applyFont="1" applyBorder="1" applyAlignment="1">
      <alignment horizontal="left" vertical="center"/>
    </xf>
    <xf numFmtId="0" fontId="10" fillId="0" borderId="30" xfId="0" applyFont="1" applyBorder="1" applyAlignment="1">
      <alignment horizontal="center" vertical="center"/>
    </xf>
    <xf numFmtId="0" fontId="11" fillId="0" borderId="25" xfId="0" applyFont="1" applyBorder="1" applyAlignment="1">
      <alignment horizontal="left" vertical="center"/>
    </xf>
    <xf numFmtId="0" fontId="11" fillId="0" borderId="25" xfId="0" applyFont="1" applyBorder="1" applyAlignment="1">
      <alignment horizontal="center" vertical="center"/>
    </xf>
    <xf numFmtId="9" fontId="10" fillId="0" borderId="24" xfId="1" applyFont="1" applyBorder="1" applyAlignment="1">
      <alignment horizontal="center" vertical="center"/>
    </xf>
    <xf numFmtId="9" fontId="10" fillId="0" borderId="28" xfId="1" applyFont="1" applyBorder="1" applyAlignment="1">
      <alignment horizontal="center" vertical="center"/>
    </xf>
    <xf numFmtId="9" fontId="10" fillId="6" borderId="31" xfId="1" applyFont="1" applyFill="1" applyBorder="1" applyAlignment="1">
      <alignment horizontal="center" vertical="center"/>
    </xf>
    <xf numFmtId="0" fontId="11" fillId="0" borderId="8" xfId="0" applyFont="1" applyBorder="1" applyAlignment="1">
      <alignment horizontal="center" vertical="center"/>
    </xf>
    <xf numFmtId="0" fontId="11" fillId="4" borderId="8" xfId="0" applyFont="1" applyFill="1" applyBorder="1" applyAlignment="1">
      <alignment horizontal="center" vertical="center"/>
    </xf>
    <xf numFmtId="0" fontId="11" fillId="4" borderId="9" xfId="0" applyFont="1" applyFill="1" applyBorder="1" applyAlignment="1">
      <alignment horizontal="center" vertical="center"/>
    </xf>
    <xf numFmtId="9" fontId="11" fillId="0" borderId="25" xfId="1" applyFont="1" applyFill="1" applyBorder="1" applyAlignment="1">
      <alignment horizontal="center" vertical="center"/>
    </xf>
    <xf numFmtId="0" fontId="17" fillId="0" borderId="3" xfId="0" applyFont="1" applyBorder="1" applyAlignment="1"/>
    <xf numFmtId="164" fontId="17" fillId="0" borderId="3" xfId="0" applyNumberFormat="1" applyFont="1" applyBorder="1" applyAlignment="1"/>
    <xf numFmtId="0" fontId="1" fillId="0" borderId="0" xfId="0" applyFont="1" applyAlignment="1"/>
    <xf numFmtId="165" fontId="1" fillId="0" borderId="3" xfId="0" applyNumberFormat="1" applyFont="1" applyBorder="1" applyAlignment="1"/>
    <xf numFmtId="165" fontId="17" fillId="0" borderId="3" xfId="0" applyNumberFormat="1" applyFont="1" applyBorder="1" applyAlignment="1"/>
    <xf numFmtId="2" fontId="1" fillId="0" borderId="3" xfId="0" applyNumberFormat="1" applyFont="1" applyBorder="1" applyAlignment="1"/>
    <xf numFmtId="2" fontId="17" fillId="0" borderId="3" xfId="0" applyNumberFormat="1" applyFont="1" applyBorder="1" applyAlignment="1"/>
    <xf numFmtId="0" fontId="1" fillId="0" borderId="3" xfId="0" applyFont="1" applyBorder="1" applyAlignment="1"/>
    <xf numFmtId="10" fontId="1" fillId="0" borderId="3" xfId="0" applyNumberFormat="1" applyFont="1" applyBorder="1" applyAlignment="1"/>
    <xf numFmtId="10" fontId="17" fillId="0" borderId="3" xfId="0" applyNumberFormat="1" applyFont="1" applyBorder="1" applyAlignment="1"/>
    <xf numFmtId="20" fontId="1" fillId="0" borderId="0" xfId="0" applyNumberFormat="1" applyFont="1" applyAlignment="1"/>
    <xf numFmtId="10" fontId="1" fillId="0" borderId="0" xfId="0" applyNumberFormat="1" applyFont="1" applyAlignment="1"/>
    <xf numFmtId="17" fontId="17" fillId="0" borderId="1" xfId="0" applyNumberFormat="1" applyFont="1" applyBorder="1" applyAlignment="1">
      <alignment horizontal="left" vertical="center"/>
    </xf>
    <xf numFmtId="0" fontId="1" fillId="10" borderId="0" xfId="0" applyFont="1" applyFill="1" applyAlignment="1"/>
    <xf numFmtId="0" fontId="17" fillId="11" borderId="3" xfId="0" applyFont="1" applyFill="1" applyBorder="1" applyAlignment="1"/>
    <xf numFmtId="2" fontId="1" fillId="11" borderId="3" xfId="0" applyNumberFormat="1" applyFont="1" applyFill="1" applyBorder="1" applyAlignment="1"/>
    <xf numFmtId="0" fontId="1" fillId="12" borderId="0" xfId="0" applyFont="1" applyFill="1" applyAlignment="1"/>
    <xf numFmtId="0" fontId="17" fillId="13" borderId="3" xfId="0" applyFont="1" applyFill="1" applyBorder="1" applyAlignment="1"/>
    <xf numFmtId="2" fontId="1" fillId="13" borderId="3" xfId="0" applyNumberFormat="1" applyFont="1" applyFill="1" applyBorder="1" applyAlignment="1"/>
  </cellXfs>
  <cellStyles count="2">
    <cellStyle name="Normal" xfId="0" builtinId="0"/>
    <cellStyle name="Percent" xfId="1" builtinId="5"/>
  </cellStyles>
  <dxfs count="140">
    <dxf>
      <font>
        <color rgb="FF00B050"/>
      </font>
      <fill>
        <patternFill patternType="none">
          <bgColor auto="1"/>
        </patternFill>
      </fill>
    </dxf>
    <dxf>
      <font>
        <color rgb="FFFF0000"/>
      </font>
      <fill>
        <patternFill patternType="none">
          <bgColor auto="1"/>
        </patternFill>
      </fill>
    </dxf>
    <dxf>
      <font>
        <color rgb="FF00B050"/>
      </font>
      <fill>
        <patternFill patternType="none">
          <bgColor auto="1"/>
        </patternFill>
      </fill>
    </dxf>
    <dxf>
      <font>
        <color rgb="FFFF0000"/>
      </font>
      <fill>
        <patternFill patternType="none">
          <bgColor auto="1"/>
        </patternFill>
      </fill>
    </dxf>
    <dxf>
      <font>
        <color rgb="FF00B050"/>
      </font>
      <fill>
        <patternFill patternType="none">
          <bgColor auto="1"/>
        </patternFill>
      </fill>
    </dxf>
    <dxf>
      <font>
        <color rgb="FFFF0000"/>
      </font>
      <fill>
        <patternFill patternType="none">
          <bgColor auto="1"/>
        </patternFill>
      </fill>
    </dxf>
    <dxf>
      <font>
        <color rgb="FFFF0000"/>
      </font>
      <fill>
        <patternFill patternType="none">
          <bgColor auto="1"/>
        </patternFill>
      </fill>
    </dxf>
    <dxf>
      <font>
        <color rgb="FF00B050"/>
      </font>
      <fill>
        <patternFill patternType="none">
          <bgColor auto="1"/>
        </patternFill>
      </fill>
    </dxf>
    <dxf>
      <font>
        <color rgb="FF00B050"/>
      </font>
      <fill>
        <patternFill patternType="none">
          <bgColor auto="1"/>
        </patternFill>
      </fill>
    </dxf>
    <dxf>
      <font>
        <color rgb="FFFF0000"/>
      </font>
      <fill>
        <patternFill patternType="none">
          <bgColor auto="1"/>
        </patternFill>
      </fill>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font>
        <b val="0"/>
        <i val="0"/>
        <strike val="0"/>
        <condense val="0"/>
        <extend val="0"/>
        <outline val="0"/>
        <shadow val="0"/>
        <u val="none"/>
        <vertAlign val="baseline"/>
        <sz val="11"/>
        <color auto="1"/>
        <name val="Calibri"/>
        <scheme val="none"/>
      </font>
      <numFmt numFmtId="0" formatCode="General"/>
    </dxf>
    <dxf>
      <font>
        <b val="0"/>
        <i val="0"/>
        <strike val="0"/>
        <condense val="0"/>
        <extend val="0"/>
        <outline val="0"/>
        <shadow val="0"/>
        <u val="none"/>
        <vertAlign val="baseline"/>
        <sz val="11"/>
        <color auto="1"/>
        <name val="Calibri"/>
        <family val="2"/>
        <scheme val="none"/>
      </font>
      <fill>
        <patternFill patternType="none">
          <fgColor indexed="64"/>
          <bgColor auto="1"/>
        </patternFill>
      </fill>
    </dxf>
    <dxf>
      <font>
        <b val="0"/>
        <i val="0"/>
        <strike val="0"/>
        <condense val="0"/>
        <extend val="0"/>
        <outline val="0"/>
        <shadow val="0"/>
        <u val="none"/>
        <vertAlign val="baseline"/>
        <sz val="11"/>
        <color auto="1"/>
        <name val="Calibri"/>
        <family val="2"/>
        <scheme val="none"/>
      </font>
      <numFmt numFmtId="164" formatCode="[$-F800]dddd\,\ mmmm\ dd\,\ yyyy"/>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auto="1"/>
        </patternFill>
      </fill>
    </dxf>
    <dxf>
      <font>
        <b val="0"/>
        <i val="0"/>
        <strike val="0"/>
        <condense val="0"/>
        <extend val="0"/>
        <outline val="0"/>
        <shadow val="0"/>
        <u val="none"/>
        <vertAlign val="baseline"/>
        <sz val="11"/>
        <color auto="1"/>
        <name val="Calibri"/>
        <family val="2"/>
        <scheme val="none"/>
      </font>
      <fill>
        <patternFill patternType="none">
          <fgColor indexed="64"/>
          <bgColor auto="1"/>
        </patternFill>
      </fill>
    </dxf>
    <dxf>
      <font>
        <b val="0"/>
        <i val="0"/>
        <strike val="0"/>
        <condense val="0"/>
        <extend val="0"/>
        <outline val="0"/>
        <shadow val="0"/>
        <u val="none"/>
        <vertAlign val="baseline"/>
        <sz val="11"/>
        <color auto="1"/>
        <name val="Calibri"/>
        <family val="2"/>
        <scheme val="none"/>
      </font>
      <fill>
        <patternFill patternType="none">
          <fgColor indexed="64"/>
          <bgColor auto="1"/>
        </patternFill>
      </fill>
    </dxf>
    <dxf>
      <font>
        <b val="0"/>
        <i val="0"/>
        <strike val="0"/>
        <condense val="0"/>
        <extend val="0"/>
        <outline val="0"/>
        <shadow val="0"/>
        <u val="none"/>
        <vertAlign val="baseline"/>
        <sz val="11"/>
        <color auto="1"/>
        <name val="Calibri"/>
        <family val="2"/>
        <scheme val="none"/>
      </font>
      <fill>
        <patternFill patternType="none">
          <fgColor indexed="64"/>
          <bgColor auto="1"/>
        </patternFill>
      </fill>
    </dxf>
    <dxf>
      <font>
        <b val="0"/>
        <i val="0"/>
        <strike val="0"/>
        <condense val="0"/>
        <extend val="0"/>
        <outline val="0"/>
        <shadow val="0"/>
        <u val="none"/>
        <vertAlign val="baseline"/>
        <sz val="11"/>
        <color auto="1"/>
        <name val="Calibri"/>
        <family val="2"/>
        <scheme val="none"/>
      </font>
      <numFmt numFmtId="0" formatCode="General"/>
      <fill>
        <patternFill patternType="none">
          <fgColor indexed="64"/>
          <bgColor auto="1"/>
        </patternFill>
      </fill>
    </dxf>
    <dxf>
      <font>
        <b val="0"/>
        <i val="0"/>
        <strike val="0"/>
        <condense val="0"/>
        <extend val="0"/>
        <outline val="0"/>
        <shadow val="0"/>
        <u val="none"/>
        <vertAlign val="baseline"/>
        <sz val="11"/>
        <color auto="1"/>
        <name val="Calibri"/>
        <family val="2"/>
        <scheme val="none"/>
      </font>
      <fill>
        <patternFill patternType="none">
          <fgColor indexed="64"/>
          <bgColor auto="1"/>
        </patternFill>
      </fill>
    </dxf>
    <dxf>
      <font>
        <b val="0"/>
        <i val="0"/>
        <strike val="0"/>
        <condense val="0"/>
        <extend val="0"/>
        <outline val="0"/>
        <shadow val="0"/>
        <u val="none"/>
        <vertAlign val="baseline"/>
        <sz val="11"/>
        <color auto="1"/>
        <name val="Calibri"/>
        <family val="2"/>
        <scheme val="none"/>
      </font>
      <fill>
        <patternFill patternType="none">
          <fgColor indexed="64"/>
          <bgColor auto="1"/>
        </patternFill>
      </fill>
    </dxf>
    <dxf>
      <font>
        <b val="0"/>
        <i val="0"/>
        <strike val="0"/>
        <condense val="0"/>
        <extend val="0"/>
        <outline val="0"/>
        <shadow val="0"/>
        <u val="none"/>
        <vertAlign val="baseline"/>
        <sz val="11"/>
        <color auto="1"/>
        <name val="Calibri"/>
        <family val="2"/>
        <scheme val="none"/>
      </font>
      <numFmt numFmtId="25" formatCode="hh:mm"/>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25" formatCode="hh:mm"/>
      <fill>
        <patternFill patternType="none">
          <fgColor indexed="64"/>
          <bgColor auto="1"/>
        </patternFill>
      </fill>
    </dxf>
    <dxf>
      <font>
        <b val="0"/>
        <i val="0"/>
        <strike val="0"/>
        <condense val="0"/>
        <extend val="0"/>
        <outline val="0"/>
        <shadow val="0"/>
        <u val="none"/>
        <vertAlign val="baseline"/>
        <sz val="11"/>
        <color auto="1"/>
        <name val="Calibri"/>
        <family val="2"/>
        <scheme val="none"/>
      </font>
      <numFmt numFmtId="25" formatCode="hh:mm"/>
      <fill>
        <patternFill patternType="none">
          <fgColor indexed="64"/>
          <bgColor auto="1"/>
        </patternFill>
      </fill>
    </dxf>
    <dxf>
      <font>
        <b val="0"/>
        <i val="0"/>
        <strike val="0"/>
        <condense val="0"/>
        <extend val="0"/>
        <outline val="0"/>
        <shadow val="0"/>
        <u val="none"/>
        <vertAlign val="baseline"/>
        <sz val="11"/>
        <color auto="1"/>
        <name val="Calibri"/>
        <family val="2"/>
        <scheme val="none"/>
      </font>
      <numFmt numFmtId="25" formatCode="hh:mm"/>
      <fill>
        <patternFill patternType="none">
          <fgColor indexed="64"/>
          <bgColor auto="1"/>
        </patternFill>
      </fill>
    </dxf>
    <dxf>
      <font>
        <b val="0"/>
        <i val="0"/>
        <strike val="0"/>
        <condense val="0"/>
        <extend val="0"/>
        <outline val="0"/>
        <shadow val="0"/>
        <u val="none"/>
        <vertAlign val="baseline"/>
        <sz val="11"/>
        <color auto="1"/>
        <name val="Calibri"/>
        <family val="2"/>
        <scheme val="none"/>
      </font>
      <numFmt numFmtId="25" formatCode="hh:mm"/>
      <fill>
        <patternFill patternType="none">
          <fgColor indexed="64"/>
          <bgColor auto="1"/>
        </patternFill>
      </fill>
    </dxf>
    <dxf>
      <font>
        <b val="0"/>
        <i val="0"/>
        <strike val="0"/>
        <condense val="0"/>
        <extend val="0"/>
        <outline val="0"/>
        <shadow val="0"/>
        <u val="none"/>
        <vertAlign val="baseline"/>
        <sz val="11"/>
        <color auto="1"/>
        <name val="Calibri"/>
        <family val="2"/>
        <scheme val="none"/>
      </font>
      <numFmt numFmtId="25" formatCode="hh:mm"/>
      <fill>
        <patternFill patternType="none">
          <fgColor indexed="64"/>
          <bgColor auto="1"/>
        </patternFill>
      </fill>
    </dxf>
    <dxf>
      <font>
        <b val="0"/>
        <i val="0"/>
        <strike val="0"/>
        <condense val="0"/>
        <extend val="0"/>
        <outline val="0"/>
        <shadow val="0"/>
        <u val="none"/>
        <vertAlign val="baseline"/>
        <sz val="11"/>
        <color auto="1"/>
        <name val="Calibri"/>
        <scheme val="none"/>
      </font>
      <fill>
        <patternFill patternType="none">
          <fgColor indexed="64"/>
          <bgColor auto="1"/>
        </patternFill>
      </fill>
    </dxf>
    <dxf>
      <font>
        <b val="0"/>
        <i val="0"/>
        <strike val="0"/>
        <condense val="0"/>
        <extend val="0"/>
        <outline val="0"/>
        <shadow val="0"/>
        <u val="none"/>
        <vertAlign val="baseline"/>
        <sz val="11"/>
        <color auto="1"/>
        <name val="Calibri"/>
        <family val="2"/>
        <scheme val="none"/>
      </font>
      <fill>
        <patternFill patternType="none">
          <fgColor indexed="64"/>
          <bgColor auto="1"/>
        </patternFill>
      </fill>
    </dxf>
    <dxf>
      <font>
        <b val="0"/>
        <i val="0"/>
        <strike val="0"/>
        <condense val="0"/>
        <extend val="0"/>
        <outline val="0"/>
        <shadow val="0"/>
        <u val="none"/>
        <vertAlign val="baseline"/>
        <sz val="11"/>
        <color auto="1"/>
        <name val="Calibri"/>
        <family val="2"/>
        <scheme val="none"/>
      </font>
      <numFmt numFmtId="25" formatCode="hh:mm"/>
      <fill>
        <patternFill patternType="none">
          <fgColor indexed="64"/>
          <bgColor auto="1"/>
        </patternFill>
      </fill>
    </dxf>
    <dxf>
      <font>
        <b val="0"/>
        <i val="0"/>
        <strike val="0"/>
        <condense val="0"/>
        <extend val="0"/>
        <outline val="0"/>
        <shadow val="0"/>
        <u val="none"/>
        <vertAlign val="baseline"/>
        <sz val="11"/>
        <color auto="1"/>
        <name val="Calibri"/>
        <family val="2"/>
        <scheme val="none"/>
      </font>
      <numFmt numFmtId="25" formatCode="hh:mm"/>
      <fill>
        <patternFill patternType="none">
          <fgColor indexed="64"/>
          <bgColor auto="1"/>
        </patternFill>
      </fill>
    </dxf>
    <dxf>
      <font>
        <b val="0"/>
        <i val="0"/>
        <strike val="0"/>
        <condense val="0"/>
        <extend val="0"/>
        <outline val="0"/>
        <shadow val="0"/>
        <u val="none"/>
        <vertAlign val="baseline"/>
        <sz val="11"/>
        <color auto="1"/>
        <name val="Calibri"/>
        <family val="2"/>
        <scheme val="none"/>
      </font>
      <numFmt numFmtId="25" formatCode="hh:mm"/>
      <fill>
        <patternFill patternType="none">
          <fgColor indexed="64"/>
          <bgColor auto="1"/>
        </patternFill>
      </fill>
    </dxf>
    <dxf>
      <font>
        <b val="0"/>
        <i val="0"/>
        <strike val="0"/>
        <condense val="0"/>
        <extend val="0"/>
        <outline val="0"/>
        <shadow val="0"/>
        <u val="none"/>
        <vertAlign val="baseline"/>
        <sz val="11"/>
        <color auto="1"/>
        <name val="Calibri"/>
        <family val="2"/>
        <scheme val="none"/>
      </font>
      <numFmt numFmtId="25" formatCode="hh:mm"/>
      <fill>
        <patternFill patternType="none">
          <fgColor indexed="64"/>
          <bgColor auto="1"/>
        </patternFill>
      </fill>
    </dxf>
    <dxf>
      <font>
        <b val="0"/>
        <i val="0"/>
        <strike val="0"/>
        <condense val="0"/>
        <extend val="0"/>
        <outline val="0"/>
        <shadow val="0"/>
        <u val="none"/>
        <vertAlign val="baseline"/>
        <sz val="11"/>
        <color auto="1"/>
        <name val="Calibri"/>
        <family val="2"/>
        <scheme val="none"/>
      </font>
      <numFmt numFmtId="25" formatCode="hh:mm"/>
      <fill>
        <patternFill patternType="none">
          <fgColor indexed="64"/>
          <bgColor auto="1"/>
        </patternFill>
      </fill>
    </dxf>
    <dxf>
      <font>
        <b val="0"/>
        <i val="0"/>
        <strike val="0"/>
        <condense val="0"/>
        <extend val="0"/>
        <outline val="0"/>
        <shadow val="0"/>
        <u val="none"/>
        <vertAlign val="baseline"/>
        <sz val="11"/>
        <color auto="1"/>
        <name val="Calibri"/>
        <family val="2"/>
        <scheme val="none"/>
      </font>
      <fill>
        <patternFill patternType="none">
          <fgColor indexed="64"/>
          <bgColor auto="1"/>
        </patternFill>
      </fill>
    </dxf>
    <dxf>
      <font>
        <b val="0"/>
        <i val="0"/>
        <strike val="0"/>
        <condense val="0"/>
        <extend val="0"/>
        <outline val="0"/>
        <shadow val="0"/>
        <u val="none"/>
        <vertAlign val="baseline"/>
        <sz val="11"/>
        <color auto="1"/>
        <name val="Calibri"/>
        <family val="2"/>
        <scheme val="none"/>
      </font>
      <numFmt numFmtId="165" formatCode="_-[$$-409]* #,##0.00_ ;_-[$$-409]* \-#,##0.00\ ;_-[$$-409]* &quot;-&quot;??_ ;_-@_ "/>
      <fill>
        <patternFill patternType="none">
          <fgColor indexed="64"/>
          <bgColor auto="1"/>
        </patternFill>
      </fill>
    </dxf>
    <dxf>
      <font>
        <b val="0"/>
        <i val="0"/>
        <strike val="0"/>
        <condense val="0"/>
        <extend val="0"/>
        <outline val="0"/>
        <shadow val="0"/>
        <u val="none"/>
        <vertAlign val="baseline"/>
        <sz val="11"/>
        <color auto="1"/>
        <name val="Calibri"/>
        <family val="2"/>
        <scheme val="none"/>
      </font>
      <numFmt numFmtId="165" formatCode="_-[$$-409]* #,##0.00_ ;_-[$$-409]* \-#,##0.00\ ;_-[$$-409]* &quot;-&quot;??_ ;_-@_ "/>
      <fill>
        <patternFill patternType="none">
          <fgColor indexed="64"/>
          <bgColor auto="1"/>
        </patternFill>
      </fill>
    </dxf>
    <dxf>
      <font>
        <b val="0"/>
        <i val="0"/>
        <strike val="0"/>
        <condense val="0"/>
        <extend val="0"/>
        <outline val="0"/>
        <shadow val="0"/>
        <u val="none"/>
        <vertAlign val="baseline"/>
        <sz val="11"/>
        <color auto="1"/>
        <name val="Calibri"/>
        <family val="2"/>
        <scheme val="none"/>
      </font>
      <fill>
        <patternFill patternType="none">
          <fgColor indexed="64"/>
          <bgColor auto="1"/>
        </patternFill>
      </fill>
    </dxf>
    <dxf>
      <font>
        <b val="0"/>
        <i val="0"/>
        <strike val="0"/>
        <condense val="0"/>
        <extend val="0"/>
        <outline val="0"/>
        <shadow val="0"/>
        <u val="none"/>
        <vertAlign val="baseline"/>
        <sz val="11"/>
        <color auto="1"/>
        <name val="Calibri"/>
        <family val="2"/>
        <scheme val="none"/>
      </font>
      <numFmt numFmtId="164" formatCode="[$-F800]dddd\,\ mmmm\ dd\,\ yyyy"/>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auto="1"/>
        </patternFill>
      </fill>
    </dxf>
    <dxf>
      <font>
        <b val="0"/>
        <i val="0"/>
        <strike val="0"/>
        <condense val="0"/>
        <extend val="0"/>
        <outline val="0"/>
        <shadow val="0"/>
        <u val="none"/>
        <vertAlign val="baseline"/>
        <sz val="11"/>
        <color auto="1"/>
        <name val="Calibri"/>
        <family val="2"/>
        <scheme val="none"/>
      </font>
      <fill>
        <patternFill patternType="none">
          <fgColor indexed="64"/>
          <bgColor auto="1"/>
        </patternFill>
      </fill>
    </dxf>
    <dxf>
      <font>
        <b val="0"/>
        <i val="0"/>
        <strike val="0"/>
        <condense val="0"/>
        <extend val="0"/>
        <outline val="0"/>
        <shadow val="0"/>
        <u val="none"/>
        <vertAlign val="baseline"/>
        <sz val="11"/>
        <color auto="1"/>
        <name val="Calibri"/>
        <family val="2"/>
        <scheme val="none"/>
      </font>
      <fill>
        <patternFill patternType="none">
          <fgColor indexed="64"/>
          <bgColor auto="1"/>
        </patternFill>
      </fill>
    </dxf>
    <dxf>
      <font>
        <b val="0"/>
        <i val="0"/>
        <strike val="0"/>
        <condense val="0"/>
        <extend val="0"/>
        <outline val="0"/>
        <shadow val="0"/>
        <u val="none"/>
        <vertAlign val="baseline"/>
        <sz val="11"/>
        <color auto="1"/>
        <name val="Calibri"/>
        <family val="2"/>
        <scheme val="none"/>
      </font>
      <fill>
        <patternFill patternType="none">
          <fgColor indexed="64"/>
          <bgColor auto="1"/>
        </patternFill>
      </fill>
    </dxf>
    <dxf>
      <font>
        <b val="0"/>
        <i val="0"/>
        <strike val="0"/>
        <condense val="0"/>
        <extend val="0"/>
        <outline val="0"/>
        <shadow val="0"/>
        <u val="none"/>
        <vertAlign val="baseline"/>
        <sz val="11"/>
        <color auto="1"/>
        <name val="Calibri"/>
        <family val="2"/>
        <scheme val="none"/>
      </font>
      <numFmt numFmtId="0" formatCode="General"/>
      <fill>
        <patternFill patternType="none">
          <fgColor indexed="64"/>
          <bgColor auto="1"/>
        </patternFill>
      </fill>
    </dxf>
    <dxf>
      <font>
        <b val="0"/>
        <i val="0"/>
        <strike val="0"/>
        <condense val="0"/>
        <extend val="0"/>
        <outline val="0"/>
        <shadow val="0"/>
        <u val="none"/>
        <vertAlign val="baseline"/>
        <sz val="11"/>
        <color auto="1"/>
        <name val="Calibri"/>
        <family val="2"/>
        <scheme val="none"/>
      </font>
      <fill>
        <patternFill patternType="none">
          <fgColor indexed="64"/>
          <bgColor auto="1"/>
        </patternFill>
      </fill>
    </dxf>
    <dxf>
      <font>
        <b val="0"/>
        <i val="0"/>
        <strike val="0"/>
        <condense val="0"/>
        <extend val="0"/>
        <outline val="0"/>
        <shadow val="0"/>
        <u val="none"/>
        <vertAlign val="baseline"/>
        <sz val="11"/>
        <color auto="1"/>
        <name val="Calibri"/>
        <family val="2"/>
        <scheme val="none"/>
      </font>
      <fill>
        <patternFill patternType="none">
          <fgColor indexed="64"/>
          <bgColor auto="1"/>
        </patternFill>
      </fill>
    </dxf>
    <dxf>
      <numFmt numFmtId="2" formatCode="0.00"/>
    </dxf>
    <dxf>
      <numFmt numFmtId="165" formatCode="_-[$$-409]* #,##0.00_ ;_-[$$-409]* \-#,##0.00\ ;_-[$$-409]* &quot;-&quot;??_ ;_-@_ "/>
    </dxf>
    <dxf>
      <numFmt numFmtId="2" formatCode="0.00"/>
    </dxf>
    <dxf>
      <numFmt numFmtId="165" formatCode="_-[$$-409]* #,##0.00_ ;_-[$$-409]* \-#,##0.00\ ;_-[$$-409]* &quot;-&quot;??_ ;_-@_ "/>
    </dxf>
    <dxf>
      <numFmt numFmtId="14" formatCode="0.00%"/>
    </dxf>
    <dxf>
      <numFmt numFmtId="2" formatCode="0.00"/>
    </dxf>
    <dxf>
      <numFmt numFmtId="14" formatCode="0.00%"/>
    </dxf>
    <dxf>
      <numFmt numFmtId="2" formatCode="0.00"/>
    </dxf>
    <dxf>
      <numFmt numFmtId="165" formatCode="_-[$$-409]* #,##0.00_ ;_-[$$-409]* \-#,##0.00\ ;_-[$$-409]* &quot;-&quot;??_ ;_-@_ "/>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Arial"/>
        <family val="2"/>
        <scheme val="none"/>
      </font>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family val="2"/>
        <scheme val="none"/>
      </font>
      <fill>
        <patternFill patternType="solid">
          <fgColor theme="0" tint="-0.14999847407452621"/>
          <bgColor theme="0" tint="-0.14999847407452621"/>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0"/>
        <color theme="1"/>
        <name val="Calibri"/>
        <family val="2"/>
        <scheme val="minor"/>
      </font>
      <fill>
        <patternFill patternType="solid">
          <fgColor theme="0" tint="-0.14999847407452621"/>
          <bgColor theme="0" tint="-0.14999847407452621"/>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border outline="0">
        <left style="thin">
          <color indexed="64"/>
        </left>
        <top style="thin">
          <color indexed="64"/>
        </top>
        <bottom style="thin">
          <color indexed="64"/>
        </bottom>
      </border>
    </dxf>
    <dxf>
      <font>
        <b val="0"/>
        <i val="0"/>
        <strike val="0"/>
        <condense val="0"/>
        <extend val="0"/>
        <outline val="0"/>
        <shadow val="0"/>
        <u val="none"/>
        <vertAlign val="baseline"/>
        <sz val="11"/>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none"/>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none"/>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none"/>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none"/>
      </font>
      <fill>
        <patternFill patternType="none">
          <fgColor indexed="64"/>
          <bgColor indexed="65"/>
        </patternFill>
      </fill>
    </dxf>
    <dxf>
      <font>
        <b val="0"/>
        <i val="0"/>
        <strike val="0"/>
        <condense val="0"/>
        <extend val="0"/>
        <outline val="0"/>
        <shadow val="0"/>
        <u val="none"/>
        <vertAlign val="baseline"/>
        <sz val="11"/>
        <color theme="1"/>
        <name val="Calibri"/>
        <family val="2"/>
        <scheme val="none"/>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none"/>
      </font>
      <fill>
        <patternFill patternType="none">
          <fgColor indexed="64"/>
          <bgColor indexed="65"/>
        </patternFill>
      </fill>
    </dxf>
    <dxf>
      <font>
        <b val="0"/>
        <i val="0"/>
        <strike val="0"/>
        <condense val="0"/>
        <extend val="0"/>
        <outline val="0"/>
        <shadow val="0"/>
        <u val="none"/>
        <vertAlign val="baseline"/>
        <sz val="11"/>
        <color theme="1"/>
        <name val="Calibri"/>
        <family val="2"/>
        <scheme val="none"/>
      </font>
      <fill>
        <patternFill patternType="none">
          <fgColor indexed="64"/>
          <bgColor indexed="65"/>
        </patternFill>
      </fill>
    </dxf>
    <dxf>
      <font>
        <b val="0"/>
        <i val="0"/>
        <strike val="0"/>
        <condense val="0"/>
        <extend val="0"/>
        <outline val="0"/>
        <shadow val="0"/>
        <u val="none"/>
        <vertAlign val="baseline"/>
        <sz val="11"/>
        <color theme="1"/>
        <name val="Calibri"/>
        <family val="2"/>
        <scheme val="none"/>
      </font>
      <fill>
        <patternFill patternType="none">
          <fgColor indexed="64"/>
          <bgColor indexed="65"/>
        </patternFill>
      </fill>
    </dxf>
    <dxf>
      <font>
        <b val="0"/>
        <i val="0"/>
        <strike val="0"/>
        <condense val="0"/>
        <extend val="0"/>
        <outline val="0"/>
        <shadow val="0"/>
        <u val="none"/>
        <vertAlign val="baseline"/>
        <sz val="11"/>
        <color theme="1"/>
        <name val="Calibri"/>
        <family val="2"/>
        <scheme val="none"/>
      </font>
      <fill>
        <patternFill patternType="none">
          <fgColor indexed="64"/>
          <bgColor indexed="65"/>
        </patternFill>
      </fill>
    </dxf>
    <dxf>
      <font>
        <b val="0"/>
        <i val="0"/>
        <strike val="0"/>
        <condense val="0"/>
        <extend val="0"/>
        <outline val="0"/>
        <shadow val="0"/>
        <u val="none"/>
        <vertAlign val="baseline"/>
        <sz val="11"/>
        <color theme="1"/>
        <name val="Calibri"/>
        <family val="2"/>
        <scheme val="none"/>
      </font>
      <fill>
        <patternFill patternType="none">
          <fgColor indexed="64"/>
          <bgColor indexed="65"/>
        </patternFill>
      </fill>
    </dxf>
    <dxf>
      <font>
        <b val="0"/>
        <i val="0"/>
        <strike val="0"/>
        <condense val="0"/>
        <extend val="0"/>
        <outline val="0"/>
        <shadow val="0"/>
        <u val="none"/>
        <vertAlign val="baseline"/>
        <sz val="11"/>
        <color theme="1"/>
        <name val="Calibri"/>
        <family val="2"/>
        <scheme val="none"/>
      </font>
      <fill>
        <patternFill patternType="none">
          <fgColor indexed="64"/>
          <bgColor indexed="65"/>
        </patternFill>
      </fill>
    </dxf>
    <dxf>
      <border>
        <bottom style="thin">
          <color indexed="64"/>
        </bottom>
      </border>
    </dxf>
    <dxf>
      <font>
        <b/>
        <i val="0"/>
        <strike val="0"/>
        <condense val="0"/>
        <extend val="0"/>
        <outline val="0"/>
        <shadow val="0"/>
        <u val="none"/>
        <vertAlign val="baseline"/>
        <sz val="11"/>
        <color theme="1"/>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numFmt numFmtId="0" formatCode="General"/>
    </dxf>
    <dxf>
      <font>
        <b val="0"/>
        <i val="0"/>
        <strike val="0"/>
        <condense val="0"/>
        <extend val="0"/>
        <outline val="0"/>
        <shadow val="0"/>
        <u val="none"/>
        <vertAlign val="baseline"/>
        <sz val="11"/>
        <color auto="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0" formatCode="General"/>
    </dxf>
    <dxf>
      <font>
        <b val="0"/>
        <i val="0"/>
        <strike val="0"/>
        <condense val="0"/>
        <extend val="0"/>
        <outline val="0"/>
        <shadow val="0"/>
        <u val="none"/>
        <vertAlign val="baseline"/>
        <sz val="11"/>
        <color auto="1"/>
        <name val="Calibri"/>
        <scheme val="none"/>
      </font>
      <numFmt numFmtId="0" formatCode="General"/>
    </dxf>
    <dxf>
      <font>
        <b val="0"/>
        <i val="0"/>
        <strike val="0"/>
        <condense val="0"/>
        <extend val="0"/>
        <outline val="0"/>
        <shadow val="0"/>
        <u val="none"/>
        <vertAlign val="baseline"/>
        <sz val="11"/>
        <color auto="1"/>
        <name val="Calibri"/>
        <scheme val="none"/>
      </font>
      <numFmt numFmtId="0" formatCode="General"/>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family val="2"/>
        <scheme val="none"/>
      </font>
      <fill>
        <patternFill patternType="solid">
          <fgColor theme="4"/>
          <bgColor theme="4"/>
        </patternFill>
      </fill>
      <alignment horizontal="general" vertical="bottom" textRotation="0" wrapText="0" indent="0" justifyLastLine="0" shrinkToFit="0" readingOrder="0"/>
    </dxf>
    <dxf>
      <fill>
        <patternFill>
          <bgColor rgb="FFEDC9FF"/>
        </patternFill>
      </fill>
    </dxf>
    <dxf>
      <fill>
        <patternFill>
          <bgColor rgb="FFF6E5FF"/>
        </patternFill>
      </fill>
    </dxf>
    <dxf>
      <fill>
        <patternFill>
          <bgColor rgb="FFE9BDFF"/>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5">
    <tableStyle name="All Orders-style" pivot="0" count="3" xr9:uid="{00000000-0011-0000-FFFF-FFFF00000000}">
      <tableStyleElement type="headerRow" dxfId="139"/>
      <tableStyleElement type="firstRowStripe" dxfId="138"/>
      <tableStyleElement type="secondRowStripe" dxfId="137"/>
    </tableStyle>
    <tableStyle name="Customer Info-style" pivot="0" count="3" xr9:uid="{00000000-0011-0000-FFFF-FFFF01000000}">
      <tableStyleElement type="headerRow" dxfId="136"/>
      <tableStyleElement type="firstRowStripe" dxfId="135"/>
      <tableStyleElement type="secondRowStripe" dxfId="134"/>
    </tableStyle>
    <tableStyle name="Order Details-style" pivot="0" count="3" xr9:uid="{00000000-0011-0000-FFFF-FFFF02000000}">
      <tableStyleElement type="headerRow" dxfId="133"/>
      <tableStyleElement type="firstRowStripe" dxfId="132"/>
      <tableStyleElement type="secondRowStripe" dxfId="131"/>
    </tableStyle>
    <tableStyle name="Table Style 1" pivot="0" count="1" xr9:uid="{C57C1A56-BF8A-43F9-945B-23174AF673A3}">
      <tableStyleElement type="firstRowStripe" dxfId="130"/>
    </tableStyle>
    <tableStyle name="Table Style 2" pivot="0" count="2" xr9:uid="{352EEB1E-73B6-4AFC-8DFD-945DB4AAC758}">
      <tableStyleElement type="headerRow" dxfId="129"/>
      <tableStyleElement type="firstRowStripe" dxfId="128"/>
    </tableStyle>
  </tableStyles>
  <colors>
    <mruColors>
      <color rgb="FFFDD4CF"/>
      <color rgb="FFFDBEBB"/>
      <color rgb="FFFCAEAA"/>
      <color rgb="FF990033"/>
      <color rgb="FFCC0066"/>
      <color rgb="FFFF0066"/>
      <color rgb="FFFF6699"/>
      <color rgb="FFFF99CC"/>
      <color rgb="FFFFCC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11/relationships/timelineCache" Target="timelineCaches/timeline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openxmlformats.org/officeDocument/2006/relationships/styles" Target="styles.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11/relationships/timelineCache" Target="timelineCaches/timelineCache1.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microsoft.com/office/2007/relationships/slicerCache" Target="slicerCaches/slicerCache1.xml"/><Relationship Id="rId23" Type="http://customschemas.google.com/relationships/workbookmetadata" Target="metadata"/><Relationship Id="rId28" Type="http://schemas.microsoft.com/office/2017/10/relationships/person" Target="persons/person.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1/relationships/timelineCache" Target="timelineCaches/timelineCache3.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[Eat Best - Food Delivery Company.xlsx]PIVOT TABLES!Sales And Satisfaction per Month</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TABLES'!$B$6</c:f>
              <c:strCache>
                <c:ptCount val="1"/>
                <c:pt idx="0">
                  <c:v>Sum of Total Order Amount</c:v>
                </c:pt>
              </c:strCache>
            </c:strRef>
          </c:tx>
          <c:spPr>
            <a:solidFill>
              <a:schemeClr val="accent1"/>
            </a:solidFill>
            <a:ln>
              <a:noFill/>
            </a:ln>
            <a:effectLst/>
          </c:spPr>
          <c:invertIfNegative val="0"/>
          <c:cat>
            <c:strRef>
              <c:f>'PIVOT TABLES'!$A$7:$A$14</c:f>
              <c:strCache>
                <c:ptCount val="7"/>
                <c:pt idx="0">
                  <c:v>Jan</c:v>
                </c:pt>
                <c:pt idx="1">
                  <c:v>Feb</c:v>
                </c:pt>
                <c:pt idx="2">
                  <c:v>Mar</c:v>
                </c:pt>
                <c:pt idx="3">
                  <c:v>Apr</c:v>
                </c:pt>
                <c:pt idx="4">
                  <c:v>May</c:v>
                </c:pt>
                <c:pt idx="5">
                  <c:v>Jun</c:v>
                </c:pt>
                <c:pt idx="6">
                  <c:v>Jul</c:v>
                </c:pt>
              </c:strCache>
            </c:strRef>
          </c:cat>
          <c:val>
            <c:numRef>
              <c:f>'PIVOT TABLES'!$B$7:$B$14</c:f>
              <c:numCache>
                <c:formatCode>_-[$$-409]* #,##0.00_ ;_-[$$-409]* \-#,##0.00\ ;_-[$$-409]* "-"??_ ;_-@_ </c:formatCode>
                <c:ptCount val="7"/>
                <c:pt idx="0">
                  <c:v>1391</c:v>
                </c:pt>
                <c:pt idx="1">
                  <c:v>1163</c:v>
                </c:pt>
                <c:pt idx="2">
                  <c:v>1262</c:v>
                </c:pt>
                <c:pt idx="3">
                  <c:v>1377</c:v>
                </c:pt>
                <c:pt idx="4">
                  <c:v>1504</c:v>
                </c:pt>
                <c:pt idx="5">
                  <c:v>1202</c:v>
                </c:pt>
                <c:pt idx="6">
                  <c:v>1264</c:v>
                </c:pt>
              </c:numCache>
            </c:numRef>
          </c:val>
          <c:extLst>
            <c:ext xmlns:c16="http://schemas.microsoft.com/office/drawing/2014/chart" uri="{C3380CC4-5D6E-409C-BE32-E72D297353CC}">
              <c16:uniqueId val="{00000000-FE9F-40C0-9172-0942556760D2}"/>
            </c:ext>
          </c:extLst>
        </c:ser>
        <c:ser>
          <c:idx val="2"/>
          <c:order val="2"/>
          <c:tx>
            <c:strRef>
              <c:f>'PIVOT TABLES'!$D$6</c:f>
              <c:strCache>
                <c:ptCount val="1"/>
                <c:pt idx="0">
                  <c:v>Sum of Commission Eat Best 20%</c:v>
                </c:pt>
              </c:strCache>
            </c:strRef>
          </c:tx>
          <c:spPr>
            <a:solidFill>
              <a:schemeClr val="accent3"/>
            </a:solidFill>
            <a:ln>
              <a:noFill/>
            </a:ln>
            <a:effectLst/>
          </c:spPr>
          <c:invertIfNegative val="0"/>
          <c:cat>
            <c:strRef>
              <c:f>'PIVOT TABLES'!$A$7:$A$14</c:f>
              <c:strCache>
                <c:ptCount val="7"/>
                <c:pt idx="0">
                  <c:v>Jan</c:v>
                </c:pt>
                <c:pt idx="1">
                  <c:v>Feb</c:v>
                </c:pt>
                <c:pt idx="2">
                  <c:v>Mar</c:v>
                </c:pt>
                <c:pt idx="3">
                  <c:v>Apr</c:v>
                </c:pt>
                <c:pt idx="4">
                  <c:v>May</c:v>
                </c:pt>
                <c:pt idx="5">
                  <c:v>Jun</c:v>
                </c:pt>
                <c:pt idx="6">
                  <c:v>Jul</c:v>
                </c:pt>
              </c:strCache>
            </c:strRef>
          </c:cat>
          <c:val>
            <c:numRef>
              <c:f>'PIVOT TABLES'!$D$7:$D$14</c:f>
              <c:numCache>
                <c:formatCode>_-[$$-409]* #,##0.00_ ;_-[$$-409]* \-#,##0.00\ ;_-[$$-409]* "-"??_ ;_-@_ </c:formatCode>
                <c:ptCount val="7"/>
                <c:pt idx="0">
                  <c:v>278.2</c:v>
                </c:pt>
                <c:pt idx="1">
                  <c:v>232.60000000000002</c:v>
                </c:pt>
                <c:pt idx="2">
                  <c:v>252.4</c:v>
                </c:pt>
                <c:pt idx="3">
                  <c:v>275.40000000000003</c:v>
                </c:pt>
                <c:pt idx="4">
                  <c:v>300.8</c:v>
                </c:pt>
                <c:pt idx="5">
                  <c:v>240.4</c:v>
                </c:pt>
                <c:pt idx="6">
                  <c:v>252.8</c:v>
                </c:pt>
              </c:numCache>
            </c:numRef>
          </c:val>
          <c:extLst>
            <c:ext xmlns:c16="http://schemas.microsoft.com/office/drawing/2014/chart" uri="{C3380CC4-5D6E-409C-BE32-E72D297353CC}">
              <c16:uniqueId val="{00000002-FE9F-40C0-9172-0942556760D2}"/>
            </c:ext>
          </c:extLst>
        </c:ser>
        <c:dLbls>
          <c:showLegendKey val="0"/>
          <c:showVal val="0"/>
          <c:showCatName val="0"/>
          <c:showSerName val="0"/>
          <c:showPercent val="0"/>
          <c:showBubbleSize val="0"/>
        </c:dLbls>
        <c:gapWidth val="219"/>
        <c:axId val="1375868831"/>
        <c:axId val="1978742863"/>
      </c:barChart>
      <c:lineChart>
        <c:grouping val="standard"/>
        <c:varyColors val="0"/>
        <c:ser>
          <c:idx val="1"/>
          <c:order val="1"/>
          <c:tx>
            <c:strRef>
              <c:f>'PIVOT TABLES'!$C$6</c:f>
              <c:strCache>
                <c:ptCount val="1"/>
                <c:pt idx="0">
                  <c:v>Average of Satisfaction Level (1 to 5)</c:v>
                </c:pt>
              </c:strCache>
            </c:strRef>
          </c:tx>
          <c:spPr>
            <a:ln w="28575" cap="rnd">
              <a:solidFill>
                <a:schemeClr val="accent2"/>
              </a:solidFill>
              <a:round/>
            </a:ln>
            <a:effectLst/>
          </c:spPr>
          <c:marker>
            <c:symbol val="none"/>
          </c:marker>
          <c:cat>
            <c:strRef>
              <c:f>'PIVOT TABLES'!$A$7:$A$14</c:f>
              <c:strCache>
                <c:ptCount val="7"/>
                <c:pt idx="0">
                  <c:v>Jan</c:v>
                </c:pt>
                <c:pt idx="1">
                  <c:v>Feb</c:v>
                </c:pt>
                <c:pt idx="2">
                  <c:v>Mar</c:v>
                </c:pt>
                <c:pt idx="3">
                  <c:v>Apr</c:v>
                </c:pt>
                <c:pt idx="4">
                  <c:v>May</c:v>
                </c:pt>
                <c:pt idx="5">
                  <c:v>Jun</c:v>
                </c:pt>
                <c:pt idx="6">
                  <c:v>Jul</c:v>
                </c:pt>
              </c:strCache>
            </c:strRef>
          </c:cat>
          <c:val>
            <c:numRef>
              <c:f>'PIVOT TABLES'!$C$7:$C$14</c:f>
              <c:numCache>
                <c:formatCode>0.00</c:formatCode>
                <c:ptCount val="7"/>
                <c:pt idx="0">
                  <c:v>3.4516129032258065</c:v>
                </c:pt>
                <c:pt idx="1">
                  <c:v>2.7931034482758621</c:v>
                </c:pt>
                <c:pt idx="2">
                  <c:v>3.4838709677419355</c:v>
                </c:pt>
                <c:pt idx="3">
                  <c:v>3.1</c:v>
                </c:pt>
                <c:pt idx="4">
                  <c:v>2.935483870967742</c:v>
                </c:pt>
                <c:pt idx="5">
                  <c:v>2.9666666666666668</c:v>
                </c:pt>
                <c:pt idx="6">
                  <c:v>3.5862068965517242</c:v>
                </c:pt>
              </c:numCache>
            </c:numRef>
          </c:val>
          <c:smooth val="0"/>
          <c:extLst>
            <c:ext xmlns:c16="http://schemas.microsoft.com/office/drawing/2014/chart" uri="{C3380CC4-5D6E-409C-BE32-E72D297353CC}">
              <c16:uniqueId val="{00000001-FE9F-40C0-9172-0942556760D2}"/>
            </c:ext>
          </c:extLst>
        </c:ser>
        <c:dLbls>
          <c:showLegendKey val="0"/>
          <c:showVal val="0"/>
          <c:showCatName val="0"/>
          <c:showSerName val="0"/>
          <c:showPercent val="0"/>
          <c:showBubbleSize val="0"/>
        </c:dLbls>
        <c:marker val="1"/>
        <c:smooth val="0"/>
        <c:axId val="1374372431"/>
        <c:axId val="1278679055"/>
      </c:lineChart>
      <c:catAx>
        <c:axId val="137586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8742863"/>
        <c:crosses val="autoZero"/>
        <c:auto val="1"/>
        <c:lblAlgn val="ctr"/>
        <c:lblOffset val="100"/>
        <c:noMultiLvlLbl val="0"/>
      </c:catAx>
      <c:valAx>
        <c:axId val="1978742863"/>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5868831"/>
        <c:crosses val="autoZero"/>
        <c:crossBetween val="between"/>
      </c:valAx>
      <c:valAx>
        <c:axId val="1278679055"/>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372431"/>
        <c:crosses val="max"/>
        <c:crossBetween val="between"/>
      </c:valAx>
      <c:catAx>
        <c:axId val="1374372431"/>
        <c:scaling>
          <c:orientation val="minMax"/>
        </c:scaling>
        <c:delete val="1"/>
        <c:axPos val="b"/>
        <c:numFmt formatCode="General" sourceLinked="1"/>
        <c:majorTickMark val="out"/>
        <c:minorTickMark val="none"/>
        <c:tickLblPos val="nextTo"/>
        <c:crossAx val="127867905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[Eat Best - Food Delivery Company.xlsx]PIVOT TABLES!PivotTable12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TABLES'!$I$6</c:f>
              <c:strCache>
                <c:ptCount val="1"/>
                <c:pt idx="0">
                  <c:v>Sum of Total Order Amount</c:v>
                </c:pt>
              </c:strCache>
            </c:strRef>
          </c:tx>
          <c:spPr>
            <a:solidFill>
              <a:schemeClr val="accent1"/>
            </a:solidFill>
            <a:ln>
              <a:noFill/>
            </a:ln>
            <a:effectLst/>
          </c:spPr>
          <c:invertIfNegative val="0"/>
          <c:cat>
            <c:strRef>
              <c:f>'PIVOT TABLES'!$H$7:$H$10</c:f>
              <c:strCache>
                <c:ptCount val="3"/>
                <c:pt idx="0">
                  <c:v>Apr</c:v>
                </c:pt>
                <c:pt idx="1">
                  <c:v>May</c:v>
                </c:pt>
                <c:pt idx="2">
                  <c:v>Jun</c:v>
                </c:pt>
              </c:strCache>
            </c:strRef>
          </c:cat>
          <c:val>
            <c:numRef>
              <c:f>'PIVOT TABLES'!$I$7:$I$10</c:f>
              <c:numCache>
                <c:formatCode>_-[$$-409]* #,##0.00_ ;_-[$$-409]* \-#,##0.00\ ;_-[$$-409]* "-"??_ ;_-@_ </c:formatCode>
                <c:ptCount val="3"/>
                <c:pt idx="0">
                  <c:v>207</c:v>
                </c:pt>
                <c:pt idx="1">
                  <c:v>133</c:v>
                </c:pt>
                <c:pt idx="2">
                  <c:v>163</c:v>
                </c:pt>
              </c:numCache>
            </c:numRef>
          </c:val>
          <c:extLst>
            <c:ext xmlns:c16="http://schemas.microsoft.com/office/drawing/2014/chart" uri="{C3380CC4-5D6E-409C-BE32-E72D297353CC}">
              <c16:uniqueId val="{00000000-6040-4EDA-859D-6FD2DE02FCD2}"/>
            </c:ext>
          </c:extLst>
        </c:ser>
        <c:ser>
          <c:idx val="2"/>
          <c:order val="2"/>
          <c:tx>
            <c:strRef>
              <c:f>'PIVOT TABLES'!$K$6</c:f>
              <c:strCache>
                <c:ptCount val="1"/>
                <c:pt idx="0">
                  <c:v>Sum of Commission Eat Best 20%</c:v>
                </c:pt>
              </c:strCache>
            </c:strRef>
          </c:tx>
          <c:spPr>
            <a:solidFill>
              <a:schemeClr val="accent3"/>
            </a:solidFill>
            <a:ln>
              <a:noFill/>
            </a:ln>
            <a:effectLst/>
          </c:spPr>
          <c:invertIfNegative val="0"/>
          <c:cat>
            <c:strRef>
              <c:f>'PIVOT TABLES'!$H$7:$H$10</c:f>
              <c:strCache>
                <c:ptCount val="3"/>
                <c:pt idx="0">
                  <c:v>Apr</c:v>
                </c:pt>
                <c:pt idx="1">
                  <c:v>May</c:v>
                </c:pt>
                <c:pt idx="2">
                  <c:v>Jun</c:v>
                </c:pt>
              </c:strCache>
            </c:strRef>
          </c:cat>
          <c:val>
            <c:numRef>
              <c:f>'PIVOT TABLES'!$K$7:$K$10</c:f>
              <c:numCache>
                <c:formatCode>_-[$$-409]* #,##0.00_ ;_-[$$-409]* \-#,##0.00\ ;_-[$$-409]* "-"??_ ;_-@_ </c:formatCode>
                <c:ptCount val="3"/>
                <c:pt idx="0">
                  <c:v>41.400000000000006</c:v>
                </c:pt>
                <c:pt idx="1">
                  <c:v>26.6</c:v>
                </c:pt>
                <c:pt idx="2">
                  <c:v>32.6</c:v>
                </c:pt>
              </c:numCache>
            </c:numRef>
          </c:val>
          <c:extLst>
            <c:ext xmlns:c16="http://schemas.microsoft.com/office/drawing/2014/chart" uri="{C3380CC4-5D6E-409C-BE32-E72D297353CC}">
              <c16:uniqueId val="{00000002-6040-4EDA-859D-6FD2DE02FCD2}"/>
            </c:ext>
          </c:extLst>
        </c:ser>
        <c:dLbls>
          <c:showLegendKey val="0"/>
          <c:showVal val="0"/>
          <c:showCatName val="0"/>
          <c:showSerName val="0"/>
          <c:showPercent val="0"/>
          <c:showBubbleSize val="0"/>
        </c:dLbls>
        <c:gapWidth val="219"/>
        <c:axId val="173188287"/>
        <c:axId val="1978707503"/>
      </c:barChart>
      <c:lineChart>
        <c:grouping val="standard"/>
        <c:varyColors val="0"/>
        <c:ser>
          <c:idx val="1"/>
          <c:order val="1"/>
          <c:tx>
            <c:strRef>
              <c:f>'PIVOT TABLES'!$J$6</c:f>
              <c:strCache>
                <c:ptCount val="1"/>
                <c:pt idx="0">
                  <c:v>Average of Satisfaction Level (1 to 5)</c:v>
                </c:pt>
              </c:strCache>
            </c:strRef>
          </c:tx>
          <c:spPr>
            <a:ln w="28575" cap="rnd">
              <a:solidFill>
                <a:schemeClr val="accent2"/>
              </a:solidFill>
              <a:round/>
            </a:ln>
            <a:effectLst/>
          </c:spPr>
          <c:marker>
            <c:symbol val="none"/>
          </c:marker>
          <c:cat>
            <c:strRef>
              <c:f>'PIVOT TABLES'!$H$7:$H$10</c:f>
              <c:strCache>
                <c:ptCount val="3"/>
                <c:pt idx="0">
                  <c:v>Apr</c:v>
                </c:pt>
                <c:pt idx="1">
                  <c:v>May</c:v>
                </c:pt>
                <c:pt idx="2">
                  <c:v>Jun</c:v>
                </c:pt>
              </c:strCache>
            </c:strRef>
          </c:cat>
          <c:val>
            <c:numRef>
              <c:f>'PIVOT TABLES'!$J$7:$J$10</c:f>
              <c:numCache>
                <c:formatCode>0.00</c:formatCode>
                <c:ptCount val="3"/>
                <c:pt idx="0">
                  <c:v>2.75</c:v>
                </c:pt>
                <c:pt idx="1">
                  <c:v>4.5</c:v>
                </c:pt>
                <c:pt idx="2">
                  <c:v>3</c:v>
                </c:pt>
              </c:numCache>
            </c:numRef>
          </c:val>
          <c:smooth val="0"/>
          <c:extLst>
            <c:ext xmlns:c16="http://schemas.microsoft.com/office/drawing/2014/chart" uri="{C3380CC4-5D6E-409C-BE32-E72D297353CC}">
              <c16:uniqueId val="{00000001-6040-4EDA-859D-6FD2DE02FCD2}"/>
            </c:ext>
          </c:extLst>
        </c:ser>
        <c:dLbls>
          <c:showLegendKey val="0"/>
          <c:showVal val="0"/>
          <c:showCatName val="0"/>
          <c:showSerName val="0"/>
          <c:showPercent val="0"/>
          <c:showBubbleSize val="0"/>
        </c:dLbls>
        <c:marker val="1"/>
        <c:smooth val="0"/>
        <c:axId val="1368550607"/>
        <c:axId val="1968952911"/>
      </c:lineChart>
      <c:catAx>
        <c:axId val="173188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8707503"/>
        <c:crosses val="autoZero"/>
        <c:auto val="1"/>
        <c:lblAlgn val="ctr"/>
        <c:lblOffset val="100"/>
        <c:noMultiLvlLbl val="0"/>
      </c:catAx>
      <c:valAx>
        <c:axId val="1978707503"/>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88287"/>
        <c:crosses val="autoZero"/>
        <c:crossBetween val="between"/>
      </c:valAx>
      <c:valAx>
        <c:axId val="1968952911"/>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550607"/>
        <c:crosses val="max"/>
        <c:crossBetween val="between"/>
      </c:valAx>
      <c:catAx>
        <c:axId val="1368550607"/>
        <c:scaling>
          <c:orientation val="minMax"/>
        </c:scaling>
        <c:delete val="1"/>
        <c:axPos val="b"/>
        <c:numFmt formatCode="General" sourceLinked="1"/>
        <c:majorTickMark val="out"/>
        <c:minorTickMark val="none"/>
        <c:tickLblPos val="nextTo"/>
        <c:crossAx val="196895291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'DASH 3 - BASED ON PT'!$A$19</c:f>
          <c:strCache>
            <c:ptCount val="1"/>
            <c:pt idx="0">
              <c:v>Comparison Average of Satisfaction Level (1 to 5) &amp; Sum of Total Order Amount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'DASH 3 - BASED ON PT'!$A$16</c:f>
              <c:strCache>
                <c:ptCount val="1"/>
                <c:pt idx="0">
                  <c:v>Sum of Total Order Amount</c:v>
                </c:pt>
              </c:strCache>
            </c:strRef>
          </c:tx>
          <c:spPr>
            <a:ln w="28575" cap="rnd">
              <a:solidFill>
                <a:schemeClr val="accent2"/>
              </a:solidFill>
              <a:round/>
            </a:ln>
            <a:effectLst/>
          </c:spPr>
          <c:marker>
            <c:symbol val="none"/>
          </c:marker>
          <c:cat>
            <c:numRef>
              <c:f>'DASH 3 - BASED ON PT'!$B$5:$H$5</c:f>
              <c:numCache>
                <c:formatCode>mmm\-yy</c:formatCode>
                <c:ptCount val="7"/>
                <c:pt idx="0">
                  <c:v>43831</c:v>
                </c:pt>
                <c:pt idx="1">
                  <c:v>43862</c:v>
                </c:pt>
                <c:pt idx="2">
                  <c:v>43891</c:v>
                </c:pt>
                <c:pt idx="3">
                  <c:v>43922</c:v>
                </c:pt>
                <c:pt idx="4">
                  <c:v>43952</c:v>
                </c:pt>
                <c:pt idx="5">
                  <c:v>43983</c:v>
                </c:pt>
                <c:pt idx="6">
                  <c:v>44013</c:v>
                </c:pt>
              </c:numCache>
            </c:numRef>
          </c:cat>
          <c:val>
            <c:numRef>
              <c:f>'DASH 3 - BASED ON PT'!$B$16:$H$16</c:f>
              <c:numCache>
                <c:formatCode>0.00</c:formatCode>
                <c:ptCount val="7"/>
                <c:pt idx="0">
                  <c:v>1391</c:v>
                </c:pt>
                <c:pt idx="1">
                  <c:v>1163</c:v>
                </c:pt>
                <c:pt idx="2">
                  <c:v>1262</c:v>
                </c:pt>
                <c:pt idx="3">
                  <c:v>1377</c:v>
                </c:pt>
                <c:pt idx="4">
                  <c:v>1504</c:v>
                </c:pt>
                <c:pt idx="5">
                  <c:v>1202</c:v>
                </c:pt>
                <c:pt idx="6">
                  <c:v>1264</c:v>
                </c:pt>
              </c:numCache>
            </c:numRef>
          </c:val>
          <c:smooth val="0"/>
          <c:extLst>
            <c:ext xmlns:c16="http://schemas.microsoft.com/office/drawing/2014/chart" uri="{C3380CC4-5D6E-409C-BE32-E72D297353CC}">
              <c16:uniqueId val="{00000001-23C8-4ACB-AB74-4A7DDA75CA4C}"/>
            </c:ext>
          </c:extLst>
        </c:ser>
        <c:dLbls>
          <c:showLegendKey val="0"/>
          <c:showVal val="0"/>
          <c:showCatName val="0"/>
          <c:showSerName val="0"/>
          <c:showPercent val="0"/>
          <c:showBubbleSize val="0"/>
        </c:dLbls>
        <c:marker val="1"/>
        <c:smooth val="0"/>
        <c:axId val="1635769440"/>
        <c:axId val="1811253088"/>
      </c:lineChart>
      <c:lineChart>
        <c:grouping val="standard"/>
        <c:varyColors val="0"/>
        <c:ser>
          <c:idx val="0"/>
          <c:order val="0"/>
          <c:tx>
            <c:strRef>
              <c:f>'DASH 3 - BASED ON PT'!$A$12</c:f>
              <c:strCache>
                <c:ptCount val="1"/>
                <c:pt idx="0">
                  <c:v>Average of Satisfaction Level (1 to 5)</c:v>
                </c:pt>
              </c:strCache>
            </c:strRef>
          </c:tx>
          <c:spPr>
            <a:ln w="28575" cap="rnd">
              <a:solidFill>
                <a:schemeClr val="accent1"/>
              </a:solidFill>
              <a:round/>
            </a:ln>
            <a:effectLst/>
          </c:spPr>
          <c:marker>
            <c:symbol val="none"/>
          </c:marker>
          <c:cat>
            <c:numRef>
              <c:f>'DASH 3 - BASED ON PT'!$B$5:$H$5</c:f>
              <c:numCache>
                <c:formatCode>mmm\-yy</c:formatCode>
                <c:ptCount val="7"/>
                <c:pt idx="0">
                  <c:v>43831</c:v>
                </c:pt>
                <c:pt idx="1">
                  <c:v>43862</c:v>
                </c:pt>
                <c:pt idx="2">
                  <c:v>43891</c:v>
                </c:pt>
                <c:pt idx="3">
                  <c:v>43922</c:v>
                </c:pt>
                <c:pt idx="4">
                  <c:v>43952</c:v>
                </c:pt>
                <c:pt idx="5">
                  <c:v>43983</c:v>
                </c:pt>
                <c:pt idx="6">
                  <c:v>44013</c:v>
                </c:pt>
              </c:numCache>
            </c:numRef>
          </c:cat>
          <c:val>
            <c:numRef>
              <c:f>'DASH 3 - BASED ON PT'!$B$12:$H$12</c:f>
              <c:numCache>
                <c:formatCode>0.00</c:formatCode>
                <c:ptCount val="7"/>
                <c:pt idx="0">
                  <c:v>3.4516129032258065</c:v>
                </c:pt>
                <c:pt idx="1">
                  <c:v>2.7931034482758621</c:v>
                </c:pt>
                <c:pt idx="2">
                  <c:v>3.4838709677419355</c:v>
                </c:pt>
                <c:pt idx="3">
                  <c:v>3.1</c:v>
                </c:pt>
                <c:pt idx="4">
                  <c:v>2.935483870967742</c:v>
                </c:pt>
                <c:pt idx="5">
                  <c:v>2.9666666666666668</c:v>
                </c:pt>
                <c:pt idx="6">
                  <c:v>3.5862068965517242</c:v>
                </c:pt>
              </c:numCache>
            </c:numRef>
          </c:val>
          <c:smooth val="0"/>
          <c:extLst>
            <c:ext xmlns:c16="http://schemas.microsoft.com/office/drawing/2014/chart" uri="{C3380CC4-5D6E-409C-BE32-E72D297353CC}">
              <c16:uniqueId val="{00000000-23C8-4ACB-AB74-4A7DDA75CA4C}"/>
            </c:ext>
          </c:extLst>
        </c:ser>
        <c:dLbls>
          <c:showLegendKey val="0"/>
          <c:showVal val="0"/>
          <c:showCatName val="0"/>
          <c:showSerName val="0"/>
          <c:showPercent val="0"/>
          <c:showBubbleSize val="0"/>
        </c:dLbls>
        <c:marker val="1"/>
        <c:smooth val="0"/>
        <c:axId val="1504075840"/>
        <c:axId val="1811260160"/>
      </c:lineChart>
      <c:dateAx>
        <c:axId val="1635769440"/>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253088"/>
        <c:crosses val="autoZero"/>
        <c:auto val="1"/>
        <c:lblOffset val="100"/>
        <c:baseTimeUnit val="months"/>
      </c:dateAx>
      <c:valAx>
        <c:axId val="18112530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769440"/>
        <c:crosses val="autoZero"/>
        <c:crossBetween val="between"/>
      </c:valAx>
      <c:valAx>
        <c:axId val="1811260160"/>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075840"/>
        <c:crosses val="max"/>
        <c:crossBetween val="between"/>
      </c:valAx>
      <c:dateAx>
        <c:axId val="1504075840"/>
        <c:scaling>
          <c:orientation val="minMax"/>
        </c:scaling>
        <c:delete val="1"/>
        <c:axPos val="b"/>
        <c:numFmt formatCode="mmm\-yy" sourceLinked="1"/>
        <c:majorTickMark val="out"/>
        <c:minorTickMark val="none"/>
        <c:tickLblPos val="nextTo"/>
        <c:crossAx val="1811260160"/>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31" fmlaLink="$A$10" fmlaRange="$A$6:$A$8" noThreeD="1" sel="2" val="0"/>
</file>

<file path=xl/ctrlProps/ctrlProp2.xml><?xml version="1.0" encoding="utf-8"?>
<formControlPr xmlns="http://schemas.microsoft.com/office/spreadsheetml/2009/9/main" objectType="Drop" dropStyle="combo" dx="31" fmlaLink="$A$14" fmlaRange="$A$6:$A$8" noThreeD="1" sel="1" val="0"/>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317500</xdr:colOff>
      <xdr:row>0</xdr:row>
      <xdr:rowOff>205014</xdr:rowOff>
    </xdr:from>
    <xdr:to>
      <xdr:col>1</xdr:col>
      <xdr:colOff>1121229</xdr:colOff>
      <xdr:row>0</xdr:row>
      <xdr:rowOff>2644467</xdr:rowOff>
    </xdr:to>
    <mc:AlternateContent xmlns:mc="http://schemas.openxmlformats.org/markup-compatibility/2006">
      <mc:Choice xmlns:a14="http://schemas.microsoft.com/office/drawing/2010/main" Requires="a14">
        <xdr:graphicFrame macro="">
          <xdr:nvGraphicFramePr>
            <xdr:cNvPr id="3" name="Restaurant Type 2">
              <a:extLst>
                <a:ext uri="{FF2B5EF4-FFF2-40B4-BE49-F238E27FC236}">
                  <a16:creationId xmlns:a16="http://schemas.microsoft.com/office/drawing/2014/main" id="{62C9DE2F-0C2A-43F8-8043-81275FAF9DD1}"/>
                </a:ext>
              </a:extLst>
            </xdr:cNvPr>
            <xdr:cNvGraphicFramePr/>
          </xdr:nvGraphicFramePr>
          <xdr:xfrm>
            <a:off x="0" y="0"/>
            <a:ext cx="0" cy="0"/>
          </xdr:xfrm>
          <a:graphic>
            <a:graphicData uri="http://schemas.microsoft.com/office/drawing/2010/slicer">
              <sle:slicer xmlns:sle="http://schemas.microsoft.com/office/drawing/2010/slicer" name="Restaurant Type 2"/>
            </a:graphicData>
          </a:graphic>
        </xdr:graphicFrame>
      </mc:Choice>
      <mc:Fallback>
        <xdr:sp macro="" textlink="">
          <xdr:nvSpPr>
            <xdr:cNvPr id="0" name=""/>
            <xdr:cNvSpPr>
              <a:spLocks noTextEdit="1"/>
            </xdr:cNvSpPr>
          </xdr:nvSpPr>
          <xdr:spPr>
            <a:xfrm>
              <a:off x="317500" y="205014"/>
              <a:ext cx="1833840" cy="243945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58057</xdr:colOff>
      <xdr:row>0</xdr:row>
      <xdr:rowOff>492578</xdr:rowOff>
    </xdr:from>
    <xdr:to>
      <xdr:col>3</xdr:col>
      <xdr:colOff>253092</xdr:colOff>
      <xdr:row>0</xdr:row>
      <xdr:rowOff>1864178</xdr:rowOff>
    </xdr:to>
    <mc:AlternateContent xmlns:mc="http://schemas.openxmlformats.org/markup-compatibility/2006">
      <mc:Choice xmlns:tsle="http://schemas.microsoft.com/office/drawing/2012/timeslicer" Requires="tsle">
        <xdr:graphicFrame macro="">
          <xdr:nvGraphicFramePr>
            <xdr:cNvPr id="4" name="Order Date 2">
              <a:extLst>
                <a:ext uri="{FF2B5EF4-FFF2-40B4-BE49-F238E27FC236}">
                  <a16:creationId xmlns:a16="http://schemas.microsoft.com/office/drawing/2014/main" id="{034EE9A1-AB88-479C-B8B8-3059C88D91DD}"/>
                </a:ext>
              </a:extLst>
            </xdr:cNvPr>
            <xdr:cNvGraphicFramePr/>
          </xdr:nvGraphicFramePr>
          <xdr:xfrm>
            <a:off x="0" y="0"/>
            <a:ext cx="0" cy="0"/>
          </xdr:xfrm>
          <a:graphic>
            <a:graphicData uri="http://schemas.microsoft.com/office/drawing/2012/timeslicer">
              <tsle:timeslicer xmlns:tsle="http://schemas.microsoft.com/office/drawing/2012/timeslicer" name="Order Date 2"/>
            </a:graphicData>
          </a:graphic>
        </xdr:graphicFrame>
      </mc:Choice>
      <mc:Fallback>
        <xdr:sp macro="" textlink="">
          <xdr:nvSpPr>
            <xdr:cNvPr id="0" name=""/>
            <xdr:cNvSpPr>
              <a:spLocks noTextEdit="1"/>
            </xdr:cNvSpPr>
          </xdr:nvSpPr>
          <xdr:spPr>
            <a:xfrm>
              <a:off x="4206724" y="492578"/>
              <a:ext cx="3327701" cy="13716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120162</xdr:colOff>
      <xdr:row>0</xdr:row>
      <xdr:rowOff>104531</xdr:rowOff>
    </xdr:from>
    <xdr:to>
      <xdr:col>1</xdr:col>
      <xdr:colOff>781262</xdr:colOff>
      <xdr:row>0</xdr:row>
      <xdr:rowOff>2543984</xdr:rowOff>
    </xdr:to>
    <mc:AlternateContent xmlns:mc="http://schemas.openxmlformats.org/markup-compatibility/2006" xmlns:a14="http://schemas.microsoft.com/office/drawing/2010/main">
      <mc:Choice Requires="a14">
        <xdr:graphicFrame macro="">
          <xdr:nvGraphicFramePr>
            <xdr:cNvPr id="3" name="Restaurant Type">
              <a:extLst>
                <a:ext uri="{FF2B5EF4-FFF2-40B4-BE49-F238E27FC236}">
                  <a16:creationId xmlns:a16="http://schemas.microsoft.com/office/drawing/2014/main" id="{5AB962AB-5415-460E-81D5-80868C36DC6B}"/>
                </a:ext>
              </a:extLst>
            </xdr:cNvPr>
            <xdr:cNvGraphicFramePr/>
          </xdr:nvGraphicFramePr>
          <xdr:xfrm>
            <a:off x="0" y="0"/>
            <a:ext cx="0" cy="0"/>
          </xdr:xfrm>
          <a:graphic>
            <a:graphicData uri="http://schemas.microsoft.com/office/drawing/2010/slicer">
              <sle:slicer xmlns:sle="http://schemas.microsoft.com/office/drawing/2010/slicer" name="Restaurant Type"/>
            </a:graphicData>
          </a:graphic>
        </xdr:graphicFrame>
      </mc:Choice>
      <mc:Fallback xmlns="">
        <xdr:sp macro="" textlink="">
          <xdr:nvSpPr>
            <xdr:cNvPr id="0" name=""/>
            <xdr:cNvSpPr>
              <a:spLocks noTextEdit="1"/>
            </xdr:cNvSpPr>
          </xdr:nvSpPr>
          <xdr:spPr>
            <a:xfrm>
              <a:off x="120162" y="104531"/>
              <a:ext cx="1830837" cy="243945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1536700</xdr:colOff>
      <xdr:row>0</xdr:row>
      <xdr:rowOff>104531</xdr:rowOff>
    </xdr:from>
    <xdr:to>
      <xdr:col>2</xdr:col>
      <xdr:colOff>1394374</xdr:colOff>
      <xdr:row>0</xdr:row>
      <xdr:rowOff>2543984</xdr:rowOff>
    </xdr:to>
    <mc:AlternateContent xmlns:mc="http://schemas.openxmlformats.org/markup-compatibility/2006" xmlns:a14="http://schemas.microsoft.com/office/drawing/2010/main">
      <mc:Choice Requires="a14">
        <xdr:graphicFrame macro="">
          <xdr:nvGraphicFramePr>
            <xdr:cNvPr id="5" name="Day of the week">
              <a:extLst>
                <a:ext uri="{FF2B5EF4-FFF2-40B4-BE49-F238E27FC236}">
                  <a16:creationId xmlns:a16="http://schemas.microsoft.com/office/drawing/2014/main" id="{103DAAA2-8164-48F8-9EEC-66DAB3DB65E5}"/>
                </a:ext>
              </a:extLst>
            </xdr:cNvPr>
            <xdr:cNvGraphicFramePr/>
          </xdr:nvGraphicFramePr>
          <xdr:xfrm>
            <a:off x="0" y="0"/>
            <a:ext cx="0" cy="0"/>
          </xdr:xfrm>
          <a:graphic>
            <a:graphicData uri="http://schemas.microsoft.com/office/drawing/2010/slicer">
              <sle:slicer xmlns:sle="http://schemas.microsoft.com/office/drawing/2010/slicer" name="Day of the week"/>
            </a:graphicData>
          </a:graphic>
        </xdr:graphicFrame>
      </mc:Choice>
      <mc:Fallback xmlns="">
        <xdr:sp macro="" textlink="">
          <xdr:nvSpPr>
            <xdr:cNvPr id="0" name=""/>
            <xdr:cNvSpPr>
              <a:spLocks noTextEdit="1"/>
            </xdr:cNvSpPr>
          </xdr:nvSpPr>
          <xdr:spPr>
            <a:xfrm>
              <a:off x="2706437" y="104531"/>
              <a:ext cx="1812805" cy="243945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1157878</xdr:colOff>
      <xdr:row>16</xdr:row>
      <xdr:rowOff>857</xdr:rowOff>
    </xdr:from>
    <xdr:to>
      <xdr:col>3</xdr:col>
      <xdr:colOff>0</xdr:colOff>
      <xdr:row>29</xdr:row>
      <xdr:rowOff>0</xdr:rowOff>
    </xdr:to>
    <xdr:graphicFrame macro="">
      <xdr:nvGraphicFramePr>
        <xdr:cNvPr id="6" name="Chart 5">
          <a:extLst>
            <a:ext uri="{FF2B5EF4-FFF2-40B4-BE49-F238E27FC236}">
              <a16:creationId xmlns:a16="http://schemas.microsoft.com/office/drawing/2014/main" id="{398BA2F8-2FAE-4A8F-9277-899C277A4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35658</xdr:colOff>
      <xdr:row>0</xdr:row>
      <xdr:rowOff>587708</xdr:rowOff>
    </xdr:from>
    <xdr:to>
      <xdr:col>4</xdr:col>
      <xdr:colOff>744920</xdr:colOff>
      <xdr:row>0</xdr:row>
      <xdr:rowOff>1980623</xdr:rowOff>
    </xdr:to>
    <mc:AlternateContent xmlns:mc="http://schemas.openxmlformats.org/markup-compatibility/2006" xmlns:tsle="http://schemas.microsoft.com/office/drawing/2012/timeslicer">
      <mc:Choice Requires="tsle">
        <xdr:graphicFrame macro="">
          <xdr:nvGraphicFramePr>
            <xdr:cNvPr id="7" name="Order Date">
              <a:extLst>
                <a:ext uri="{FF2B5EF4-FFF2-40B4-BE49-F238E27FC236}">
                  <a16:creationId xmlns:a16="http://schemas.microsoft.com/office/drawing/2014/main" id="{2E00FCB5-2306-4A40-916F-E4156F82837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784079" y="587708"/>
              <a:ext cx="3332815" cy="1392915"/>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oneCellAnchor>
    <xdr:from>
      <xdr:col>7</xdr:col>
      <xdr:colOff>120162</xdr:colOff>
      <xdr:row>0</xdr:row>
      <xdr:rowOff>104531</xdr:rowOff>
    </xdr:from>
    <xdr:ext cx="1836512" cy="2439453"/>
    <mc:AlternateContent xmlns:mc="http://schemas.openxmlformats.org/markup-compatibility/2006" xmlns:a14="http://schemas.microsoft.com/office/drawing/2010/main">
      <mc:Choice Requires="a14">
        <xdr:graphicFrame macro="">
          <xdr:nvGraphicFramePr>
            <xdr:cNvPr id="8" name="Restaurant Type 1">
              <a:extLst>
                <a:ext uri="{FF2B5EF4-FFF2-40B4-BE49-F238E27FC236}">
                  <a16:creationId xmlns:a16="http://schemas.microsoft.com/office/drawing/2014/main" id="{57A077E1-9013-4E51-A177-8A300B7996FA}"/>
                </a:ext>
              </a:extLst>
            </xdr:cNvPr>
            <xdr:cNvGraphicFramePr/>
          </xdr:nvGraphicFramePr>
          <xdr:xfrm>
            <a:off x="0" y="0"/>
            <a:ext cx="0" cy="0"/>
          </xdr:xfrm>
          <a:graphic>
            <a:graphicData uri="http://schemas.microsoft.com/office/drawing/2010/slicer">
              <sle:slicer xmlns:sle="http://schemas.microsoft.com/office/drawing/2010/slicer" name="Restaurant Type 1"/>
            </a:graphicData>
          </a:graphic>
        </xdr:graphicFrame>
      </mc:Choice>
      <mc:Fallback xmlns="">
        <xdr:sp macro="" textlink="">
          <xdr:nvSpPr>
            <xdr:cNvPr id="0" name=""/>
            <xdr:cNvSpPr>
              <a:spLocks noTextEdit="1"/>
            </xdr:cNvSpPr>
          </xdr:nvSpPr>
          <xdr:spPr>
            <a:xfrm>
              <a:off x="12368978" y="104531"/>
              <a:ext cx="1836512" cy="243945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8</xdr:col>
      <xdr:colOff>1536700</xdr:colOff>
      <xdr:row>0</xdr:row>
      <xdr:rowOff>104531</xdr:rowOff>
    </xdr:from>
    <xdr:ext cx="1822160" cy="2439453"/>
    <mc:AlternateContent xmlns:mc="http://schemas.openxmlformats.org/markup-compatibility/2006" xmlns:a14="http://schemas.microsoft.com/office/drawing/2010/main">
      <mc:Choice Requires="a14">
        <xdr:graphicFrame macro="">
          <xdr:nvGraphicFramePr>
            <xdr:cNvPr id="9" name="Day of the week 1">
              <a:extLst>
                <a:ext uri="{FF2B5EF4-FFF2-40B4-BE49-F238E27FC236}">
                  <a16:creationId xmlns:a16="http://schemas.microsoft.com/office/drawing/2014/main" id="{AD887D15-EBA5-4284-ABF4-4A2EC294EA9E}"/>
                </a:ext>
              </a:extLst>
            </xdr:cNvPr>
            <xdr:cNvGraphicFramePr/>
          </xdr:nvGraphicFramePr>
          <xdr:xfrm>
            <a:off x="0" y="0"/>
            <a:ext cx="0" cy="0"/>
          </xdr:xfrm>
          <a:graphic>
            <a:graphicData uri="http://schemas.microsoft.com/office/drawing/2010/slicer">
              <sle:slicer xmlns:sle="http://schemas.microsoft.com/office/drawing/2010/slicer" name="Day of the week 1"/>
            </a:graphicData>
          </a:graphic>
        </xdr:graphicFrame>
      </mc:Choice>
      <mc:Fallback xmlns="">
        <xdr:sp macro="" textlink="">
          <xdr:nvSpPr>
            <xdr:cNvPr id="0" name=""/>
            <xdr:cNvSpPr>
              <a:spLocks noTextEdit="1"/>
            </xdr:cNvSpPr>
          </xdr:nvSpPr>
          <xdr:spPr>
            <a:xfrm>
              <a:off x="14905121" y="104531"/>
              <a:ext cx="1822160" cy="243945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9</xdr:col>
      <xdr:colOff>2008310</xdr:colOff>
      <xdr:row>0</xdr:row>
      <xdr:rowOff>552261</xdr:rowOff>
    </xdr:from>
    <xdr:ext cx="3337754" cy="1392915"/>
    <mc:AlternateContent xmlns:mc="http://schemas.openxmlformats.org/markup-compatibility/2006" xmlns:tsle="http://schemas.microsoft.com/office/drawing/2012/timeslicer">
      <mc:Choice Requires="tsle">
        <xdr:graphicFrame macro="">
          <xdr:nvGraphicFramePr>
            <xdr:cNvPr id="11" name="Order Date 1">
              <a:extLst>
                <a:ext uri="{FF2B5EF4-FFF2-40B4-BE49-F238E27FC236}">
                  <a16:creationId xmlns:a16="http://schemas.microsoft.com/office/drawing/2014/main" id="{89359C90-9109-4DD2-8B4B-9B9E952491E9}"/>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7432126" y="552261"/>
              <a:ext cx="3337754" cy="1392915"/>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oneCellAnchor>
  <xdr:twoCellAnchor>
    <xdr:from>
      <xdr:col>8</xdr:col>
      <xdr:colOff>0</xdr:colOff>
      <xdr:row>16</xdr:row>
      <xdr:rowOff>0</xdr:rowOff>
    </xdr:from>
    <xdr:to>
      <xdr:col>10</xdr:col>
      <xdr:colOff>0</xdr:colOff>
      <xdr:row>29</xdr:row>
      <xdr:rowOff>0</xdr:rowOff>
    </xdr:to>
    <xdr:graphicFrame macro="">
      <xdr:nvGraphicFramePr>
        <xdr:cNvPr id="12" name="Chart 11">
          <a:extLst>
            <a:ext uri="{FF2B5EF4-FFF2-40B4-BE49-F238E27FC236}">
              <a16:creationId xmlns:a16="http://schemas.microsoft.com/office/drawing/2014/main" id="{AC91E8C3-72E9-4634-B4A8-7507A27B94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9</xdr:row>
          <xdr:rowOff>0</xdr:rowOff>
        </xdr:from>
        <xdr:to>
          <xdr:col>5</xdr:col>
          <xdr:colOff>0</xdr:colOff>
          <xdr:row>10</xdr:row>
          <xdr:rowOff>0</xdr:rowOff>
        </xdr:to>
        <xdr:sp macro="" textlink="">
          <xdr:nvSpPr>
            <xdr:cNvPr id="11266" name="Drop Down 2" hidden="1">
              <a:extLst>
                <a:ext uri="{63B3BB69-23CF-44E3-9099-C40C66FF867C}">
                  <a14:compatExt spid="_x0000_s11266"/>
                </a:ext>
                <a:ext uri="{FF2B5EF4-FFF2-40B4-BE49-F238E27FC236}">
                  <a16:creationId xmlns:a16="http://schemas.microsoft.com/office/drawing/2014/main" id="{4B670ED0-B41D-46E5-9639-9042272B0C6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0</xdr:rowOff>
        </xdr:from>
        <xdr:to>
          <xdr:col>5</xdr:col>
          <xdr:colOff>0</xdr:colOff>
          <xdr:row>14</xdr:row>
          <xdr:rowOff>0</xdr:rowOff>
        </xdr:to>
        <xdr:sp macro="" textlink="">
          <xdr:nvSpPr>
            <xdr:cNvPr id="11267" name="Drop Down 3" hidden="1">
              <a:extLst>
                <a:ext uri="{63B3BB69-23CF-44E3-9099-C40C66FF867C}">
                  <a14:compatExt spid="_x0000_s11267"/>
                </a:ext>
                <a:ext uri="{FF2B5EF4-FFF2-40B4-BE49-F238E27FC236}">
                  <a16:creationId xmlns:a16="http://schemas.microsoft.com/office/drawing/2014/main" id="{8196A333-FFA6-46FB-BDF9-7991FD23FE1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17</xdr:row>
      <xdr:rowOff>1</xdr:rowOff>
    </xdr:from>
    <xdr:to>
      <xdr:col>2</xdr:col>
      <xdr:colOff>90714</xdr:colOff>
      <xdr:row>33</xdr:row>
      <xdr:rowOff>1</xdr:rowOff>
    </xdr:to>
    <xdr:graphicFrame macro="">
      <xdr:nvGraphicFramePr>
        <xdr:cNvPr id="3" name="Chart 2">
          <a:extLst>
            <a:ext uri="{FF2B5EF4-FFF2-40B4-BE49-F238E27FC236}">
              <a16:creationId xmlns:a16="http://schemas.microsoft.com/office/drawing/2014/main" id="{D458EDA6-0062-44CE-83B6-89C67EE9DF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EL AOUFIR Laura" id="{C301B0BC-E901-4507-9B21-D98185863A98}" userId="S::laura.elaoufir@ieseg.fr::665391a8-ab0e-4334-b35a-2d0e1454d3fd"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 AOUFIR Laura" refreshedDate="44107.034280208332" createdVersion="6" refreshedVersion="6" minRefreshableVersion="3" recordCount="211" xr:uid="{E483B074-EA36-4FA0-B045-E6E72DE7313E}">
  <cacheSource type="worksheet">
    <worksheetSource name="Table4"/>
  </cacheSource>
  <cacheFields count="29">
    <cacheField name="All Orders ID" numFmtId="0">
      <sharedItems containsSemiMixedTypes="0" containsString="0" containsNumber="1" containsInteger="1" minValue="1" maxValue="211"/>
    </cacheField>
    <cacheField name="Order ID" numFmtId="0">
      <sharedItems/>
    </cacheField>
    <cacheField name="Customer ID" numFmtId="0">
      <sharedItems count="77">
        <s v="CUS1"/>
        <s v="CUS2"/>
        <s v="CUS3"/>
        <s v="CUS4"/>
        <s v="CUS5"/>
        <s v="CUS6"/>
        <s v="CUS7"/>
        <s v="CUS8"/>
        <s v="CUS9"/>
        <s v="CUS10"/>
        <s v="CUS11"/>
        <s v="CUS12"/>
        <s v="CUS13"/>
        <s v="CUS14"/>
        <s v="CUS15"/>
        <s v="CUS16"/>
        <s v="CUS17"/>
        <s v="CUS18"/>
        <s v="CUS19"/>
        <s v="CUS20"/>
        <s v="CUS21"/>
        <s v="CUS22"/>
        <s v="CUS23"/>
        <s v="CUS24"/>
        <s v="CUS25"/>
        <s v="CUS26"/>
        <s v="CUS27"/>
        <s v="CUS28"/>
        <s v="CUS29"/>
        <s v="CUS30"/>
        <s v="CUS31"/>
        <s v="CUS32"/>
        <s v="CUS33"/>
        <s v="CUS34"/>
        <s v="CUS35"/>
        <s v="CUS36"/>
        <s v="CUS37"/>
        <s v="CUS38"/>
        <s v="CUS39"/>
        <s v="CUS40"/>
        <s v="CUS41"/>
        <s v="CUS42"/>
        <s v="CUS43"/>
        <s v="CUS44"/>
        <s v="CUS45"/>
        <s v="CUS46"/>
        <s v="CUS47"/>
        <s v="CUS48"/>
        <s v="CUS49"/>
        <s v="CUS50"/>
        <s v="CUS51"/>
        <s v="CUS52"/>
        <s v="CUS53"/>
        <s v="CUS54"/>
        <s v="CUS55"/>
        <s v="CUS56"/>
        <s v="CUS57"/>
        <s v="CUS58"/>
        <s v="CUS59"/>
        <s v="CUS60"/>
        <s v="CUS61"/>
        <s v="CUS62"/>
        <s v="CUS63"/>
        <s v="CUS64"/>
        <s v="CUS65"/>
        <s v="CUS66"/>
        <s v="CUS67"/>
        <s v="CUS68"/>
        <s v="CUS69"/>
        <s v="CUS70"/>
        <s v="CUS71"/>
        <s v="CUS72"/>
        <s v="CUS73"/>
        <s v="CUS74"/>
        <s v="CUS75"/>
        <s v="CUS76"/>
        <s v="CUS77"/>
      </sharedItems>
    </cacheField>
    <cacheField name="Restaurant ID" numFmtId="0">
      <sharedItems count="60">
        <s v="RES1"/>
        <s v="RES2"/>
        <s v="RES3"/>
        <s v="RES4"/>
        <s v="RES5"/>
        <s v="RES6"/>
        <s v="RES7"/>
        <s v="RES8"/>
        <s v="RES9"/>
        <s v="RES10"/>
        <s v="RES11"/>
        <s v="RES12"/>
        <s v="RES13"/>
        <s v="RES14"/>
        <s v="RES15"/>
        <s v="RES16"/>
        <s v="RES17"/>
        <s v="RES18"/>
        <s v="RES19"/>
        <s v="RES20"/>
        <s v="RES21"/>
        <s v="RES22"/>
        <s v="RES23"/>
        <s v="RES24"/>
        <s v="RES25"/>
        <s v="RES26"/>
        <s v="RES27"/>
        <s v="RES28"/>
        <s v="RES29"/>
        <s v="RES30"/>
        <s v="RES31"/>
        <s v="RES32"/>
        <s v="RES33"/>
        <s v="RES34"/>
        <s v="RES35"/>
        <s v="RES36"/>
        <s v="RES37"/>
        <s v="RES38"/>
        <s v="RES39"/>
        <s v="RES40"/>
        <s v="RES41"/>
        <s v="RES42"/>
        <s v="RES43"/>
        <s v="RES44"/>
        <s v="RES45"/>
        <s v="RES46"/>
        <s v="RES47"/>
        <s v="RES48"/>
        <s v="RES49"/>
        <s v="RES50"/>
        <s v="RES51"/>
        <s v="RES52"/>
        <s v="RES53"/>
        <s v="RES54"/>
        <s v="RES55"/>
        <s v="RES56"/>
        <s v="RES57"/>
        <s v="RES58"/>
        <s v="RES59"/>
        <s v="RES60"/>
      </sharedItems>
    </cacheField>
    <cacheField name="Delivery Address" numFmtId="0">
      <sharedItems/>
    </cacheField>
    <cacheField name="Order Date" numFmtId="164">
      <sharedItems containsSemiMixedTypes="0" containsNonDate="0" containsDate="1" containsString="0" minDate="2020-01-01T00:00:00" maxDate="2020-07-30T00:00:00" count="211">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sharedItems>
      <fieldGroup base="5">
        <rangePr groupBy="months" startDate="2020-01-01T00:00:00" endDate="2020-07-30T00:00:00"/>
        <groupItems count="14">
          <s v="&lt;01/01/2020"/>
          <s v="Jan"/>
          <s v="Feb"/>
          <s v="Mar"/>
          <s v="Apr"/>
          <s v="May"/>
          <s v="Jun"/>
          <s v="Jul"/>
          <s v="Aug"/>
          <s v="Sep"/>
          <s v="Oct"/>
          <s v="Nov"/>
          <s v="Dec"/>
          <s v="&gt;30/07/2020"/>
        </groupItems>
      </fieldGroup>
    </cacheField>
    <cacheField name="Payment Method" numFmtId="0">
      <sharedItems count="2">
        <s v="Cash"/>
        <s v="Credit Card"/>
      </sharedItems>
    </cacheField>
    <cacheField name="Total Order Amount" numFmtId="165">
      <sharedItems containsSemiMixedTypes="0" containsString="0" containsNumber="1" containsInteger="1" minValue="13" maxValue="77"/>
    </cacheField>
    <cacheField name="Tips" numFmtId="165">
      <sharedItems containsSemiMixedTypes="0" containsString="0" containsNumber="1" containsInteger="1" minValue="0" maxValue="2"/>
    </cacheField>
    <cacheField name="Distance Restaurant To Customer Address In KM" numFmtId="0">
      <sharedItems containsSemiMixedTypes="0" containsString="0" containsNumber="1" minValue="0.05" maxValue="5.97"/>
    </cacheField>
    <cacheField name="Delivery Driver ID" numFmtId="20">
      <sharedItems count="180">
        <s v="DRI1"/>
        <s v="DRI210"/>
        <s v="DRI211"/>
        <s v="DRI4"/>
        <s v="DRI5"/>
        <s v="DRI6"/>
        <s v="DRI7"/>
        <s v="DRI8"/>
        <s v="DRI11"/>
        <s v="DRI12"/>
        <s v="DRI13"/>
        <s v="DRI14"/>
        <s v="DRI15"/>
        <s v="DRI16"/>
        <s v="DRI17"/>
        <s v="DRI18"/>
        <s v="DRI19"/>
        <s v="DRI20"/>
        <s v="DRI21"/>
        <s v="DRI22"/>
        <s v="DRI23"/>
        <s v="DRI24"/>
        <s v="DRI25"/>
        <s v="DRI26"/>
        <s v="DRI27"/>
        <s v="DRI28"/>
        <s v="DRI29"/>
        <s v="DRI30"/>
        <s v="DRI33"/>
        <s v="DRI34"/>
        <s v="DRI35"/>
        <s v="DRI36"/>
        <s v="DRI37"/>
        <s v="DRI38"/>
        <s v="DRI39"/>
        <s v="DRI40"/>
        <s v="DRI41"/>
        <s v="DRI42"/>
        <s v="DRI43"/>
        <s v="DRI44"/>
        <s v="DRI45"/>
        <s v="DRI46"/>
        <s v="DRI47"/>
        <s v="DRI48"/>
        <s v="DRI49"/>
        <s v="DRI50"/>
        <s v="DRI51"/>
        <s v="DRI52"/>
        <s v="DRI53"/>
        <s v="DRI54"/>
        <s v="DRI55"/>
        <s v="DRI56"/>
        <s v="DRI57"/>
        <s v="DRI58"/>
        <s v="DRI59"/>
        <s v="DRI60"/>
        <s v="DRI61"/>
        <s v="DRI62"/>
        <s v="DRI63"/>
        <s v="DRI64"/>
        <s v="DRI65"/>
        <s v="DRI66"/>
        <s v="DRI67"/>
        <s v="DRI68"/>
        <s v="DRI69"/>
        <s v="DRI74"/>
        <s v="DRI75"/>
        <s v="DRI76"/>
        <s v="DRI79"/>
        <s v="DRI80"/>
        <s v="DRI81"/>
        <s v="DRI82"/>
        <s v="DRI83"/>
        <s v="DRI84"/>
        <s v="DRI85"/>
        <s v="DRI86"/>
        <s v="DRI87"/>
        <s v="DRI88"/>
        <s v="DRI89"/>
        <s v="DRI90"/>
        <s v="DRI91"/>
        <s v="DRI92"/>
        <s v="DRI93"/>
        <s v="DRI94"/>
        <s v="DRI95"/>
        <s v="DRI96"/>
        <s v="DRI97"/>
        <s v="DRI98"/>
        <s v="DRI99"/>
        <s v="DRI104"/>
        <s v="DRI105"/>
        <s v="DRI106"/>
        <s v="DRI107"/>
        <s v="DRI190"/>
        <s v="DRI191"/>
        <s v="DRI192"/>
        <s v="DRI193"/>
        <s v="DRI194"/>
        <s v="DRI195"/>
        <s v="DRI196"/>
        <s v="DRI115"/>
        <s v="DRI116"/>
        <s v="DRI117"/>
        <s v="DRI118"/>
        <s v="DRI119"/>
        <s v="DRI120"/>
        <s v="DRI121"/>
        <s v="DRI122"/>
        <s v="DRI123"/>
        <s v="DRI124"/>
        <s v="DRI125"/>
        <s v="DRI126"/>
        <s v="DRI127"/>
        <s v="DRI128"/>
        <s v="DRI129"/>
        <s v="DRI130"/>
        <s v="DRI131"/>
        <s v="DRI132"/>
        <s v="DRI133"/>
        <s v="DRI134"/>
        <s v="DRI135"/>
        <s v="DRI136"/>
        <s v="DRI137"/>
        <s v="DRI138"/>
        <s v="DRI139"/>
        <s v="DRI140"/>
        <s v="DRI145"/>
        <s v="DRI146"/>
        <s v="DRI147"/>
        <s v="DRI148"/>
        <s v="DRI149"/>
        <s v="DRI150"/>
        <s v="DRI151"/>
        <s v="DRI152"/>
        <s v="DRI153"/>
        <s v="DRI154"/>
        <s v="DRI155"/>
        <s v="DRI156"/>
        <s v="DRI157"/>
        <s v="DRI158"/>
        <s v="DRI159"/>
        <s v="DRI160"/>
        <s v="DRI161"/>
        <s v="DRI162"/>
        <s v="DRI163"/>
        <s v="DRI164"/>
        <s v="DRI165"/>
        <s v="DRI166"/>
        <s v="DRI167"/>
        <s v="DRI168"/>
        <s v="DRI169"/>
        <s v="DRI174"/>
        <s v="DRI175"/>
        <s v="DRI176"/>
        <s v="DRI177"/>
        <s v="DRI178"/>
        <s v="DRI179"/>
        <s v="DRI180"/>
        <s v="DRI181"/>
        <s v="DRI182"/>
        <s v="DRI183"/>
        <s v="DRI184"/>
        <s v="DRI185"/>
        <s v="DRI186"/>
        <s v="DRI187"/>
        <s v="DRI188"/>
        <s v="DRI189"/>
        <s v="DRI197"/>
        <s v="DRI198"/>
        <s v="DRI199"/>
        <s v="DRI200"/>
        <s v="DRI201"/>
        <s v="DRI202"/>
        <s v="DRI203"/>
        <s v="DRI204"/>
        <s v="DRI205"/>
        <s v="DRI206"/>
        <s v="DRI207"/>
        <s v="DRI208"/>
        <s v="DRI209"/>
      </sharedItems>
    </cacheField>
    <cacheField name="Order Placed Time" numFmtId="20">
      <sharedItems containsSemiMixedTypes="0" containsNonDate="0" containsDate="1" containsString="0" minDate="1899-12-30T06:50:00" maxDate="1899-12-30T22:50:00" count="18">
        <d v="1899-12-30T20:56:00"/>
        <d v="1899-12-30T12:50:00"/>
        <d v="1899-12-30T13:50:00"/>
        <d v="1899-12-30T14:50:00"/>
        <d v="1899-12-30T15:50:00"/>
        <d v="1899-12-30T16:50:00"/>
        <d v="1899-12-30T17:50:00"/>
        <d v="1899-12-30T18:50:00"/>
        <d v="1899-12-30T19:50:00"/>
        <d v="1899-12-30T20:50:00"/>
        <d v="1899-12-30T21:50:00"/>
        <d v="1899-12-30T22:50:00"/>
        <d v="1899-12-30T10:50:00"/>
        <d v="1899-12-30T11:50:00"/>
        <d v="1899-12-30T08:50:00"/>
        <d v="1899-12-30T09:50:00"/>
        <d v="1899-12-30T06:50:00"/>
        <d v="1899-12-30T07:50:00"/>
      </sharedItems>
      <fieldGroup par="23" base="11">
        <rangePr groupBy="hours" startDate="1899-12-30T06:50:00" endDate="1899-12-30T22:50:00"/>
        <groupItems count="26">
          <s v="&lt;00/01/1900"/>
          <s v="00"/>
          <s v="01"/>
          <s v="02"/>
          <s v="03"/>
          <s v="04"/>
          <s v="05"/>
          <s v="06"/>
          <s v="07"/>
          <s v="08"/>
          <s v="09"/>
          <s v="10"/>
          <s v="11"/>
          <s v="12"/>
          <s v="13"/>
          <s v="14"/>
          <s v="15"/>
          <s v="16"/>
          <s v="17"/>
          <s v="18"/>
          <s v="19"/>
          <s v="20"/>
          <s v="21"/>
          <s v="22"/>
          <s v="23"/>
          <s v="&gt;00/01/1900"/>
        </groupItems>
      </fieldGroup>
    </cacheField>
    <cacheField name="Order Ready Time" numFmtId="20">
      <sharedItems containsSemiMixedTypes="0" containsNonDate="0" containsDate="1" containsString="0" minDate="1899-12-30T06:53:09" maxDate="1899-12-30T23:32:46"/>
    </cacheField>
    <cacheField name="Order Picked Up By Driver Time" numFmtId="20">
      <sharedItems containsSemiMixedTypes="0" containsNonDate="0" containsDate="1" containsString="0" minDate="1899-12-30T07:03:28" maxDate="1899-12-30T23:35:20"/>
    </cacheField>
    <cacheField name="Order Delivered To Guest Time" numFmtId="20">
      <sharedItems containsSemiMixedTypes="0" containsNonDate="0" containsDate="1" containsString="0" minDate="1899-12-30T07:05:56" maxDate="1899-12-30T23:47:44"/>
    </cacheField>
    <cacheField name="Satisfaction Level (1 to 5)" numFmtId="0">
      <sharedItems containsSemiMixedTypes="0" containsString="0" containsNumber="1" containsInteger="1" minValue="1" maxValue="5"/>
    </cacheField>
    <cacheField name="Day of the week" numFmtId="0">
      <sharedItems count="14">
        <s v="Wednesday"/>
        <s v="Thursday"/>
        <s v="Friday"/>
        <s v="Saturday"/>
        <s v="Sunday"/>
        <s v="Monday"/>
        <s v="Tuesday"/>
        <s v="vendredi" u="1"/>
        <s v="lundi" u="1"/>
        <s v="jeudi" u="1"/>
        <s v="mardi" u="1"/>
        <s v="dimanche" u="1"/>
        <s v="samedi" u="1"/>
        <s v="mercredi" u="1"/>
      </sharedItems>
    </cacheField>
    <cacheField name="Restaurant Type" numFmtId="20">
      <sharedItems count="7">
        <s v="Pizza"/>
        <s v="Thaï"/>
        <s v="Italian"/>
        <s v="French"/>
        <s v="Bakery"/>
        <s v="Oriental"/>
        <s v="Indian"/>
      </sharedItems>
    </cacheField>
    <cacheField name="Shift" numFmtId="20">
      <sharedItems count="4">
        <s v="Dinner"/>
        <s v="Lunch"/>
        <s v="Tea Time"/>
        <s v="Breakfast"/>
      </sharedItems>
    </cacheField>
    <cacheField name="Time Ready - Time Placed" numFmtId="20">
      <sharedItems containsSemiMixedTypes="0" containsNonDate="0" containsDate="1" containsString="0" minDate="1899-12-30T00:00:05" maxDate="1899-12-30T00:42:57"/>
    </cacheField>
    <cacheField name="Order Picked Up - Order Ready" numFmtId="20">
      <sharedItems containsSemiMixedTypes="0" containsNonDate="0" containsDate="1" containsString="0" minDate="1899-12-30T00:00:04" maxDate="1899-12-30T00:14:23"/>
    </cacheField>
    <cacheField name="Order Delivered - Order Picked Up" numFmtId="20">
      <sharedItems containsSemiMixedTypes="0" containsNonDate="0" containsDate="1" containsString="0" minDate="1899-12-30T00:00:31" maxDate="1899-12-30T00:14:23"/>
    </cacheField>
    <cacheField name="Total Delivery Time" numFmtId="20">
      <sharedItems containsSemiMixedTypes="0" containsNonDate="0" containsDate="1" containsString="0" minDate="1899-12-30T00:03:10" maxDate="1899-12-30T01:05:46"/>
    </cacheField>
    <cacheField name="Days" numFmtId="0" databaseField="0">
      <fieldGroup base="11">
        <rangePr groupBy="days" startDate="1899-12-30T06:50:00" endDate="1899-12-30T22:50:00"/>
        <groupItems count="368">
          <s v="&lt;00/01/190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0/01/1900"/>
        </groupItems>
      </fieldGroup>
    </cacheField>
    <cacheField name="Commission Eat Best 20%" numFmtId="0" formula="'Total Order Amount'*20%" databaseField="0"/>
    <cacheField name="Avg Delivery Time (mins)" numFmtId="0" formula="AVERAGE('Order Delivered - Order Picked Up')/(1/60)" databaseField="0"/>
    <cacheField name="Field1" numFmtId="0" formula="AVERAGE('Order Delivered - Order Picked Up')/(1/60)" databaseField="0"/>
    <cacheField name="Avg Time From Pick Up To Delivery (mins)" numFmtId="0" formula="'Order Delivered - Order Picked Up'*24*60" databaseField="0"/>
    <cacheField name="Avg Time Picked Up To Delivery (mins)" numFmtId="0" formula="CONVERT('Order Delivered - Order Picked Up',&quot;hr&quot;,&quot;mn&quot;)" databaseField="0"/>
  </cacheFields>
  <extLst>
    <ext xmlns:x14="http://schemas.microsoft.com/office/spreadsheetml/2009/9/main" uri="{725AE2AE-9491-48be-B2B4-4EB974FC3084}">
      <x14:pivotCacheDefinition pivotCacheId="14020270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n v="1"/>
    <s v="ORD1"/>
    <x v="0"/>
    <x v="0"/>
    <s v="1 rue du tavernier, 59800 Lille"/>
    <x v="0"/>
    <x v="0"/>
    <n v="21"/>
    <n v="2"/>
    <n v="4.1399999999999997"/>
    <x v="0"/>
    <x v="0"/>
    <d v="1899-12-30T21:11:08"/>
    <d v="1899-12-30T21:11:42"/>
    <d v="1899-12-30T21:19:55"/>
    <n v="1"/>
    <x v="0"/>
    <x v="0"/>
    <x v="0"/>
    <d v="1899-12-30T00:15:08"/>
    <d v="1899-12-30T00:00:34"/>
    <d v="1899-12-30T00:08:13"/>
    <d v="1899-12-30T00:23:55"/>
  </r>
  <r>
    <n v="112"/>
    <s v="ORD2"/>
    <x v="0"/>
    <x v="1"/>
    <s v="1 rue du tavernier, 59800 Lille"/>
    <x v="1"/>
    <x v="0"/>
    <n v="30"/>
    <n v="0"/>
    <n v="5.55"/>
    <x v="1"/>
    <x v="1"/>
    <d v="1899-12-30T13:09:06"/>
    <d v="1899-12-30T13:14:04"/>
    <d v="1899-12-30T13:17:21"/>
    <n v="3"/>
    <x v="1"/>
    <x v="0"/>
    <x v="1"/>
    <d v="1899-12-30T00:19:06"/>
    <d v="1899-12-30T00:04:58"/>
    <d v="1899-12-30T00:03:17"/>
    <d v="1899-12-30T00:27:21"/>
  </r>
  <r>
    <n v="135"/>
    <s v="ORD3"/>
    <x v="0"/>
    <x v="2"/>
    <s v="1 rue du tavernier, 59800 Lille"/>
    <x v="2"/>
    <x v="0"/>
    <n v="63"/>
    <n v="2"/>
    <n v="0.37"/>
    <x v="2"/>
    <x v="2"/>
    <d v="1899-12-30T14:15:37"/>
    <d v="1899-12-30T14:25:39"/>
    <d v="1899-12-30T14:33:53"/>
    <n v="4"/>
    <x v="2"/>
    <x v="1"/>
    <x v="1"/>
    <d v="1899-12-30T00:25:37"/>
    <d v="1899-12-30T00:10:02"/>
    <d v="1899-12-30T00:08:14"/>
    <d v="1899-12-30T00:43:53"/>
  </r>
  <r>
    <n v="146"/>
    <s v="ORD4"/>
    <x v="0"/>
    <x v="3"/>
    <s v="1 rue du tavernier, 59800 Lille"/>
    <x v="3"/>
    <x v="0"/>
    <n v="71"/>
    <n v="1"/>
    <n v="2.6199999999999997"/>
    <x v="3"/>
    <x v="3"/>
    <d v="1899-12-30T14:55:00"/>
    <d v="1899-12-30T15:03:07"/>
    <d v="1899-12-30T15:11:14"/>
    <n v="1"/>
    <x v="3"/>
    <x v="0"/>
    <x v="1"/>
    <d v="1899-12-30T00:05:00"/>
    <d v="1899-12-30T00:08:07"/>
    <d v="1899-12-30T00:08:07"/>
    <d v="1899-12-30T00:21:14"/>
  </r>
  <r>
    <n v="157"/>
    <s v="ORD5"/>
    <x v="0"/>
    <x v="4"/>
    <s v="1 rue du tavernier, 59800 Lille"/>
    <x v="4"/>
    <x v="0"/>
    <n v="59"/>
    <n v="0"/>
    <n v="2.0299999999999998"/>
    <x v="4"/>
    <x v="4"/>
    <d v="1899-12-30T16:07:34"/>
    <d v="1899-12-30T16:09:04"/>
    <d v="1899-12-30T16:09:44"/>
    <n v="4"/>
    <x v="4"/>
    <x v="2"/>
    <x v="2"/>
    <d v="1899-12-30T00:17:34"/>
    <d v="1899-12-30T00:01:30"/>
    <d v="1899-12-30T00:00:40"/>
    <d v="1899-12-30T00:19:44"/>
  </r>
  <r>
    <n v="168"/>
    <s v="ORD6"/>
    <x v="0"/>
    <x v="5"/>
    <s v="1 rue du tavernier, 59800 Lille"/>
    <x v="5"/>
    <x v="0"/>
    <n v="72"/>
    <n v="0"/>
    <n v="0.68"/>
    <x v="5"/>
    <x v="5"/>
    <d v="1899-12-30T17:15:47"/>
    <d v="1899-12-30T17:22:48"/>
    <d v="1899-12-30T17:35:52"/>
    <n v="4"/>
    <x v="5"/>
    <x v="3"/>
    <x v="2"/>
    <d v="1899-12-30T00:25:47"/>
    <d v="1899-12-30T00:07:01"/>
    <d v="1899-12-30T00:13:04"/>
    <d v="1899-12-30T00:45:52"/>
  </r>
  <r>
    <n v="179"/>
    <s v="ORD7"/>
    <x v="1"/>
    <x v="6"/>
    <s v="61 rue du tavernier, 59800 Lille"/>
    <x v="6"/>
    <x v="0"/>
    <n v="63"/>
    <n v="1"/>
    <n v="5.56"/>
    <x v="6"/>
    <x v="6"/>
    <d v="1899-12-30T18:15:33"/>
    <d v="1899-12-30T18:29:10"/>
    <d v="1899-12-30T18:42:08"/>
    <n v="3"/>
    <x v="6"/>
    <x v="3"/>
    <x v="2"/>
    <d v="1899-12-30T00:25:33"/>
    <d v="1899-12-30T00:13:37"/>
    <d v="1899-12-30T00:12:58"/>
    <d v="1899-12-30T00:52:08"/>
  </r>
  <r>
    <n v="190"/>
    <s v="ORD8"/>
    <x v="1"/>
    <x v="7"/>
    <s v="61 rue du tavernier, 59800 Lille"/>
    <x v="7"/>
    <x v="0"/>
    <n v="52"/>
    <n v="0"/>
    <n v="0.34"/>
    <x v="7"/>
    <x v="7"/>
    <d v="1899-12-30T19:32:54"/>
    <d v="1899-12-30T19:40:43"/>
    <d v="1899-12-30T19:50:59"/>
    <n v="4"/>
    <x v="0"/>
    <x v="0"/>
    <x v="0"/>
    <d v="1899-12-30T00:42:54"/>
    <d v="1899-12-30T00:07:49"/>
    <d v="1899-12-30T00:10:16"/>
    <d v="1899-12-30T01:00:59"/>
  </r>
  <r>
    <n v="201"/>
    <s v="ORD9"/>
    <x v="2"/>
    <x v="8"/>
    <s v="23 rue du tavernier, 59800 Lille"/>
    <x v="8"/>
    <x v="0"/>
    <n v="77"/>
    <n v="1"/>
    <n v="1.33"/>
    <x v="1"/>
    <x v="8"/>
    <d v="1899-12-30T19:57:25"/>
    <d v="1899-12-30T20:02:56"/>
    <d v="1899-12-30T20:08:53"/>
    <n v="3"/>
    <x v="1"/>
    <x v="1"/>
    <x v="0"/>
    <d v="1899-12-30T00:07:25"/>
    <d v="1899-12-30T00:05:31"/>
    <d v="1899-12-30T00:05:57"/>
    <d v="1899-12-30T00:18:53"/>
  </r>
  <r>
    <n v="2"/>
    <s v="ORD10"/>
    <x v="2"/>
    <x v="9"/>
    <s v="23 rue du tavernier, 59800 Lille"/>
    <x v="9"/>
    <x v="0"/>
    <n v="19"/>
    <n v="2"/>
    <n v="3.6399999999999997"/>
    <x v="2"/>
    <x v="9"/>
    <d v="1899-12-30T21:30:27"/>
    <d v="1899-12-30T21:41:05"/>
    <d v="1899-12-30T21:46:40"/>
    <n v="4"/>
    <x v="2"/>
    <x v="0"/>
    <x v="0"/>
    <d v="1899-12-30T00:40:27"/>
    <d v="1899-12-30T00:10:38"/>
    <d v="1899-12-30T00:05:35"/>
    <d v="1899-12-30T00:56:40"/>
  </r>
  <r>
    <n v="13"/>
    <s v="ORD11"/>
    <x v="2"/>
    <x v="10"/>
    <s v="23 rue du tavernier, 59800 Lille"/>
    <x v="10"/>
    <x v="0"/>
    <n v="45"/>
    <n v="0"/>
    <n v="4.9799999999999995"/>
    <x v="8"/>
    <x v="10"/>
    <d v="1899-12-30T22:26:29"/>
    <d v="1899-12-30T22:32:00"/>
    <d v="1899-12-30T22:37:49"/>
    <n v="3"/>
    <x v="3"/>
    <x v="0"/>
    <x v="0"/>
    <d v="1899-12-30T00:36:29"/>
    <d v="1899-12-30T00:05:31"/>
    <d v="1899-12-30T00:05:49"/>
    <d v="1899-12-30T00:47:49"/>
  </r>
  <r>
    <n v="24"/>
    <s v="ORD12"/>
    <x v="3"/>
    <x v="11"/>
    <s v="21 rue du tavernier, 59800 Lille"/>
    <x v="11"/>
    <x v="0"/>
    <n v="56"/>
    <n v="0"/>
    <n v="5.2799999999999994"/>
    <x v="9"/>
    <x v="11"/>
    <d v="1899-12-30T23:15:50"/>
    <d v="1899-12-30T23:23:39"/>
    <d v="1899-12-30T23:31:50"/>
    <n v="3"/>
    <x v="4"/>
    <x v="0"/>
    <x v="0"/>
    <d v="1899-12-30T00:25:50"/>
    <d v="1899-12-30T00:07:49"/>
    <d v="1899-12-30T00:08:11"/>
    <d v="1899-12-30T00:41:50"/>
  </r>
  <r>
    <n v="35"/>
    <s v="ORD13"/>
    <x v="3"/>
    <x v="12"/>
    <s v="21 rue du tavernier, 59800 Lille"/>
    <x v="12"/>
    <x v="0"/>
    <n v="45"/>
    <n v="0"/>
    <n v="3.5399999999999996"/>
    <x v="10"/>
    <x v="10"/>
    <d v="1899-12-30T22:22:00"/>
    <d v="1899-12-30T22:25:00"/>
    <d v="1899-12-30T22:36:00"/>
    <n v="1"/>
    <x v="5"/>
    <x v="0"/>
    <x v="0"/>
    <d v="1899-12-30T00:32:00"/>
    <d v="1899-12-30T00:03:00"/>
    <d v="1899-12-30T00:11:00"/>
    <d v="1899-12-30T00:46:00"/>
  </r>
  <r>
    <n v="46"/>
    <s v="ORD14"/>
    <x v="3"/>
    <x v="13"/>
    <s v="21 rue du tavernier, 59800 Lille"/>
    <x v="13"/>
    <x v="0"/>
    <n v="67"/>
    <n v="2"/>
    <n v="5.47"/>
    <x v="11"/>
    <x v="0"/>
    <d v="1899-12-30T21:11:08"/>
    <d v="1899-12-30T21:11:42"/>
    <d v="1899-12-30T21:19:55"/>
    <n v="3"/>
    <x v="6"/>
    <x v="4"/>
    <x v="0"/>
    <d v="1899-12-30T00:15:08"/>
    <d v="1899-12-30T00:00:34"/>
    <d v="1899-12-30T00:08:13"/>
    <d v="1899-12-30T00:23:55"/>
  </r>
  <r>
    <n v="57"/>
    <s v="ORD15"/>
    <x v="3"/>
    <x v="14"/>
    <s v="21 rue du tavernier, 59800 Lille"/>
    <x v="14"/>
    <x v="0"/>
    <n v="67"/>
    <n v="1"/>
    <n v="2.2399999999999998"/>
    <x v="12"/>
    <x v="1"/>
    <d v="1899-12-30T13:09:06"/>
    <d v="1899-12-30T13:14:04"/>
    <d v="1899-12-30T13:17:21"/>
    <n v="1"/>
    <x v="0"/>
    <x v="0"/>
    <x v="1"/>
    <d v="1899-12-30T00:19:06"/>
    <d v="1899-12-30T00:04:58"/>
    <d v="1899-12-30T00:03:17"/>
    <d v="1899-12-30T00:27:21"/>
  </r>
  <r>
    <n v="68"/>
    <s v="ORD16"/>
    <x v="3"/>
    <x v="15"/>
    <s v="21 rue du tavernier, 59800 Lille"/>
    <x v="15"/>
    <x v="0"/>
    <n v="16"/>
    <n v="0"/>
    <n v="2.4"/>
    <x v="13"/>
    <x v="2"/>
    <d v="1899-12-30T14:15:37"/>
    <d v="1899-12-30T14:25:39"/>
    <d v="1899-12-30T14:33:53"/>
    <n v="3"/>
    <x v="1"/>
    <x v="4"/>
    <x v="1"/>
    <d v="1899-12-30T00:25:37"/>
    <d v="1899-12-30T00:10:02"/>
    <d v="1899-12-30T00:08:14"/>
    <d v="1899-12-30T00:43:53"/>
  </r>
  <r>
    <n v="79"/>
    <s v="ORD17"/>
    <x v="4"/>
    <x v="16"/>
    <s v="45 rue du tavernier, 59800 Lille"/>
    <x v="16"/>
    <x v="0"/>
    <n v="21"/>
    <n v="2"/>
    <n v="4.67"/>
    <x v="14"/>
    <x v="3"/>
    <d v="1899-12-30T14:55:00"/>
    <d v="1899-12-30T15:03:07"/>
    <d v="1899-12-30T15:11:14"/>
    <n v="3"/>
    <x v="2"/>
    <x v="2"/>
    <x v="1"/>
    <d v="1899-12-30T00:05:00"/>
    <d v="1899-12-30T00:08:07"/>
    <d v="1899-12-30T00:08:07"/>
    <d v="1899-12-30T00:21:14"/>
  </r>
  <r>
    <n v="90"/>
    <s v="ORD18"/>
    <x v="4"/>
    <x v="17"/>
    <s v="45 rue du tavernier, 59800 Lille"/>
    <x v="17"/>
    <x v="0"/>
    <n v="34"/>
    <n v="0"/>
    <n v="1.64"/>
    <x v="15"/>
    <x v="0"/>
    <d v="1899-12-30T21:11:08"/>
    <d v="1899-12-30T21:11:42"/>
    <d v="1899-12-30T21:19:55"/>
    <n v="4"/>
    <x v="3"/>
    <x v="0"/>
    <x v="0"/>
    <d v="1899-12-30T00:15:08"/>
    <d v="1899-12-30T00:00:34"/>
    <d v="1899-12-30T00:08:13"/>
    <d v="1899-12-30T00:23:55"/>
  </r>
  <r>
    <n v="101"/>
    <s v="ORD19"/>
    <x v="5"/>
    <x v="18"/>
    <s v="5 rue du tavernier, 59800 Lille"/>
    <x v="18"/>
    <x v="0"/>
    <n v="67"/>
    <n v="0"/>
    <n v="2.0499999999999998"/>
    <x v="16"/>
    <x v="1"/>
    <d v="1899-12-30T13:09:06"/>
    <d v="1899-12-30T13:14:04"/>
    <d v="1899-12-30T13:17:21"/>
    <n v="5"/>
    <x v="4"/>
    <x v="5"/>
    <x v="1"/>
    <d v="1899-12-30T00:19:06"/>
    <d v="1899-12-30T00:04:58"/>
    <d v="1899-12-30T00:03:17"/>
    <d v="1899-12-30T00:27:21"/>
  </r>
  <r>
    <n v="113"/>
    <s v="ORD20"/>
    <x v="6"/>
    <x v="19"/>
    <s v="72 rue du tavernier, 59800 Lille"/>
    <x v="19"/>
    <x v="0"/>
    <n v="45"/>
    <n v="0"/>
    <n v="5.96"/>
    <x v="17"/>
    <x v="2"/>
    <d v="1899-12-30T14:15:37"/>
    <d v="1899-12-30T14:25:39"/>
    <d v="1899-12-30T14:33:53"/>
    <n v="3"/>
    <x v="5"/>
    <x v="3"/>
    <x v="1"/>
    <d v="1899-12-30T00:25:37"/>
    <d v="1899-12-30T00:10:02"/>
    <d v="1899-12-30T00:08:14"/>
    <d v="1899-12-30T00:43:53"/>
  </r>
  <r>
    <n v="124"/>
    <s v="ORD21"/>
    <x v="6"/>
    <x v="20"/>
    <s v="72 rue du tavernier, 59800 Lille"/>
    <x v="20"/>
    <x v="0"/>
    <n v="55"/>
    <n v="0"/>
    <n v="5.6499999999999995"/>
    <x v="18"/>
    <x v="3"/>
    <d v="1899-12-30T14:55:00"/>
    <d v="1899-12-30T15:03:07"/>
    <d v="1899-12-30T15:11:14"/>
    <n v="4"/>
    <x v="6"/>
    <x v="0"/>
    <x v="1"/>
    <d v="1899-12-30T00:05:00"/>
    <d v="1899-12-30T00:08:07"/>
    <d v="1899-12-30T00:08:07"/>
    <d v="1899-12-30T00:21:14"/>
  </r>
  <r>
    <n v="127"/>
    <s v="ORD22"/>
    <x v="6"/>
    <x v="21"/>
    <s v="72 rue du tavernier, 59800 Lille"/>
    <x v="21"/>
    <x v="0"/>
    <n v="66"/>
    <n v="2"/>
    <n v="3.7899999999999996"/>
    <x v="19"/>
    <x v="12"/>
    <d v="1899-12-30T10:53:28"/>
    <d v="1899-12-30T11:07:51"/>
    <d v="1899-12-30T11:20:20"/>
    <n v="5"/>
    <x v="0"/>
    <x v="3"/>
    <x v="3"/>
    <d v="1899-12-30T00:03:28"/>
    <d v="1899-12-30T00:14:23"/>
    <d v="1899-12-30T00:12:29"/>
    <d v="1899-12-30T00:30:20"/>
  </r>
  <r>
    <n v="128"/>
    <s v="ORD23"/>
    <x v="7"/>
    <x v="22"/>
    <s v="42 rue du tavernier, 59800 Lille"/>
    <x v="22"/>
    <x v="0"/>
    <n v="38"/>
    <n v="0"/>
    <n v="4.6399999999999997"/>
    <x v="20"/>
    <x v="13"/>
    <d v="1899-12-30T11:52:04"/>
    <d v="1899-12-30T11:58:24"/>
    <d v="1899-12-30T12:11:22"/>
    <n v="3"/>
    <x v="1"/>
    <x v="0"/>
    <x v="1"/>
    <d v="1899-12-30T00:02:04"/>
    <d v="1899-12-30T00:06:20"/>
    <d v="1899-12-30T00:12:58"/>
    <d v="1899-12-30T00:21:22"/>
  </r>
  <r>
    <n v="129"/>
    <s v="ORD24"/>
    <x v="7"/>
    <x v="23"/>
    <s v="42 rue du tavernier, 59800 Lille"/>
    <x v="23"/>
    <x v="0"/>
    <n v="18"/>
    <n v="2"/>
    <n v="5.6899999999999995"/>
    <x v="21"/>
    <x v="1"/>
    <d v="1899-12-30T12:50:07"/>
    <d v="1899-12-30T13:03:48"/>
    <d v="1899-12-30T13:10:57"/>
    <n v="4"/>
    <x v="2"/>
    <x v="1"/>
    <x v="1"/>
    <d v="1899-12-30T00:00:07"/>
    <d v="1899-12-30T00:13:41"/>
    <d v="1899-12-30T00:07:09"/>
    <d v="1899-12-30T00:20:57"/>
  </r>
  <r>
    <n v="130"/>
    <s v="ORD25"/>
    <x v="8"/>
    <x v="24"/>
    <s v="16 rue du tavernier, 59800 Lille"/>
    <x v="24"/>
    <x v="0"/>
    <n v="49"/>
    <n v="1"/>
    <n v="2.13"/>
    <x v="22"/>
    <x v="2"/>
    <d v="1899-12-30T14:16:41"/>
    <d v="1899-12-30T14:30:32"/>
    <d v="1899-12-30T14:44:32"/>
    <n v="2"/>
    <x v="3"/>
    <x v="0"/>
    <x v="1"/>
    <d v="1899-12-30T00:26:41"/>
    <d v="1899-12-30T00:13:51"/>
    <d v="1899-12-30T00:14:00"/>
    <d v="1899-12-30T00:54:32"/>
  </r>
  <r>
    <n v="131"/>
    <s v="ORD26"/>
    <x v="8"/>
    <x v="25"/>
    <s v="16 rue du tavernier, 59800 Lille"/>
    <x v="25"/>
    <x v="0"/>
    <n v="27"/>
    <n v="1"/>
    <n v="5.64"/>
    <x v="23"/>
    <x v="1"/>
    <d v="1899-12-30T12:50:07"/>
    <d v="1899-12-30T13:03:48"/>
    <d v="1899-12-30T13:10:57"/>
    <n v="5"/>
    <x v="4"/>
    <x v="0"/>
    <x v="1"/>
    <d v="1899-12-30T00:00:07"/>
    <d v="1899-12-30T00:13:41"/>
    <d v="1899-12-30T00:07:09"/>
    <d v="1899-12-30T00:20:57"/>
  </r>
  <r>
    <n v="132"/>
    <s v="ORD27"/>
    <x v="9"/>
    <x v="26"/>
    <s v="8 rue du tavernier, 59800 Lille"/>
    <x v="26"/>
    <x v="0"/>
    <n v="16"/>
    <n v="2"/>
    <n v="5.67"/>
    <x v="24"/>
    <x v="2"/>
    <d v="1899-12-30T14:16:41"/>
    <d v="1899-12-30T14:30:32"/>
    <d v="1899-12-30T14:44:32"/>
    <n v="4"/>
    <x v="5"/>
    <x v="0"/>
    <x v="1"/>
    <d v="1899-12-30T00:26:41"/>
    <d v="1899-12-30T00:13:51"/>
    <d v="1899-12-30T00:14:00"/>
    <d v="1899-12-30T00:54:32"/>
  </r>
  <r>
    <n v="133"/>
    <s v="ORD28"/>
    <x v="9"/>
    <x v="27"/>
    <s v="8 rue du tavernier, 59800 Lille"/>
    <x v="27"/>
    <x v="0"/>
    <n v="20"/>
    <n v="2"/>
    <n v="5.81"/>
    <x v="25"/>
    <x v="3"/>
    <d v="1899-12-30T14:50:51"/>
    <d v="1899-12-30T15:02:23"/>
    <d v="1899-12-30T15:15:45"/>
    <n v="5"/>
    <x v="6"/>
    <x v="5"/>
    <x v="1"/>
    <d v="1899-12-30T00:00:51"/>
    <d v="1899-12-30T00:11:32"/>
    <d v="1899-12-30T00:13:22"/>
    <d v="1899-12-30T00:25:45"/>
  </r>
  <r>
    <n v="134"/>
    <s v="ORD29"/>
    <x v="9"/>
    <x v="28"/>
    <s v="8 rue du tavernier, 59800 Lille"/>
    <x v="28"/>
    <x v="0"/>
    <n v="18"/>
    <n v="2"/>
    <n v="1.84"/>
    <x v="26"/>
    <x v="4"/>
    <d v="1899-12-30T16:30:49"/>
    <d v="1899-12-30T16:33:38"/>
    <d v="1899-12-30T16:45:31"/>
    <n v="5"/>
    <x v="0"/>
    <x v="0"/>
    <x v="2"/>
    <d v="1899-12-30T00:40:49"/>
    <d v="1899-12-30T00:02:49"/>
    <d v="1899-12-30T00:11:53"/>
    <d v="1899-12-30T00:55:31"/>
  </r>
  <r>
    <n v="136"/>
    <s v="ORD30"/>
    <x v="9"/>
    <x v="29"/>
    <s v="8 rue du tavernier, 59800 Lille"/>
    <x v="29"/>
    <x v="0"/>
    <n v="40"/>
    <n v="1"/>
    <n v="4.8599999999999994"/>
    <x v="27"/>
    <x v="5"/>
    <d v="1899-12-30T17:24:42"/>
    <d v="1899-12-30T17:30:45"/>
    <d v="1899-12-30T17:32:20"/>
    <n v="5"/>
    <x v="1"/>
    <x v="3"/>
    <x v="2"/>
    <d v="1899-12-30T00:34:42"/>
    <d v="1899-12-30T00:06:03"/>
    <d v="1899-12-30T00:01:35"/>
    <d v="1899-12-30T00:42:20"/>
  </r>
  <r>
    <n v="137"/>
    <s v="ORD31"/>
    <x v="10"/>
    <x v="30"/>
    <s v="7 rue du tavernier, 59800 Lille"/>
    <x v="30"/>
    <x v="0"/>
    <n v="54"/>
    <n v="0"/>
    <n v="5.47"/>
    <x v="1"/>
    <x v="6"/>
    <d v="1899-12-30T17:51:42"/>
    <d v="1899-12-30T17:52:00"/>
    <d v="1899-12-30T18:02:36"/>
    <n v="5"/>
    <x v="2"/>
    <x v="3"/>
    <x v="2"/>
    <d v="1899-12-30T00:01:42"/>
    <d v="1899-12-30T00:00:18"/>
    <d v="1899-12-30T00:10:36"/>
    <d v="1899-12-30T00:12:36"/>
  </r>
  <r>
    <n v="138"/>
    <s v="ORD32"/>
    <x v="10"/>
    <x v="31"/>
    <s v="7 rue du tavernier, 59800 Lille"/>
    <x v="31"/>
    <x v="0"/>
    <n v="76"/>
    <n v="2"/>
    <n v="4.3199999999999994"/>
    <x v="2"/>
    <x v="7"/>
    <d v="1899-12-30T19:30:27"/>
    <d v="1899-12-30T19:35:55"/>
    <d v="1899-12-30T19:39:22"/>
    <n v="3"/>
    <x v="3"/>
    <x v="0"/>
    <x v="0"/>
    <d v="1899-12-30T00:40:27"/>
    <d v="1899-12-30T00:05:28"/>
    <d v="1899-12-30T00:03:27"/>
    <d v="1899-12-30T00:49:22"/>
  </r>
  <r>
    <n v="139"/>
    <s v="ORD33"/>
    <x v="11"/>
    <x v="32"/>
    <s v="54 rue du tavernier, 59800 Lille"/>
    <x v="32"/>
    <x v="0"/>
    <n v="66"/>
    <n v="1"/>
    <n v="3.48"/>
    <x v="28"/>
    <x v="8"/>
    <d v="1899-12-30T20:13:06"/>
    <d v="1899-12-30T20:22:03"/>
    <d v="1899-12-30T20:30:43"/>
    <n v="4"/>
    <x v="4"/>
    <x v="3"/>
    <x v="0"/>
    <d v="1899-12-30T00:23:06"/>
    <d v="1899-12-30T00:08:57"/>
    <d v="1899-12-30T00:08:40"/>
    <d v="1899-12-30T00:40:43"/>
  </r>
  <r>
    <n v="140"/>
    <s v="ORD34"/>
    <x v="11"/>
    <x v="33"/>
    <s v="54 rue du tavernier, 59800 Lille"/>
    <x v="33"/>
    <x v="0"/>
    <n v="19"/>
    <n v="0"/>
    <n v="4.49"/>
    <x v="29"/>
    <x v="9"/>
    <d v="1899-12-30T21:29:24"/>
    <d v="1899-12-30T21:32:19"/>
    <d v="1899-12-30T21:38:30"/>
    <n v="2"/>
    <x v="5"/>
    <x v="0"/>
    <x v="0"/>
    <d v="1899-12-30T00:39:24"/>
    <d v="1899-12-30T00:02:55"/>
    <d v="1899-12-30T00:06:11"/>
    <d v="1899-12-30T00:48:30"/>
  </r>
  <r>
    <n v="141"/>
    <s v="ORD35"/>
    <x v="12"/>
    <x v="34"/>
    <s v="19 rue du tavernier, 59800 Lille"/>
    <x v="34"/>
    <x v="0"/>
    <n v="54"/>
    <n v="1"/>
    <n v="4.17"/>
    <x v="30"/>
    <x v="10"/>
    <d v="1899-12-30T21:50:37"/>
    <d v="1899-12-30T21:57:57"/>
    <d v="1899-12-30T22:08:52"/>
    <n v="5"/>
    <x v="6"/>
    <x v="5"/>
    <x v="0"/>
    <d v="1899-12-30T00:00:37"/>
    <d v="1899-12-30T00:07:20"/>
    <d v="1899-12-30T00:10:55"/>
    <d v="1899-12-30T00:18:52"/>
  </r>
  <r>
    <n v="142"/>
    <s v="ORD36"/>
    <x v="12"/>
    <x v="35"/>
    <s v="19 rue du tavernier, 59800 Lille"/>
    <x v="35"/>
    <x v="0"/>
    <n v="39"/>
    <n v="2"/>
    <n v="2.98"/>
    <x v="31"/>
    <x v="11"/>
    <d v="1899-12-30T22:53:20"/>
    <d v="1899-12-30T23:04:28"/>
    <d v="1899-12-30T23:15:34"/>
    <n v="5"/>
    <x v="0"/>
    <x v="5"/>
    <x v="0"/>
    <d v="1899-12-30T00:03:20"/>
    <d v="1899-12-30T00:11:08"/>
    <d v="1899-12-30T00:11:06"/>
    <d v="1899-12-30T00:25:34"/>
  </r>
  <r>
    <n v="143"/>
    <s v="ORD37"/>
    <x v="13"/>
    <x v="36"/>
    <s v="9 rue du tavernier, 59800 Lille"/>
    <x v="36"/>
    <x v="0"/>
    <n v="24"/>
    <n v="2"/>
    <n v="0.46"/>
    <x v="32"/>
    <x v="10"/>
    <d v="1899-12-30T22:22:00"/>
    <d v="1899-12-30T22:25:00"/>
    <d v="1899-12-30T22:36:00"/>
    <n v="1"/>
    <x v="1"/>
    <x v="0"/>
    <x v="0"/>
    <d v="1899-12-30T00:32:00"/>
    <d v="1899-12-30T00:03:00"/>
    <d v="1899-12-30T00:11:00"/>
    <d v="1899-12-30T00:46:00"/>
  </r>
  <r>
    <n v="144"/>
    <s v="ORD38"/>
    <x v="13"/>
    <x v="37"/>
    <s v="9 rue du tavernier, 59800 Lille"/>
    <x v="37"/>
    <x v="0"/>
    <n v="74"/>
    <n v="2"/>
    <n v="1.24"/>
    <x v="33"/>
    <x v="8"/>
    <d v="1899-12-30T20:13:06"/>
    <d v="1899-12-30T20:22:03"/>
    <d v="1899-12-30T20:30:43"/>
    <n v="1"/>
    <x v="2"/>
    <x v="0"/>
    <x v="0"/>
    <d v="1899-12-30T00:23:06"/>
    <d v="1899-12-30T00:08:57"/>
    <d v="1899-12-30T00:08:40"/>
    <d v="1899-12-30T00:40:43"/>
  </r>
  <r>
    <n v="145"/>
    <s v="ORD39"/>
    <x v="13"/>
    <x v="38"/>
    <s v="9 rue du tavernier, 59800 Lille"/>
    <x v="38"/>
    <x v="1"/>
    <n v="40"/>
    <n v="0"/>
    <n v="5.2799999999999994"/>
    <x v="34"/>
    <x v="9"/>
    <d v="1899-12-30T21:29:24"/>
    <d v="1899-12-30T21:32:19"/>
    <d v="1899-12-30T21:38:30"/>
    <n v="3"/>
    <x v="3"/>
    <x v="0"/>
    <x v="0"/>
    <d v="1899-12-30T00:39:24"/>
    <d v="1899-12-30T00:02:55"/>
    <d v="1899-12-30T00:06:11"/>
    <d v="1899-12-30T00:48:30"/>
  </r>
  <r>
    <n v="147"/>
    <s v="ORD40"/>
    <x v="14"/>
    <x v="39"/>
    <s v="11 rue du tavernier, 59800 Lille"/>
    <x v="39"/>
    <x v="1"/>
    <n v="26"/>
    <n v="0"/>
    <n v="3.4099999999999997"/>
    <x v="35"/>
    <x v="10"/>
    <d v="1899-12-30T21:50:37"/>
    <d v="1899-12-30T21:57:57"/>
    <d v="1899-12-30T22:08:52"/>
    <n v="3"/>
    <x v="4"/>
    <x v="0"/>
    <x v="0"/>
    <d v="1899-12-30T00:00:37"/>
    <d v="1899-12-30T00:07:20"/>
    <d v="1899-12-30T00:10:55"/>
    <d v="1899-12-30T00:18:52"/>
  </r>
  <r>
    <n v="148"/>
    <s v="ORD41"/>
    <x v="14"/>
    <x v="40"/>
    <s v="11 rue du tavernier, 59800 Lille"/>
    <x v="40"/>
    <x v="1"/>
    <n v="17"/>
    <n v="0"/>
    <n v="0.41000000000000003"/>
    <x v="36"/>
    <x v="8"/>
    <d v="1899-12-30T20:13:06"/>
    <d v="1899-12-30T20:22:03"/>
    <d v="1899-12-30T20:30:43"/>
    <n v="5"/>
    <x v="5"/>
    <x v="0"/>
    <x v="0"/>
    <d v="1899-12-30T00:23:06"/>
    <d v="1899-12-30T00:08:57"/>
    <d v="1899-12-30T00:08:40"/>
    <d v="1899-12-30T00:40:43"/>
  </r>
  <r>
    <n v="149"/>
    <s v="ORD42"/>
    <x v="14"/>
    <x v="41"/>
    <s v="11 rue du tavernier, 59800 Lille"/>
    <x v="41"/>
    <x v="1"/>
    <n v="20"/>
    <n v="2"/>
    <n v="3.94"/>
    <x v="37"/>
    <x v="9"/>
    <d v="1899-12-30T21:29:24"/>
    <d v="1899-12-30T21:32:19"/>
    <d v="1899-12-30T21:38:30"/>
    <n v="3"/>
    <x v="6"/>
    <x v="0"/>
    <x v="0"/>
    <d v="1899-12-30T00:39:24"/>
    <d v="1899-12-30T00:02:55"/>
    <d v="1899-12-30T00:06:11"/>
    <d v="1899-12-30T00:48:30"/>
  </r>
  <r>
    <n v="150"/>
    <s v="ORD43"/>
    <x v="14"/>
    <x v="42"/>
    <s v="11 rue du tavernier, 59800 Lille"/>
    <x v="42"/>
    <x v="1"/>
    <n v="35"/>
    <n v="1"/>
    <n v="4.05"/>
    <x v="38"/>
    <x v="10"/>
    <d v="1899-12-30T21:50:37"/>
    <d v="1899-12-30T21:57:57"/>
    <d v="1899-12-30T22:08:52"/>
    <n v="3"/>
    <x v="0"/>
    <x v="0"/>
    <x v="0"/>
    <d v="1899-12-30T00:00:37"/>
    <d v="1899-12-30T00:07:20"/>
    <d v="1899-12-30T00:10:55"/>
    <d v="1899-12-30T00:18:52"/>
  </r>
  <r>
    <n v="151"/>
    <s v="ORD44"/>
    <x v="15"/>
    <x v="43"/>
    <s v="78 rue du tavernier, 59800 Lille"/>
    <x v="43"/>
    <x v="1"/>
    <n v="39"/>
    <n v="0"/>
    <n v="5.1899999999999995"/>
    <x v="39"/>
    <x v="7"/>
    <d v="1899-12-30T19:27:28"/>
    <d v="1899-12-30T19:32:42"/>
    <d v="1899-12-30T19:41:14"/>
    <n v="1"/>
    <x v="1"/>
    <x v="0"/>
    <x v="0"/>
    <d v="1899-12-30T00:37:28"/>
    <d v="1899-12-30T00:05:14"/>
    <d v="1899-12-30T00:08:32"/>
    <d v="1899-12-30T00:51:14"/>
  </r>
  <r>
    <n v="152"/>
    <s v="ORD45"/>
    <x v="15"/>
    <x v="44"/>
    <s v="78 rue du tavernier, 59800 Lille"/>
    <x v="44"/>
    <x v="1"/>
    <n v="34"/>
    <n v="2"/>
    <n v="1.71"/>
    <x v="40"/>
    <x v="8"/>
    <d v="1899-12-30T20:24:46"/>
    <d v="1899-12-30T20:33:21"/>
    <d v="1899-12-30T20:42:20"/>
    <n v="1"/>
    <x v="2"/>
    <x v="0"/>
    <x v="0"/>
    <d v="1899-12-30T00:34:46"/>
    <d v="1899-12-30T00:08:35"/>
    <d v="1899-12-30T00:08:59"/>
    <d v="1899-12-30T00:52:20"/>
  </r>
  <r>
    <n v="153"/>
    <s v="ORD46"/>
    <x v="16"/>
    <x v="45"/>
    <s v="62 rue du tavernier, 59800 Lille"/>
    <x v="45"/>
    <x v="1"/>
    <n v="54"/>
    <n v="2"/>
    <n v="4.88"/>
    <x v="41"/>
    <x v="14"/>
    <d v="1899-12-30T09:22:54"/>
    <d v="1899-12-30T09:34:10"/>
    <d v="1899-12-30T09:48:33"/>
    <n v="3"/>
    <x v="3"/>
    <x v="4"/>
    <x v="3"/>
    <d v="1899-12-30T00:32:54"/>
    <d v="1899-12-30T00:11:16"/>
    <d v="1899-12-30T00:14:23"/>
    <d v="1899-12-30T00:58:33"/>
  </r>
  <r>
    <n v="154"/>
    <s v="ORD47"/>
    <x v="16"/>
    <x v="46"/>
    <s v="62 rue du tavernier, 59800 Lille"/>
    <x v="46"/>
    <x v="1"/>
    <n v="68"/>
    <n v="1"/>
    <n v="4.91"/>
    <x v="42"/>
    <x v="15"/>
    <d v="1899-12-30T10:03:22"/>
    <d v="1899-12-30T10:05:48"/>
    <d v="1899-12-30T10:07:12"/>
    <n v="3"/>
    <x v="4"/>
    <x v="5"/>
    <x v="3"/>
    <d v="1899-12-30T00:13:22"/>
    <d v="1899-12-30T00:02:26"/>
    <d v="1899-12-30T00:01:24"/>
    <d v="1899-12-30T00:17:12"/>
  </r>
  <r>
    <n v="155"/>
    <s v="ORD48"/>
    <x v="17"/>
    <x v="47"/>
    <s v="14 rue du tavernier, 59800 Lille"/>
    <x v="47"/>
    <x v="1"/>
    <n v="74"/>
    <n v="2"/>
    <n v="1.82"/>
    <x v="43"/>
    <x v="12"/>
    <d v="1899-12-30T10:54:03"/>
    <d v="1899-12-30T11:00:00"/>
    <d v="1899-12-30T11:03:48"/>
    <n v="3"/>
    <x v="5"/>
    <x v="4"/>
    <x v="3"/>
    <d v="1899-12-30T00:04:03"/>
    <d v="1899-12-30T00:05:57"/>
    <d v="1899-12-30T00:03:48"/>
    <d v="1899-12-30T00:13:48"/>
  </r>
  <r>
    <n v="156"/>
    <s v="ORD49"/>
    <x v="17"/>
    <x v="48"/>
    <s v="14 rue du tavernier, 59800 Lille"/>
    <x v="48"/>
    <x v="1"/>
    <n v="34"/>
    <n v="0"/>
    <n v="0.5"/>
    <x v="44"/>
    <x v="13"/>
    <d v="1899-12-30T12:17:53"/>
    <d v="1899-12-30T12:23:58"/>
    <d v="1899-12-30T12:25:17"/>
    <n v="3"/>
    <x v="6"/>
    <x v="0"/>
    <x v="1"/>
    <d v="1899-12-30T00:27:53"/>
    <d v="1899-12-30T00:06:05"/>
    <d v="1899-12-30T00:01:19"/>
    <d v="1899-12-30T00:35:17"/>
  </r>
  <r>
    <n v="158"/>
    <s v="ORD50"/>
    <x v="18"/>
    <x v="49"/>
    <s v="64 rue du tavernier, 59800 Lille"/>
    <x v="49"/>
    <x v="1"/>
    <n v="16"/>
    <n v="2"/>
    <n v="4.13"/>
    <x v="45"/>
    <x v="1"/>
    <d v="1899-12-30T12:58:26"/>
    <d v="1899-12-30T13:03:30"/>
    <d v="1899-12-30T13:09:20"/>
    <n v="2"/>
    <x v="0"/>
    <x v="2"/>
    <x v="1"/>
    <d v="1899-12-30T00:08:26"/>
    <d v="1899-12-30T00:05:04"/>
    <d v="1899-12-30T00:05:50"/>
    <d v="1899-12-30T00:19:20"/>
  </r>
  <r>
    <n v="159"/>
    <s v="ORD51"/>
    <x v="18"/>
    <x v="50"/>
    <s v="64 rue du tavernier, 59800 Lille"/>
    <x v="50"/>
    <x v="1"/>
    <n v="39"/>
    <n v="1"/>
    <n v="2.5599999999999996"/>
    <x v="46"/>
    <x v="2"/>
    <d v="1899-12-30T14:26:11"/>
    <d v="1899-12-30T14:32:37"/>
    <d v="1899-12-30T14:38:36"/>
    <n v="1"/>
    <x v="1"/>
    <x v="0"/>
    <x v="1"/>
    <d v="1899-12-30T00:36:11"/>
    <d v="1899-12-30T00:06:26"/>
    <d v="1899-12-30T00:05:59"/>
    <d v="1899-12-30T00:48:36"/>
  </r>
  <r>
    <n v="160"/>
    <s v="ORD52"/>
    <x v="18"/>
    <x v="51"/>
    <s v="64 rue du tavernier, 59800 Lille"/>
    <x v="51"/>
    <x v="1"/>
    <n v="47"/>
    <n v="1"/>
    <n v="0.77"/>
    <x v="47"/>
    <x v="3"/>
    <d v="1899-12-30T15:18:42"/>
    <d v="1899-12-30T15:27:59"/>
    <d v="1899-12-30T15:38:01"/>
    <n v="5"/>
    <x v="2"/>
    <x v="6"/>
    <x v="1"/>
    <d v="1899-12-30T00:28:42"/>
    <d v="1899-12-30T00:09:17"/>
    <d v="1899-12-30T00:10:02"/>
    <d v="1899-12-30T00:48:01"/>
  </r>
  <r>
    <n v="161"/>
    <s v="ORD53"/>
    <x v="19"/>
    <x v="42"/>
    <s v="68 rue du tavernier, 59800 Lille"/>
    <x v="52"/>
    <x v="0"/>
    <n v="58"/>
    <n v="2"/>
    <n v="5.8599999999999994"/>
    <x v="48"/>
    <x v="4"/>
    <d v="1899-12-30T16:32:23"/>
    <d v="1899-12-30T16:39:23"/>
    <d v="1899-12-30T16:53:25"/>
    <n v="3"/>
    <x v="3"/>
    <x v="0"/>
    <x v="2"/>
    <d v="1899-12-30T00:42:23"/>
    <d v="1899-12-30T00:07:00"/>
    <d v="1899-12-30T00:14:02"/>
    <d v="1899-12-30T01:03:25"/>
  </r>
  <r>
    <n v="162"/>
    <s v="ORD54"/>
    <x v="20"/>
    <x v="52"/>
    <s v="65 rue du tavernier, 59800 Lille"/>
    <x v="53"/>
    <x v="0"/>
    <n v="17"/>
    <n v="0"/>
    <n v="1.93"/>
    <x v="49"/>
    <x v="5"/>
    <d v="1899-12-30T17:08:58"/>
    <d v="1899-12-30T17:12:02"/>
    <d v="1899-12-30T17:26:25"/>
    <n v="3"/>
    <x v="4"/>
    <x v="5"/>
    <x v="2"/>
    <d v="1899-12-30T00:18:58"/>
    <d v="1899-12-30T00:03:04"/>
    <d v="1899-12-30T00:14:23"/>
    <d v="1899-12-30T00:36:25"/>
  </r>
  <r>
    <n v="163"/>
    <s v="ORD55"/>
    <x v="20"/>
    <x v="53"/>
    <s v="65 rue du tavernier, 59800 Lille"/>
    <x v="54"/>
    <x v="0"/>
    <n v="24"/>
    <n v="2"/>
    <n v="1.56"/>
    <x v="50"/>
    <x v="6"/>
    <d v="1899-12-30T18:03:31"/>
    <d v="1899-12-30T18:08:34"/>
    <d v="1899-12-30T18:09:21"/>
    <n v="4"/>
    <x v="5"/>
    <x v="0"/>
    <x v="2"/>
    <d v="1899-12-30T00:13:31"/>
    <d v="1899-12-30T00:05:03"/>
    <d v="1899-12-30T00:00:47"/>
    <d v="1899-12-30T00:19:21"/>
  </r>
  <r>
    <n v="164"/>
    <s v="ORD56"/>
    <x v="20"/>
    <x v="54"/>
    <s v="65 rue du tavernier, 59800 Lille"/>
    <x v="55"/>
    <x v="0"/>
    <n v="50"/>
    <n v="0"/>
    <n v="0.51"/>
    <x v="51"/>
    <x v="7"/>
    <d v="1899-12-30T19:27:28"/>
    <d v="1899-12-30T19:32:42"/>
    <d v="1899-12-30T19:41:14"/>
    <n v="4"/>
    <x v="6"/>
    <x v="0"/>
    <x v="0"/>
    <d v="1899-12-30T00:37:28"/>
    <d v="1899-12-30T00:05:14"/>
    <d v="1899-12-30T00:08:32"/>
    <d v="1899-12-30T00:51:14"/>
  </r>
  <r>
    <n v="165"/>
    <s v="ORD57"/>
    <x v="20"/>
    <x v="55"/>
    <s v="65 rue du tavernier, 59800 Lille"/>
    <x v="56"/>
    <x v="0"/>
    <n v="35"/>
    <n v="2"/>
    <n v="5.6499999999999995"/>
    <x v="52"/>
    <x v="8"/>
    <d v="1899-12-30T20:24:46"/>
    <d v="1899-12-30T20:33:21"/>
    <d v="1899-12-30T20:42:20"/>
    <n v="1"/>
    <x v="0"/>
    <x v="5"/>
    <x v="0"/>
    <d v="1899-12-30T00:34:46"/>
    <d v="1899-12-30T00:08:35"/>
    <d v="1899-12-30T00:08:59"/>
    <d v="1899-12-30T00:52:20"/>
  </r>
  <r>
    <n v="166"/>
    <s v="ORD58"/>
    <x v="20"/>
    <x v="56"/>
    <s v="65 rue du tavernier, 59800 Lille"/>
    <x v="57"/>
    <x v="0"/>
    <n v="20"/>
    <n v="0"/>
    <n v="4.41"/>
    <x v="53"/>
    <x v="9"/>
    <d v="1899-12-30T21:30:22"/>
    <d v="1899-12-30T21:40:49"/>
    <d v="1899-12-30T21:46:38"/>
    <n v="1"/>
    <x v="1"/>
    <x v="5"/>
    <x v="0"/>
    <d v="1899-12-30T00:40:22"/>
    <d v="1899-12-30T00:10:27"/>
    <d v="1899-12-30T00:05:49"/>
    <d v="1899-12-30T00:56:38"/>
  </r>
  <r>
    <n v="167"/>
    <s v="ORD59"/>
    <x v="21"/>
    <x v="57"/>
    <s v="27 rue du tavernier, 59800 Lille"/>
    <x v="58"/>
    <x v="0"/>
    <n v="23"/>
    <n v="1"/>
    <n v="2.9099999999999997"/>
    <x v="54"/>
    <x v="10"/>
    <d v="1899-12-30T22:21:39"/>
    <d v="1899-12-30T22:33:01"/>
    <d v="1899-12-30T22:39:49"/>
    <n v="3"/>
    <x v="2"/>
    <x v="6"/>
    <x v="0"/>
    <d v="1899-12-30T00:31:39"/>
    <d v="1899-12-30T00:11:22"/>
    <d v="1899-12-30T00:06:48"/>
    <d v="1899-12-30T00:49:49"/>
  </r>
  <r>
    <n v="169"/>
    <s v="ORD60"/>
    <x v="21"/>
    <x v="58"/>
    <s v="27 rue du tavernier, 59800 Lille"/>
    <x v="59"/>
    <x v="0"/>
    <n v="41"/>
    <n v="0"/>
    <n v="0.21000000000000002"/>
    <x v="55"/>
    <x v="11"/>
    <d v="1899-12-30T23:32:46"/>
    <d v="1899-12-30T23:35:20"/>
    <d v="1899-12-30T23:40:12"/>
    <n v="2"/>
    <x v="3"/>
    <x v="5"/>
    <x v="0"/>
    <d v="1899-12-30T00:42:46"/>
    <d v="1899-12-30T00:02:34"/>
    <d v="1899-12-30T00:04:52"/>
    <d v="1899-12-30T00:50:12"/>
  </r>
  <r>
    <n v="170"/>
    <s v="ORD61"/>
    <x v="21"/>
    <x v="59"/>
    <s v="27 rue du tavernier, 59800 Lille"/>
    <x v="60"/>
    <x v="0"/>
    <n v="55"/>
    <n v="2"/>
    <n v="3.3"/>
    <x v="56"/>
    <x v="10"/>
    <d v="1899-12-30T22:22:00"/>
    <d v="1899-12-30T22:25:00"/>
    <d v="1899-12-30T22:36:00"/>
    <n v="3"/>
    <x v="4"/>
    <x v="6"/>
    <x v="0"/>
    <d v="1899-12-30T00:32:00"/>
    <d v="1899-12-30T00:03:00"/>
    <d v="1899-12-30T00:11:00"/>
    <d v="1899-12-30T00:46:00"/>
  </r>
  <r>
    <n v="171"/>
    <s v="ORD62"/>
    <x v="21"/>
    <x v="0"/>
    <s v="27 rue du tavernier, 59800 Lille"/>
    <x v="61"/>
    <x v="0"/>
    <n v="18"/>
    <n v="2"/>
    <n v="5.8999999999999995"/>
    <x v="57"/>
    <x v="7"/>
    <d v="1899-12-30T19:27:28"/>
    <d v="1899-12-30T19:32:42"/>
    <d v="1899-12-30T19:41:14"/>
    <n v="5"/>
    <x v="5"/>
    <x v="0"/>
    <x v="0"/>
    <d v="1899-12-30T00:37:28"/>
    <d v="1899-12-30T00:05:14"/>
    <d v="1899-12-30T00:08:32"/>
    <d v="1899-12-30T00:51:14"/>
  </r>
  <r>
    <n v="172"/>
    <s v="ORD63"/>
    <x v="22"/>
    <x v="1"/>
    <s v="75 rue du tavernier, 59800 Lille"/>
    <x v="62"/>
    <x v="0"/>
    <n v="32"/>
    <n v="2"/>
    <n v="3.4899999999999998"/>
    <x v="58"/>
    <x v="8"/>
    <d v="1899-12-30T20:24:46"/>
    <d v="1899-12-30T20:33:21"/>
    <d v="1899-12-30T20:42:20"/>
    <n v="5"/>
    <x v="6"/>
    <x v="0"/>
    <x v="0"/>
    <d v="1899-12-30T00:34:46"/>
    <d v="1899-12-30T00:08:35"/>
    <d v="1899-12-30T00:08:59"/>
    <d v="1899-12-30T00:52:20"/>
  </r>
  <r>
    <n v="173"/>
    <s v="ORD64"/>
    <x v="22"/>
    <x v="2"/>
    <s v="75 rue du tavernier, 59800 Lille"/>
    <x v="63"/>
    <x v="0"/>
    <n v="33"/>
    <n v="1"/>
    <n v="2.2399999999999998"/>
    <x v="59"/>
    <x v="9"/>
    <d v="1899-12-30T21:30:22"/>
    <d v="1899-12-30T21:40:49"/>
    <d v="1899-12-30T21:46:38"/>
    <n v="2"/>
    <x v="0"/>
    <x v="1"/>
    <x v="0"/>
    <d v="1899-12-30T00:40:22"/>
    <d v="1899-12-30T00:10:27"/>
    <d v="1899-12-30T00:05:49"/>
    <d v="1899-12-30T00:56:38"/>
  </r>
  <r>
    <n v="174"/>
    <s v="ORD65"/>
    <x v="23"/>
    <x v="3"/>
    <s v="35 rue du tavernier, 59800 Lille"/>
    <x v="64"/>
    <x v="1"/>
    <n v="21"/>
    <n v="0"/>
    <n v="0.37"/>
    <x v="60"/>
    <x v="7"/>
    <d v="1899-12-30T19:27:28"/>
    <d v="1899-12-30T19:32:42"/>
    <d v="1899-12-30T19:41:14"/>
    <n v="4"/>
    <x v="1"/>
    <x v="0"/>
    <x v="0"/>
    <d v="1899-12-30T00:37:28"/>
    <d v="1899-12-30T00:05:14"/>
    <d v="1899-12-30T00:08:32"/>
    <d v="1899-12-30T00:51:14"/>
  </r>
  <r>
    <n v="175"/>
    <s v="ORD66"/>
    <x v="24"/>
    <x v="4"/>
    <s v="40 rue du tavernier, 59800 Lille"/>
    <x v="65"/>
    <x v="1"/>
    <n v="21"/>
    <n v="2"/>
    <n v="2.6199999999999997"/>
    <x v="61"/>
    <x v="8"/>
    <d v="1899-12-30T20:24:46"/>
    <d v="1899-12-30T20:33:21"/>
    <d v="1899-12-30T20:42:20"/>
    <n v="4"/>
    <x v="2"/>
    <x v="2"/>
    <x v="0"/>
    <d v="1899-12-30T00:34:46"/>
    <d v="1899-12-30T00:08:35"/>
    <d v="1899-12-30T00:08:59"/>
    <d v="1899-12-30T00:52:20"/>
  </r>
  <r>
    <n v="176"/>
    <s v="ORD67"/>
    <x v="24"/>
    <x v="5"/>
    <s v="40 rue du tavernier, 59800 Lille"/>
    <x v="66"/>
    <x v="1"/>
    <n v="76"/>
    <n v="2"/>
    <n v="0.08"/>
    <x v="62"/>
    <x v="9"/>
    <d v="1899-12-30T21:30:22"/>
    <d v="1899-12-30T21:40:49"/>
    <d v="1899-12-30T21:46:38"/>
    <n v="2"/>
    <x v="3"/>
    <x v="3"/>
    <x v="0"/>
    <d v="1899-12-30T00:40:22"/>
    <d v="1899-12-30T00:10:27"/>
    <d v="1899-12-30T00:05:49"/>
    <d v="1899-12-30T00:56:38"/>
  </r>
  <r>
    <n v="177"/>
    <s v="ORD68"/>
    <x v="25"/>
    <x v="6"/>
    <s v="63 rue du tavernier, 59800 Lille"/>
    <x v="67"/>
    <x v="1"/>
    <n v="68"/>
    <n v="0"/>
    <n v="0.99"/>
    <x v="63"/>
    <x v="16"/>
    <d v="1899-12-30T06:59:02"/>
    <d v="1899-12-30T07:04:04"/>
    <d v="1899-12-30T07:14:07"/>
    <n v="3"/>
    <x v="4"/>
    <x v="3"/>
    <x v="3"/>
    <d v="1899-12-30T00:09:02"/>
    <d v="1899-12-30T00:05:02"/>
    <d v="1899-12-30T00:10:03"/>
    <d v="1899-12-30T00:24:07"/>
  </r>
  <r>
    <n v="178"/>
    <s v="ORD69"/>
    <x v="25"/>
    <x v="7"/>
    <s v="63 rue du tavernier, 59800 Lille"/>
    <x v="68"/>
    <x v="1"/>
    <n v="35"/>
    <n v="2"/>
    <n v="2.9699999999999998"/>
    <x v="64"/>
    <x v="17"/>
    <d v="1899-12-30T07:59:55"/>
    <d v="1899-12-30T08:01:09"/>
    <d v="1899-12-30T08:02:12"/>
    <n v="4"/>
    <x v="5"/>
    <x v="0"/>
    <x v="3"/>
    <d v="1899-12-30T00:09:55"/>
    <d v="1899-12-30T00:01:14"/>
    <d v="1899-12-30T00:01:03"/>
    <d v="1899-12-30T00:12:12"/>
  </r>
  <r>
    <n v="180"/>
    <s v="ORD70"/>
    <x v="25"/>
    <x v="8"/>
    <s v="63 rue du tavernier, 59800 Lille"/>
    <x v="69"/>
    <x v="1"/>
    <n v="16"/>
    <n v="0"/>
    <n v="1.25"/>
    <x v="22"/>
    <x v="14"/>
    <d v="1899-12-30T09:24:37"/>
    <d v="1899-12-30T09:27:12"/>
    <d v="1899-12-30T09:29:38"/>
    <n v="4"/>
    <x v="6"/>
    <x v="1"/>
    <x v="3"/>
    <d v="1899-12-30T00:34:37"/>
    <d v="1899-12-30T00:02:35"/>
    <d v="1899-12-30T00:02:26"/>
    <d v="1899-12-30T00:39:38"/>
  </r>
  <r>
    <n v="181"/>
    <s v="ORD71"/>
    <x v="26"/>
    <x v="9"/>
    <s v="6 rue du tavernier, 59800 Lille"/>
    <x v="70"/>
    <x v="1"/>
    <n v="24"/>
    <n v="1"/>
    <n v="1.78"/>
    <x v="23"/>
    <x v="15"/>
    <d v="1899-12-30T10:14:12"/>
    <d v="1899-12-30T10:27:12"/>
    <d v="1899-12-30T10:28:35"/>
    <n v="5"/>
    <x v="0"/>
    <x v="0"/>
    <x v="3"/>
    <d v="1899-12-30T00:24:12"/>
    <d v="1899-12-30T00:13:00"/>
    <d v="1899-12-30T00:01:23"/>
    <d v="1899-12-30T00:38:35"/>
  </r>
  <r>
    <n v="182"/>
    <s v="ORD72"/>
    <x v="26"/>
    <x v="10"/>
    <s v="6 rue du tavernier, 59800 Lille"/>
    <x v="71"/>
    <x v="1"/>
    <n v="40"/>
    <n v="1"/>
    <n v="1.1599999999999999"/>
    <x v="24"/>
    <x v="12"/>
    <d v="1899-12-30T10:57:23"/>
    <d v="1899-12-30T11:09:28"/>
    <d v="1899-12-30T11:18:43"/>
    <n v="5"/>
    <x v="1"/>
    <x v="0"/>
    <x v="3"/>
    <d v="1899-12-30T00:07:23"/>
    <d v="1899-12-30T00:12:05"/>
    <d v="1899-12-30T00:09:15"/>
    <d v="1899-12-30T00:28:43"/>
  </r>
  <r>
    <n v="183"/>
    <s v="ORD73"/>
    <x v="27"/>
    <x v="11"/>
    <s v="10 rue du tavernier, 59800 Lille"/>
    <x v="72"/>
    <x v="1"/>
    <n v="13"/>
    <n v="2"/>
    <n v="3.0999999999999996"/>
    <x v="25"/>
    <x v="13"/>
    <d v="1899-12-30T12:16:17"/>
    <d v="1899-12-30T12:22:00"/>
    <d v="1899-12-30T12:30:04"/>
    <n v="4"/>
    <x v="2"/>
    <x v="0"/>
    <x v="1"/>
    <d v="1899-12-30T00:26:17"/>
    <d v="1899-12-30T00:05:43"/>
    <d v="1899-12-30T00:08:04"/>
    <d v="1899-12-30T00:40:04"/>
  </r>
  <r>
    <n v="184"/>
    <s v="ORD74"/>
    <x v="27"/>
    <x v="12"/>
    <s v="10 rue du tavernier, 59800 Lille"/>
    <x v="73"/>
    <x v="1"/>
    <n v="21"/>
    <n v="2"/>
    <n v="2.5599999999999996"/>
    <x v="65"/>
    <x v="1"/>
    <d v="1899-12-30T13:19:31"/>
    <d v="1899-12-30T13:22:40"/>
    <d v="1899-12-30T13:35:59"/>
    <n v="5"/>
    <x v="3"/>
    <x v="0"/>
    <x v="1"/>
    <d v="1899-12-30T00:29:31"/>
    <d v="1899-12-30T00:03:09"/>
    <d v="1899-12-30T00:13:19"/>
    <d v="1899-12-30T00:45:59"/>
  </r>
  <r>
    <n v="185"/>
    <s v="ORD75"/>
    <x v="27"/>
    <x v="13"/>
    <s v="10 rue du tavernier, 59800 Lille"/>
    <x v="74"/>
    <x v="1"/>
    <n v="16"/>
    <n v="2"/>
    <n v="4.91"/>
    <x v="66"/>
    <x v="2"/>
    <d v="1899-12-30T14:03:35"/>
    <d v="1899-12-30T14:12:09"/>
    <d v="1899-12-30T14:13:00"/>
    <n v="4"/>
    <x v="4"/>
    <x v="4"/>
    <x v="1"/>
    <d v="1899-12-30T00:13:35"/>
    <d v="1899-12-30T00:08:34"/>
    <d v="1899-12-30T00:00:51"/>
    <d v="1899-12-30T00:23:00"/>
  </r>
  <r>
    <n v="186"/>
    <s v="ORD76"/>
    <x v="27"/>
    <x v="14"/>
    <s v="10 rue du tavernier, 59800 Lille"/>
    <x v="75"/>
    <x v="1"/>
    <n v="26"/>
    <n v="1"/>
    <n v="3.13"/>
    <x v="67"/>
    <x v="3"/>
    <d v="1899-12-30T15:25:28"/>
    <d v="1899-12-30T15:30:39"/>
    <d v="1899-12-30T15:43:25"/>
    <n v="4"/>
    <x v="5"/>
    <x v="0"/>
    <x v="1"/>
    <d v="1899-12-30T00:35:28"/>
    <d v="1899-12-30T00:05:11"/>
    <d v="1899-12-30T00:12:46"/>
    <d v="1899-12-30T00:53:25"/>
  </r>
  <r>
    <n v="187"/>
    <s v="ORD77"/>
    <x v="28"/>
    <x v="15"/>
    <s v="3 rue du tavernier, 59800 Lille"/>
    <x v="76"/>
    <x v="1"/>
    <n v="55"/>
    <n v="1"/>
    <n v="0.05"/>
    <x v="1"/>
    <x v="4"/>
    <d v="1899-12-30T16:30:10"/>
    <d v="1899-12-30T16:39:48"/>
    <d v="1899-12-30T16:44:29"/>
    <n v="2"/>
    <x v="6"/>
    <x v="4"/>
    <x v="2"/>
    <d v="1899-12-30T00:40:10"/>
    <d v="1899-12-30T00:09:38"/>
    <d v="1899-12-30T00:04:41"/>
    <d v="1899-12-30T00:54:29"/>
  </r>
  <r>
    <n v="188"/>
    <s v="ORD78"/>
    <x v="28"/>
    <x v="16"/>
    <s v="3 rue du tavernier, 59800 Lille"/>
    <x v="77"/>
    <x v="1"/>
    <n v="42"/>
    <n v="1"/>
    <n v="3.1999999999999997"/>
    <x v="2"/>
    <x v="5"/>
    <d v="1899-12-30T17:03:42"/>
    <d v="1899-12-30T17:17:29"/>
    <d v="1899-12-30T17:18:12"/>
    <n v="5"/>
    <x v="0"/>
    <x v="2"/>
    <x v="2"/>
    <d v="1899-12-30T00:13:42"/>
    <d v="1899-12-30T00:13:47"/>
    <d v="1899-12-30T00:00:43"/>
    <d v="1899-12-30T00:28:12"/>
  </r>
  <r>
    <n v="189"/>
    <s v="ORD79"/>
    <x v="28"/>
    <x v="17"/>
    <s v="3 rue du tavernier, 59800 Lille"/>
    <x v="78"/>
    <x v="1"/>
    <n v="62"/>
    <n v="2"/>
    <n v="2.3699999999999997"/>
    <x v="68"/>
    <x v="6"/>
    <d v="1899-12-30T17:58:17"/>
    <d v="1899-12-30T18:12:11"/>
    <d v="1899-12-30T18:14:25"/>
    <n v="3"/>
    <x v="1"/>
    <x v="0"/>
    <x v="2"/>
    <d v="1899-12-30T00:08:17"/>
    <d v="1899-12-30T00:13:54"/>
    <d v="1899-12-30T00:02:14"/>
    <d v="1899-12-30T00:24:25"/>
  </r>
  <r>
    <n v="191"/>
    <s v="ORD80"/>
    <x v="28"/>
    <x v="18"/>
    <s v="3 rue du tavernier, 59800 Lille"/>
    <x v="79"/>
    <x v="1"/>
    <n v="50"/>
    <n v="0"/>
    <n v="1.5"/>
    <x v="69"/>
    <x v="7"/>
    <d v="1899-12-30T18:57:59"/>
    <d v="1899-12-30T19:10:37"/>
    <d v="1899-12-30T19:17:58"/>
    <n v="2"/>
    <x v="2"/>
    <x v="5"/>
    <x v="0"/>
    <d v="1899-12-30T00:07:59"/>
    <d v="1899-12-30T00:12:38"/>
    <d v="1899-12-30T00:07:21"/>
    <d v="1899-12-30T00:27:58"/>
  </r>
  <r>
    <n v="192"/>
    <s v="ORD81"/>
    <x v="29"/>
    <x v="19"/>
    <s v="2 rue du tavernier, 59800 Lille"/>
    <x v="80"/>
    <x v="1"/>
    <n v="66"/>
    <n v="1"/>
    <n v="3.2399999999999998"/>
    <x v="70"/>
    <x v="8"/>
    <d v="1899-12-30T19:56:55"/>
    <d v="1899-12-30T20:02:52"/>
    <d v="1899-12-30T20:15:39"/>
    <n v="2"/>
    <x v="3"/>
    <x v="3"/>
    <x v="0"/>
    <d v="1899-12-30T00:06:55"/>
    <d v="1899-12-30T00:05:57"/>
    <d v="1899-12-30T00:12:47"/>
    <d v="1899-12-30T00:25:39"/>
  </r>
  <r>
    <n v="193"/>
    <s v="ORD82"/>
    <x v="30"/>
    <x v="20"/>
    <s v="25 rue du tavernier, 59800 Lille"/>
    <x v="81"/>
    <x v="1"/>
    <n v="62"/>
    <n v="2"/>
    <n v="4.58"/>
    <x v="71"/>
    <x v="9"/>
    <d v="1899-12-30T21:22:08"/>
    <d v="1899-12-30T21:34:53"/>
    <d v="1899-12-30T21:48:24"/>
    <n v="5"/>
    <x v="4"/>
    <x v="0"/>
    <x v="0"/>
    <d v="1899-12-30T00:32:08"/>
    <d v="1899-12-30T00:12:45"/>
    <d v="1899-12-30T00:13:31"/>
    <d v="1899-12-30T00:58:24"/>
  </r>
  <r>
    <n v="194"/>
    <s v="ORD83"/>
    <x v="30"/>
    <x v="21"/>
    <s v="25 rue du tavernier, 59800 Lille"/>
    <x v="82"/>
    <x v="1"/>
    <n v="37"/>
    <n v="2"/>
    <n v="3.36"/>
    <x v="72"/>
    <x v="10"/>
    <d v="1899-12-30T22:19:21"/>
    <d v="1899-12-30T22:28:37"/>
    <d v="1899-12-30T22:40:58"/>
    <n v="3"/>
    <x v="5"/>
    <x v="3"/>
    <x v="0"/>
    <d v="1899-12-30T00:29:21"/>
    <d v="1899-12-30T00:09:16"/>
    <d v="1899-12-30T00:12:21"/>
    <d v="1899-12-30T00:50:58"/>
  </r>
  <r>
    <n v="195"/>
    <s v="ORD84"/>
    <x v="31"/>
    <x v="22"/>
    <s v="55 rue du tavernier, 59800 Lille"/>
    <x v="83"/>
    <x v="1"/>
    <n v="56"/>
    <n v="0"/>
    <n v="1.72"/>
    <x v="73"/>
    <x v="11"/>
    <d v="1899-12-30T23:02:22"/>
    <d v="1899-12-30T23:07:15"/>
    <d v="1899-12-30T23:12:50"/>
    <n v="3"/>
    <x v="6"/>
    <x v="0"/>
    <x v="0"/>
    <d v="1899-12-30T00:12:22"/>
    <d v="1899-12-30T00:04:53"/>
    <d v="1899-12-30T00:05:35"/>
    <d v="1899-12-30T00:22:50"/>
  </r>
  <r>
    <n v="196"/>
    <s v="ORD85"/>
    <x v="31"/>
    <x v="23"/>
    <s v="55 rue du tavernier, 59800 Lille"/>
    <x v="84"/>
    <x v="1"/>
    <n v="23"/>
    <n v="2"/>
    <n v="0.45"/>
    <x v="74"/>
    <x v="10"/>
    <d v="1899-12-30T22:22:00"/>
    <d v="1899-12-30T22:25:00"/>
    <d v="1899-12-30T22:36:00"/>
    <n v="1"/>
    <x v="0"/>
    <x v="1"/>
    <x v="0"/>
    <d v="1899-12-30T00:32:00"/>
    <d v="1899-12-30T00:03:00"/>
    <d v="1899-12-30T00:11:00"/>
    <d v="1899-12-30T00:46:00"/>
  </r>
  <r>
    <n v="197"/>
    <s v="ORD86"/>
    <x v="31"/>
    <x v="24"/>
    <s v="55 rue du tavernier, 59800 Lille"/>
    <x v="85"/>
    <x v="1"/>
    <n v="31"/>
    <n v="0"/>
    <n v="3.9899999999999998"/>
    <x v="75"/>
    <x v="7"/>
    <d v="1899-12-30T19:27:28"/>
    <d v="1899-12-30T19:32:42"/>
    <d v="1899-12-30T19:41:14"/>
    <n v="5"/>
    <x v="1"/>
    <x v="0"/>
    <x v="0"/>
    <d v="1899-12-30T00:37:28"/>
    <d v="1899-12-30T00:05:14"/>
    <d v="1899-12-30T00:08:32"/>
    <d v="1899-12-30T00:51:14"/>
  </r>
  <r>
    <n v="198"/>
    <s v="ORD87"/>
    <x v="31"/>
    <x v="25"/>
    <s v="55 rue du tavernier, 59800 Lille"/>
    <x v="86"/>
    <x v="1"/>
    <n v="46"/>
    <n v="1"/>
    <n v="0.35000000000000003"/>
    <x v="76"/>
    <x v="8"/>
    <d v="1899-12-30T20:24:46"/>
    <d v="1899-12-30T20:33:21"/>
    <d v="1899-12-30T20:42:20"/>
    <n v="1"/>
    <x v="2"/>
    <x v="0"/>
    <x v="0"/>
    <d v="1899-12-30T00:34:46"/>
    <d v="1899-12-30T00:08:35"/>
    <d v="1899-12-30T00:08:59"/>
    <d v="1899-12-30T00:52:20"/>
  </r>
  <r>
    <n v="199"/>
    <s v="ORD88"/>
    <x v="31"/>
    <x v="26"/>
    <s v="55 rue du tavernier, 59800 Lille"/>
    <x v="87"/>
    <x v="1"/>
    <n v="63"/>
    <n v="2"/>
    <n v="0.67"/>
    <x v="77"/>
    <x v="9"/>
    <d v="1899-12-30T21:30:22"/>
    <d v="1899-12-30T21:40:49"/>
    <d v="1899-12-30T21:46:38"/>
    <n v="2"/>
    <x v="3"/>
    <x v="0"/>
    <x v="0"/>
    <d v="1899-12-30T00:40:22"/>
    <d v="1899-12-30T00:10:27"/>
    <d v="1899-12-30T00:05:49"/>
    <d v="1899-12-30T00:56:38"/>
  </r>
  <r>
    <n v="200"/>
    <s v="ORD89"/>
    <x v="32"/>
    <x v="27"/>
    <s v="26 rue du tavernier, 59800 Lille"/>
    <x v="88"/>
    <x v="1"/>
    <n v="28"/>
    <n v="2"/>
    <n v="1.61"/>
    <x v="78"/>
    <x v="7"/>
    <d v="1899-12-30T19:27:28"/>
    <d v="1899-12-30T19:32:42"/>
    <d v="1899-12-30T19:41:14"/>
    <n v="5"/>
    <x v="4"/>
    <x v="5"/>
    <x v="0"/>
    <d v="1899-12-30T00:37:28"/>
    <d v="1899-12-30T00:05:14"/>
    <d v="1899-12-30T00:08:32"/>
    <d v="1899-12-30T00:51:14"/>
  </r>
  <r>
    <n v="202"/>
    <s v="ORD90"/>
    <x v="32"/>
    <x v="28"/>
    <s v="26 rue du tavernier, 59800 Lille"/>
    <x v="89"/>
    <x v="1"/>
    <n v="66"/>
    <n v="0"/>
    <n v="1.55"/>
    <x v="79"/>
    <x v="8"/>
    <d v="1899-12-30T20:24:46"/>
    <d v="1899-12-30T20:33:21"/>
    <d v="1899-12-30T20:42:20"/>
    <n v="2"/>
    <x v="5"/>
    <x v="0"/>
    <x v="0"/>
    <d v="1899-12-30T00:34:46"/>
    <d v="1899-12-30T00:08:35"/>
    <d v="1899-12-30T00:08:59"/>
    <d v="1899-12-30T00:52:20"/>
  </r>
  <r>
    <n v="203"/>
    <s v="ORD91"/>
    <x v="33"/>
    <x v="29"/>
    <s v="77 rue du tavernier, 59800 Lille"/>
    <x v="90"/>
    <x v="1"/>
    <n v="60"/>
    <n v="2"/>
    <n v="0.17"/>
    <x v="80"/>
    <x v="9"/>
    <d v="1899-12-30T21:30:22"/>
    <d v="1899-12-30T21:40:49"/>
    <d v="1899-12-30T21:46:38"/>
    <n v="4"/>
    <x v="6"/>
    <x v="3"/>
    <x v="0"/>
    <d v="1899-12-30T00:40:22"/>
    <d v="1899-12-30T00:10:27"/>
    <d v="1899-12-30T00:05:49"/>
    <d v="1899-12-30T00:56:38"/>
  </r>
  <r>
    <n v="204"/>
    <s v="ORD92"/>
    <x v="33"/>
    <x v="30"/>
    <s v="77 rue du tavernier, 59800 Lille"/>
    <x v="91"/>
    <x v="1"/>
    <n v="69"/>
    <n v="0"/>
    <n v="5.24"/>
    <x v="81"/>
    <x v="7"/>
    <d v="1899-12-30T19:27:28"/>
    <d v="1899-12-30T19:32:42"/>
    <d v="1899-12-30T19:41:14"/>
    <n v="1"/>
    <x v="0"/>
    <x v="3"/>
    <x v="0"/>
    <d v="1899-12-30T00:37:28"/>
    <d v="1899-12-30T00:05:14"/>
    <d v="1899-12-30T00:08:32"/>
    <d v="1899-12-30T00:51:14"/>
  </r>
  <r>
    <n v="205"/>
    <s v="ORD93"/>
    <x v="34"/>
    <x v="31"/>
    <s v="41 rue du tavernier, 59800 Lille"/>
    <x v="92"/>
    <x v="1"/>
    <n v="23"/>
    <n v="2"/>
    <n v="2.71"/>
    <x v="82"/>
    <x v="8"/>
    <d v="1899-12-30T20:24:46"/>
    <d v="1899-12-30T20:33:21"/>
    <d v="1899-12-30T20:42:20"/>
    <n v="1"/>
    <x v="1"/>
    <x v="0"/>
    <x v="0"/>
    <d v="1899-12-30T00:34:46"/>
    <d v="1899-12-30T00:08:35"/>
    <d v="1899-12-30T00:08:59"/>
    <d v="1899-12-30T00:52:20"/>
  </r>
  <r>
    <n v="206"/>
    <s v="ORD94"/>
    <x v="34"/>
    <x v="32"/>
    <s v="41 rue du tavernier, 59800 Lille"/>
    <x v="93"/>
    <x v="1"/>
    <n v="53"/>
    <n v="2"/>
    <n v="2.0099999999999998"/>
    <x v="83"/>
    <x v="9"/>
    <d v="1899-12-30T21:30:22"/>
    <d v="1899-12-30T21:40:49"/>
    <d v="1899-12-30T21:46:38"/>
    <n v="4"/>
    <x v="2"/>
    <x v="3"/>
    <x v="0"/>
    <d v="1899-12-30T00:40:22"/>
    <d v="1899-12-30T00:10:27"/>
    <d v="1899-12-30T00:05:49"/>
    <d v="1899-12-30T00:56:38"/>
  </r>
  <r>
    <n v="207"/>
    <s v="ORD95"/>
    <x v="35"/>
    <x v="33"/>
    <s v="24 rue du tavernier, 59800 Lille"/>
    <x v="94"/>
    <x v="1"/>
    <n v="55"/>
    <n v="0"/>
    <n v="0.72"/>
    <x v="84"/>
    <x v="15"/>
    <d v="1899-12-30T10:06:59"/>
    <d v="1899-12-30T10:20:56"/>
    <d v="1899-12-30T10:21:27"/>
    <n v="1"/>
    <x v="3"/>
    <x v="0"/>
    <x v="3"/>
    <d v="1899-12-30T00:16:59"/>
    <d v="1899-12-30T00:13:57"/>
    <d v="1899-12-30T00:00:31"/>
    <d v="1899-12-30T00:31:27"/>
  </r>
  <r>
    <n v="208"/>
    <s v="ORD96"/>
    <x v="35"/>
    <x v="34"/>
    <s v="24 rue du tavernier, 59800 Lille"/>
    <x v="95"/>
    <x v="1"/>
    <n v="18"/>
    <n v="2"/>
    <n v="3.7199999999999998"/>
    <x v="85"/>
    <x v="12"/>
    <d v="1899-12-30T11:08:29"/>
    <d v="1899-12-30T11:14:44"/>
    <d v="1899-12-30T11:26:34"/>
    <n v="5"/>
    <x v="4"/>
    <x v="5"/>
    <x v="3"/>
    <d v="1899-12-30T00:18:29"/>
    <d v="1899-12-30T00:06:15"/>
    <d v="1899-12-30T00:11:50"/>
    <d v="1899-12-30T00:36:34"/>
  </r>
  <r>
    <n v="209"/>
    <s v="ORD97"/>
    <x v="36"/>
    <x v="35"/>
    <s v="59 rue du tavernier, 59800 Lille"/>
    <x v="96"/>
    <x v="1"/>
    <n v="68"/>
    <n v="1"/>
    <n v="2.0399999999999996"/>
    <x v="86"/>
    <x v="13"/>
    <d v="1899-12-30T12:14:49"/>
    <d v="1899-12-30T12:22:25"/>
    <d v="1899-12-30T12:33:57"/>
    <n v="3"/>
    <x v="5"/>
    <x v="5"/>
    <x v="1"/>
    <d v="1899-12-30T00:24:49"/>
    <d v="1899-12-30T00:07:36"/>
    <d v="1899-12-30T00:11:32"/>
    <d v="1899-12-30T00:43:57"/>
  </r>
  <r>
    <n v="210"/>
    <s v="ORD98"/>
    <x v="36"/>
    <x v="36"/>
    <s v="59 rue du tavernier, 59800 Lille"/>
    <x v="97"/>
    <x v="1"/>
    <n v="28"/>
    <n v="2"/>
    <n v="3.5999999999999996"/>
    <x v="87"/>
    <x v="1"/>
    <d v="1899-12-30T13:21:52"/>
    <d v="1899-12-30T13:22:10"/>
    <d v="1899-12-30T13:23:22"/>
    <n v="4"/>
    <x v="6"/>
    <x v="0"/>
    <x v="1"/>
    <d v="1899-12-30T00:31:52"/>
    <d v="1899-12-30T00:00:18"/>
    <d v="1899-12-30T00:01:12"/>
    <d v="1899-12-30T00:33:22"/>
  </r>
  <r>
    <n v="211"/>
    <s v="ORD99"/>
    <x v="37"/>
    <x v="37"/>
    <s v="22 rue du tavernier, 59800 Lille"/>
    <x v="98"/>
    <x v="1"/>
    <n v="20"/>
    <n v="1"/>
    <n v="4.7"/>
    <x v="88"/>
    <x v="2"/>
    <d v="1899-12-30T14:01:24"/>
    <d v="1899-12-30T14:10:03"/>
    <d v="1899-12-30T14:18:23"/>
    <n v="1"/>
    <x v="0"/>
    <x v="0"/>
    <x v="1"/>
    <d v="1899-12-30T00:11:24"/>
    <d v="1899-12-30T00:08:39"/>
    <d v="1899-12-30T00:08:20"/>
    <d v="1899-12-30T00:28:23"/>
  </r>
  <r>
    <n v="3"/>
    <s v="ORD100"/>
    <x v="37"/>
    <x v="38"/>
    <s v="22 rue du tavernier, 59800 Lille"/>
    <x v="99"/>
    <x v="1"/>
    <n v="28"/>
    <n v="0"/>
    <n v="0.51"/>
    <x v="22"/>
    <x v="3"/>
    <d v="1899-12-30T15:01:24"/>
    <d v="1899-12-30T15:10:56"/>
    <d v="1899-12-30T15:19:06"/>
    <n v="4"/>
    <x v="1"/>
    <x v="0"/>
    <x v="1"/>
    <d v="1899-12-30T00:11:24"/>
    <d v="1899-12-30T00:09:32"/>
    <d v="1899-12-30T00:08:10"/>
    <d v="1899-12-30T00:29:06"/>
  </r>
  <r>
    <n v="4"/>
    <s v="ORD101"/>
    <x v="37"/>
    <x v="39"/>
    <s v="22 rue du tavernier, 59800 Lille"/>
    <x v="100"/>
    <x v="1"/>
    <n v="16"/>
    <n v="1"/>
    <n v="0.74"/>
    <x v="23"/>
    <x v="4"/>
    <d v="1899-12-30T16:22:09"/>
    <d v="1899-12-30T16:30:33"/>
    <d v="1899-12-30T16:42:32"/>
    <n v="3"/>
    <x v="2"/>
    <x v="0"/>
    <x v="2"/>
    <d v="1899-12-30T00:32:09"/>
    <d v="1899-12-30T00:08:24"/>
    <d v="1899-12-30T00:11:59"/>
    <d v="1899-12-30T00:52:32"/>
  </r>
  <r>
    <n v="5"/>
    <s v="ORD102"/>
    <x v="38"/>
    <x v="40"/>
    <s v="53 rue du tavernier, 59800 Lille"/>
    <x v="101"/>
    <x v="1"/>
    <n v="35"/>
    <n v="1"/>
    <n v="5.91"/>
    <x v="24"/>
    <x v="5"/>
    <d v="1899-12-30T17:12:10"/>
    <d v="1899-12-30T17:19:41"/>
    <d v="1899-12-30T17:26:38"/>
    <n v="3"/>
    <x v="3"/>
    <x v="0"/>
    <x v="2"/>
    <d v="1899-12-30T00:22:10"/>
    <d v="1899-12-30T00:07:31"/>
    <d v="1899-12-30T00:06:57"/>
    <d v="1899-12-30T00:36:38"/>
  </r>
  <r>
    <n v="6"/>
    <s v="ORD103"/>
    <x v="38"/>
    <x v="41"/>
    <s v="53 rue du tavernier, 59800 Lille"/>
    <x v="102"/>
    <x v="1"/>
    <n v="56"/>
    <n v="0"/>
    <n v="4.46"/>
    <x v="25"/>
    <x v="6"/>
    <d v="1899-12-30T18:32:57"/>
    <d v="1899-12-30T18:39:01"/>
    <d v="1899-12-30T18:45:15"/>
    <n v="4"/>
    <x v="4"/>
    <x v="0"/>
    <x v="2"/>
    <d v="1899-12-30T00:42:57"/>
    <d v="1899-12-30T00:06:04"/>
    <d v="1899-12-30T00:06:14"/>
    <d v="1899-12-30T00:55:15"/>
  </r>
  <r>
    <n v="7"/>
    <s v="ORD104"/>
    <x v="38"/>
    <x v="42"/>
    <s v="53 rue du tavernier, 59800 Lille"/>
    <x v="103"/>
    <x v="1"/>
    <n v="76"/>
    <n v="2"/>
    <n v="5.08"/>
    <x v="89"/>
    <x v="7"/>
    <d v="1899-12-30T19:26:30"/>
    <d v="1899-12-30T19:34:51"/>
    <d v="1899-12-30T19:48:45"/>
    <n v="4"/>
    <x v="5"/>
    <x v="0"/>
    <x v="0"/>
    <d v="1899-12-30T00:36:30"/>
    <d v="1899-12-30T00:08:21"/>
    <d v="1899-12-30T00:13:54"/>
    <d v="1899-12-30T00:58:45"/>
  </r>
  <r>
    <n v="8"/>
    <s v="ORD105"/>
    <x v="38"/>
    <x v="43"/>
    <s v="53 rue du tavernier, 59800 Lille"/>
    <x v="104"/>
    <x v="1"/>
    <n v="68"/>
    <n v="1"/>
    <n v="0.62"/>
    <x v="90"/>
    <x v="8"/>
    <d v="1899-12-30T20:10:09"/>
    <d v="1899-12-30T20:15:25"/>
    <d v="1899-12-30T20:22:02"/>
    <n v="4"/>
    <x v="6"/>
    <x v="0"/>
    <x v="0"/>
    <d v="1899-12-30T00:20:09"/>
    <d v="1899-12-30T00:05:16"/>
    <d v="1899-12-30T00:06:37"/>
    <d v="1899-12-30T00:32:02"/>
  </r>
  <r>
    <n v="9"/>
    <s v="ORD106"/>
    <x v="38"/>
    <x v="44"/>
    <s v="53 rue du tavernier, 59800 Lille"/>
    <x v="105"/>
    <x v="1"/>
    <n v="38"/>
    <n v="2"/>
    <n v="3.0599999999999996"/>
    <x v="91"/>
    <x v="9"/>
    <d v="1899-12-30T21:31:06"/>
    <d v="1899-12-30T21:35:03"/>
    <d v="1899-12-30T21:47:44"/>
    <n v="3"/>
    <x v="0"/>
    <x v="0"/>
    <x v="0"/>
    <d v="1899-12-30T00:41:06"/>
    <d v="1899-12-30T00:03:57"/>
    <d v="1899-12-30T00:12:41"/>
    <d v="1899-12-30T00:57:44"/>
  </r>
  <r>
    <n v="10"/>
    <s v="ORD107"/>
    <x v="38"/>
    <x v="45"/>
    <s v="53 rue du tavernier, 59800 Lille"/>
    <x v="106"/>
    <x v="1"/>
    <n v="76"/>
    <n v="0"/>
    <n v="0.09"/>
    <x v="92"/>
    <x v="10"/>
    <d v="1899-12-30T22:12:02"/>
    <d v="1899-12-30T22:17:46"/>
    <d v="1899-12-30T22:32:06"/>
    <n v="4"/>
    <x v="1"/>
    <x v="4"/>
    <x v="0"/>
    <d v="1899-12-30T00:22:02"/>
    <d v="1899-12-30T00:05:44"/>
    <d v="1899-12-30T00:14:20"/>
    <d v="1899-12-30T00:42:06"/>
  </r>
  <r>
    <n v="11"/>
    <s v="ORD108"/>
    <x v="38"/>
    <x v="46"/>
    <s v="53 rue du tavernier, 59800 Lille"/>
    <x v="107"/>
    <x v="1"/>
    <n v="62"/>
    <n v="1"/>
    <n v="2.65"/>
    <x v="93"/>
    <x v="11"/>
    <d v="1899-12-30T23:23:14"/>
    <d v="1899-12-30T23:31:46"/>
    <d v="1899-12-30T23:45:16"/>
    <n v="2"/>
    <x v="2"/>
    <x v="5"/>
    <x v="0"/>
    <d v="1899-12-30T00:33:14"/>
    <d v="1899-12-30T00:08:32"/>
    <d v="1899-12-30T00:13:30"/>
    <d v="1899-12-30T00:55:16"/>
  </r>
  <r>
    <n v="12"/>
    <s v="ORD109"/>
    <x v="38"/>
    <x v="47"/>
    <s v="53 rue du tavernier, 59800 Lille"/>
    <x v="108"/>
    <x v="1"/>
    <n v="65"/>
    <n v="0"/>
    <n v="1.78"/>
    <x v="94"/>
    <x v="10"/>
    <d v="1899-12-30T22:22:00"/>
    <d v="1899-12-30T22:25:00"/>
    <d v="1899-12-30T22:36:00"/>
    <n v="4"/>
    <x v="3"/>
    <x v="4"/>
    <x v="0"/>
    <d v="1899-12-30T00:32:00"/>
    <d v="1899-12-30T00:03:00"/>
    <d v="1899-12-30T00:11:00"/>
    <d v="1899-12-30T00:46:00"/>
  </r>
  <r>
    <n v="14"/>
    <s v="ORD110"/>
    <x v="39"/>
    <x v="48"/>
    <s v="56 rue du tavernier, 59800 Lille"/>
    <x v="109"/>
    <x v="1"/>
    <n v="48"/>
    <n v="0"/>
    <n v="1.26"/>
    <x v="95"/>
    <x v="7"/>
    <d v="1899-12-30T19:27:28"/>
    <d v="1899-12-30T19:32:42"/>
    <d v="1899-12-30T19:41:14"/>
    <n v="4"/>
    <x v="4"/>
    <x v="0"/>
    <x v="0"/>
    <d v="1899-12-30T00:37:28"/>
    <d v="1899-12-30T00:05:14"/>
    <d v="1899-12-30T00:08:32"/>
    <d v="1899-12-30T00:51:14"/>
  </r>
  <r>
    <n v="15"/>
    <s v="ORD111"/>
    <x v="39"/>
    <x v="49"/>
    <s v="56 rue du tavernier, 59800 Lille"/>
    <x v="110"/>
    <x v="1"/>
    <n v="42"/>
    <n v="0"/>
    <n v="2.6199999999999997"/>
    <x v="96"/>
    <x v="8"/>
    <d v="1899-12-30T20:24:46"/>
    <d v="1899-12-30T20:33:21"/>
    <d v="1899-12-30T20:42:20"/>
    <n v="2"/>
    <x v="5"/>
    <x v="2"/>
    <x v="0"/>
    <d v="1899-12-30T00:34:46"/>
    <d v="1899-12-30T00:08:35"/>
    <d v="1899-12-30T00:08:59"/>
    <d v="1899-12-30T00:52:20"/>
  </r>
  <r>
    <n v="16"/>
    <s v="ORD112"/>
    <x v="39"/>
    <x v="50"/>
    <s v="56 rue du tavernier, 59800 Lille"/>
    <x v="111"/>
    <x v="1"/>
    <n v="66"/>
    <n v="1"/>
    <n v="5.33"/>
    <x v="97"/>
    <x v="9"/>
    <d v="1899-12-30T21:30:22"/>
    <d v="1899-12-30T21:40:49"/>
    <d v="1899-12-30T21:46:38"/>
    <n v="1"/>
    <x v="6"/>
    <x v="0"/>
    <x v="0"/>
    <d v="1899-12-30T00:40:22"/>
    <d v="1899-12-30T00:10:27"/>
    <d v="1899-12-30T00:05:49"/>
    <d v="1899-12-30T00:56:38"/>
  </r>
  <r>
    <n v="17"/>
    <s v="ORD113"/>
    <x v="40"/>
    <x v="51"/>
    <s v="43 rue du tavernier, 59800 Lille"/>
    <x v="112"/>
    <x v="1"/>
    <n v="31"/>
    <n v="0"/>
    <n v="4.43"/>
    <x v="98"/>
    <x v="7"/>
    <d v="1899-12-30T19:27:28"/>
    <d v="1899-12-30T19:32:42"/>
    <d v="1899-12-30T19:41:14"/>
    <n v="2"/>
    <x v="0"/>
    <x v="6"/>
    <x v="0"/>
    <d v="1899-12-30T00:37:28"/>
    <d v="1899-12-30T00:05:14"/>
    <d v="1899-12-30T00:08:32"/>
    <d v="1899-12-30T00:51:14"/>
  </r>
  <r>
    <n v="18"/>
    <s v="ORD114"/>
    <x v="40"/>
    <x v="42"/>
    <s v="43 rue du tavernier, 59800 Lille"/>
    <x v="113"/>
    <x v="1"/>
    <n v="26"/>
    <n v="0"/>
    <n v="2.36"/>
    <x v="99"/>
    <x v="8"/>
    <d v="1899-12-30T20:24:46"/>
    <d v="1899-12-30T20:33:21"/>
    <d v="1899-12-30T20:42:20"/>
    <n v="5"/>
    <x v="1"/>
    <x v="0"/>
    <x v="0"/>
    <d v="1899-12-30T00:34:46"/>
    <d v="1899-12-30T00:08:35"/>
    <d v="1899-12-30T00:08:59"/>
    <d v="1899-12-30T00:52:20"/>
  </r>
  <r>
    <n v="19"/>
    <s v="ORD115"/>
    <x v="40"/>
    <x v="52"/>
    <s v="43 rue du tavernier, 59800 Lille"/>
    <x v="114"/>
    <x v="1"/>
    <n v="18"/>
    <n v="2"/>
    <n v="1.3800000000000001"/>
    <x v="100"/>
    <x v="9"/>
    <d v="1899-12-30T21:30:22"/>
    <d v="1899-12-30T21:40:49"/>
    <d v="1899-12-30T21:46:38"/>
    <n v="4"/>
    <x v="2"/>
    <x v="5"/>
    <x v="0"/>
    <d v="1899-12-30T00:40:22"/>
    <d v="1899-12-30T00:10:27"/>
    <d v="1899-12-30T00:05:49"/>
    <d v="1899-12-30T00:56:38"/>
  </r>
  <r>
    <n v="20"/>
    <s v="ORD116"/>
    <x v="40"/>
    <x v="53"/>
    <s v="43 rue du tavernier, 59800 Lille"/>
    <x v="115"/>
    <x v="1"/>
    <n v="31"/>
    <n v="1"/>
    <n v="2.4099999999999997"/>
    <x v="101"/>
    <x v="16"/>
    <d v="1899-12-30T07:02:42"/>
    <d v="1899-12-30T07:03:28"/>
    <d v="1899-12-30T07:05:56"/>
    <n v="1"/>
    <x v="3"/>
    <x v="0"/>
    <x v="3"/>
    <d v="1899-12-30T00:12:42"/>
    <d v="1899-12-30T00:00:46"/>
    <d v="1899-12-30T00:02:28"/>
    <d v="1899-12-30T00:15:56"/>
  </r>
  <r>
    <n v="21"/>
    <s v="ORD117"/>
    <x v="40"/>
    <x v="54"/>
    <s v="43 rue du tavernier, 59800 Lille"/>
    <x v="116"/>
    <x v="1"/>
    <n v="50"/>
    <n v="1"/>
    <n v="3.9499999999999997"/>
    <x v="102"/>
    <x v="17"/>
    <d v="1899-12-30T08:07:30"/>
    <d v="1899-12-30T08:18:23"/>
    <d v="1899-12-30T08:22:30"/>
    <n v="5"/>
    <x v="4"/>
    <x v="0"/>
    <x v="3"/>
    <d v="1899-12-30T00:17:30"/>
    <d v="1899-12-30T00:10:53"/>
    <d v="1899-12-30T00:04:07"/>
    <d v="1899-12-30T00:32:30"/>
  </r>
  <r>
    <n v="22"/>
    <s v="ORD118"/>
    <x v="40"/>
    <x v="55"/>
    <s v="43 rue du tavernier, 59800 Lille"/>
    <x v="117"/>
    <x v="1"/>
    <n v="21"/>
    <n v="0"/>
    <n v="0.84"/>
    <x v="103"/>
    <x v="14"/>
    <d v="1899-12-30T09:14:02"/>
    <d v="1899-12-30T09:17:08"/>
    <d v="1899-12-30T09:25:22"/>
    <n v="2"/>
    <x v="5"/>
    <x v="5"/>
    <x v="3"/>
    <d v="1899-12-30T00:24:02"/>
    <d v="1899-12-30T00:03:06"/>
    <d v="1899-12-30T00:08:14"/>
    <d v="1899-12-30T00:35:22"/>
  </r>
  <r>
    <n v="23"/>
    <s v="ORD119"/>
    <x v="40"/>
    <x v="56"/>
    <s v="43 rue du tavernier, 59800 Lille"/>
    <x v="118"/>
    <x v="1"/>
    <n v="54"/>
    <n v="2"/>
    <n v="1.26"/>
    <x v="104"/>
    <x v="15"/>
    <d v="1899-12-30T09:58:59"/>
    <d v="1899-12-30T10:05:54"/>
    <d v="1899-12-30T10:09:47"/>
    <n v="5"/>
    <x v="6"/>
    <x v="5"/>
    <x v="3"/>
    <d v="1899-12-30T00:08:59"/>
    <d v="1899-12-30T00:06:55"/>
    <d v="1899-12-30T00:03:53"/>
    <d v="1899-12-30T00:19:47"/>
  </r>
  <r>
    <n v="25"/>
    <s v="ORD120"/>
    <x v="41"/>
    <x v="57"/>
    <s v="66 rue du tavernier, 59800 Lille"/>
    <x v="119"/>
    <x v="1"/>
    <n v="68"/>
    <n v="2"/>
    <n v="3.3299999999999996"/>
    <x v="105"/>
    <x v="12"/>
    <d v="1899-12-30T10:54:18"/>
    <d v="1899-12-30T11:07:48"/>
    <d v="1899-12-30T11:16:54"/>
    <n v="5"/>
    <x v="0"/>
    <x v="6"/>
    <x v="3"/>
    <d v="1899-12-30T00:04:18"/>
    <d v="1899-12-30T00:13:30"/>
    <d v="1899-12-30T00:09:06"/>
    <d v="1899-12-30T00:26:54"/>
  </r>
  <r>
    <n v="26"/>
    <s v="ORD121"/>
    <x v="41"/>
    <x v="58"/>
    <s v="66 rue du tavernier, 59800 Lille"/>
    <x v="120"/>
    <x v="1"/>
    <n v="68"/>
    <n v="2"/>
    <n v="2.5799999999999996"/>
    <x v="106"/>
    <x v="13"/>
    <d v="1899-12-30T12:00:47"/>
    <d v="1899-12-30T12:01:41"/>
    <d v="1899-12-30T12:03:26"/>
    <n v="2"/>
    <x v="1"/>
    <x v="5"/>
    <x v="1"/>
    <d v="1899-12-30T00:10:47"/>
    <d v="1899-12-30T00:00:54"/>
    <d v="1899-12-30T00:01:45"/>
    <d v="1899-12-30T00:13:26"/>
  </r>
  <r>
    <n v="27"/>
    <s v="ORD122"/>
    <x v="41"/>
    <x v="59"/>
    <s v="66 rue du tavernier, 59800 Lille"/>
    <x v="121"/>
    <x v="1"/>
    <n v="44"/>
    <n v="2"/>
    <n v="0.89"/>
    <x v="107"/>
    <x v="1"/>
    <d v="1899-12-30T13:09:57"/>
    <d v="1899-12-30T13:20:40"/>
    <d v="1899-12-30T13:24:56"/>
    <n v="2"/>
    <x v="2"/>
    <x v="6"/>
    <x v="1"/>
    <d v="1899-12-30T00:19:57"/>
    <d v="1899-12-30T00:10:43"/>
    <d v="1899-12-30T00:04:16"/>
    <d v="1899-12-30T00:34:56"/>
  </r>
  <r>
    <n v="28"/>
    <s v="ORD123"/>
    <x v="41"/>
    <x v="0"/>
    <s v="66 rue du tavernier, 59800 Lille"/>
    <x v="122"/>
    <x v="1"/>
    <n v="17"/>
    <n v="1"/>
    <n v="0.95"/>
    <x v="108"/>
    <x v="2"/>
    <d v="1899-12-30T13:51:50"/>
    <d v="1899-12-30T13:53:29"/>
    <d v="1899-12-30T13:58:53"/>
    <n v="2"/>
    <x v="3"/>
    <x v="0"/>
    <x v="1"/>
    <d v="1899-12-30T00:01:50"/>
    <d v="1899-12-30T00:01:39"/>
    <d v="1899-12-30T00:05:24"/>
    <d v="1899-12-30T00:08:53"/>
  </r>
  <r>
    <n v="29"/>
    <s v="ORD124"/>
    <x v="41"/>
    <x v="1"/>
    <s v="66 rue du tavernier, 59800 Lille"/>
    <x v="123"/>
    <x v="1"/>
    <n v="35"/>
    <n v="2"/>
    <n v="0.69000000000000006"/>
    <x v="109"/>
    <x v="3"/>
    <d v="1899-12-30T14:52:52"/>
    <d v="1899-12-30T15:04:51"/>
    <d v="1899-12-30T15:13:46"/>
    <n v="3"/>
    <x v="4"/>
    <x v="0"/>
    <x v="1"/>
    <d v="1899-12-30T00:02:52"/>
    <d v="1899-12-30T00:11:59"/>
    <d v="1899-12-30T00:08:55"/>
    <d v="1899-12-30T00:23:46"/>
  </r>
  <r>
    <n v="30"/>
    <s v="ORD125"/>
    <x v="42"/>
    <x v="2"/>
    <s v="33 rue du tavernier, 59800 Lille"/>
    <x v="124"/>
    <x v="1"/>
    <n v="63"/>
    <n v="2"/>
    <n v="2.0399999999999996"/>
    <x v="110"/>
    <x v="4"/>
    <d v="1899-12-30T16:25:44"/>
    <d v="1899-12-30T16:35:28"/>
    <d v="1899-12-30T16:36:51"/>
    <n v="5"/>
    <x v="5"/>
    <x v="1"/>
    <x v="2"/>
    <d v="1899-12-30T00:35:44"/>
    <d v="1899-12-30T00:09:44"/>
    <d v="1899-12-30T00:01:23"/>
    <d v="1899-12-30T00:46:51"/>
  </r>
  <r>
    <n v="31"/>
    <s v="ORD126"/>
    <x v="42"/>
    <x v="3"/>
    <s v="33 rue du tavernier, 59800 Lille"/>
    <x v="125"/>
    <x v="1"/>
    <n v="17"/>
    <n v="0"/>
    <n v="1.04"/>
    <x v="111"/>
    <x v="5"/>
    <d v="1899-12-30T16:52:26"/>
    <d v="1899-12-30T17:00:40"/>
    <d v="1899-12-30T17:12:09"/>
    <n v="1"/>
    <x v="6"/>
    <x v="0"/>
    <x v="2"/>
    <d v="1899-12-30T00:02:26"/>
    <d v="1899-12-30T00:08:14"/>
    <d v="1899-12-30T00:11:29"/>
    <d v="1899-12-30T00:22:09"/>
  </r>
  <r>
    <n v="32"/>
    <s v="ORD127"/>
    <x v="43"/>
    <x v="4"/>
    <s v="29 rue du tavernier, 59800 Lille"/>
    <x v="126"/>
    <x v="1"/>
    <n v="16"/>
    <n v="0"/>
    <n v="4.33"/>
    <x v="112"/>
    <x v="6"/>
    <d v="1899-12-30T18:19:17"/>
    <d v="1899-12-30T18:19:37"/>
    <d v="1899-12-30T18:31:07"/>
    <n v="3"/>
    <x v="0"/>
    <x v="2"/>
    <x v="2"/>
    <d v="1899-12-30T00:29:17"/>
    <d v="1899-12-30T00:00:20"/>
    <d v="1899-12-30T00:11:30"/>
    <d v="1899-12-30T00:41:07"/>
  </r>
  <r>
    <n v="33"/>
    <s v="ORD128"/>
    <x v="43"/>
    <x v="5"/>
    <s v="29 rue du tavernier, 59800 Lille"/>
    <x v="127"/>
    <x v="1"/>
    <n v="61"/>
    <n v="1"/>
    <n v="2.2399999999999998"/>
    <x v="113"/>
    <x v="7"/>
    <d v="1899-12-30T19:20:15"/>
    <d v="1899-12-30T19:27:52"/>
    <d v="1899-12-30T19:31:08"/>
    <n v="2"/>
    <x v="1"/>
    <x v="3"/>
    <x v="0"/>
    <d v="1899-12-30T00:30:15"/>
    <d v="1899-12-30T00:07:37"/>
    <d v="1899-12-30T00:03:16"/>
    <d v="1899-12-30T00:41:08"/>
  </r>
  <r>
    <n v="34"/>
    <s v="ORD129"/>
    <x v="43"/>
    <x v="6"/>
    <s v="29 rue du tavernier, 59800 Lille"/>
    <x v="128"/>
    <x v="1"/>
    <n v="76"/>
    <n v="0"/>
    <n v="5.95"/>
    <x v="114"/>
    <x v="8"/>
    <d v="1899-12-30T19:58:53"/>
    <d v="1899-12-30T20:06:00"/>
    <d v="1899-12-30T20:14:47"/>
    <n v="5"/>
    <x v="2"/>
    <x v="3"/>
    <x v="0"/>
    <d v="1899-12-30T00:08:53"/>
    <d v="1899-12-30T00:07:07"/>
    <d v="1899-12-30T00:08:47"/>
    <d v="1899-12-30T00:24:47"/>
  </r>
  <r>
    <n v="36"/>
    <s v="ORD130"/>
    <x v="44"/>
    <x v="7"/>
    <s v="74 rue du tavernier, 59800 Lille"/>
    <x v="129"/>
    <x v="1"/>
    <n v="22"/>
    <n v="2"/>
    <n v="3.19"/>
    <x v="115"/>
    <x v="9"/>
    <d v="1899-12-30T21:03:11"/>
    <d v="1899-12-30T21:06:00"/>
    <d v="1899-12-30T21:15:31"/>
    <n v="4"/>
    <x v="3"/>
    <x v="0"/>
    <x v="0"/>
    <d v="1899-12-30T00:13:11"/>
    <d v="1899-12-30T00:02:49"/>
    <d v="1899-12-30T00:09:31"/>
    <d v="1899-12-30T00:25:31"/>
  </r>
  <r>
    <n v="37"/>
    <s v="ORD131"/>
    <x v="44"/>
    <x v="8"/>
    <s v="74 rue du tavernier, 59800 Lille"/>
    <x v="130"/>
    <x v="1"/>
    <n v="54"/>
    <n v="1"/>
    <n v="5.09"/>
    <x v="116"/>
    <x v="10"/>
    <d v="1899-12-30T21:51:05"/>
    <d v="1899-12-30T21:59:16"/>
    <d v="1899-12-30T22:09:56"/>
    <n v="3"/>
    <x v="4"/>
    <x v="1"/>
    <x v="0"/>
    <d v="1899-12-30T00:01:05"/>
    <d v="1899-12-30T00:08:11"/>
    <d v="1899-12-30T00:10:40"/>
    <d v="1899-12-30T00:19:56"/>
  </r>
  <r>
    <n v="38"/>
    <s v="ORD132"/>
    <x v="45"/>
    <x v="9"/>
    <s v="28 rue du tavernier, 59800 Lille"/>
    <x v="131"/>
    <x v="1"/>
    <n v="32"/>
    <n v="1"/>
    <n v="2.75"/>
    <x v="117"/>
    <x v="11"/>
    <d v="1899-12-30T23:07:51"/>
    <d v="1899-12-30T23:08:53"/>
    <d v="1899-12-30T23:17:04"/>
    <n v="4"/>
    <x v="5"/>
    <x v="0"/>
    <x v="0"/>
    <d v="1899-12-30T00:17:51"/>
    <d v="1899-12-30T00:01:02"/>
    <d v="1899-12-30T00:08:11"/>
    <d v="1899-12-30T00:27:04"/>
  </r>
  <r>
    <n v="39"/>
    <s v="ORD133"/>
    <x v="45"/>
    <x v="10"/>
    <s v="28 rue du tavernier, 59800 Lille"/>
    <x v="132"/>
    <x v="1"/>
    <n v="40"/>
    <n v="2"/>
    <n v="4.2799999999999994"/>
    <x v="118"/>
    <x v="10"/>
    <d v="1899-12-30T22:22:00"/>
    <d v="1899-12-30T22:25:00"/>
    <d v="1899-12-30T22:36:00"/>
    <n v="1"/>
    <x v="6"/>
    <x v="0"/>
    <x v="0"/>
    <d v="1899-12-30T00:32:00"/>
    <d v="1899-12-30T00:03:00"/>
    <d v="1899-12-30T00:11:00"/>
    <d v="1899-12-30T00:46:00"/>
  </r>
  <r>
    <n v="40"/>
    <s v="ORD134"/>
    <x v="46"/>
    <x v="11"/>
    <s v="18 rue du tavernier, 59800 Lille"/>
    <x v="133"/>
    <x v="1"/>
    <n v="76"/>
    <n v="2"/>
    <n v="2.96"/>
    <x v="119"/>
    <x v="7"/>
    <d v="1899-12-30T19:27:28"/>
    <d v="1899-12-30T19:32:42"/>
    <d v="1899-12-30T19:41:14"/>
    <n v="2"/>
    <x v="0"/>
    <x v="0"/>
    <x v="0"/>
    <d v="1899-12-30T00:37:28"/>
    <d v="1899-12-30T00:05:14"/>
    <d v="1899-12-30T00:08:32"/>
    <d v="1899-12-30T00:51:14"/>
  </r>
  <r>
    <n v="41"/>
    <s v="ORD135"/>
    <x v="46"/>
    <x v="12"/>
    <s v="18 rue du tavernier, 59800 Lille"/>
    <x v="134"/>
    <x v="1"/>
    <n v="62"/>
    <n v="0"/>
    <n v="4.3999999999999995"/>
    <x v="120"/>
    <x v="8"/>
    <d v="1899-12-30T20:24:46"/>
    <d v="1899-12-30T20:33:21"/>
    <d v="1899-12-30T20:42:20"/>
    <n v="1"/>
    <x v="1"/>
    <x v="0"/>
    <x v="0"/>
    <d v="1899-12-30T00:34:46"/>
    <d v="1899-12-30T00:08:35"/>
    <d v="1899-12-30T00:08:59"/>
    <d v="1899-12-30T00:52:20"/>
  </r>
  <r>
    <n v="42"/>
    <s v="ORD136"/>
    <x v="46"/>
    <x v="13"/>
    <s v="18 rue du tavernier, 59800 Lille"/>
    <x v="135"/>
    <x v="1"/>
    <n v="53"/>
    <n v="0"/>
    <n v="1.31"/>
    <x v="121"/>
    <x v="9"/>
    <d v="1899-12-30T21:30:22"/>
    <d v="1899-12-30T21:40:49"/>
    <d v="1899-12-30T21:46:38"/>
    <n v="2"/>
    <x v="2"/>
    <x v="4"/>
    <x v="0"/>
    <d v="1899-12-30T00:40:22"/>
    <d v="1899-12-30T00:10:27"/>
    <d v="1899-12-30T00:05:49"/>
    <d v="1899-12-30T00:56:38"/>
  </r>
  <r>
    <n v="43"/>
    <s v="ORD137"/>
    <x v="46"/>
    <x v="14"/>
    <s v="18 rue du tavernier, 59800 Lille"/>
    <x v="136"/>
    <x v="1"/>
    <n v="56"/>
    <n v="0"/>
    <n v="2.57"/>
    <x v="122"/>
    <x v="7"/>
    <d v="1899-12-30T19:27:28"/>
    <d v="1899-12-30T19:32:42"/>
    <d v="1899-12-30T19:41:14"/>
    <n v="1"/>
    <x v="3"/>
    <x v="0"/>
    <x v="0"/>
    <d v="1899-12-30T00:37:28"/>
    <d v="1899-12-30T00:05:14"/>
    <d v="1899-12-30T00:08:32"/>
    <d v="1899-12-30T00:51:14"/>
  </r>
  <r>
    <n v="44"/>
    <s v="ORD138"/>
    <x v="47"/>
    <x v="15"/>
    <s v="13 rue du tavernier, 59800 Lille"/>
    <x v="137"/>
    <x v="1"/>
    <n v="17"/>
    <n v="1"/>
    <n v="0.2"/>
    <x v="123"/>
    <x v="8"/>
    <d v="1899-12-30T20:24:46"/>
    <d v="1899-12-30T20:33:21"/>
    <d v="1899-12-30T20:42:20"/>
    <n v="5"/>
    <x v="4"/>
    <x v="4"/>
    <x v="0"/>
    <d v="1899-12-30T00:34:46"/>
    <d v="1899-12-30T00:08:35"/>
    <d v="1899-12-30T00:08:59"/>
    <d v="1899-12-30T00:52:20"/>
  </r>
  <r>
    <n v="45"/>
    <s v="ORD139"/>
    <x v="47"/>
    <x v="16"/>
    <s v="13 rue du tavernier, 59800 Lille"/>
    <x v="138"/>
    <x v="1"/>
    <n v="22"/>
    <n v="2"/>
    <n v="2.2699999999999996"/>
    <x v="124"/>
    <x v="9"/>
    <d v="1899-12-30T21:30:22"/>
    <d v="1899-12-30T21:40:49"/>
    <d v="1899-12-30T21:46:38"/>
    <n v="5"/>
    <x v="5"/>
    <x v="2"/>
    <x v="0"/>
    <d v="1899-12-30T00:40:22"/>
    <d v="1899-12-30T00:10:27"/>
    <d v="1899-12-30T00:05:49"/>
    <d v="1899-12-30T00:56:38"/>
  </r>
  <r>
    <n v="47"/>
    <s v="ORD140"/>
    <x v="47"/>
    <x v="17"/>
    <s v="13 rue du tavernier, 59800 Lille"/>
    <x v="139"/>
    <x v="1"/>
    <n v="34"/>
    <n v="0"/>
    <n v="3.46"/>
    <x v="125"/>
    <x v="16"/>
    <d v="1899-12-30T07:00:52"/>
    <d v="1899-12-30T07:14:45"/>
    <d v="1899-12-30T07:27:49"/>
    <n v="5"/>
    <x v="6"/>
    <x v="0"/>
    <x v="3"/>
    <d v="1899-12-30T00:10:52"/>
    <d v="1899-12-30T00:13:53"/>
    <d v="1899-12-30T00:13:04"/>
    <d v="1899-12-30T00:37:49"/>
  </r>
  <r>
    <n v="48"/>
    <s v="ORD141"/>
    <x v="47"/>
    <x v="18"/>
    <s v="13 rue du tavernier, 59800 Lille"/>
    <x v="140"/>
    <x v="1"/>
    <n v="76"/>
    <n v="1"/>
    <n v="0.7"/>
    <x v="22"/>
    <x v="17"/>
    <d v="1899-12-30T08:29:12"/>
    <d v="1899-12-30T08:42:00"/>
    <d v="1899-12-30T08:55:46"/>
    <n v="2"/>
    <x v="0"/>
    <x v="5"/>
    <x v="3"/>
    <d v="1899-12-30T00:39:12"/>
    <d v="1899-12-30T00:12:48"/>
    <d v="1899-12-30T00:13:46"/>
    <d v="1899-12-30T01:05:46"/>
  </r>
  <r>
    <n v="49"/>
    <s v="ORD142"/>
    <x v="47"/>
    <x v="19"/>
    <s v="13 rue du tavernier, 59800 Lille"/>
    <x v="141"/>
    <x v="1"/>
    <n v="16"/>
    <n v="1"/>
    <n v="1.93"/>
    <x v="23"/>
    <x v="14"/>
    <d v="1899-12-30T08:51:25"/>
    <d v="1899-12-30T08:58:56"/>
    <d v="1899-12-30T09:10:20"/>
    <n v="3"/>
    <x v="1"/>
    <x v="3"/>
    <x v="3"/>
    <d v="1899-12-30T00:01:25"/>
    <d v="1899-12-30T00:07:31"/>
    <d v="1899-12-30T00:11:24"/>
    <d v="1899-12-30T00:20:20"/>
  </r>
  <r>
    <n v="50"/>
    <s v="ORD143"/>
    <x v="48"/>
    <x v="20"/>
    <s v="57 rue du tavernier, 59800 Lille"/>
    <x v="142"/>
    <x v="1"/>
    <n v="24"/>
    <n v="2"/>
    <n v="2.4499999999999997"/>
    <x v="24"/>
    <x v="15"/>
    <d v="1899-12-30T10:13:34"/>
    <d v="1899-12-30T10:25:14"/>
    <d v="1899-12-30T10:28:31"/>
    <n v="1"/>
    <x v="2"/>
    <x v="0"/>
    <x v="3"/>
    <d v="1899-12-30T00:23:34"/>
    <d v="1899-12-30T00:11:40"/>
    <d v="1899-12-30T00:03:17"/>
    <d v="1899-12-30T00:38:31"/>
  </r>
  <r>
    <n v="51"/>
    <s v="ORD144"/>
    <x v="48"/>
    <x v="21"/>
    <s v="57 rue du tavernier, 59800 Lille"/>
    <x v="143"/>
    <x v="1"/>
    <n v="76"/>
    <n v="2"/>
    <n v="5.63"/>
    <x v="25"/>
    <x v="12"/>
    <d v="1899-12-30T11:16:33"/>
    <d v="1899-12-30T11:18:17"/>
    <d v="1899-12-30T11:28:48"/>
    <n v="3"/>
    <x v="3"/>
    <x v="3"/>
    <x v="3"/>
    <d v="1899-12-30T00:26:33"/>
    <d v="1899-12-30T00:01:44"/>
    <d v="1899-12-30T00:10:31"/>
    <d v="1899-12-30T00:38:48"/>
  </r>
  <r>
    <n v="52"/>
    <s v="ORD145"/>
    <x v="49"/>
    <x v="22"/>
    <s v="39 rue du tavernier, 59800 Lille"/>
    <x v="144"/>
    <x v="1"/>
    <n v="64"/>
    <n v="1"/>
    <n v="0.33"/>
    <x v="126"/>
    <x v="13"/>
    <d v="1899-12-30T12:11:30"/>
    <d v="1899-12-30T12:16:50"/>
    <d v="1899-12-30T12:19:35"/>
    <n v="2"/>
    <x v="4"/>
    <x v="0"/>
    <x v="1"/>
    <d v="1899-12-30T00:21:30"/>
    <d v="1899-12-30T00:05:20"/>
    <d v="1899-12-30T00:02:45"/>
    <d v="1899-12-30T00:29:35"/>
  </r>
  <r>
    <n v="53"/>
    <s v="ORD146"/>
    <x v="49"/>
    <x v="23"/>
    <s v="39 rue du tavernier, 59800 Lille"/>
    <x v="145"/>
    <x v="1"/>
    <n v="16"/>
    <n v="2"/>
    <n v="4.67"/>
    <x v="127"/>
    <x v="1"/>
    <d v="1899-12-30T13:03:10"/>
    <d v="1899-12-30T13:03:14"/>
    <d v="1899-12-30T13:09:16"/>
    <n v="4"/>
    <x v="5"/>
    <x v="1"/>
    <x v="1"/>
    <d v="1899-12-30T00:13:10"/>
    <d v="1899-12-30T00:00:04"/>
    <d v="1899-12-30T00:06:02"/>
    <d v="1899-12-30T00:19:16"/>
  </r>
  <r>
    <n v="54"/>
    <s v="ORD147"/>
    <x v="50"/>
    <x v="24"/>
    <s v="49 rue du tavernier, 59800 Lille"/>
    <x v="146"/>
    <x v="1"/>
    <n v="72"/>
    <n v="2"/>
    <n v="4.3499999999999996"/>
    <x v="128"/>
    <x v="2"/>
    <d v="1899-12-30T14:32:01"/>
    <d v="1899-12-30T14:44:46"/>
    <d v="1899-12-30T14:49:20"/>
    <n v="4"/>
    <x v="6"/>
    <x v="0"/>
    <x v="1"/>
    <d v="1899-12-30T00:42:01"/>
    <d v="1899-12-30T00:12:45"/>
    <d v="1899-12-30T00:04:34"/>
    <d v="1899-12-30T00:59:20"/>
  </r>
  <r>
    <n v="55"/>
    <s v="ORD148"/>
    <x v="51"/>
    <x v="25"/>
    <s v="44 rue du tavernier, 59800 Lille"/>
    <x v="147"/>
    <x v="1"/>
    <n v="75"/>
    <n v="1"/>
    <n v="5.3599999999999994"/>
    <x v="129"/>
    <x v="3"/>
    <d v="1899-12-30T14:57:32"/>
    <d v="1899-12-30T14:57:43"/>
    <d v="1899-12-30T15:09:47"/>
    <n v="4"/>
    <x v="0"/>
    <x v="0"/>
    <x v="1"/>
    <d v="1899-12-30T00:07:32"/>
    <d v="1899-12-30T00:00:11"/>
    <d v="1899-12-30T00:12:04"/>
    <d v="1899-12-30T00:19:47"/>
  </r>
  <r>
    <n v="56"/>
    <s v="ORD149"/>
    <x v="51"/>
    <x v="26"/>
    <s v="44 rue du tavernier, 59800 Lille"/>
    <x v="148"/>
    <x v="1"/>
    <n v="72"/>
    <n v="0"/>
    <n v="2.9899999999999998"/>
    <x v="130"/>
    <x v="4"/>
    <d v="1899-12-30T16:24:49"/>
    <d v="1899-12-30T16:31:38"/>
    <d v="1899-12-30T16:34:40"/>
    <n v="3"/>
    <x v="1"/>
    <x v="0"/>
    <x v="2"/>
    <d v="1899-12-30T00:34:49"/>
    <d v="1899-12-30T00:06:49"/>
    <d v="1899-12-30T00:03:02"/>
    <d v="1899-12-30T00:44:40"/>
  </r>
  <r>
    <n v="58"/>
    <s v="ORD150"/>
    <x v="52"/>
    <x v="27"/>
    <s v="71 rue du tavernier, 59800 Lille"/>
    <x v="149"/>
    <x v="1"/>
    <n v="75"/>
    <n v="1"/>
    <n v="2.8099999999999996"/>
    <x v="131"/>
    <x v="5"/>
    <d v="1899-12-30T17:19:12"/>
    <d v="1899-12-30T17:20:53"/>
    <d v="1899-12-30T17:29:24"/>
    <n v="3"/>
    <x v="2"/>
    <x v="5"/>
    <x v="2"/>
    <d v="1899-12-30T00:29:12"/>
    <d v="1899-12-30T00:01:41"/>
    <d v="1899-12-30T00:08:31"/>
    <d v="1899-12-30T00:39:24"/>
  </r>
  <r>
    <n v="59"/>
    <s v="ORD151"/>
    <x v="52"/>
    <x v="28"/>
    <s v="71 rue du tavernier, 59800 Lille"/>
    <x v="150"/>
    <x v="1"/>
    <n v="71"/>
    <n v="0"/>
    <n v="5.54"/>
    <x v="132"/>
    <x v="6"/>
    <d v="1899-12-30T18:03:02"/>
    <d v="1899-12-30T18:14:47"/>
    <d v="1899-12-30T18:22:30"/>
    <n v="2"/>
    <x v="3"/>
    <x v="0"/>
    <x v="2"/>
    <d v="1899-12-30T00:13:02"/>
    <d v="1899-12-30T00:11:45"/>
    <d v="1899-12-30T00:07:43"/>
    <d v="1899-12-30T00:32:30"/>
  </r>
  <r>
    <n v="60"/>
    <s v="ORD152"/>
    <x v="53"/>
    <x v="29"/>
    <s v="4 rue du tavernier, 59800 Lille"/>
    <x v="151"/>
    <x v="1"/>
    <n v="70"/>
    <n v="2"/>
    <n v="1.62"/>
    <x v="133"/>
    <x v="7"/>
    <d v="1899-12-30T19:30:46"/>
    <d v="1899-12-30T19:34:29"/>
    <d v="1899-12-30T19:38:00"/>
    <n v="4"/>
    <x v="4"/>
    <x v="3"/>
    <x v="0"/>
    <d v="1899-12-30T00:40:46"/>
    <d v="1899-12-30T00:03:43"/>
    <d v="1899-12-30T00:03:31"/>
    <d v="1899-12-30T00:48:00"/>
  </r>
  <r>
    <n v="61"/>
    <s v="ORD153"/>
    <x v="53"/>
    <x v="30"/>
    <s v="4 rue du tavernier, 59800 Lille"/>
    <x v="152"/>
    <x v="1"/>
    <n v="22"/>
    <n v="1"/>
    <n v="0.6"/>
    <x v="134"/>
    <x v="8"/>
    <d v="1899-12-30T19:52:00"/>
    <d v="1899-12-30T20:05:24"/>
    <d v="1899-12-30T20:13:35"/>
    <n v="2"/>
    <x v="5"/>
    <x v="3"/>
    <x v="0"/>
    <d v="1899-12-30T00:02:00"/>
    <d v="1899-12-30T00:13:24"/>
    <d v="1899-12-30T00:08:11"/>
    <d v="1899-12-30T00:23:35"/>
  </r>
  <r>
    <n v="62"/>
    <s v="ORD154"/>
    <x v="53"/>
    <x v="31"/>
    <s v="4 rue du tavernier, 59800 Lille"/>
    <x v="153"/>
    <x v="1"/>
    <n v="39"/>
    <n v="1"/>
    <n v="9.9999999999999992E-2"/>
    <x v="135"/>
    <x v="9"/>
    <d v="1899-12-30T21:14:58"/>
    <d v="1899-12-30T21:15:14"/>
    <d v="1899-12-30T21:23:38"/>
    <n v="5"/>
    <x v="6"/>
    <x v="0"/>
    <x v="0"/>
    <d v="1899-12-30T00:24:58"/>
    <d v="1899-12-30T00:00:16"/>
    <d v="1899-12-30T00:08:24"/>
    <d v="1899-12-30T00:33:38"/>
  </r>
  <r>
    <n v="63"/>
    <s v="ORD155"/>
    <x v="54"/>
    <x v="32"/>
    <s v="17 rue du tavernier, 59800 Lille"/>
    <x v="154"/>
    <x v="1"/>
    <n v="38"/>
    <n v="2"/>
    <n v="3.55"/>
    <x v="136"/>
    <x v="10"/>
    <d v="1899-12-30T22:07:28"/>
    <d v="1899-12-30T22:20:06"/>
    <d v="1899-12-30T22:22:16"/>
    <n v="2"/>
    <x v="0"/>
    <x v="3"/>
    <x v="0"/>
    <d v="1899-12-30T00:17:28"/>
    <d v="1899-12-30T00:12:38"/>
    <d v="1899-12-30T00:02:10"/>
    <d v="1899-12-30T00:32:16"/>
  </r>
  <r>
    <n v="64"/>
    <s v="ORD156"/>
    <x v="55"/>
    <x v="33"/>
    <s v="30 rue du tavernier, 59800 Lille"/>
    <x v="155"/>
    <x v="1"/>
    <n v="20"/>
    <n v="2"/>
    <n v="0.32"/>
    <x v="137"/>
    <x v="11"/>
    <d v="1899-12-30T23:30:40"/>
    <d v="1899-12-30T23:34:16"/>
    <d v="1899-12-30T23:47:44"/>
    <n v="5"/>
    <x v="1"/>
    <x v="0"/>
    <x v="0"/>
    <d v="1899-12-30T00:40:40"/>
    <d v="1899-12-30T00:03:36"/>
    <d v="1899-12-30T00:13:28"/>
    <d v="1899-12-30T00:57:44"/>
  </r>
  <r>
    <n v="65"/>
    <s v="ORD157"/>
    <x v="55"/>
    <x v="34"/>
    <s v="30 rue du tavernier, 59800 Lille"/>
    <x v="156"/>
    <x v="1"/>
    <n v="31"/>
    <n v="1"/>
    <n v="5.13"/>
    <x v="138"/>
    <x v="10"/>
    <d v="1899-12-30T22:22:00"/>
    <d v="1899-12-30T22:25:00"/>
    <d v="1899-12-30T22:36:00"/>
    <n v="5"/>
    <x v="2"/>
    <x v="5"/>
    <x v="0"/>
    <d v="1899-12-30T00:32:00"/>
    <d v="1899-12-30T00:03:00"/>
    <d v="1899-12-30T00:11:00"/>
    <d v="1899-12-30T00:46:00"/>
  </r>
  <r>
    <n v="66"/>
    <s v="ORD158"/>
    <x v="56"/>
    <x v="35"/>
    <s v="67 rue du tavernier, 59800 Lille"/>
    <x v="157"/>
    <x v="1"/>
    <n v="20"/>
    <n v="1"/>
    <n v="4.1399999999999997"/>
    <x v="139"/>
    <x v="7"/>
    <d v="1899-12-30T19:27:28"/>
    <d v="1899-12-30T19:32:42"/>
    <d v="1899-12-30T19:41:14"/>
    <n v="4"/>
    <x v="3"/>
    <x v="5"/>
    <x v="0"/>
    <d v="1899-12-30T00:37:28"/>
    <d v="1899-12-30T00:05:14"/>
    <d v="1899-12-30T00:08:32"/>
    <d v="1899-12-30T00:51:14"/>
  </r>
  <r>
    <n v="67"/>
    <s v="ORD159"/>
    <x v="56"/>
    <x v="36"/>
    <s v="67 rue du tavernier, 59800 Lille"/>
    <x v="158"/>
    <x v="1"/>
    <n v="57"/>
    <n v="0"/>
    <n v="1.83"/>
    <x v="140"/>
    <x v="8"/>
    <d v="1899-12-30T20:24:46"/>
    <d v="1899-12-30T20:33:21"/>
    <d v="1899-12-30T20:42:20"/>
    <n v="1"/>
    <x v="4"/>
    <x v="0"/>
    <x v="0"/>
    <d v="1899-12-30T00:34:46"/>
    <d v="1899-12-30T00:08:35"/>
    <d v="1899-12-30T00:08:59"/>
    <d v="1899-12-30T00:52:20"/>
  </r>
  <r>
    <n v="69"/>
    <s v="ORD160"/>
    <x v="56"/>
    <x v="37"/>
    <s v="67 rue du tavernier, 59800 Lille"/>
    <x v="159"/>
    <x v="1"/>
    <n v="22"/>
    <n v="1"/>
    <n v="5.8999999999999995"/>
    <x v="141"/>
    <x v="9"/>
    <d v="1899-12-30T21:30:22"/>
    <d v="1899-12-30T21:40:49"/>
    <d v="1899-12-30T21:46:38"/>
    <n v="3"/>
    <x v="5"/>
    <x v="0"/>
    <x v="0"/>
    <d v="1899-12-30T00:40:22"/>
    <d v="1899-12-30T00:10:27"/>
    <d v="1899-12-30T00:05:49"/>
    <d v="1899-12-30T00:56:38"/>
  </r>
  <r>
    <n v="70"/>
    <s v="ORD161"/>
    <x v="56"/>
    <x v="38"/>
    <s v="67 rue du tavernier, 59800 Lille"/>
    <x v="160"/>
    <x v="1"/>
    <n v="23"/>
    <n v="0"/>
    <n v="2.5199999999999996"/>
    <x v="142"/>
    <x v="7"/>
    <d v="1899-12-30T19:27:28"/>
    <d v="1899-12-30T19:32:42"/>
    <d v="1899-12-30T19:41:14"/>
    <n v="2"/>
    <x v="6"/>
    <x v="0"/>
    <x v="0"/>
    <d v="1899-12-30T00:37:28"/>
    <d v="1899-12-30T00:05:14"/>
    <d v="1899-12-30T00:08:32"/>
    <d v="1899-12-30T00:51:14"/>
  </r>
  <r>
    <n v="71"/>
    <s v="ORD162"/>
    <x v="56"/>
    <x v="39"/>
    <s v="67 rue du tavernier, 59800 Lille"/>
    <x v="161"/>
    <x v="1"/>
    <n v="57"/>
    <n v="1"/>
    <n v="1.81"/>
    <x v="143"/>
    <x v="8"/>
    <d v="1899-12-30T20:24:46"/>
    <d v="1899-12-30T20:33:21"/>
    <d v="1899-12-30T20:42:20"/>
    <n v="2"/>
    <x v="0"/>
    <x v="0"/>
    <x v="0"/>
    <d v="1899-12-30T00:34:46"/>
    <d v="1899-12-30T00:08:35"/>
    <d v="1899-12-30T00:08:59"/>
    <d v="1899-12-30T00:52:20"/>
  </r>
  <r>
    <n v="72"/>
    <s v="ORD163"/>
    <x v="57"/>
    <x v="40"/>
    <s v="48 rue du tavernier, 59800 Lille"/>
    <x v="162"/>
    <x v="1"/>
    <n v="46"/>
    <n v="1"/>
    <n v="1.51"/>
    <x v="144"/>
    <x v="9"/>
    <d v="1899-12-30T21:30:22"/>
    <d v="1899-12-30T21:40:49"/>
    <d v="1899-12-30T21:46:38"/>
    <n v="4"/>
    <x v="1"/>
    <x v="0"/>
    <x v="0"/>
    <d v="1899-12-30T00:40:22"/>
    <d v="1899-12-30T00:10:27"/>
    <d v="1899-12-30T00:05:49"/>
    <d v="1899-12-30T00:56:38"/>
  </r>
  <r>
    <n v="73"/>
    <s v="ORD164"/>
    <x v="57"/>
    <x v="41"/>
    <s v="48 rue du tavernier, 59800 Lille"/>
    <x v="163"/>
    <x v="1"/>
    <n v="58"/>
    <n v="2"/>
    <n v="0.4"/>
    <x v="145"/>
    <x v="16"/>
    <d v="1899-12-30T06:53:09"/>
    <d v="1899-12-30T07:03:36"/>
    <d v="1899-12-30T07:13:44"/>
    <n v="2"/>
    <x v="2"/>
    <x v="0"/>
    <x v="3"/>
    <d v="1899-12-30T00:03:09"/>
    <d v="1899-12-30T00:10:27"/>
    <d v="1899-12-30T00:10:08"/>
    <d v="1899-12-30T00:23:44"/>
  </r>
  <r>
    <n v="74"/>
    <s v="ORD165"/>
    <x v="58"/>
    <x v="42"/>
    <s v="37 rue du tavernier, 59800 Lille"/>
    <x v="164"/>
    <x v="1"/>
    <n v="18"/>
    <n v="1"/>
    <n v="5.75"/>
    <x v="146"/>
    <x v="17"/>
    <d v="1899-12-30T07:55:05"/>
    <d v="1899-12-30T08:06:58"/>
    <d v="1899-12-30T08:10:17"/>
    <n v="2"/>
    <x v="3"/>
    <x v="0"/>
    <x v="3"/>
    <d v="1899-12-30T00:05:05"/>
    <d v="1899-12-30T00:11:53"/>
    <d v="1899-12-30T00:03:19"/>
    <d v="1899-12-30T00:20:17"/>
  </r>
  <r>
    <n v="75"/>
    <s v="ORD166"/>
    <x v="58"/>
    <x v="43"/>
    <s v="37 rue du tavernier, 59800 Lille"/>
    <x v="165"/>
    <x v="1"/>
    <n v="52"/>
    <n v="0"/>
    <n v="3.19"/>
    <x v="147"/>
    <x v="14"/>
    <d v="1899-12-30T08:59:02"/>
    <d v="1899-12-30T09:03:12"/>
    <d v="1899-12-30T09:11:26"/>
    <n v="1"/>
    <x v="4"/>
    <x v="0"/>
    <x v="3"/>
    <d v="1899-12-30T00:09:02"/>
    <d v="1899-12-30T00:04:10"/>
    <d v="1899-12-30T00:08:14"/>
    <d v="1899-12-30T00:21:26"/>
  </r>
  <r>
    <n v="76"/>
    <s v="ORD167"/>
    <x v="58"/>
    <x v="44"/>
    <s v="37 rue du tavernier, 59800 Lille"/>
    <x v="166"/>
    <x v="1"/>
    <n v="32"/>
    <n v="1"/>
    <n v="5.5"/>
    <x v="148"/>
    <x v="15"/>
    <d v="1899-12-30T10:26:39"/>
    <d v="1899-12-30T10:38:26"/>
    <d v="1899-12-30T10:48:08"/>
    <n v="2"/>
    <x v="5"/>
    <x v="0"/>
    <x v="3"/>
    <d v="1899-12-30T00:36:39"/>
    <d v="1899-12-30T00:11:47"/>
    <d v="1899-12-30T00:09:42"/>
    <d v="1899-12-30T00:58:08"/>
  </r>
  <r>
    <n v="77"/>
    <s v="ORD168"/>
    <x v="59"/>
    <x v="45"/>
    <s v="70 rue du tavernier, 59800 Lille"/>
    <x v="167"/>
    <x v="1"/>
    <n v="46"/>
    <n v="0"/>
    <n v="2.7699999999999996"/>
    <x v="149"/>
    <x v="12"/>
    <d v="1899-12-30T11:30:47"/>
    <d v="1899-12-30T11:41:00"/>
    <d v="1899-12-30T11:50:35"/>
    <n v="4"/>
    <x v="6"/>
    <x v="4"/>
    <x v="3"/>
    <d v="1899-12-30T00:40:47"/>
    <d v="1899-12-30T00:10:13"/>
    <d v="1899-12-30T00:09:35"/>
    <d v="1899-12-30T01:00:35"/>
  </r>
  <r>
    <n v="78"/>
    <s v="ORD169"/>
    <x v="59"/>
    <x v="46"/>
    <s v="70 rue du tavernier, 59800 Lille"/>
    <x v="168"/>
    <x v="1"/>
    <n v="27"/>
    <n v="2"/>
    <n v="0.86"/>
    <x v="150"/>
    <x v="13"/>
    <d v="1899-12-30T12:00:02"/>
    <d v="1899-12-30T12:02:33"/>
    <d v="1899-12-30T12:08:52"/>
    <n v="5"/>
    <x v="0"/>
    <x v="5"/>
    <x v="1"/>
    <d v="1899-12-30T00:10:02"/>
    <d v="1899-12-30T00:02:31"/>
    <d v="1899-12-30T00:06:19"/>
    <d v="1899-12-30T00:18:52"/>
  </r>
  <r>
    <n v="80"/>
    <s v="ORD170"/>
    <x v="59"/>
    <x v="47"/>
    <s v="70 rue du tavernier, 59800 Lille"/>
    <x v="169"/>
    <x v="1"/>
    <n v="59"/>
    <n v="2"/>
    <n v="1.66"/>
    <x v="22"/>
    <x v="1"/>
    <d v="1899-12-30T12:54:25"/>
    <d v="1899-12-30T13:01:21"/>
    <d v="1899-12-30T13:06:46"/>
    <n v="5"/>
    <x v="1"/>
    <x v="4"/>
    <x v="1"/>
    <d v="1899-12-30T00:04:25"/>
    <d v="1899-12-30T00:06:56"/>
    <d v="1899-12-30T00:05:25"/>
    <d v="1899-12-30T00:16:46"/>
  </r>
  <r>
    <n v="81"/>
    <s v="ORD171"/>
    <x v="60"/>
    <x v="48"/>
    <s v="15 rue du tavernier, 59800 Lille"/>
    <x v="170"/>
    <x v="1"/>
    <n v="71"/>
    <n v="1"/>
    <n v="0.31"/>
    <x v="23"/>
    <x v="2"/>
    <d v="1899-12-30T14:07:58"/>
    <d v="1899-12-30T14:16:41"/>
    <d v="1899-12-30T14:19:15"/>
    <n v="1"/>
    <x v="2"/>
    <x v="0"/>
    <x v="1"/>
    <d v="1899-12-30T00:17:58"/>
    <d v="1899-12-30T00:08:43"/>
    <d v="1899-12-30T00:02:34"/>
    <d v="1899-12-30T00:29:15"/>
  </r>
  <r>
    <n v="82"/>
    <s v="ORD172"/>
    <x v="61"/>
    <x v="49"/>
    <s v="46 rue du tavernier, 59800 Lille"/>
    <x v="171"/>
    <x v="1"/>
    <n v="53"/>
    <n v="0"/>
    <n v="4.21"/>
    <x v="24"/>
    <x v="3"/>
    <d v="1899-12-30T14:57:56"/>
    <d v="1899-12-30T15:00:07"/>
    <d v="1899-12-30T15:01:43"/>
    <n v="5"/>
    <x v="3"/>
    <x v="2"/>
    <x v="1"/>
    <d v="1899-12-30T00:07:56"/>
    <d v="1899-12-30T00:02:11"/>
    <d v="1899-12-30T00:01:36"/>
    <d v="1899-12-30T00:11:43"/>
  </r>
  <r>
    <n v="83"/>
    <s v="ORD173"/>
    <x v="61"/>
    <x v="50"/>
    <s v="46 rue du tavernier, 59800 Lille"/>
    <x v="172"/>
    <x v="1"/>
    <n v="19"/>
    <n v="1"/>
    <n v="4.37"/>
    <x v="25"/>
    <x v="4"/>
    <d v="1899-12-30T15:57:52"/>
    <d v="1899-12-30T16:11:37"/>
    <d v="1899-12-30T16:21:41"/>
    <n v="1"/>
    <x v="4"/>
    <x v="0"/>
    <x v="2"/>
    <d v="1899-12-30T00:07:52"/>
    <d v="1899-12-30T00:13:45"/>
    <d v="1899-12-30T00:10:04"/>
    <d v="1899-12-30T00:31:41"/>
  </r>
  <r>
    <n v="84"/>
    <s v="ORD174"/>
    <x v="61"/>
    <x v="51"/>
    <s v="46 rue du tavernier, 59800 Lille"/>
    <x v="173"/>
    <x v="1"/>
    <n v="48"/>
    <n v="1"/>
    <n v="1.02"/>
    <x v="151"/>
    <x v="5"/>
    <d v="1899-12-30T17:31:49"/>
    <d v="1899-12-30T17:32:03"/>
    <d v="1899-12-30T17:43:11"/>
    <n v="5"/>
    <x v="5"/>
    <x v="6"/>
    <x v="2"/>
    <d v="1899-12-30T00:41:49"/>
    <d v="1899-12-30T00:00:14"/>
    <d v="1899-12-30T00:11:08"/>
    <d v="1899-12-30T00:53:11"/>
  </r>
  <r>
    <n v="85"/>
    <s v="ORD175"/>
    <x v="61"/>
    <x v="42"/>
    <s v="46 rue du tavernier, 59800 Lille"/>
    <x v="174"/>
    <x v="1"/>
    <n v="50"/>
    <n v="2"/>
    <n v="5.33"/>
    <x v="152"/>
    <x v="6"/>
    <d v="1899-12-30T18:31:43"/>
    <d v="1899-12-30T18:40:37"/>
    <d v="1899-12-30T18:43:50"/>
    <n v="1"/>
    <x v="6"/>
    <x v="0"/>
    <x v="2"/>
    <d v="1899-12-30T00:41:43"/>
    <d v="1899-12-30T00:08:54"/>
    <d v="1899-12-30T00:03:13"/>
    <d v="1899-12-30T00:53:50"/>
  </r>
  <r>
    <n v="86"/>
    <s v="ORD176"/>
    <x v="62"/>
    <x v="52"/>
    <s v="31 rue du tavernier, 59800 Lille"/>
    <x v="175"/>
    <x v="1"/>
    <n v="71"/>
    <n v="1"/>
    <n v="2.5799999999999996"/>
    <x v="153"/>
    <x v="7"/>
    <d v="1899-12-30T19:16:16"/>
    <d v="1899-12-30T19:17:42"/>
    <d v="1899-12-30T19:29:49"/>
    <n v="5"/>
    <x v="0"/>
    <x v="5"/>
    <x v="0"/>
    <d v="1899-12-30T00:26:16"/>
    <d v="1899-12-30T00:01:26"/>
    <d v="1899-12-30T00:12:07"/>
    <d v="1899-12-30T00:39:49"/>
  </r>
  <r>
    <n v="87"/>
    <s v="ORD177"/>
    <x v="62"/>
    <x v="53"/>
    <s v="31 rue du tavernier, 59800 Lille"/>
    <x v="176"/>
    <x v="1"/>
    <n v="19"/>
    <n v="0"/>
    <n v="1.92"/>
    <x v="154"/>
    <x v="8"/>
    <d v="1899-12-30T19:54:17"/>
    <d v="1899-12-30T19:54:54"/>
    <d v="1899-12-30T20:00:50"/>
    <n v="3"/>
    <x v="1"/>
    <x v="0"/>
    <x v="0"/>
    <d v="1899-12-30T00:04:17"/>
    <d v="1899-12-30T00:00:37"/>
    <d v="1899-12-30T00:05:56"/>
    <d v="1899-12-30T00:10:50"/>
  </r>
  <r>
    <n v="88"/>
    <s v="ORD178"/>
    <x v="62"/>
    <x v="54"/>
    <s v="31 rue du tavernier, 59800 Lille"/>
    <x v="177"/>
    <x v="1"/>
    <n v="56"/>
    <n v="0"/>
    <n v="3.9099999999999997"/>
    <x v="155"/>
    <x v="9"/>
    <d v="1899-12-30T20:50:05"/>
    <d v="1899-12-30T20:51:39"/>
    <d v="1899-12-30T20:53:10"/>
    <n v="4"/>
    <x v="2"/>
    <x v="0"/>
    <x v="0"/>
    <d v="1899-12-30T00:00:05"/>
    <d v="1899-12-30T00:01:34"/>
    <d v="1899-12-30T00:01:31"/>
    <d v="1899-12-30T00:03:10"/>
  </r>
  <r>
    <n v="89"/>
    <s v="ORD179"/>
    <x v="62"/>
    <x v="55"/>
    <s v="31 rue du tavernier, 59800 Lille"/>
    <x v="178"/>
    <x v="1"/>
    <n v="49"/>
    <n v="0"/>
    <n v="0.21000000000000002"/>
    <x v="156"/>
    <x v="10"/>
    <d v="1899-12-30T21:57:52"/>
    <d v="1899-12-30T22:04:13"/>
    <d v="1899-12-30T22:12:45"/>
    <n v="3"/>
    <x v="3"/>
    <x v="5"/>
    <x v="0"/>
    <d v="1899-12-30T00:07:52"/>
    <d v="1899-12-30T00:06:21"/>
    <d v="1899-12-30T00:08:32"/>
    <d v="1899-12-30T00:22:45"/>
  </r>
  <r>
    <n v="91"/>
    <s v="ORD180"/>
    <x v="63"/>
    <x v="56"/>
    <s v="58 rue du tavernier, 59800 Lille"/>
    <x v="179"/>
    <x v="1"/>
    <n v="31"/>
    <n v="2"/>
    <n v="0.49"/>
    <x v="157"/>
    <x v="11"/>
    <d v="1899-12-30T23:08:01"/>
    <d v="1899-12-30T23:20:29"/>
    <d v="1899-12-30T23:29:42"/>
    <n v="1"/>
    <x v="4"/>
    <x v="5"/>
    <x v="0"/>
    <d v="1899-12-30T00:18:01"/>
    <d v="1899-12-30T00:12:28"/>
    <d v="1899-12-30T00:09:13"/>
    <d v="1899-12-30T00:39:42"/>
  </r>
  <r>
    <n v="92"/>
    <s v="ORD181"/>
    <x v="63"/>
    <x v="57"/>
    <s v="58 rue du tavernier, 59800 Lille"/>
    <x v="180"/>
    <x v="1"/>
    <n v="39"/>
    <n v="2"/>
    <n v="0.52"/>
    <x v="158"/>
    <x v="10"/>
    <d v="1899-12-30T22:22:00"/>
    <d v="1899-12-30T22:25:00"/>
    <d v="1899-12-30T22:36:00"/>
    <n v="3"/>
    <x v="5"/>
    <x v="6"/>
    <x v="0"/>
    <d v="1899-12-30T00:32:00"/>
    <d v="1899-12-30T00:03:00"/>
    <d v="1899-12-30T00:11:00"/>
    <d v="1899-12-30T00:46:00"/>
  </r>
  <r>
    <n v="93"/>
    <s v="ORD182"/>
    <x v="64"/>
    <x v="58"/>
    <s v="34 rue du tavernier, 59800 Lille"/>
    <x v="181"/>
    <x v="1"/>
    <n v="29"/>
    <n v="2"/>
    <n v="5.31"/>
    <x v="159"/>
    <x v="7"/>
    <d v="1899-12-30T19:27:28"/>
    <d v="1899-12-30T19:32:42"/>
    <d v="1899-12-30T19:41:14"/>
    <n v="1"/>
    <x v="6"/>
    <x v="5"/>
    <x v="0"/>
    <d v="1899-12-30T00:37:28"/>
    <d v="1899-12-30T00:05:14"/>
    <d v="1899-12-30T00:08:32"/>
    <d v="1899-12-30T00:51:14"/>
  </r>
  <r>
    <n v="94"/>
    <s v="ORD183"/>
    <x v="65"/>
    <x v="59"/>
    <s v="69 rue du tavernier, 59800 Lille"/>
    <x v="182"/>
    <x v="1"/>
    <n v="67"/>
    <n v="0"/>
    <n v="5.41"/>
    <x v="160"/>
    <x v="8"/>
    <d v="1899-12-30T20:24:46"/>
    <d v="1899-12-30T20:33:21"/>
    <d v="1899-12-30T20:42:20"/>
    <n v="2"/>
    <x v="0"/>
    <x v="6"/>
    <x v="0"/>
    <d v="1899-12-30T00:34:46"/>
    <d v="1899-12-30T00:08:35"/>
    <d v="1899-12-30T00:08:59"/>
    <d v="1899-12-30T00:52:20"/>
  </r>
  <r>
    <n v="95"/>
    <s v="ORD184"/>
    <x v="65"/>
    <x v="0"/>
    <s v="69 rue du tavernier, 59800 Lille"/>
    <x v="183"/>
    <x v="1"/>
    <n v="72"/>
    <n v="0"/>
    <n v="0.28000000000000003"/>
    <x v="161"/>
    <x v="9"/>
    <d v="1899-12-30T21:30:22"/>
    <d v="1899-12-30T21:40:49"/>
    <d v="1899-12-30T21:46:38"/>
    <n v="5"/>
    <x v="1"/>
    <x v="0"/>
    <x v="0"/>
    <d v="1899-12-30T00:40:22"/>
    <d v="1899-12-30T00:10:27"/>
    <d v="1899-12-30T00:05:49"/>
    <d v="1899-12-30T00:56:38"/>
  </r>
  <r>
    <n v="96"/>
    <s v="ORD185"/>
    <x v="65"/>
    <x v="1"/>
    <s v="69 rue du tavernier, 59800 Lille"/>
    <x v="184"/>
    <x v="1"/>
    <n v="28"/>
    <n v="0"/>
    <n v="2.21"/>
    <x v="162"/>
    <x v="7"/>
    <d v="1899-12-30T19:27:28"/>
    <d v="1899-12-30T19:32:42"/>
    <d v="1899-12-30T19:41:14"/>
    <n v="4"/>
    <x v="2"/>
    <x v="0"/>
    <x v="0"/>
    <d v="1899-12-30T00:37:28"/>
    <d v="1899-12-30T00:05:14"/>
    <d v="1899-12-30T00:08:32"/>
    <d v="1899-12-30T00:51:14"/>
  </r>
  <r>
    <n v="97"/>
    <s v="ORD186"/>
    <x v="66"/>
    <x v="2"/>
    <s v="60 rue du tavernier, 59800 Lille"/>
    <x v="185"/>
    <x v="1"/>
    <n v="34"/>
    <n v="0"/>
    <n v="4.01"/>
    <x v="163"/>
    <x v="8"/>
    <d v="1899-12-30T20:24:46"/>
    <d v="1899-12-30T20:33:21"/>
    <d v="1899-12-30T20:42:20"/>
    <n v="2"/>
    <x v="3"/>
    <x v="1"/>
    <x v="0"/>
    <d v="1899-12-30T00:34:46"/>
    <d v="1899-12-30T00:08:35"/>
    <d v="1899-12-30T00:08:59"/>
    <d v="1899-12-30T00:52:20"/>
  </r>
  <r>
    <n v="98"/>
    <s v="ORD187"/>
    <x v="66"/>
    <x v="3"/>
    <s v="60 rue du tavernier, 59800 Lille"/>
    <x v="186"/>
    <x v="1"/>
    <n v="34"/>
    <n v="2"/>
    <n v="1.2"/>
    <x v="164"/>
    <x v="9"/>
    <d v="1899-12-30T21:30:22"/>
    <d v="1899-12-30T21:40:49"/>
    <d v="1899-12-30T21:46:38"/>
    <n v="3"/>
    <x v="4"/>
    <x v="0"/>
    <x v="0"/>
    <d v="1899-12-30T00:40:22"/>
    <d v="1899-12-30T00:10:27"/>
    <d v="1899-12-30T00:05:49"/>
    <d v="1899-12-30T00:56:38"/>
  </r>
  <r>
    <n v="99"/>
    <s v="ORD188"/>
    <x v="67"/>
    <x v="4"/>
    <s v="32 rue du tavernier, 59800 Lille"/>
    <x v="187"/>
    <x v="1"/>
    <n v="47"/>
    <n v="1"/>
    <n v="0.65"/>
    <x v="165"/>
    <x v="16"/>
    <d v="1899-12-30T07:31:38"/>
    <d v="1899-12-30T07:44:22"/>
    <d v="1899-12-30T07:45:50"/>
    <n v="2"/>
    <x v="5"/>
    <x v="2"/>
    <x v="3"/>
    <d v="1899-12-30T00:41:38"/>
    <d v="1899-12-30T00:12:44"/>
    <d v="1899-12-30T00:01:28"/>
    <d v="1899-12-30T00:55:50"/>
  </r>
  <r>
    <n v="100"/>
    <s v="ORD189"/>
    <x v="68"/>
    <x v="5"/>
    <s v="36 rue du tavernier, 59800 Lille"/>
    <x v="188"/>
    <x v="1"/>
    <n v="34"/>
    <n v="1"/>
    <n v="2.2899999999999996"/>
    <x v="166"/>
    <x v="17"/>
    <d v="1899-12-30T08:04:42"/>
    <d v="1899-12-30T08:15:31"/>
    <d v="1899-12-30T08:17:19"/>
    <n v="4"/>
    <x v="6"/>
    <x v="3"/>
    <x v="3"/>
    <d v="1899-12-30T00:14:42"/>
    <d v="1899-12-30T00:10:49"/>
    <d v="1899-12-30T00:01:48"/>
    <d v="1899-12-30T00:27:19"/>
  </r>
  <r>
    <n v="102"/>
    <s v="ORD190"/>
    <x v="68"/>
    <x v="6"/>
    <s v="36 rue du tavernier, 59800 Lille"/>
    <x v="189"/>
    <x v="1"/>
    <n v="43"/>
    <n v="1"/>
    <n v="1.1200000000000001"/>
    <x v="93"/>
    <x v="14"/>
    <d v="1899-12-30T08:57:22"/>
    <d v="1899-12-30T09:00:14"/>
    <d v="1899-12-30T09:00:49"/>
    <n v="1"/>
    <x v="0"/>
    <x v="3"/>
    <x v="3"/>
    <d v="1899-12-30T00:07:22"/>
    <d v="1899-12-30T00:02:52"/>
    <d v="1899-12-30T00:00:35"/>
    <d v="1899-12-30T00:10:49"/>
  </r>
  <r>
    <n v="103"/>
    <s v="ORD191"/>
    <x v="69"/>
    <x v="7"/>
    <s v="51 rue du tavernier, 59800 Lille"/>
    <x v="190"/>
    <x v="1"/>
    <n v="69"/>
    <n v="1"/>
    <n v="4.54"/>
    <x v="94"/>
    <x v="15"/>
    <d v="1899-12-30T10:15:51"/>
    <d v="1899-12-30T10:21:27"/>
    <d v="1899-12-30T10:25:24"/>
    <n v="3"/>
    <x v="1"/>
    <x v="0"/>
    <x v="3"/>
    <d v="1899-12-30T00:25:51"/>
    <d v="1899-12-30T00:05:36"/>
    <d v="1899-12-30T00:03:57"/>
    <d v="1899-12-30T00:35:24"/>
  </r>
  <r>
    <n v="104"/>
    <s v="ORD192"/>
    <x v="69"/>
    <x v="8"/>
    <s v="51 rue du tavernier, 59800 Lille"/>
    <x v="191"/>
    <x v="1"/>
    <n v="16"/>
    <n v="0"/>
    <n v="3.7199999999999998"/>
    <x v="95"/>
    <x v="12"/>
    <d v="1899-12-30T11:31:06"/>
    <d v="1899-12-30T11:42:12"/>
    <d v="1899-12-30T11:45:59"/>
    <n v="3"/>
    <x v="2"/>
    <x v="1"/>
    <x v="3"/>
    <d v="1899-12-30T00:41:06"/>
    <d v="1899-12-30T00:11:06"/>
    <d v="1899-12-30T00:03:47"/>
    <d v="1899-12-30T00:55:59"/>
  </r>
  <r>
    <n v="105"/>
    <s v="ORD193"/>
    <x v="69"/>
    <x v="9"/>
    <s v="51 rue du tavernier, 59800 Lille"/>
    <x v="192"/>
    <x v="1"/>
    <n v="33"/>
    <n v="1"/>
    <n v="3.38"/>
    <x v="96"/>
    <x v="13"/>
    <d v="1899-12-30T12:27:13"/>
    <d v="1899-12-30T12:32:53"/>
    <d v="1899-12-30T12:39:19"/>
    <n v="1"/>
    <x v="3"/>
    <x v="0"/>
    <x v="1"/>
    <d v="1899-12-30T00:37:13"/>
    <d v="1899-12-30T00:05:40"/>
    <d v="1899-12-30T00:06:26"/>
    <d v="1899-12-30T00:49:19"/>
  </r>
  <r>
    <n v="106"/>
    <s v="ORD194"/>
    <x v="69"/>
    <x v="10"/>
    <s v="51 rue du tavernier, 59800 Lille"/>
    <x v="193"/>
    <x v="1"/>
    <n v="21"/>
    <n v="0"/>
    <n v="4.45"/>
    <x v="97"/>
    <x v="1"/>
    <d v="1899-12-30T12:58:01"/>
    <d v="1899-12-30T13:03:48"/>
    <d v="1899-12-30T13:07:55"/>
    <n v="4"/>
    <x v="4"/>
    <x v="0"/>
    <x v="1"/>
    <d v="1899-12-30T00:08:01"/>
    <d v="1899-12-30T00:05:47"/>
    <d v="1899-12-30T00:04:07"/>
    <d v="1899-12-30T00:17:55"/>
  </r>
  <r>
    <n v="107"/>
    <s v="ORD195"/>
    <x v="70"/>
    <x v="11"/>
    <s v="50 rue du tavernier, 59800 Lille"/>
    <x v="194"/>
    <x v="1"/>
    <n v="18"/>
    <n v="0"/>
    <n v="0.23"/>
    <x v="98"/>
    <x v="2"/>
    <d v="1899-12-30T14:23:36"/>
    <d v="1899-12-30T14:29:40"/>
    <d v="1899-12-30T14:38:10"/>
    <n v="4"/>
    <x v="5"/>
    <x v="0"/>
    <x v="1"/>
    <d v="1899-12-30T00:33:36"/>
    <d v="1899-12-30T00:06:04"/>
    <d v="1899-12-30T00:08:30"/>
    <d v="1899-12-30T00:48:10"/>
  </r>
  <r>
    <n v="108"/>
    <s v="ORD196"/>
    <x v="70"/>
    <x v="12"/>
    <s v="50 rue du tavernier, 59800 Lille"/>
    <x v="195"/>
    <x v="1"/>
    <n v="53"/>
    <n v="1"/>
    <n v="3.76"/>
    <x v="99"/>
    <x v="3"/>
    <d v="1899-12-30T15:04:31"/>
    <d v="1899-12-30T15:04:47"/>
    <d v="1899-12-30T15:05:25"/>
    <n v="5"/>
    <x v="6"/>
    <x v="0"/>
    <x v="1"/>
    <d v="1899-12-30T00:14:31"/>
    <d v="1899-12-30T00:00:16"/>
    <d v="1899-12-30T00:00:38"/>
    <d v="1899-12-30T00:15:25"/>
  </r>
  <r>
    <n v="109"/>
    <s v="ORD197"/>
    <x v="70"/>
    <x v="13"/>
    <s v="50 rue du tavernier, 59800 Lille"/>
    <x v="196"/>
    <x v="1"/>
    <n v="24"/>
    <n v="2"/>
    <n v="3.48"/>
    <x v="167"/>
    <x v="4"/>
    <d v="1899-12-30T15:56:42"/>
    <d v="1899-12-30T16:04:00"/>
    <d v="1899-12-30T16:11:42"/>
    <n v="5"/>
    <x v="0"/>
    <x v="4"/>
    <x v="2"/>
    <d v="1899-12-30T00:06:42"/>
    <d v="1899-12-30T00:07:18"/>
    <d v="1899-12-30T00:07:42"/>
    <d v="1899-12-30T00:21:42"/>
  </r>
  <r>
    <n v="110"/>
    <s v="ORD198"/>
    <x v="70"/>
    <x v="14"/>
    <s v="50 rue du tavernier, 59800 Lille"/>
    <x v="197"/>
    <x v="1"/>
    <n v="56"/>
    <n v="0"/>
    <n v="5.5"/>
    <x v="168"/>
    <x v="5"/>
    <d v="1899-12-30T17:20:16"/>
    <d v="1899-12-30T17:29:36"/>
    <d v="1899-12-30T17:41:17"/>
    <n v="5"/>
    <x v="1"/>
    <x v="0"/>
    <x v="2"/>
    <d v="1899-12-30T00:30:16"/>
    <d v="1899-12-30T00:09:20"/>
    <d v="1899-12-30T00:11:41"/>
    <d v="1899-12-30T00:51:17"/>
  </r>
  <r>
    <n v="111"/>
    <s v="ORD199"/>
    <x v="70"/>
    <x v="15"/>
    <s v="50 rue du tavernier, 59800 Lille"/>
    <x v="198"/>
    <x v="1"/>
    <n v="18"/>
    <n v="0"/>
    <n v="1.3800000000000001"/>
    <x v="169"/>
    <x v="6"/>
    <d v="1899-12-30T18:02:41"/>
    <d v="1899-12-30T18:08:45"/>
    <d v="1899-12-30T18:14:14"/>
    <n v="5"/>
    <x v="2"/>
    <x v="4"/>
    <x v="2"/>
    <d v="1899-12-30T00:12:41"/>
    <d v="1899-12-30T00:06:04"/>
    <d v="1899-12-30T00:05:29"/>
    <d v="1899-12-30T00:24:14"/>
  </r>
  <r>
    <n v="114"/>
    <s v="ORD200"/>
    <x v="71"/>
    <x v="16"/>
    <s v="20 rue du tavernier, 59800 Lille"/>
    <x v="199"/>
    <x v="1"/>
    <n v="69"/>
    <n v="1"/>
    <n v="5.6099999999999994"/>
    <x v="170"/>
    <x v="7"/>
    <d v="1899-12-30T19:10:18"/>
    <d v="1899-12-30T19:23:54"/>
    <d v="1899-12-30T19:37:10"/>
    <n v="5"/>
    <x v="3"/>
    <x v="2"/>
    <x v="0"/>
    <d v="1899-12-30T00:20:18"/>
    <d v="1899-12-30T00:13:36"/>
    <d v="1899-12-30T00:13:16"/>
    <d v="1899-12-30T00:47:10"/>
  </r>
  <r>
    <n v="115"/>
    <s v="ORD201"/>
    <x v="71"/>
    <x v="17"/>
    <s v="20 rue du tavernier, 59800 Lille"/>
    <x v="200"/>
    <x v="1"/>
    <n v="20"/>
    <n v="0"/>
    <n v="4.75"/>
    <x v="171"/>
    <x v="8"/>
    <d v="1899-12-30T19:53:56"/>
    <d v="1899-12-30T19:56:24"/>
    <d v="1899-12-30T20:01:00"/>
    <n v="1"/>
    <x v="4"/>
    <x v="0"/>
    <x v="0"/>
    <d v="1899-12-30T00:03:56"/>
    <d v="1899-12-30T00:02:28"/>
    <d v="1899-12-30T00:04:36"/>
    <d v="1899-12-30T00:11:00"/>
  </r>
  <r>
    <n v="116"/>
    <s v="ORD202"/>
    <x v="71"/>
    <x v="18"/>
    <s v="20 rue du tavernier, 59800 Lille"/>
    <x v="201"/>
    <x v="1"/>
    <n v="71"/>
    <n v="0"/>
    <n v="2.3499999999999996"/>
    <x v="172"/>
    <x v="9"/>
    <d v="1899-12-30T21:32:04"/>
    <d v="1899-12-30T21:37:45"/>
    <d v="1899-12-30T21:41:44"/>
    <n v="2"/>
    <x v="5"/>
    <x v="5"/>
    <x v="0"/>
    <d v="1899-12-30T00:42:04"/>
    <d v="1899-12-30T00:05:41"/>
    <d v="1899-12-30T00:03:59"/>
    <d v="1899-12-30T00:51:44"/>
  </r>
  <r>
    <n v="117"/>
    <s v="ORD203"/>
    <x v="72"/>
    <x v="19"/>
    <s v="47 rue du tavernier, 59800 Lille"/>
    <x v="202"/>
    <x v="1"/>
    <n v="67"/>
    <n v="1"/>
    <n v="4.68"/>
    <x v="173"/>
    <x v="10"/>
    <d v="1899-12-30T21:56:39"/>
    <d v="1899-12-30T21:58:09"/>
    <d v="1899-12-30T22:02:19"/>
    <n v="3"/>
    <x v="6"/>
    <x v="3"/>
    <x v="0"/>
    <d v="1899-12-30T00:06:39"/>
    <d v="1899-12-30T00:01:30"/>
    <d v="1899-12-30T00:04:10"/>
    <d v="1899-12-30T00:12:19"/>
  </r>
  <r>
    <n v="118"/>
    <s v="ORD204"/>
    <x v="72"/>
    <x v="20"/>
    <s v="47 rue du tavernier, 59800 Lille"/>
    <x v="203"/>
    <x v="1"/>
    <n v="67"/>
    <n v="2"/>
    <n v="0.43"/>
    <x v="174"/>
    <x v="11"/>
    <d v="1899-12-30T23:17:28"/>
    <d v="1899-12-30T23:19:47"/>
    <d v="1899-12-30T23:25:58"/>
    <n v="4"/>
    <x v="0"/>
    <x v="0"/>
    <x v="0"/>
    <d v="1899-12-30T00:27:28"/>
    <d v="1899-12-30T00:02:19"/>
    <d v="1899-12-30T00:06:11"/>
    <d v="1899-12-30T00:35:58"/>
  </r>
  <r>
    <n v="119"/>
    <s v="ORD205"/>
    <x v="73"/>
    <x v="21"/>
    <s v="73 rue du tavernier, 59800 Lille"/>
    <x v="204"/>
    <x v="1"/>
    <n v="44"/>
    <n v="0"/>
    <n v="1.59"/>
    <x v="175"/>
    <x v="10"/>
    <d v="1899-12-30T22:22:00"/>
    <d v="1899-12-30T22:25:00"/>
    <d v="1899-12-30T22:36:00"/>
    <n v="4"/>
    <x v="1"/>
    <x v="3"/>
    <x v="0"/>
    <d v="1899-12-30T00:32:00"/>
    <d v="1899-12-30T00:03:00"/>
    <d v="1899-12-30T00:11:00"/>
    <d v="1899-12-30T00:46:00"/>
  </r>
  <r>
    <n v="120"/>
    <s v="ORD206"/>
    <x v="73"/>
    <x v="22"/>
    <s v="73 rue du tavernier, 59800 Lille"/>
    <x v="205"/>
    <x v="0"/>
    <n v="63"/>
    <n v="2"/>
    <n v="2.0199999999999996"/>
    <x v="176"/>
    <x v="7"/>
    <d v="1899-12-30T19:27:28"/>
    <d v="1899-12-30T19:32:42"/>
    <d v="1899-12-30T19:41:14"/>
    <n v="4"/>
    <x v="2"/>
    <x v="0"/>
    <x v="0"/>
    <d v="1899-12-30T00:37:28"/>
    <d v="1899-12-30T00:05:14"/>
    <d v="1899-12-30T00:08:32"/>
    <d v="1899-12-30T00:51:14"/>
  </r>
  <r>
    <n v="121"/>
    <s v="ORD207"/>
    <x v="73"/>
    <x v="23"/>
    <s v="73 rue du tavernier, 59800 Lille"/>
    <x v="206"/>
    <x v="0"/>
    <n v="17"/>
    <n v="0"/>
    <n v="2.59"/>
    <x v="177"/>
    <x v="8"/>
    <d v="1899-12-30T20:24:46"/>
    <d v="1899-12-30T20:33:21"/>
    <d v="1899-12-30T20:42:20"/>
    <n v="5"/>
    <x v="3"/>
    <x v="1"/>
    <x v="0"/>
    <d v="1899-12-30T00:34:46"/>
    <d v="1899-12-30T00:08:35"/>
    <d v="1899-12-30T00:08:59"/>
    <d v="1899-12-30T00:52:20"/>
  </r>
  <r>
    <n v="122"/>
    <s v="ORD208"/>
    <x v="74"/>
    <x v="24"/>
    <s v="76 rue du tavernier, 59800 Lille"/>
    <x v="207"/>
    <x v="0"/>
    <n v="24"/>
    <n v="2"/>
    <n v="2.4499999999999997"/>
    <x v="178"/>
    <x v="9"/>
    <d v="1899-12-30T21:30:22"/>
    <d v="1899-12-30T21:40:49"/>
    <d v="1899-12-30T21:46:38"/>
    <n v="5"/>
    <x v="4"/>
    <x v="0"/>
    <x v="0"/>
    <d v="1899-12-30T00:40:22"/>
    <d v="1899-12-30T00:10:27"/>
    <d v="1899-12-30T00:05:49"/>
    <d v="1899-12-30T00:56:38"/>
  </r>
  <r>
    <n v="123"/>
    <s v="ORD209"/>
    <x v="74"/>
    <x v="25"/>
    <s v="76 rue du tavernier, 59800 Lille"/>
    <x v="208"/>
    <x v="0"/>
    <n v="61"/>
    <n v="2"/>
    <n v="1.4"/>
    <x v="179"/>
    <x v="7"/>
    <d v="1899-12-30T19:27:28"/>
    <d v="1899-12-30T19:32:42"/>
    <d v="1899-12-30T19:41:14"/>
    <n v="3"/>
    <x v="5"/>
    <x v="0"/>
    <x v="0"/>
    <d v="1899-12-30T00:37:28"/>
    <d v="1899-12-30T00:05:14"/>
    <d v="1899-12-30T00:08:32"/>
    <d v="1899-12-30T00:51:14"/>
  </r>
  <r>
    <n v="125"/>
    <s v="ORD210"/>
    <x v="75"/>
    <x v="26"/>
    <s v="38 rue du tavernier, 59800 Lille"/>
    <x v="209"/>
    <x v="0"/>
    <n v="44"/>
    <n v="1"/>
    <n v="2.5"/>
    <x v="1"/>
    <x v="8"/>
    <d v="1899-12-30T20:24:46"/>
    <d v="1899-12-30T20:33:21"/>
    <d v="1899-12-30T20:42:20"/>
    <n v="5"/>
    <x v="6"/>
    <x v="0"/>
    <x v="0"/>
    <d v="1899-12-30T00:34:46"/>
    <d v="1899-12-30T00:08:35"/>
    <d v="1899-12-30T00:08:59"/>
    <d v="1899-12-30T00:52:20"/>
  </r>
  <r>
    <n v="126"/>
    <s v="ORD211"/>
    <x v="76"/>
    <x v="27"/>
    <s v="12 rue du tavernier, 59800 Lille"/>
    <x v="210"/>
    <x v="0"/>
    <n v="50"/>
    <n v="0"/>
    <n v="5.97"/>
    <x v="2"/>
    <x v="9"/>
    <d v="1899-12-30T21:30:22"/>
    <d v="1899-12-30T21:40:49"/>
    <d v="1899-12-30T21:46:38"/>
    <n v="5"/>
    <x v="0"/>
    <x v="5"/>
    <x v="0"/>
    <d v="1899-12-30T00:40:22"/>
    <d v="1899-12-30T00:10:27"/>
    <d v="1899-12-30T00:05:49"/>
    <d v="1899-12-30T00:56: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7FD1C4-3B4E-4721-BF26-EE4F4EA6E09C}" name="Top 10 Customers" cacheId="7"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A33:B44" firstHeaderRow="1" firstDataRow="1" firstDataCol="1"/>
  <pivotFields count="29">
    <pivotField showAll="0"/>
    <pivotField showAll="0"/>
    <pivotField axis="axisRow" dataField="1" showAll="0" measureFilter="1" sortType="descending">
      <items count="78">
        <item x="0"/>
        <item x="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2"/>
        <item x="53"/>
        <item x="54"/>
        <item x="55"/>
        <item x="56"/>
        <item x="57"/>
        <item x="58"/>
        <item x="5"/>
        <item x="59"/>
        <item x="60"/>
        <item x="61"/>
        <item x="62"/>
        <item x="63"/>
        <item x="64"/>
        <item x="65"/>
        <item x="66"/>
        <item x="67"/>
        <item x="68"/>
        <item x="6"/>
        <item x="69"/>
        <item x="70"/>
        <item x="71"/>
        <item x="72"/>
        <item x="73"/>
        <item x="74"/>
        <item x="75"/>
        <item x="76"/>
        <item x="7"/>
        <item x="8"/>
        <item t="default"/>
      </items>
      <autoSortScope>
        <pivotArea dataOnly="0" outline="0" fieldPosition="0">
          <references count="1">
            <reference field="4294967294" count="1" selected="0">
              <x v="0"/>
            </reference>
          </references>
        </pivotArea>
      </autoSortScope>
    </pivotField>
    <pivotField showAll="0"/>
    <pivotField showAll="0"/>
    <pivotField numFmtId="164" showAll="0">
      <items count="15">
        <item x="0"/>
        <item x="1"/>
        <item x="2"/>
        <item x="3"/>
        <item x="4"/>
        <item x="5"/>
        <item x="6"/>
        <item x="7"/>
        <item x="8"/>
        <item x="9"/>
        <item x="10"/>
        <item x="11"/>
        <item x="12"/>
        <item x="13"/>
        <item t="default"/>
      </items>
    </pivotField>
    <pivotField showAll="0"/>
    <pivotField numFmtId="165" showAll="0"/>
    <pivotField numFmtId="165" showAll="0"/>
    <pivotField showAll="0"/>
    <pivotField showAll="0"/>
    <pivotField numFmtId="20" showAll="0"/>
    <pivotField numFmtId="20" showAll="0"/>
    <pivotField numFmtId="20" showAll="0"/>
    <pivotField numFmtId="20" showAll="0"/>
    <pivotField showAll="0"/>
    <pivotField showAll="0"/>
    <pivotField showAll="0">
      <items count="8">
        <item x="4"/>
        <item x="3"/>
        <item x="6"/>
        <item x="2"/>
        <item x="5"/>
        <item x="0"/>
        <item x="1"/>
        <item t="default"/>
      </items>
    </pivotField>
    <pivotField showAll="0"/>
    <pivotField numFmtId="20" showAll="0"/>
    <pivotField numFmtId="20" showAll="0"/>
    <pivotField numFmtId="20" showAll="0"/>
    <pivotField numFmtId="20" showAl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11">
    <i>
      <x v="32"/>
    </i>
    <i>
      <x v="35"/>
    </i>
    <i>
      <x/>
    </i>
    <i>
      <x v="36"/>
    </i>
    <i>
      <x v="52"/>
    </i>
    <i>
      <x v="42"/>
    </i>
    <i>
      <x v="68"/>
    </i>
    <i>
      <x v="13"/>
    </i>
    <i>
      <x v="25"/>
    </i>
    <i>
      <x v="33"/>
    </i>
    <i t="grand">
      <x/>
    </i>
  </rowItems>
  <colItems count="1">
    <i/>
  </colItems>
  <dataFields count="1">
    <dataField name="Count of Customer ID" fld="2" subtotal="count" baseField="0" baseItem="0"/>
  </dataFields>
  <pivotTableStyleInfo name="PivotStyleLight16" showRowHeaders="1" showColHeaders="1" showRowStripes="0" showColStripes="0" showLastColumn="1"/>
  <filters count="2">
    <filter fld="5" type="dateBetween" evalOrder="-1" id="45" name="Order Date">
      <autoFilter ref="A1">
        <filterColumn colId="0">
          <customFilters and="1">
            <customFilter operator="greaterThanOrEqual" val="43831"/>
            <customFilter operator="lessThanOrEqual" val="44043"/>
          </customFilters>
        </filterColumn>
      </autoFilter>
      <extLst>
        <ext xmlns:x15="http://schemas.microsoft.com/office/spreadsheetml/2010/11/main" uri="{0605FD5F-26C8-4aeb-8148-2DB25E43C511}">
          <x15:pivotFilter useWholeDay="1"/>
        </ext>
      </extLst>
    </filter>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4FB0CD-ABDD-45EF-B28E-0A52BABE008F}" name="Top 10 Drivers" cacheId="7"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A18:C29" firstHeaderRow="0" firstDataRow="1" firstDataCol="1"/>
  <pivotFields count="29">
    <pivotField showAll="0"/>
    <pivotField showAll="0"/>
    <pivotField showAll="0"/>
    <pivotField showAll="0"/>
    <pivotField showAll="0"/>
    <pivotField numFmtId="164" showAll="0">
      <items count="15">
        <item x="0"/>
        <item x="1"/>
        <item x="2"/>
        <item x="3"/>
        <item x="4"/>
        <item x="5"/>
        <item x="6"/>
        <item x="7"/>
        <item x="8"/>
        <item x="9"/>
        <item x="10"/>
        <item x="11"/>
        <item x="12"/>
        <item x="13"/>
        <item t="default"/>
      </items>
    </pivotField>
    <pivotField showAll="0"/>
    <pivotField numFmtId="165" showAll="0"/>
    <pivotField numFmtId="165" showAll="0"/>
    <pivotField showAll="0"/>
    <pivotField axis="axisRow" showAll="0" measureFilter="1" sortType="ascending">
      <items count="181">
        <item x="0"/>
        <item x="89"/>
        <item x="90"/>
        <item x="91"/>
        <item x="92"/>
        <item x="8"/>
        <item x="100"/>
        <item x="101"/>
        <item x="102"/>
        <item x="103"/>
        <item x="104"/>
        <item x="9"/>
        <item x="105"/>
        <item x="106"/>
        <item x="107"/>
        <item x="108"/>
        <item x="109"/>
        <item x="110"/>
        <item x="111"/>
        <item x="112"/>
        <item x="113"/>
        <item x="114"/>
        <item x="10"/>
        <item x="115"/>
        <item x="116"/>
        <item x="117"/>
        <item x="118"/>
        <item x="119"/>
        <item x="120"/>
        <item x="121"/>
        <item x="122"/>
        <item x="123"/>
        <item x="124"/>
        <item x="11"/>
        <item x="125"/>
        <item x="126"/>
        <item x="127"/>
        <item x="128"/>
        <item x="129"/>
        <item x="130"/>
        <item x="12"/>
        <item x="131"/>
        <item x="132"/>
        <item x="133"/>
        <item x="134"/>
        <item x="135"/>
        <item x="136"/>
        <item x="137"/>
        <item x="138"/>
        <item x="139"/>
        <item x="140"/>
        <item x="13"/>
        <item x="141"/>
        <item x="142"/>
        <item x="143"/>
        <item x="144"/>
        <item x="145"/>
        <item x="146"/>
        <item x="147"/>
        <item x="148"/>
        <item x="149"/>
        <item x="150"/>
        <item x="14"/>
        <item x="151"/>
        <item x="152"/>
        <item x="153"/>
        <item x="154"/>
        <item x="155"/>
        <item x="156"/>
        <item x="15"/>
        <item x="157"/>
        <item x="158"/>
        <item x="159"/>
        <item x="160"/>
        <item x="161"/>
        <item x="162"/>
        <item x="163"/>
        <item x="164"/>
        <item x="165"/>
        <item x="166"/>
        <item x="16"/>
        <item x="93"/>
        <item x="94"/>
        <item x="95"/>
        <item x="96"/>
        <item x="97"/>
        <item x="98"/>
        <item x="99"/>
        <item x="167"/>
        <item x="168"/>
        <item x="169"/>
        <item x="17"/>
        <item x="170"/>
        <item x="171"/>
        <item x="172"/>
        <item x="173"/>
        <item x="174"/>
        <item x="175"/>
        <item x="176"/>
        <item x="177"/>
        <item x="178"/>
        <item x="179"/>
        <item x="18"/>
        <item x="1"/>
        <item x="2"/>
        <item x="19"/>
        <item x="20"/>
        <item x="21"/>
        <item x="22"/>
        <item x="23"/>
        <item x="24"/>
        <item x="25"/>
        <item x="26"/>
        <item x="27"/>
        <item x="28"/>
        <item x="29"/>
        <item x="30"/>
        <item x="31"/>
        <item x="32"/>
        <item x="33"/>
        <item x="34"/>
        <item x="3"/>
        <item x="35"/>
        <item x="36"/>
        <item x="37"/>
        <item x="38"/>
        <item x="39"/>
        <item x="40"/>
        <item x="41"/>
        <item x="42"/>
        <item x="43"/>
        <item x="44"/>
        <item x="4"/>
        <item x="45"/>
        <item x="46"/>
        <item x="47"/>
        <item x="48"/>
        <item x="49"/>
        <item x="50"/>
        <item x="51"/>
        <item x="52"/>
        <item x="53"/>
        <item x="54"/>
        <item x="5"/>
        <item x="55"/>
        <item x="56"/>
        <item x="57"/>
        <item x="58"/>
        <item x="59"/>
        <item x="60"/>
        <item x="61"/>
        <item x="62"/>
        <item x="63"/>
        <item x="64"/>
        <item x="6"/>
        <item x="65"/>
        <item x="66"/>
        <item x="67"/>
        <item x="68"/>
        <item x="7"/>
        <item x="69"/>
        <item x="70"/>
        <item x="71"/>
        <item x="72"/>
        <item x="73"/>
        <item x="74"/>
        <item x="75"/>
        <item x="76"/>
        <item x="77"/>
        <item x="78"/>
        <item x="79"/>
        <item x="80"/>
        <item x="81"/>
        <item x="82"/>
        <item x="83"/>
        <item x="84"/>
        <item x="85"/>
        <item x="86"/>
        <item x="87"/>
        <item x="88"/>
        <item t="default"/>
      </items>
      <autoSortScope>
        <pivotArea dataOnly="0" outline="0" fieldPosition="0">
          <references count="1">
            <reference field="4294967294" count="1" selected="0">
              <x v="1"/>
            </reference>
          </references>
        </pivotArea>
      </autoSortScope>
    </pivotField>
    <pivotField numFmtId="20" showAll="0"/>
    <pivotField numFmtId="20" showAll="0"/>
    <pivotField numFmtId="20" showAll="0"/>
    <pivotField numFmtId="20" showAll="0"/>
    <pivotField showAll="0"/>
    <pivotField showAll="0"/>
    <pivotField showAll="0">
      <items count="8">
        <item x="4"/>
        <item x="3"/>
        <item x="6"/>
        <item x="2"/>
        <item x="5"/>
        <item x="0"/>
        <item x="1"/>
        <item t="default"/>
      </items>
    </pivotField>
    <pivotField showAll="0"/>
    <pivotField numFmtId="20" showAll="0"/>
    <pivotField numFmtId="20" showAll="0"/>
    <pivotField dataField="1" numFmtId="20" showAll="0"/>
    <pivotField numFmtId="20" showAl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s>
  <rowFields count="1">
    <field x="10"/>
  </rowFields>
  <rowItems count="11">
    <i>
      <x v="175"/>
    </i>
    <i>
      <x v="132"/>
    </i>
    <i>
      <x v="138"/>
    </i>
    <i>
      <x v="156"/>
    </i>
    <i>
      <x v="153"/>
    </i>
    <i>
      <x v="178"/>
    </i>
    <i>
      <x v="131"/>
    </i>
    <i>
      <x v="17"/>
    </i>
    <i>
      <x v="129"/>
    </i>
    <i>
      <x v="78"/>
    </i>
    <i t="grand">
      <x/>
    </i>
  </rowItems>
  <colFields count="1">
    <field x="-2"/>
  </colFields>
  <colItems count="2">
    <i>
      <x/>
    </i>
    <i i="1">
      <x v="1"/>
    </i>
  </colItems>
  <dataFields count="2">
    <dataField name="Average of Order Delivered - Order Picked Up" fld="21" subtotal="average" baseField="0" baseItem="0"/>
    <dataField name="Sum of Avg Time Picked Up To Delivery (mins)" fld="28" baseField="0" baseItem="0" numFmtId="20"/>
  </dataFields>
  <pivotTableStyleInfo name="PivotStyleLight16" showRowHeaders="1" showColHeaders="1" showRowStripes="0" showColStripes="0" showLastColumn="1"/>
  <filters count="2">
    <filter fld="5" type="dateBetween" evalOrder="-1" id="45" name="Order Date">
      <autoFilter ref="A1">
        <filterColumn colId="0">
          <customFilters and="1">
            <customFilter operator="greaterThanOrEqual" val="43831"/>
            <customFilter operator="lessThanOrEqual" val="44043"/>
          </customFilters>
        </filterColumn>
      </autoFilter>
      <extLst>
        <ext xmlns:x15="http://schemas.microsoft.com/office/spreadsheetml/2010/11/main" uri="{0605FD5F-26C8-4aeb-8148-2DB25E43C511}">
          <x15:pivotFilter useWholeDay="1"/>
        </ext>
      </extLst>
    </filter>
    <filter fld="10" type="count" evalOrder="-1" id="1" iMeasureFld="1">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B75129-F111-45D4-AA26-93736834FD2D}" name="Top 10 Restaurants" cacheId="7"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A3:B14" firstHeaderRow="1" firstDataRow="1" firstDataCol="1"/>
  <pivotFields count="29">
    <pivotField showAll="0"/>
    <pivotField showAll="0"/>
    <pivotField showAll="0"/>
    <pivotField axis="axisRow" showAll="0" measureFilter="1" sortType="descending">
      <items count="61">
        <item x="0"/>
        <item x="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2"/>
        <item x="53"/>
        <item x="54"/>
        <item x="55"/>
        <item x="56"/>
        <item x="57"/>
        <item x="58"/>
        <item x="5"/>
        <item x="59"/>
        <item x="6"/>
        <item x="7"/>
        <item x="8"/>
        <item t="default"/>
      </items>
      <autoSortScope>
        <pivotArea dataOnly="0" outline="0" fieldPosition="0">
          <references count="1">
            <reference field="4294967294" count="1" selected="0">
              <x v="0"/>
            </reference>
          </references>
        </pivotArea>
      </autoSortScope>
    </pivotField>
    <pivotField showAll="0"/>
    <pivotField numFmtId="164" showAll="0">
      <items count="15">
        <item x="0"/>
        <item x="1"/>
        <item x="2"/>
        <item x="3"/>
        <item x="4"/>
        <item x="5"/>
        <item x="6"/>
        <item x="7"/>
        <item x="8"/>
        <item x="9"/>
        <item x="10"/>
        <item x="11"/>
        <item x="12"/>
        <item x="13"/>
        <item t="default"/>
      </items>
    </pivotField>
    <pivotField showAll="0"/>
    <pivotField dataField="1" numFmtId="165" showAll="0"/>
    <pivotField numFmtId="165" showAll="0"/>
    <pivotField showAll="0"/>
    <pivotField showAll="0"/>
    <pivotField numFmtId="20" showAll="0"/>
    <pivotField numFmtId="20" showAll="0"/>
    <pivotField numFmtId="20" showAll="0"/>
    <pivotField numFmtId="20" showAll="0"/>
    <pivotField showAll="0"/>
    <pivotField showAll="0"/>
    <pivotField showAll="0">
      <items count="8">
        <item x="4"/>
        <item x="3"/>
        <item x="6"/>
        <item x="2"/>
        <item x="5"/>
        <item x="0"/>
        <item x="1"/>
        <item t="default"/>
      </items>
    </pivotField>
    <pivotField showAll="0"/>
    <pivotField numFmtId="20" showAll="0"/>
    <pivotField numFmtId="20" showAll="0"/>
    <pivotField numFmtId="20" showAll="0"/>
    <pivotField numFmtId="20" showAl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3"/>
  </rowFields>
  <rowItems count="11">
    <i>
      <x v="10"/>
    </i>
    <i>
      <x v="37"/>
    </i>
    <i>
      <x v="57"/>
    </i>
    <i>
      <x v="55"/>
    </i>
    <i>
      <x v="14"/>
    </i>
    <i>
      <x v="15"/>
    </i>
    <i>
      <x v="18"/>
    </i>
    <i>
      <x v="13"/>
    </i>
    <i>
      <x v="6"/>
    </i>
    <i>
      <x v="42"/>
    </i>
    <i t="grand">
      <x/>
    </i>
  </rowItems>
  <colItems count="1">
    <i/>
  </colItems>
  <dataFields count="1">
    <dataField name="Sum of Total Order Amount" fld="7" baseField="0" baseItem="0" numFmtId="165"/>
  </dataFields>
  <formats count="1">
    <format dxfId="64">
      <pivotArea outline="0" collapsedLevelsAreSubtotals="1" fieldPosition="0"/>
    </format>
  </formats>
  <pivotTableStyleInfo name="PivotStyleLight16" showRowHeaders="1" showColHeaders="1" showRowStripes="0" showColStripes="0" showLastColumn="1"/>
  <filters count="2">
    <filter fld="5" type="dateBetween" evalOrder="-1" id="45" name="Order Date">
      <autoFilter ref="A1">
        <filterColumn colId="0">
          <customFilters and="1">
            <customFilter operator="greaterThanOrEqual" val="43831"/>
            <customFilter operator="lessThanOrEqual" val="44043"/>
          </customFilters>
        </filterColumn>
      </autoFilter>
      <extLst>
        <ext xmlns:x15="http://schemas.microsoft.com/office/spreadsheetml/2010/11/main" uri="{0605FD5F-26C8-4aeb-8148-2DB25E43C511}">
          <x15:pivotFilter useWholeDay="1"/>
        </ext>
      </extLst>
    </filter>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E5A8CD-E44A-42C5-B2FD-65B0A7A1E307}" name="Sales And Satisfaction per Month" cacheId="7" applyNumberFormats="0" applyBorderFormats="0" applyFontFormats="0" applyPatternFormats="0" applyAlignmentFormats="0" applyWidthHeightFormats="1" dataCaption="Values" updatedVersion="6" minRefreshableVersion="5" itemPrintTitles="1" createdVersion="6" indent="0" outline="1" outlineData="1" multipleFieldFilters="0" chartFormat="5">
  <location ref="A6:D14" firstHeaderRow="0" firstDataRow="1" firstDataCol="1"/>
  <pivotFields count="29">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axis="axisRow" numFmtId="164" multipleItemSelectionAllowed="1" showAll="0">
      <items count="15">
        <item x="0"/>
        <item x="1"/>
        <item x="2"/>
        <item x="3"/>
        <item x="4"/>
        <item x="5"/>
        <item x="6"/>
        <item x="7"/>
        <item x="8"/>
        <item x="9"/>
        <item x="10"/>
        <item x="11"/>
        <item x="12"/>
        <item x="13"/>
        <item t="default"/>
      </items>
    </pivotField>
    <pivotField showAll="0"/>
    <pivotField dataField="1" numFmtId="165" showAll="0"/>
    <pivotField numFmtId="165" showAll="0"/>
    <pivotField showAll="0"/>
    <pivotField showAll="0"/>
    <pivotField numFmtId="2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numFmtId="20" showAll="0"/>
    <pivotField numFmtId="20" showAll="0"/>
    <pivotField numFmtId="20" showAll="0"/>
    <pivotField dataField="1" showAll="0"/>
    <pivotField showAll="0">
      <items count="15">
        <item x="5"/>
        <item x="6"/>
        <item x="0"/>
        <item x="1"/>
        <item x="2"/>
        <item x="3"/>
        <item x="4"/>
        <item m="1" x="11"/>
        <item m="1" x="9"/>
        <item m="1" x="8"/>
        <item m="1" x="10"/>
        <item m="1" x="13"/>
        <item m="1" x="12"/>
        <item m="1" x="7"/>
        <item t="default"/>
      </items>
    </pivotField>
    <pivotField showAll="0"/>
    <pivotField showAll="0"/>
    <pivotField numFmtId="20" showAll="0"/>
    <pivotField numFmtId="20" showAll="0"/>
    <pivotField numFmtId="20" showAll="0"/>
    <pivotField numFmtId="20"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5"/>
  </rowFields>
  <rowItems count="8">
    <i>
      <x v="1"/>
    </i>
    <i>
      <x v="2"/>
    </i>
    <i>
      <x v="3"/>
    </i>
    <i>
      <x v="4"/>
    </i>
    <i>
      <x v="5"/>
    </i>
    <i>
      <x v="6"/>
    </i>
    <i>
      <x v="7"/>
    </i>
    <i t="grand">
      <x/>
    </i>
  </rowItems>
  <colFields count="1">
    <field x="-2"/>
  </colFields>
  <colItems count="3">
    <i>
      <x/>
    </i>
    <i i="1">
      <x v="1"/>
    </i>
    <i i="2">
      <x v="2"/>
    </i>
  </colItems>
  <dataFields count="3">
    <dataField name="Sum of Total Order Amount" fld="7" baseField="0" baseItem="0" numFmtId="165"/>
    <dataField name="Average of Satisfaction Level (1 to 5)" fld="15" subtotal="average" baseField="0" baseItem="0" numFmtId="2"/>
    <dataField name="Sum of Commission Eat Best 20%" fld="24" baseField="0" baseItem="0" numFmtId="165"/>
  </dataFields>
  <formats count="2">
    <format dxfId="57">
      <pivotArea outline="0" collapsedLevelsAreSubtotals="1" fieldPosition="0">
        <references count="1">
          <reference field="4294967294" count="1" selected="0">
            <x v="0"/>
          </reference>
        </references>
      </pivotArea>
    </format>
    <format dxfId="56">
      <pivotArea outline="0" collapsedLevelsAreSubtotals="1" fieldPosition="0">
        <references count="1">
          <reference field="4294967294" count="1" selected="0">
            <x v="1"/>
          </reference>
        </references>
      </pivotArea>
    </format>
  </formats>
  <chartFormats count="3">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5" type="dateBetween" evalOrder="-1" id="122" name="Order Date">
      <autoFilter ref="A1">
        <filterColumn colId="0">
          <customFilters and="1">
            <customFilter operator="greaterThanOrEqual" val="43831"/>
            <customFilter operator="lessThanOrEqual" val="4404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C407C1-50D0-4A88-ACCD-D25D836256CC}" name="PivotTable9" cacheId="7" applyNumberFormats="0" applyBorderFormats="0" applyFontFormats="0" applyPatternFormats="0" applyAlignmentFormats="0" applyWidthHeightFormats="1" dataCaption="Values" updatedVersion="6" minRefreshableVersion="5" itemPrintTitles="1" createdVersion="6" indent="0" outline="1" outlineData="1" multipleFieldFilters="0">
  <location ref="H55:J57" firstHeaderRow="0" firstDataRow="1" firstDataCol="1"/>
  <pivotFields count="29">
    <pivotField showAll="0"/>
    <pivotField dataField="1" showAll="0"/>
    <pivotField showAll="0"/>
    <pivotField showAll="0"/>
    <pivotField showAll="0"/>
    <pivotField numFmtId="164" showAll="0">
      <items count="15">
        <item x="0"/>
        <item x="1"/>
        <item x="2"/>
        <item x="3"/>
        <item x="4"/>
        <item x="5"/>
        <item x="6"/>
        <item x="7"/>
        <item x="8"/>
        <item x="9"/>
        <item x="10"/>
        <item x="11"/>
        <item x="12"/>
        <item x="13"/>
        <item t="default"/>
      </items>
    </pivotField>
    <pivotField axis="axisRow" showAll="0">
      <items count="3">
        <item x="0"/>
        <item x="1"/>
        <item t="default"/>
      </items>
    </pivotField>
    <pivotField numFmtId="165" showAll="0"/>
    <pivotField numFmtId="165" showAll="0"/>
    <pivotField showAll="0"/>
    <pivotField showAll="0"/>
    <pivotField numFmtId="20" showAll="0"/>
    <pivotField numFmtId="20" showAll="0"/>
    <pivotField numFmtId="20" showAll="0"/>
    <pivotField numFmtId="20" showAll="0"/>
    <pivotField showAll="0"/>
    <pivotField showAll="0">
      <items count="15">
        <item x="5"/>
        <item h="1" x="6"/>
        <item h="1" x="0"/>
        <item h="1" x="1"/>
        <item h="1" x="2"/>
        <item h="1" x="3"/>
        <item h="1" x="4"/>
        <item h="1" m="1" x="11"/>
        <item h="1" m="1" x="9"/>
        <item h="1" m="1" x="8"/>
        <item h="1" m="1" x="10"/>
        <item h="1" m="1" x="13"/>
        <item h="1" m="1" x="12"/>
        <item h="1" m="1" x="7"/>
        <item t="default"/>
      </items>
    </pivotField>
    <pivotField showAll="0"/>
    <pivotField showAll="0"/>
    <pivotField numFmtId="20" showAll="0"/>
    <pivotField numFmtId="20" showAll="0"/>
    <pivotField numFmtId="20" showAll="0"/>
    <pivotField numFmtId="20" showAl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6"/>
  </rowFields>
  <rowItems count="2">
    <i>
      <x v="1"/>
    </i>
    <i t="grand">
      <x/>
    </i>
  </rowItems>
  <colFields count="1">
    <field x="-2"/>
  </colFields>
  <colItems count="2">
    <i>
      <x/>
    </i>
    <i i="1">
      <x v="1"/>
    </i>
  </colItems>
  <dataFields count="2">
    <dataField name="Count of Order ID" fld="1" subtotal="count" baseField="0" baseItem="0"/>
    <dataField name="Count of Order ID2" fld="1" subtotal="count" showDataAs="percentOfTotal" baseField="0" baseItem="0" numFmtId="10"/>
  </dataFields>
  <pivotTableStyleInfo name="PivotStyleLight16" showRowHeaders="1" showColHeaders="1" showRowStripes="0" showColStripes="0" showLastColumn="1"/>
  <filters count="1">
    <filter fld="5" type="dateBetween" evalOrder="-1" id="25" name="Order Date">
      <autoFilter ref="A1">
        <filterColumn colId="0">
          <customFilters and="1">
            <customFilter operator="greaterThanOrEqual" val="43922"/>
            <customFilter operator="lessThanOrEqual" val="4401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EE9D28-DD86-4533-AD83-30DCCB181601}" name="Payment Method Mix" cacheId="7" applyNumberFormats="0" applyBorderFormats="0" applyFontFormats="0" applyPatternFormats="0" applyAlignmentFormats="0" applyWidthHeightFormats="1" dataCaption="Values" updatedVersion="6" minRefreshableVersion="5" itemPrintTitles="1" createdVersion="6" indent="0" outline="1" outlineData="1" multipleFieldFilters="0">
  <location ref="A55:C58" firstHeaderRow="0" firstDataRow="1" firstDataCol="1"/>
  <pivotFields count="29">
    <pivotField showAll="0"/>
    <pivotField dataField="1" showAll="0"/>
    <pivotField showAll="0"/>
    <pivotField showAll="0"/>
    <pivotField showAll="0"/>
    <pivotField numFmtId="164" showAll="0">
      <items count="15">
        <item x="0"/>
        <item x="1"/>
        <item x="2"/>
        <item x="3"/>
        <item x="4"/>
        <item x="5"/>
        <item x="6"/>
        <item x="7"/>
        <item x="8"/>
        <item x="9"/>
        <item x="10"/>
        <item x="11"/>
        <item x="12"/>
        <item x="13"/>
        <item t="default"/>
      </items>
    </pivotField>
    <pivotField axis="axisRow" showAll="0">
      <items count="3">
        <item x="0"/>
        <item x="1"/>
        <item t="default"/>
      </items>
    </pivotField>
    <pivotField numFmtId="165" showAll="0"/>
    <pivotField numFmtId="165" showAll="0"/>
    <pivotField showAll="0"/>
    <pivotField showAll="0"/>
    <pivotField numFmtId="20" showAll="0"/>
    <pivotField numFmtId="20" showAll="0"/>
    <pivotField numFmtId="20" showAll="0"/>
    <pivotField numFmtId="20" showAll="0"/>
    <pivotField showAll="0"/>
    <pivotField showAll="0">
      <items count="15">
        <item x="5"/>
        <item x="6"/>
        <item x="0"/>
        <item x="1"/>
        <item x="2"/>
        <item x="3"/>
        <item x="4"/>
        <item m="1" x="11"/>
        <item m="1" x="9"/>
        <item m="1" x="8"/>
        <item m="1" x="10"/>
        <item m="1" x="13"/>
        <item m="1" x="12"/>
        <item m="1" x="7"/>
        <item t="default"/>
      </items>
    </pivotField>
    <pivotField showAll="0"/>
    <pivotField showAll="0"/>
    <pivotField numFmtId="20" showAll="0"/>
    <pivotField numFmtId="20" showAll="0"/>
    <pivotField numFmtId="20" showAll="0"/>
    <pivotField numFmtId="20" showAl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6"/>
  </rowFields>
  <rowItems count="3">
    <i>
      <x/>
    </i>
    <i>
      <x v="1"/>
    </i>
    <i t="grand">
      <x/>
    </i>
  </rowItems>
  <colFields count="1">
    <field x="-2"/>
  </colFields>
  <colItems count="2">
    <i>
      <x/>
    </i>
    <i i="1">
      <x v="1"/>
    </i>
  </colItems>
  <dataFields count="2">
    <dataField name="Count of Order ID" fld="1" subtotal="count" baseField="0" baseItem="0"/>
    <dataField name="Count of Order ID2" fld="1" subtotal="count" showDataAs="percentOfTotal" baseField="0" baseItem="0" numFmtId="10"/>
  </dataFields>
  <pivotTableStyleInfo name="PivotStyleLight16" showRowHeaders="1" showColHeaders="1" showRowStripes="0" showColStripes="0" showLastColumn="1"/>
  <filters count="1">
    <filter fld="5" type="dateBetween" evalOrder="-1" id="65" name="Order Date">
      <autoFilter ref="A1">
        <filterColumn colId="0">
          <customFilters and="1">
            <customFilter operator="greaterThanOrEqual" val="43831"/>
            <customFilter operator="lessThanOrEqual" val="4404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2C534B-9176-42F8-96AE-2A47ED2D59DE}" name="Orders per hour" cacheId="7" applyNumberFormats="0" applyBorderFormats="0" applyFontFormats="0" applyPatternFormats="0" applyAlignmentFormats="0" applyWidthHeightFormats="1" dataCaption="Values" updatedVersion="6" minRefreshableVersion="5" itemPrintTitles="1" createdVersion="6" indent="0" outline="1" outlineData="1" multipleFieldFilters="0">
  <location ref="A46:C51" firstHeaderRow="0" firstDataRow="1" firstDataCol="1"/>
  <pivotFields count="29">
    <pivotField showAll="0"/>
    <pivotField dataField="1" showAll="0"/>
    <pivotField showAll="0"/>
    <pivotField showAll="0"/>
    <pivotField showAll="0"/>
    <pivotField numFmtId="164" showAll="0">
      <items count="15">
        <item x="0"/>
        <item x="1"/>
        <item x="2"/>
        <item x="3"/>
        <item x="4"/>
        <item x="5"/>
        <item x="6"/>
        <item x="7"/>
        <item x="8"/>
        <item x="9"/>
        <item x="10"/>
        <item x="11"/>
        <item x="12"/>
        <item x="13"/>
        <item t="default"/>
      </items>
    </pivotField>
    <pivotField showAll="0"/>
    <pivotField numFmtId="165" showAll="0"/>
    <pivotField numFmtId="165" showAll="0"/>
    <pivotField showAll="0"/>
    <pivotField showAll="0"/>
    <pivotField numFmtId="2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numFmtId="20" showAll="0"/>
    <pivotField numFmtId="20" showAll="0"/>
    <pivotField numFmtId="20" showAll="0"/>
    <pivotField showAll="0"/>
    <pivotField showAll="0"/>
    <pivotField showAll="0">
      <items count="8">
        <item x="4"/>
        <item x="3"/>
        <item x="6"/>
        <item x="2"/>
        <item x="5"/>
        <item x="0"/>
        <item x="1"/>
        <item t="default"/>
      </items>
    </pivotField>
    <pivotField axis="axisRow" showAll="0" nonAutoSortDefault="1">
      <items count="5">
        <item x="3"/>
        <item x="1"/>
        <item x="2"/>
        <item x="0"/>
        <item t="default"/>
      </items>
    </pivotField>
    <pivotField numFmtId="20" showAll="0"/>
    <pivotField numFmtId="20" showAll="0"/>
    <pivotField numFmtId="20" showAll="0"/>
    <pivotField numFmtId="20"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8"/>
  </rowFields>
  <rowItems count="5">
    <i>
      <x/>
    </i>
    <i>
      <x v="1"/>
    </i>
    <i>
      <x v="2"/>
    </i>
    <i>
      <x v="3"/>
    </i>
    <i t="grand">
      <x/>
    </i>
  </rowItems>
  <colFields count="1">
    <field x="-2"/>
  </colFields>
  <colItems count="2">
    <i>
      <x/>
    </i>
    <i i="1">
      <x v="1"/>
    </i>
  </colItems>
  <dataFields count="2">
    <dataField name="Count of Order ID" fld="1" subtotal="count" baseField="0" baseItem="0"/>
    <dataField name="Count of Order ID2" fld="1" subtotal="count" showDataAs="percentOfTotal" baseField="0" baseItem="0" numFmtId="10"/>
  </dataFields>
  <pivotTableStyleInfo name="PivotStyleLight16" showRowHeaders="1" showColHeaders="1" showRowStripes="0" showColStripes="0" showLastColumn="1"/>
  <filters count="1">
    <filter fld="5" type="dateBetween" evalOrder="-1" id="65" name="Order Date">
      <autoFilter ref="A1">
        <filterColumn colId="0">
          <customFilters and="1">
            <customFilter operator="greaterThanOrEqual" val="43831"/>
            <customFilter operator="lessThanOrEqual" val="4404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7B758DB-3B19-47FA-9FC6-A552C5773078}" name="PivotTable12" cacheId="7" applyNumberFormats="0" applyBorderFormats="0" applyFontFormats="0" applyPatternFormats="0" applyAlignmentFormats="0" applyWidthHeightFormats="1" dataCaption="Values" updatedVersion="6" minRefreshableVersion="5" itemPrintTitles="1" createdVersion="6" indent="0" outline="1" outlineData="1" multipleFieldFilters="0" chartFormat="4">
  <location ref="H6:K10" firstHeaderRow="0" firstDataRow="1" firstDataCol="1"/>
  <pivotFields count="29">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axis="axisRow" numFmtId="164" multipleItemSelectionAllowed="1" showAll="0">
      <items count="15">
        <item x="0"/>
        <item x="1"/>
        <item x="2"/>
        <item x="3"/>
        <item x="4"/>
        <item x="5"/>
        <item x="6"/>
        <item x="7"/>
        <item x="8"/>
        <item x="9"/>
        <item x="10"/>
        <item x="11"/>
        <item x="12"/>
        <item x="13"/>
        <item t="default"/>
      </items>
    </pivotField>
    <pivotField showAll="0"/>
    <pivotField dataField="1" numFmtId="165" showAll="0"/>
    <pivotField numFmtId="165" showAll="0"/>
    <pivotField showAll="0"/>
    <pivotField showAll="0"/>
    <pivotField numFmtId="2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numFmtId="20" showAll="0"/>
    <pivotField numFmtId="20" showAll="0"/>
    <pivotField numFmtId="20" showAll="0"/>
    <pivotField dataField="1" showAll="0"/>
    <pivotField showAll="0">
      <items count="15">
        <item x="5"/>
        <item h="1" x="6"/>
        <item h="1" x="0"/>
        <item h="1" x="1"/>
        <item h="1" x="2"/>
        <item h="1" x="3"/>
        <item h="1" x="4"/>
        <item h="1" m="1" x="11"/>
        <item h="1" m="1" x="9"/>
        <item h="1" m="1" x="8"/>
        <item h="1" m="1" x="10"/>
        <item h="1" m="1" x="13"/>
        <item h="1" m="1" x="12"/>
        <item h="1" m="1" x="7"/>
        <item t="default"/>
      </items>
    </pivotField>
    <pivotField showAll="0"/>
    <pivotField showAll="0"/>
    <pivotField numFmtId="20" showAll="0"/>
    <pivotField numFmtId="20" showAll="0"/>
    <pivotField numFmtId="20" showAll="0"/>
    <pivotField numFmtId="20"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5"/>
  </rowFields>
  <rowItems count="4">
    <i>
      <x v="4"/>
    </i>
    <i>
      <x v="5"/>
    </i>
    <i>
      <x v="6"/>
    </i>
    <i t="grand">
      <x/>
    </i>
  </rowItems>
  <colFields count="1">
    <field x="-2"/>
  </colFields>
  <colItems count="3">
    <i>
      <x/>
    </i>
    <i i="1">
      <x v="1"/>
    </i>
    <i i="2">
      <x v="2"/>
    </i>
  </colItems>
  <dataFields count="3">
    <dataField name="Sum of Total Order Amount" fld="7" baseField="0" baseItem="0" numFmtId="165"/>
    <dataField name="Average of Satisfaction Level (1 to 5)" fld="15" subtotal="average" baseField="0" baseItem="0" numFmtId="2"/>
    <dataField name="Sum of Commission Eat Best 20%" fld="24" baseField="0" baseItem="0" numFmtId="165"/>
  </dataFields>
  <formats count="2">
    <format dxfId="59">
      <pivotArea outline="0" collapsedLevelsAreSubtotals="1" fieldPosition="0">
        <references count="1">
          <reference field="4294967294" count="1" selected="0">
            <x v="0"/>
          </reference>
        </references>
      </pivotArea>
    </format>
    <format dxfId="58">
      <pivotArea outline="0" collapsedLevelsAreSubtotals="1" fieldPosition="0">
        <references count="1">
          <reference field="4294967294" count="1" selected="0">
            <x v="1"/>
          </reference>
        </references>
      </pivotArea>
    </format>
  </formats>
  <chartFormats count="9">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 chart="2" format="7"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1"/>
          </reference>
        </references>
      </pivotArea>
    </chartFormat>
    <chartFormat chart="2" format="9" series="1">
      <pivotArea type="data" outline="0" fieldPosition="0">
        <references count="1">
          <reference field="4294967294" count="1" selected="0">
            <x v="2"/>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5" type="dateBetween" evalOrder="-1" id="78" name="Order Date">
      <autoFilter ref="A1">
        <filterColumn colId="0">
          <customFilters and="1">
            <customFilter operator="greaterThanOrEqual" val="43922"/>
            <customFilter operator="lessThanOrEqual" val="4401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E151BF2-C659-45E9-91C1-D50302950A38}" name="PivotTable11" cacheId="7" applyNumberFormats="0" applyBorderFormats="0" applyFontFormats="0" applyPatternFormats="0" applyAlignmentFormats="0" applyWidthHeightFormats="1" dataCaption="Values" updatedVersion="6" minRefreshableVersion="5" itemPrintTitles="1" createdVersion="6" indent="0" outline="1" outlineData="1" multipleFieldFilters="0">
  <location ref="H34:K42" firstHeaderRow="0" firstDataRow="1" firstDataCol="1"/>
  <pivotFields count="29">
    <pivotField showAll="0"/>
    <pivotField showAll="0"/>
    <pivotField showAll="0"/>
    <pivotField showAll="0"/>
    <pivotField showAll="0"/>
    <pivotField numFmtId="164" showAll="0">
      <items count="15">
        <item x="0"/>
        <item x="1"/>
        <item x="2"/>
        <item x="3"/>
        <item x="4"/>
        <item x="5"/>
        <item x="6"/>
        <item x="7"/>
        <item x="8"/>
        <item x="9"/>
        <item x="10"/>
        <item x="11"/>
        <item x="12"/>
        <item x="13"/>
        <item t="default"/>
      </items>
    </pivotField>
    <pivotField showAll="0"/>
    <pivotField dataField="1" numFmtId="165" showAll="0"/>
    <pivotField numFmtId="165" showAll="0"/>
    <pivotField dataField="1" showAll="0"/>
    <pivotField showAll="0"/>
    <pivotField numFmtId="2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numFmtId="20" showAll="0"/>
    <pivotField numFmtId="20" showAll="0"/>
    <pivotField numFmtId="20" showAll="0"/>
    <pivotField showAll="0"/>
    <pivotField axis="axisRow" showAll="0" nonAutoSortDefault="1">
      <items count="15">
        <item m="1" x="8"/>
        <item m="1" x="10"/>
        <item m="1" x="13"/>
        <item m="1" x="9"/>
        <item m="1" x="7"/>
        <item m="1" x="12"/>
        <item m="1" x="11"/>
        <item x="5"/>
        <item x="6"/>
        <item x="0"/>
        <item x="1"/>
        <item x="2"/>
        <item x="3"/>
        <item x="4"/>
        <item t="default"/>
      </items>
    </pivotField>
    <pivotField showAll="0">
      <items count="8">
        <item x="4"/>
        <item x="3"/>
        <item x="6"/>
        <item x="2"/>
        <item x="5"/>
        <item x="0"/>
        <item x="1"/>
        <item t="default"/>
      </items>
    </pivotField>
    <pivotField showAll="0"/>
    <pivotField numFmtId="20" showAll="0"/>
    <pivotField numFmtId="20" showAll="0"/>
    <pivotField numFmtId="20" showAll="0"/>
    <pivotField numFmtId="20"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6"/>
  </rowFields>
  <rowItems count="8">
    <i>
      <x v="7"/>
    </i>
    <i>
      <x v="8"/>
    </i>
    <i>
      <x v="9"/>
    </i>
    <i>
      <x v="10"/>
    </i>
    <i>
      <x v="11"/>
    </i>
    <i>
      <x v="12"/>
    </i>
    <i>
      <x v="13"/>
    </i>
    <i t="grand">
      <x/>
    </i>
  </rowItems>
  <colFields count="1">
    <field x="-2"/>
  </colFields>
  <colItems count="3">
    <i>
      <x/>
    </i>
    <i i="1">
      <x v="1"/>
    </i>
    <i i="2">
      <x v="2"/>
    </i>
  </colItems>
  <dataFields count="3">
    <dataField name="Sum of Total Order Amount" fld="7" baseField="0" baseItem="0"/>
    <dataField name="Sum of Total Order Amount2" fld="7" showDataAs="percentOfTotal" baseField="0" baseItem="0" numFmtId="10"/>
    <dataField name="Average of Distance Restaurant To Customer Address In KM" fld="9" subtotal="average" baseField="0" baseItem="0" numFmtId="2"/>
  </dataFields>
  <formats count="2">
    <format dxfId="61">
      <pivotArea outline="0" collapsedLevelsAreSubtotals="1" fieldPosition="0">
        <references count="1">
          <reference field="4294967294" count="1" selected="0">
            <x v="2"/>
          </reference>
        </references>
      </pivotArea>
    </format>
    <format dxfId="60">
      <pivotArea outline="0" fieldPosition="0">
        <references count="1">
          <reference field="4294967294" count="1">
            <x v="1"/>
          </reference>
        </references>
      </pivotArea>
    </format>
  </formats>
  <pivotTableStyleInfo name="PivotStyleLight16" showRowHeaders="1" showColHeaders="1" showRowStripes="0" showColStripes="0" showLastColumn="1"/>
  <filters count="1">
    <filter fld="5" type="dateBetween" evalOrder="-1" id="25" name="Order Date">
      <autoFilter ref="A1">
        <filterColumn colId="0">
          <customFilters and="1">
            <customFilter operator="greaterThanOrEqual" val="43922"/>
            <customFilter operator="lessThanOrEqual" val="4401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26F9310-F675-4264-9C0D-84178AFE6683}" name="Orders and Distance per weekday" cacheId="7" applyNumberFormats="0" applyBorderFormats="0" applyFontFormats="0" applyPatternFormats="0" applyAlignmentFormats="0" applyWidthHeightFormats="1" dataCaption="Values" updatedVersion="6" minRefreshableVersion="5" itemPrintTitles="1" createdVersion="6" indent="0" outline="1" outlineData="1" multipleFieldFilters="0">
  <location ref="A34:D42" firstHeaderRow="0" firstDataRow="1" firstDataCol="1"/>
  <pivotFields count="29">
    <pivotField showAll="0"/>
    <pivotField showAll="0"/>
    <pivotField showAll="0"/>
    <pivotField showAll="0"/>
    <pivotField showAll="0"/>
    <pivotField numFmtId="164" showAll="0">
      <items count="15">
        <item x="0"/>
        <item x="1"/>
        <item x="2"/>
        <item x="3"/>
        <item x="4"/>
        <item x="5"/>
        <item x="6"/>
        <item x="7"/>
        <item x="8"/>
        <item x="9"/>
        <item x="10"/>
        <item x="11"/>
        <item x="12"/>
        <item x="13"/>
        <item t="default"/>
      </items>
    </pivotField>
    <pivotField showAll="0"/>
    <pivotField dataField="1" numFmtId="165" showAll="0"/>
    <pivotField numFmtId="165" showAll="0"/>
    <pivotField dataField="1" showAll="0"/>
    <pivotField showAll="0"/>
    <pivotField numFmtId="2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numFmtId="20" showAll="0"/>
    <pivotField numFmtId="20" showAll="0"/>
    <pivotField numFmtId="20" showAll="0"/>
    <pivotField showAll="0"/>
    <pivotField axis="axisRow" showAll="0" nonAutoSortDefault="1">
      <items count="15">
        <item m="1" x="8"/>
        <item m="1" x="10"/>
        <item m="1" x="13"/>
        <item m="1" x="9"/>
        <item m="1" x="7"/>
        <item m="1" x="12"/>
        <item m="1" x="11"/>
        <item x="5"/>
        <item x="6"/>
        <item x="0"/>
        <item x="1"/>
        <item x="2"/>
        <item x="3"/>
        <item x="4"/>
        <item t="default"/>
      </items>
    </pivotField>
    <pivotField showAll="0">
      <items count="8">
        <item x="4"/>
        <item x="3"/>
        <item x="6"/>
        <item x="2"/>
        <item x="5"/>
        <item x="0"/>
        <item x="1"/>
        <item t="default"/>
      </items>
    </pivotField>
    <pivotField showAll="0"/>
    <pivotField numFmtId="20" showAll="0"/>
    <pivotField numFmtId="20" showAll="0"/>
    <pivotField numFmtId="20" showAll="0"/>
    <pivotField numFmtId="20"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6"/>
  </rowFields>
  <rowItems count="8">
    <i>
      <x v="7"/>
    </i>
    <i>
      <x v="8"/>
    </i>
    <i>
      <x v="9"/>
    </i>
    <i>
      <x v="10"/>
    </i>
    <i>
      <x v="11"/>
    </i>
    <i>
      <x v="12"/>
    </i>
    <i>
      <x v="13"/>
    </i>
    <i t="grand">
      <x/>
    </i>
  </rowItems>
  <colFields count="1">
    <field x="-2"/>
  </colFields>
  <colItems count="3">
    <i>
      <x/>
    </i>
    <i i="1">
      <x v="1"/>
    </i>
    <i i="2">
      <x v="2"/>
    </i>
  </colItems>
  <dataFields count="3">
    <dataField name="Sum of Total Order Amount" fld="7" baseField="0" baseItem="0"/>
    <dataField name="Sum of Total Order Amount2" fld="7" showDataAs="percentOfTotal" baseField="0" baseItem="0" numFmtId="10"/>
    <dataField name="Average of Distance Restaurant To Customer Address In KM" fld="9" subtotal="average" baseField="0" baseItem="0" numFmtId="2"/>
  </dataFields>
  <formats count="2">
    <format dxfId="63">
      <pivotArea outline="0" collapsedLevelsAreSubtotals="1" fieldPosition="0">
        <references count="1">
          <reference field="4294967294" count="1" selected="0">
            <x v="2"/>
          </reference>
        </references>
      </pivotArea>
    </format>
    <format dxfId="62">
      <pivotArea outline="0" fieldPosition="0">
        <references count="1">
          <reference field="4294967294" count="1">
            <x v="1"/>
          </reference>
        </references>
      </pivotArea>
    </format>
  </formats>
  <pivotTableStyleInfo name="PivotStyleLight16" showRowHeaders="1" showColHeaders="1" showRowStripes="0" showColStripes="0" showLastColumn="1"/>
  <filters count="1">
    <filter fld="5" type="dateBetween" evalOrder="-1" id="65" name="Order Date">
      <autoFilter ref="A1">
        <filterColumn colId="0">
          <customFilters and="1">
            <customFilter operator="greaterThanOrEqual" val="43831"/>
            <customFilter operator="lessThanOrEqual" val="4404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CB0B63-7F9F-448D-AFB3-FD3D716F0A01}" name="PivotTable10" cacheId="7" applyNumberFormats="0" applyBorderFormats="0" applyFontFormats="0" applyPatternFormats="0" applyAlignmentFormats="0" applyWidthHeightFormats="1" dataCaption="Values" updatedVersion="6" minRefreshableVersion="5" itemPrintTitles="1" createdVersion="6" indent="0" outline="1" outlineData="1" multipleFieldFilters="0">
  <location ref="H46:J51" firstHeaderRow="0" firstDataRow="1" firstDataCol="1"/>
  <pivotFields count="29">
    <pivotField showAll="0"/>
    <pivotField dataField="1" showAll="0"/>
    <pivotField showAll="0"/>
    <pivotField showAll="0"/>
    <pivotField showAll="0"/>
    <pivotField numFmtId="164" showAll="0">
      <items count="15">
        <item x="0"/>
        <item x="1"/>
        <item x="2"/>
        <item x="3"/>
        <item x="4"/>
        <item x="5"/>
        <item x="6"/>
        <item x="7"/>
        <item x="8"/>
        <item x="9"/>
        <item x="10"/>
        <item x="11"/>
        <item x="12"/>
        <item x="13"/>
        <item t="default"/>
      </items>
    </pivotField>
    <pivotField showAll="0"/>
    <pivotField numFmtId="165" showAll="0"/>
    <pivotField numFmtId="165" showAll="0"/>
    <pivotField showAll="0"/>
    <pivotField showAll="0"/>
    <pivotField numFmtId="2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numFmtId="20" showAll="0"/>
    <pivotField numFmtId="20" showAll="0"/>
    <pivotField numFmtId="20" showAll="0"/>
    <pivotField showAll="0"/>
    <pivotField showAll="0"/>
    <pivotField showAll="0">
      <items count="8">
        <item x="4"/>
        <item x="3"/>
        <item x="6"/>
        <item x="2"/>
        <item x="5"/>
        <item x="0"/>
        <item x="1"/>
        <item t="default"/>
      </items>
    </pivotField>
    <pivotField axis="axisRow" showAll="0">
      <items count="5">
        <item x="3"/>
        <item x="0"/>
        <item x="1"/>
        <item x="2"/>
        <item t="default"/>
      </items>
    </pivotField>
    <pivotField numFmtId="20" showAll="0"/>
    <pivotField numFmtId="20" showAll="0"/>
    <pivotField numFmtId="20" showAll="0"/>
    <pivotField numFmtId="20"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8"/>
  </rowFields>
  <rowItems count="5">
    <i>
      <x/>
    </i>
    <i>
      <x v="1"/>
    </i>
    <i>
      <x v="2"/>
    </i>
    <i>
      <x v="3"/>
    </i>
    <i t="grand">
      <x/>
    </i>
  </rowItems>
  <colFields count="1">
    <field x="-2"/>
  </colFields>
  <colItems count="2">
    <i>
      <x/>
    </i>
    <i i="1">
      <x v="1"/>
    </i>
  </colItems>
  <dataFields count="2">
    <dataField name="Count of Order ID" fld="1" subtotal="count" baseField="0" baseItem="0"/>
    <dataField name="Count of Order ID2" fld="1" subtotal="count" showDataAs="percentOfTotal" baseField="0" baseItem="0" numFmtId="10"/>
  </dataFields>
  <pivotTableStyleInfo name="PivotStyleLight16" showRowHeaders="1" showColHeaders="1" showRowStripes="0" showColStripes="0" showLastColumn="1"/>
  <filters count="1">
    <filter fld="5" type="dateBetween" evalOrder="-1" id="25" name="Order Date">
      <autoFilter ref="A1">
        <filterColumn colId="0">
          <customFilters and="1">
            <customFilter operator="greaterThanOrEqual" val="43922"/>
            <customFilter operator="lessThanOrEqual" val="4401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taurant_Type" xr10:uid="{14616619-9CB9-40B0-831A-AF10B22DD89C}" sourceName="Restaurant Type">
  <pivotTables>
    <pivotTable tabId="14" name="Orders and Distance per weekday"/>
    <pivotTable tabId="14" name="Orders per hour"/>
  </pivotTables>
  <data>
    <tabular pivotCacheId="1402027021">
      <items count="7">
        <i x="4" s="1"/>
        <i x="3" s="1"/>
        <i x="6" s="1"/>
        <i x="2" s="1"/>
        <i x="5"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the_week" xr10:uid="{C3041EA1-D3B4-459B-86E6-2DA4D92B97F7}" sourceName="Day of the week">
  <pivotTables>
    <pivotTable tabId="14" name="Payment Method Mix"/>
    <pivotTable tabId="14" name="Sales And Satisfaction per Month"/>
  </pivotTables>
  <data>
    <tabular pivotCacheId="1402027021">
      <items count="14">
        <i x="5" s="1"/>
        <i x="6" s="1"/>
        <i x="0" s="1"/>
        <i x="1" s="1"/>
        <i x="2" s="1"/>
        <i x="3" s="1"/>
        <i x="4" s="1"/>
        <i x="11" s="1" nd="1"/>
        <i x="9" s="1" nd="1"/>
        <i x="8" s="1" nd="1"/>
        <i x="10" s="1" nd="1"/>
        <i x="13" s="1" nd="1"/>
        <i x="12" s="1" nd="1"/>
        <i x="7"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taurant_Type1" xr10:uid="{3BCE9989-8A5D-48C9-80DB-9CA41A54CCE0}" sourceName="Restaurant Type">
  <pivotTables>
    <pivotTable tabId="14" name="PivotTable11"/>
    <pivotTable tabId="14" name="PivotTable10"/>
  </pivotTables>
  <data>
    <tabular pivotCacheId="1402027021">
      <items count="7">
        <i x="4" s="1"/>
        <i x="3" s="1"/>
        <i x="6" s="1"/>
        <i x="2" s="1"/>
        <i x="5"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the_week1" xr10:uid="{95C09C48-EEFB-42DC-A8A3-9570C72B4E3C}" sourceName="Day of the week">
  <pivotTables>
    <pivotTable tabId="14" name="PivotTable9"/>
    <pivotTable tabId="14" name="PivotTable12"/>
  </pivotTables>
  <data>
    <tabular pivotCacheId="1402027021">
      <items count="14">
        <i x="5" s="1"/>
        <i x="6"/>
        <i x="0"/>
        <i x="1"/>
        <i x="2"/>
        <i x="3"/>
        <i x="4"/>
        <i x="11" nd="1"/>
        <i x="9" nd="1"/>
        <i x="8" nd="1"/>
        <i x="10" nd="1"/>
        <i x="13" nd="1"/>
        <i x="12" nd="1"/>
        <i x="7"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taurant_Type2" xr10:uid="{C0C0D132-C691-488E-B082-A93018671CAB}" sourceName="Restaurant Type">
  <pivotTables>
    <pivotTable tabId="7" name="Top 10 Restaurants"/>
    <pivotTable tabId="7" name="Top 10 Customers"/>
    <pivotTable tabId="7" name="Top 10 Drivers"/>
  </pivotTables>
  <data>
    <tabular pivotCacheId="1402027021">
      <items count="7">
        <i x="4" s="1"/>
        <i x="3" s="1"/>
        <i x="6" s="1"/>
        <i x="2" s="1"/>
        <i x="5"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taurant Type 2" xr10:uid="{CC528C4D-15E6-4B65-AC12-1407589F4336}" cache="Slicer_Restaurant_Type2" caption="Restaurant Type"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taurant Type" xr10:uid="{7BB6FC26-7471-4123-8915-8CB02496D203}" cache="Slicer_Restaurant_Type" caption="Restaurant Type" rowHeight="230716"/>
  <slicer name="Day of the week" xr10:uid="{685206FE-C183-4C65-93F2-D35D6299C8E6}" cache="Slicer_Day_of_the_week" caption="Day of the week" rowHeight="230716"/>
  <slicer name="Restaurant Type 1" xr10:uid="{256A9BE0-1246-4C95-B7C5-FC017D541981}" cache="Slicer_Restaurant_Type1" caption="Restaurant Type" rowHeight="230716"/>
  <slicer name="Day of the week 1" xr10:uid="{A35B1591-EFC4-4EEB-A7BD-221E63EF760C}" cache="Slicer_Day_of_the_week1" caption="Day of the week"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CC4D06F-7194-48F6-A188-442589060ACE}" name="Table4" displayName="Table4" ref="A1:W212" totalsRowShown="0" headerRowDxfId="55" dataDxfId="54">
  <autoFilter ref="A1:W212" xr:uid="{4C93F55F-D435-4D61-8CDE-5023697A72B8}">
    <filterColumn colId="5">
      <filters>
        <dateGroupItem year="2020" month="1" dateTimeGrouping="month"/>
      </filters>
    </filterColumn>
  </autoFilter>
  <sortState xmlns:xlrd2="http://schemas.microsoft.com/office/spreadsheetml/2017/richdata2" ref="A2:V212">
    <sortCondition ref="F1:F212"/>
  </sortState>
  <tableColumns count="23">
    <tableColumn id="22" xr3:uid="{5A8A378F-5662-4A42-A082-61B9ECB7DAEF}" name="All Orders ID" dataDxfId="53"/>
    <tableColumn id="1" xr3:uid="{43EA40FB-9378-4E9E-9B40-236706A066C6}" name="Order ID" dataDxfId="52"/>
    <tableColumn id="2" xr3:uid="{6279B2FA-1782-4B60-9F0C-781DDC096BAA}" name="Customer ID" dataDxfId="51"/>
    <tableColumn id="3" xr3:uid="{BA6C943F-4626-493D-B615-5D7D7ADFCD1D}" name="Restaurant ID" dataDxfId="50"/>
    <tableColumn id="4" xr3:uid="{0A8F4D16-FB7B-4AC3-AB31-7F76231D096A}" name="Delivery Address" dataDxfId="49"/>
    <tableColumn id="5" xr3:uid="{06DF12BD-EEA2-4FCC-8860-0AD0326BA7C9}" name="Order Date" dataDxfId="48"/>
    <tableColumn id="6" xr3:uid="{A887E168-CD65-4937-BDE7-539322F796F3}" name="Payment Method" dataDxfId="47"/>
    <tableColumn id="7" xr3:uid="{6E0E9CF6-AFEB-44E7-9183-0674315D7B02}" name="Total Order Amount" dataDxfId="46"/>
    <tableColumn id="8" xr3:uid="{CE3FD4FD-7B40-42F0-A34F-5D967D212978}" name="Tips" dataDxfId="45"/>
    <tableColumn id="10" xr3:uid="{75A5F709-3566-43D3-AC21-0CF581D8F42D}" name="Distance Restaurant To Customer Address In KM" dataDxfId="44"/>
    <tableColumn id="11" xr3:uid="{26DC0944-2CCC-4465-AA45-95FDF8E79CA1}" name="Delivery Driver ID" dataDxfId="43"/>
    <tableColumn id="12" xr3:uid="{FC67A6AF-B4B6-4340-8E9C-428A94CD3FDC}" name="Order Placed Time" dataDxfId="42"/>
    <tableColumn id="13" xr3:uid="{55DE4B36-DB85-416F-B2F1-4F844028A2C4}" name="Order Ready Time" dataDxfId="41"/>
    <tableColumn id="14" xr3:uid="{E96F9C00-D912-4DBE-B8A6-2067FF92DA1A}" name="Order Picked Up By Driver Time" dataDxfId="40"/>
    <tableColumn id="15" xr3:uid="{2FB569A1-5DC9-4EB0-985F-CC252B0F4C6A}" name="Order Delivered To Guest Time" dataDxfId="39"/>
    <tableColumn id="17" xr3:uid="{CA43EF1E-F887-4D3F-BB34-1C957D32D661}" name="Satisfaction Level (1 to 5)" dataDxfId="38"/>
    <tableColumn id="18" xr3:uid="{40F36DB7-20CC-4EC9-9EC2-13D3B968F027}" name="Day of the week" dataDxfId="37">
      <calculatedColumnFormula>TEXT(Table4[[#This Row],[Order Date]],"DDDD")</calculatedColumnFormula>
    </tableColumn>
    <tableColumn id="19" xr3:uid="{A5F98561-1314-4DD9-B4C6-89D4901B9B29}" name="Restaurant Type" dataDxfId="36">
      <calculatedColumnFormula array="1">INDEX(Table5[Restaurant Type],MATCH(Table4[[#This Row],[Restaurant ID]],Table5[Restaurant ID],0),)</calculatedColumnFormula>
    </tableColumn>
    <tableColumn id="20" xr3:uid="{1A430600-4E6C-4DB9-9C0E-D1F4F9974A0C}" name="Shift" dataDxfId="35"/>
    <tableColumn id="23" xr3:uid="{556AA640-6A1C-49CA-BBD6-98EC84CEE4A8}" name="Time Ready - Time Placed" dataDxfId="34">
      <calculatedColumnFormula>Table4[[#This Row],[Order Ready Time]]-Table4[[#This Row],[Order Placed Time]]</calculatedColumnFormula>
    </tableColumn>
    <tableColumn id="24" xr3:uid="{DBEBA296-C59F-42E1-ABD2-480F33BEFF0D}" name="Order Picked Up - Order Ready" dataDxfId="33">
      <calculatedColumnFormula>Table4[[#This Row],[Order Picked Up By Driver Time]]-Table4[[#This Row],[Order Ready Time]]</calculatedColumnFormula>
    </tableColumn>
    <tableColumn id="25" xr3:uid="{D693B602-D3EE-4629-99DB-6854C4078E77}" name="Order Delivered - Order Picked Up" dataDxfId="32">
      <calculatedColumnFormula>Table4[[#This Row],[Order Delivered To Guest Time]]-Table4[[#This Row],[Order Picked Up By Driver Time]]</calculatedColumnFormula>
    </tableColumn>
    <tableColumn id="16" xr3:uid="{B7F48D37-5E7A-43C8-90D0-09D113CC5A87}" name="Total Delivery Time" dataDxfId="31">
      <calculatedColumnFormula>O2-L2</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EF77BA-D569-4A82-B380-BA14E2464B1E}" name="Table2" displayName="Table2" ref="A1:J78" totalsRowShown="0" headerRowDxfId="127" dataDxfId="126">
  <autoFilter ref="A1:J78" xr:uid="{C1675BDB-12EA-49DD-B397-82F7466342C6}"/>
  <tableColumns count="10">
    <tableColumn id="1" xr3:uid="{3AA06EED-6716-4A6F-A6DC-EEB646D82584}" name="Customer Info ID" dataDxfId="125"/>
    <tableColumn id="2" xr3:uid="{9F284939-2658-4521-810A-CD7D97B777EF}" name="Customer ID" dataDxfId="124"/>
    <tableColumn id="3" xr3:uid="{BFF3A821-DB67-4464-9FC2-13C0E5B74216}" name="Customer Frist Name" dataDxfId="123"/>
    <tableColumn id="4" xr3:uid="{A69AC290-9D4A-4338-9FCD-39A556AD0FD0}" name="Customer Last Name" dataDxfId="122"/>
    <tableColumn id="5" xr3:uid="{05D91FB3-5DAF-4085-BE6B-859DD4BAC57B}" name="Customer Email" dataDxfId="121"/>
    <tableColumn id="6" xr3:uid="{4DF3EDFD-916C-4E3D-8565-A42AFA87722A}" name="Customer Phone Number" dataDxfId="120"/>
    <tableColumn id="7" xr3:uid="{4DA34F67-2699-40B0-8F54-8855458110A9}" name="Delivery Address" dataDxfId="119">
      <calculatedColumnFormula>VLOOKUP(Table2[[#This Row],[Customer ID]],Table4[[#All],[Customer ID]:[Delivery Address]],MATCH(Table2[[#Headers],[Delivery Address]],Table4[[#Headers],[Customer ID]:[Delivery Address]],),0)</calculatedColumnFormula>
    </tableColumn>
    <tableColumn id="8" xr3:uid="{50216517-6E13-4CB0-8F9A-1C3378E804D3}" name="Orders Per Customer" dataDxfId="118">
      <calculatedColumnFormula>COUNTIF(Table4[Customer ID],Table2[[#This Row],[Customer ID]])</calculatedColumnFormula>
    </tableColumn>
    <tableColumn id="9" xr3:uid="{4DE906D4-8327-43EB-97DB-020DF073E875}" name="Loyalty Points" dataDxfId="117">
      <calculatedColumnFormula array="1">INDEX(Table20[Points],MATCH(Table2[[#This Row],[Orders Per Customer]],Table20[Min],1),)</calculatedColumnFormula>
    </tableColumn>
    <tableColumn id="10" xr3:uid="{C55BDA5D-80A4-4FBA-9765-C087035F4C16}" name="Avg Returning Time" dataDxfId="21">
      <calculatedColumnFormula>IF(Table2[[#This Row],[Orders Per Customer]]&gt;1,AVERAGEIF(Table42[Customer ID],Table2[[#This Row],[Customer ID]],Table42[Dated If]),"NOT RETURNING")</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20CF472-671A-4C35-9B0B-921F7054A0F9}" name="Table5" displayName="Table5" ref="A1:I61" totalsRowShown="0" headerRowDxfId="116" dataDxfId="115">
  <autoFilter ref="A1:I61" xr:uid="{9463A177-AD25-48D4-A40D-C30D01210934}"/>
  <tableColumns count="9">
    <tableColumn id="1" xr3:uid="{75DB7308-7B75-4F66-849D-72BC5E66C15D}" name="Restaurant Information ID" dataDxfId="114"/>
    <tableColumn id="2" xr3:uid="{27A3845B-5C9F-4C63-9BC9-ACC69324AD21}" name="Restaurant ID" dataDxfId="113"/>
    <tableColumn id="3" xr3:uid="{3252AF71-0C58-46AA-804F-D09B5CC880F8}" name="Restaurant Name" dataDxfId="112"/>
    <tableColumn id="4" xr3:uid="{16C962EE-56CB-4310-AA1E-4E65FB8441CC}" name="Restaurant Email" dataDxfId="111"/>
    <tableColumn id="5" xr3:uid="{0F978B0D-5E0E-4343-9EFA-D74EB1F9B497}" name="Restaurant Phone Number" dataDxfId="110"/>
    <tableColumn id="6" xr3:uid="{6C118FA3-0835-45E3-BB6B-B6ACC3BA166D}" name="Restaurant Address" dataDxfId="109"/>
    <tableColumn id="7" xr3:uid="{53E7D478-5F12-468B-9B2C-19BD88E6C803}" name="Restaurant Type" dataDxfId="108"/>
    <tableColumn id="8" xr3:uid="{D4F5AD23-0546-450B-8767-A9D326AC4751}" name="Total Orders" dataDxfId="107">
      <calculatedColumnFormula>COUNTIF(Table4[Restaurant ID],Table5[[#This Row],[Restaurant ID]])</calculatedColumnFormula>
    </tableColumn>
    <tableColumn id="9" xr3:uid="{AEE78E5E-DD05-489C-ADFD-C6B064CCCD0C}" name="New Commission 2021" dataDxfId="106" dataCellStyle="Percent">
      <calculatedColumnFormula>VLOOKUP(Table5[[#This Row],[Total Orders]],Table21[[#All],[Min]:[New Commission 2021]],MATCH(Table5[[#Headers],[New Commission 2021]],Table21[[#Headers],[Min]:[New Commission 2021]],),1)</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98BF11-B349-4F51-828D-F34E27454A6B}" name="Table6" displayName="Table6" ref="A1:G181" totalsRowShown="0" headerRowDxfId="105" dataDxfId="104">
  <autoFilter ref="A1:G181" xr:uid="{81BC43CF-E16C-4BB5-A11A-D2458732E8C9}"/>
  <tableColumns count="7">
    <tableColumn id="1" xr3:uid="{7B8B3D0D-F00E-4D95-ACCC-1964A76E88AF}" name="Driver Info ID" dataDxfId="103"/>
    <tableColumn id="2" xr3:uid="{B8F7817B-3A41-4655-8394-39882A0C2E84}" name="Driver ID" dataDxfId="102"/>
    <tableColumn id="3" xr3:uid="{C930FD20-F07E-4457-A305-BECFD465099B}" name="Driver Frist Name" dataDxfId="101"/>
    <tableColumn id="4" xr3:uid="{D12EF0C1-D94A-4F5D-B89E-60C098DA17D1}" name="Driver Last Name" dataDxfId="100"/>
    <tableColumn id="5" xr3:uid="{6578EC76-66D6-4606-B705-8D27B070AABC}" name="Driver Phone Number" dataDxfId="99"/>
    <tableColumn id="6" xr3:uid="{3335C7E3-6962-405F-AD46-F89E77455280}" name="Driver Email" dataDxfId="98"/>
    <tableColumn id="7" xr3:uid="{FF99D432-A86F-49D4-A26A-6FE18AA40D8B}" name="Driver Address" dataDxfId="9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434BC96-6FB3-4FA2-9A48-2AB0A3C8BB83}" name="Table7" displayName="Table7" ref="A1:K472" totalsRowShown="0" headerRowDxfId="96" dataDxfId="94" headerRowBorderDxfId="95">
  <autoFilter ref="A1:K472" xr:uid="{8C408B6A-9871-4C2A-A18C-282C2CC7DB7A}"/>
  <tableColumns count="11">
    <tableColumn id="1" xr3:uid="{18F46246-FD9C-4916-8F8D-D4AEDEFB184E}" name="Order Details ID" dataDxfId="93"/>
    <tableColumn id="2" xr3:uid="{CDFAB55A-F2EC-4A66-9776-610187373CD4}" name="Order ID" dataDxfId="92"/>
    <tableColumn id="3" xr3:uid="{3A1F19F5-32F3-4F45-BE91-DFF457C5A06E}" name="Item Name" dataDxfId="91"/>
    <tableColumn id="4" xr3:uid="{63750801-5B7D-4712-A40E-21C7236E36B0}" name="Quantity" dataDxfId="90"/>
    <tableColumn id="5" xr3:uid="{9A0F69AA-33B8-4A07-A8CF-71A0EF37E1E4}" name="Unit Price" dataDxfId="89"/>
    <tableColumn id="6" xr3:uid="{8D7A4EE2-1C87-4D24-9756-03CA9A8235F0}" name="Total Item Price" dataDxfId="88">
      <calculatedColumnFormula>Table7[[#This Row],[Quantity]]*Table7[[#This Row],[Unit Price]]</calculatedColumnFormula>
    </tableColumn>
    <tableColumn id="7" xr3:uid="{6C230727-DCAB-4F5E-B7BE-5451B5D98D61}" name="Total Order Price" dataDxfId="87"/>
    <tableColumn id="8" xr3:uid="{C4D9BC1A-72E0-4ED1-9AF0-F3A1B482B5F2}" name="Customer ID" dataDxfId="86">
      <calculatedColumnFormula>_xlfn.XLOOKUP(Table7[[#This Row],[Order ID]],Table4[Order ID],Table4[Customer ID],"NOT FOUND",0)</calculatedColumnFormula>
    </tableColumn>
    <tableColumn id="9" xr3:uid="{EDF69A40-FDF1-48EF-8863-B30544B2E4A2}" name="Customer First Name" dataDxfId="85">
      <calculatedColumnFormula array="1">INDEX(Table2[Customer Frist Name],MATCH(Table7[[#This Row],[Customer ID]],Table2[Customer ID],0),)</calculatedColumnFormula>
    </tableColumn>
    <tableColumn id="10" xr3:uid="{7C22FDE0-3FDA-44FF-B916-B239E1ECD6F3}" name="Customer Last Name" dataDxfId="84">
      <calculatedColumnFormula array="1">INDEX(Table2[Customer Last Name],MATCH(Table7[[#This Row],[Customer ID]],Table2[Customer ID],0),)</calculatedColumnFormula>
    </tableColumn>
    <tableColumn id="11" xr3:uid="{07D57E25-FF7F-423F-965B-C32B59966B28}" name="Satisfaction Level (1 to 5)" dataDxfId="83">
      <calculatedColumnFormula array="1">INDEX(Table4[Satisfaction Level (1 to 5)],MATCH(Table7[[#This Row],[Order ID]],Table4[Order ID],0),)</calculatedColumnFormula>
    </tableColum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74EFD75-901D-4EFC-AE20-21304BFCF191}" name="Table12" displayName="Table12" ref="A1:A8" totalsRowShown="0" headerRowDxfId="82">
  <autoFilter ref="A1:A8" xr:uid="{345BCD05-C023-4A0E-BB7A-3156CB983C93}"/>
  <tableColumns count="1">
    <tableColumn id="1" xr3:uid="{7FA49A44-87E7-433D-A193-95B302BD7FF4}" name="List Restaurant Type"/>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72E9F30-BD36-4703-B1B7-4A1F9DAC94B7}" name="Table14" displayName="Table14" ref="C1:C3" totalsRowShown="0" headerRowDxfId="81" dataDxfId="80">
  <autoFilter ref="C1:C3" xr:uid="{41C66C9E-AD36-4FDE-8A4D-5E78F65FCF69}"/>
  <tableColumns count="1">
    <tableColumn id="1" xr3:uid="{1E46B4C8-17CF-4535-832F-E8193ADE52AA}" name="List Payment Method" dataDxfId="79"/>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9C5D188-98BF-4901-AEB4-D8D2CDA5F3F0}" name="Table15" displayName="Table15" ref="E1:E6" totalsRowShown="0" headerRowDxfId="78">
  <autoFilter ref="E1:E6" xr:uid="{F5350E06-1C4B-4F20-94F1-6D6C7180FCDE}"/>
  <tableColumns count="1">
    <tableColumn id="1" xr3:uid="{904E9616-4D53-43EB-AB48-91242A3676F2}" name="List Satisfaction Level"/>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9016250-FEEE-41DE-A962-A1CEF25124C9}" name="Table17" displayName="Table17" ref="G1:G5" totalsRowShown="0" headerRowDxfId="77" dataDxfId="76">
  <autoFilter ref="G1:G5" xr:uid="{C462F79C-BC3C-4FFD-BCC5-249518399D41}"/>
  <tableColumns count="1">
    <tableColumn id="1" xr3:uid="{D9803552-B079-4E95-B8AB-C2BEC2561F54}" name="List Shift" dataDxfId="75"/>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4F61E52-C866-4E9E-A4AF-4E4E2CB0E456}" name="Table20" displayName="Table20" ref="A16:C21" totalsRowShown="0" tableBorderDxfId="74">
  <autoFilter ref="A16:C21" xr:uid="{43783B66-F4E6-4D7B-AB2F-3092FA0EE259}"/>
  <tableColumns count="3">
    <tableColumn id="1" xr3:uid="{DD9454B8-A522-41D4-A1B1-A3EB9332BABA}" name="Orders Per Customers"/>
    <tableColumn id="2" xr3:uid="{46DAD0D8-2399-45D4-9D6B-B3ADAD7D2E93}" name="Min" dataDxfId="73"/>
    <tableColumn id="3" xr3:uid="{34789477-A857-46D5-9415-B7AD9E971309}" name="Points" dataDxfId="72"/>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F4F90CE-070F-4578-BD8B-B866617C510A}" name="Table21" displayName="Table21" ref="A25:C30" totalsRowShown="0" headerRowDxfId="71" headerRowBorderDxfId="70" tableBorderDxfId="69" totalsRowBorderDxfId="68">
  <autoFilter ref="A25:C30" xr:uid="{AC1BAB38-2FF3-4F24-B668-C33BDC28655E}"/>
  <tableColumns count="3">
    <tableColumn id="1" xr3:uid="{270461D0-C999-4904-8BEB-0BB0B0952BDD}" name="Total Orders" dataDxfId="67"/>
    <tableColumn id="2" xr3:uid="{08E67E64-B68A-4E8A-80AD-DB1652DA2678}" name="Min" dataDxfId="66"/>
    <tableColumn id="3" xr3:uid="{80072E2F-55AA-4035-8AB8-51EB5980D925}" name="New Commission 2021" dataDxfId="65" dataCellStyle="Percent"/>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6A8A93-1B71-4BB9-BD31-BD0BCE4747C5}" name="Table42" displayName="Table42" ref="A1:G212" totalsRowShown="0" headerRowDxfId="30" dataDxfId="29">
  <autoFilter ref="A1:G212" xr:uid="{C7985A64-05B9-4FDD-8177-9894EB6E8755}"/>
  <sortState xmlns:xlrd2="http://schemas.microsoft.com/office/spreadsheetml/2017/richdata2" ref="A2:G212">
    <sortCondition ref="C1:C212"/>
  </sortState>
  <tableColumns count="7">
    <tableColumn id="22" xr3:uid="{4069DB35-37C8-4001-85CB-7C3BB131F772}" name="All Orders ID" dataDxfId="28"/>
    <tableColumn id="1" xr3:uid="{5448FDF2-D77D-4599-A22A-3E4260E85A57}" name="Order ID" dataDxfId="27"/>
    <tableColumn id="2" xr3:uid="{68EA9CE2-5CD5-4CDF-9222-885568961204}" name="Customer ID" dataDxfId="26"/>
    <tableColumn id="3" xr3:uid="{C5F0D01E-50E4-43A9-A8D1-561051FA39E0}" name="Restaurant ID" dataDxfId="25"/>
    <tableColumn id="4" xr3:uid="{428DD8A5-E048-47B5-AB4E-CC67A56A8EC4}" name="Delivery Address" dataDxfId="24"/>
    <tableColumn id="5" xr3:uid="{C209220F-55D0-429A-AD98-14B52088466F}" name="Order Date" dataDxfId="23"/>
    <tableColumn id="32" xr3:uid="{F48D77F3-22A2-48A9-848A-816D7F9765F4}" name="Dated If" dataDxfId="22">
      <calculatedColumnFormula>IF(Table42[[#This Row],[Customer ID]]=C3,DATEDIF(Table42[[#This Row],[Order Date]],F3,"D"),"NEXT")</calculatedColumnFormula>
    </tableColumn>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R1" dT="2020-10-03T00:01:14.74" personId="{C301B0BC-E901-4507-9B21-D98185863A98}" id="{62F5290F-0847-4F1E-BD7B-26BDD77A9FD2}">
    <text>INDEX MATCH (EXACT MATCH)</text>
  </threadedComment>
</ThreadedComments>
</file>

<file path=xl/threadedComments/threadedComment2.xml><?xml version="1.0" encoding="utf-8"?>
<ThreadedComments xmlns="http://schemas.microsoft.com/office/spreadsheetml/2018/threadedcomments" xmlns:x="http://schemas.openxmlformats.org/spreadsheetml/2006/main">
  <threadedComment ref="G1" dT="2020-10-03T00:00:15.06" personId="{C301B0BC-E901-4507-9B21-D98185863A98}" id="{0CA5DCD8-3EEE-4CE1-B86A-CC7616471A90}">
    <text>VLOOKUP EXACT MATCH</text>
  </threadedComment>
  <threadedComment ref="I1" dT="2020-10-02T23:57:44.25" personId="{C301B0BC-E901-4507-9B21-D98185863A98}" id="{8CDB0139-FE75-4208-AA89-00CFA6AF28D4}">
    <text>INDEX MATCH WITH 1 (NOT EXACT)</text>
  </threadedComment>
</ThreadedComments>
</file>

<file path=xl/threadedComments/threadedComment3.xml><?xml version="1.0" encoding="utf-8"?>
<ThreadedComments xmlns="http://schemas.microsoft.com/office/spreadsheetml/2018/threadedcomments" xmlns:x="http://schemas.openxmlformats.org/spreadsheetml/2006/main">
  <threadedComment ref="I1" dT="2020-10-02T23:55:13.20" personId="{C301B0BC-E901-4507-9B21-D98185863A98}" id="{199D9643-2192-4D51-B9F1-59464D4A6F00}">
    <text>VLOOKUP WITH 1 MATCH (NOT EXACT)</text>
  </threadedComment>
</ThreadedComments>
</file>

<file path=xl/threadedComments/threadedComment4.xml><?xml version="1.0" encoding="utf-8"?>
<ThreadedComments xmlns="http://schemas.microsoft.com/office/spreadsheetml/2018/threadedcomments" xmlns:x="http://schemas.openxmlformats.org/spreadsheetml/2006/main">
  <threadedComment ref="H1" dT="2020-10-02T23:56:17.58" personId="{C301B0BC-E901-4507-9B21-D98185863A98}" id="{30C662D6-3159-457C-B020-6E14CF774D76}">
    <text>XLOOKUP (EXACT MATCH)</text>
  </threadedComment>
  <threadedComment ref="I1" dT="2020-10-02T23:56:50.31" personId="{C301B0BC-E901-4507-9B21-D98185863A98}" id="{6643804A-066F-40FE-9C63-4C20FA2B2336}">
    <text>INDEX MATCH WITH EXACT MATCH</text>
  </threadedComment>
  <threadedComment ref="J1" dT="2020-10-02T23:56:55.93" personId="{C301B0BC-E901-4507-9B21-D98185863A98}" id="{38251508-9D97-4E0D-8C8D-866789CD9A96}">
    <text>INDEX MATCH WITH EXACT MATCH</text>
  </threadedComment>
  <threadedComment ref="K1" dT="2020-10-02T23:57:01.54" personId="{C301B0BC-E901-4507-9B21-D98185863A98}" id="{7EEC9DAE-EF31-4025-89BB-1789129679C0}">
    <text>INDEX MATCH WITH EXACT MATCH</text>
  </threadedComment>
</ThreadedComments>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2B200DC-3AE7-4B38-985A-D10932717589}" sourceName="Order Date">
  <pivotTables>
    <pivotTable tabId="14" name="Sales And Satisfaction per Month"/>
    <pivotTable tabId="14" name="Orders and Distance per weekday"/>
    <pivotTable tabId="14" name="Orders per hour"/>
    <pivotTable tabId="14" name="Payment Method Mix"/>
  </pivotTables>
  <state minimalRefreshVersion="6" lastRefreshVersion="6" pivotCacheId="1402027021" filterType="dateBetween">
    <selection startDate="2020-01-01T00:00:00" endDate="2020-07-31T00:00:00"/>
    <bounds startDate="2020-01-01T00:00:00" endDate="2021-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E2102356-C80C-4092-8BD3-0EF28CE678B5}" sourceName="Order Date">
  <pivotTables>
    <pivotTable tabId="14" name="PivotTable12"/>
    <pivotTable tabId="14" name="PivotTable10"/>
    <pivotTable tabId="14" name="PivotTable11"/>
    <pivotTable tabId="14" name="PivotTable9"/>
  </pivotTables>
  <state minimalRefreshVersion="6" lastRefreshVersion="6" pivotCacheId="1402027021" filterType="dateBetween">
    <selection startDate="2020-04-01T00:00:00" endDate="2020-06-30T00:00:00"/>
    <bounds startDate="2020-01-01T00:00:00" endDate="2021-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2" xr10:uid="{73916472-83FB-4D51-8B2B-D8400CDA0E50}" sourceName="Order Date">
  <pivotTables>
    <pivotTable tabId="7" name="Top 10 Restaurants"/>
    <pivotTable tabId="7" name="Top 10 Customers"/>
    <pivotTable tabId="7" name="Top 10 Drivers"/>
  </pivotTables>
  <state minimalRefreshVersion="6" lastRefreshVersion="6" pivotCacheId="1402027021" filterType="dateBetween">
    <selection startDate="2020-01-01T00:00:00" endDate="2020-07-31T00:00:00"/>
    <bounds startDate="2020-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63B37CBB-7E20-4A15-83F7-0668EB115AAE}" cache="NativeTimeline_Order_Date2" caption="Order Date" level="2" selectionLevel="2" scrollPosition="2020-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1233BA7-D56F-4251-B436-748EDC3AC027}" cache="NativeTimeline_Order_Date" caption="Order Date" level="2" selectionLevel="2" scrollPosition="2020-02-01T00:00:00"/>
  <timeline name="Order Date 1" xr10:uid="{F3DC52ED-9E54-4A18-B2B7-18AFE5BFCC3A}" cache="NativeTimeline_Order_Date1" caption="Order Date" level="2" selectionLevel="1" scrollPosition="2020-01-01T00:00:00"/>
</timeline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1.xml"/><Relationship Id="rId3" Type="http://schemas.openxmlformats.org/officeDocument/2006/relationships/pivotTable" Target="../pivotTables/pivotTable6.xml"/><Relationship Id="rId7" Type="http://schemas.openxmlformats.org/officeDocument/2006/relationships/pivotTable" Target="../pivotTables/pivotTable10.xml"/><Relationship Id="rId12" Type="http://schemas.microsoft.com/office/2011/relationships/timeline" Target="../timelines/timeline2.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11" Type="http://schemas.microsoft.com/office/2007/relationships/slicer" Target="../slicers/slicer2.xml"/><Relationship Id="rId5" Type="http://schemas.openxmlformats.org/officeDocument/2006/relationships/pivotTable" Target="../pivotTables/pivotTable8.xml"/><Relationship Id="rId10" Type="http://schemas.openxmlformats.org/officeDocument/2006/relationships/drawing" Target="../drawings/drawing2.xml"/><Relationship Id="rId4" Type="http://schemas.openxmlformats.org/officeDocument/2006/relationships/pivotTable" Target="../pivotTables/pivotTable7.xml"/><Relationship Id="rId9"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5.vml"/><Relationship Id="rId1" Type="http://schemas.openxmlformats.org/officeDocument/2006/relationships/drawing" Target="../drawings/drawing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A1:W1788"/>
  <sheetViews>
    <sheetView topLeftCell="E1" zoomScale="70" zoomScaleNormal="70" workbookViewId="0">
      <selection activeCell="K2" sqref="K2:K32"/>
    </sheetView>
  </sheetViews>
  <sheetFormatPr defaultColWidth="12.6640625" defaultRowHeight="15" customHeight="1" x14ac:dyDescent="0.3"/>
  <cols>
    <col min="1" max="1" width="12.6640625" style="27"/>
    <col min="2" max="2" width="9.4140625" style="18" customWidth="1"/>
    <col min="3" max="3" width="25.4140625" style="18" customWidth="1"/>
    <col min="4" max="4" width="16.1640625" style="18" customWidth="1"/>
    <col min="5" max="5" width="24.33203125" style="18" bestFit="1" customWidth="1"/>
    <col min="6" max="6" width="20.6640625" style="22" customWidth="1"/>
    <col min="7" max="7" width="16.25" style="18" customWidth="1"/>
    <col min="8" max="8" width="18.1640625" style="18" customWidth="1"/>
    <col min="9" max="9" width="7.4140625" style="18" customWidth="1"/>
    <col min="10" max="10" width="39.75" style="18" customWidth="1"/>
    <col min="11" max="11" width="24.75" style="18" customWidth="1"/>
    <col min="12" max="12" width="17" style="18" customWidth="1"/>
    <col min="13" max="13" width="16.6640625" style="18" customWidth="1"/>
    <col min="14" max="15" width="26.75" style="18" customWidth="1"/>
    <col min="17" max="17" width="21.4140625" style="18" customWidth="1"/>
    <col min="18" max="18" width="15.5" style="18" customWidth="1"/>
    <col min="19" max="21" width="12.6640625" style="18"/>
    <col min="22" max="22" width="22.83203125" style="18" bestFit="1" customWidth="1"/>
    <col min="23" max="23" width="29.5" style="18" bestFit="1" customWidth="1"/>
    <col min="24" max="16384" width="12.6640625" style="18"/>
  </cols>
  <sheetData>
    <row r="1" spans="1:23" ht="14.25" customHeight="1" x14ac:dyDescent="0.35">
      <c r="A1" s="26" t="s">
        <v>2193</v>
      </c>
      <c r="B1" s="16" t="s">
        <v>0</v>
      </c>
      <c r="C1" s="16" t="s">
        <v>1</v>
      </c>
      <c r="D1" s="15" t="s">
        <v>2</v>
      </c>
      <c r="E1" s="16" t="s">
        <v>3</v>
      </c>
      <c r="F1" s="17" t="s">
        <v>4</v>
      </c>
      <c r="G1" s="16" t="s">
        <v>5</v>
      </c>
      <c r="H1" s="16" t="s">
        <v>6</v>
      </c>
      <c r="I1" s="16" t="s">
        <v>7</v>
      </c>
      <c r="J1" s="16" t="s">
        <v>8</v>
      </c>
      <c r="K1" s="16" t="s">
        <v>9</v>
      </c>
      <c r="L1" s="16" t="s">
        <v>10</v>
      </c>
      <c r="M1" s="16" t="s">
        <v>11</v>
      </c>
      <c r="N1" s="16" t="s">
        <v>12</v>
      </c>
      <c r="O1" s="16" t="s">
        <v>13</v>
      </c>
      <c r="P1" s="16" t="s">
        <v>15</v>
      </c>
      <c r="Q1" s="116" t="s">
        <v>16</v>
      </c>
      <c r="R1" s="112" t="s">
        <v>934</v>
      </c>
      <c r="S1" s="15" t="s">
        <v>2144</v>
      </c>
      <c r="T1" s="115" t="s">
        <v>2196</v>
      </c>
      <c r="U1" s="115" t="s">
        <v>2197</v>
      </c>
      <c r="V1" s="115" t="s">
        <v>2198</v>
      </c>
      <c r="W1" s="116" t="s">
        <v>14</v>
      </c>
    </row>
    <row r="2" spans="1:23" ht="14.25" customHeight="1" x14ac:dyDescent="0.35">
      <c r="A2" s="26">
        <v>1</v>
      </c>
      <c r="B2" s="16" t="s">
        <v>17</v>
      </c>
      <c r="C2" s="16" t="s">
        <v>18</v>
      </c>
      <c r="D2" s="16" t="s">
        <v>19</v>
      </c>
      <c r="E2" s="16" t="s">
        <v>20</v>
      </c>
      <c r="F2" s="17">
        <v>43831</v>
      </c>
      <c r="G2" s="16" t="s">
        <v>21</v>
      </c>
      <c r="H2" s="19">
        <v>21</v>
      </c>
      <c r="I2" s="19">
        <v>2</v>
      </c>
      <c r="J2" s="16">
        <v>4.1399999999999997</v>
      </c>
      <c r="K2" s="20" t="s">
        <v>22</v>
      </c>
      <c r="L2" s="20">
        <v>0.87222222222222223</v>
      </c>
      <c r="M2" s="20">
        <v>0.88273148148148151</v>
      </c>
      <c r="N2" s="20">
        <v>0.88312500000000005</v>
      </c>
      <c r="O2" s="20">
        <v>0.88883101851851853</v>
      </c>
      <c r="P2" s="16">
        <v>1</v>
      </c>
      <c r="Q2" s="16" t="str">
        <f>TEXT(Table4[[#This Row],[Order Date]],"DDDD")</f>
        <v>Wednesday</v>
      </c>
      <c r="R2" s="21" t="str" cm="1">
        <f t="array" ref="R2">INDEX(Table5[Restaurant Type],MATCH(Table4[[#This Row],[Restaurant ID]],Table5[Restaurant ID],0),)</f>
        <v>Pizza</v>
      </c>
      <c r="S2" s="21" t="s">
        <v>2148</v>
      </c>
      <c r="T2" s="21">
        <f>Table4[[#This Row],[Order Ready Time]]-Table4[[#This Row],[Order Placed Time]]</f>
        <v>1.0509259259259274E-2</v>
      </c>
      <c r="U2" s="21">
        <f>Table4[[#This Row],[Order Picked Up By Driver Time]]-Table4[[#This Row],[Order Ready Time]]</f>
        <v>3.9351851851854303E-4</v>
      </c>
      <c r="V2" s="21">
        <f>Table4[[#This Row],[Order Delivered To Guest Time]]-Table4[[#This Row],[Order Picked Up By Driver Time]]</f>
        <v>5.7060185185184853E-3</v>
      </c>
      <c r="W2" s="20">
        <f t="shared" ref="W2:W65" si="0">O2-L2</f>
        <v>1.6608796296296302E-2</v>
      </c>
    </row>
    <row r="3" spans="1:23" ht="14.25" customHeight="1" x14ac:dyDescent="0.35">
      <c r="A3" s="26">
        <v>112</v>
      </c>
      <c r="B3" s="16" t="s">
        <v>23</v>
      </c>
      <c r="C3" s="16" t="s">
        <v>18</v>
      </c>
      <c r="D3" s="16" t="s">
        <v>24</v>
      </c>
      <c r="E3" s="16" t="s">
        <v>20</v>
      </c>
      <c r="F3" s="17">
        <v>43832</v>
      </c>
      <c r="G3" s="16" t="s">
        <v>21</v>
      </c>
      <c r="H3" s="19">
        <v>30</v>
      </c>
      <c r="I3" s="19">
        <v>0</v>
      </c>
      <c r="J3" s="16">
        <v>5.55</v>
      </c>
      <c r="K3" s="20" t="s">
        <v>25</v>
      </c>
      <c r="L3" s="20">
        <v>0.53472222222222221</v>
      </c>
      <c r="M3" s="20">
        <v>0.54798611111111117</v>
      </c>
      <c r="N3" s="20">
        <v>0.55143518518518519</v>
      </c>
      <c r="O3" s="20">
        <v>0.55371527777777774</v>
      </c>
      <c r="P3" s="16">
        <v>3</v>
      </c>
      <c r="Q3" s="16" t="str">
        <f>TEXT(Table4[[#This Row],[Order Date]],"DDDD")</f>
        <v>Thursday</v>
      </c>
      <c r="R3" s="21" t="str" cm="1">
        <f t="array" ref="R3">INDEX(Table5[Restaurant Type],MATCH(Table4[[#This Row],[Restaurant ID]],Table5[Restaurant ID],0),)</f>
        <v>Pizza</v>
      </c>
      <c r="S3" s="21" t="s">
        <v>2146</v>
      </c>
      <c r="T3" s="21">
        <f>Table4[[#This Row],[Order Ready Time]]-Table4[[#This Row],[Order Placed Time]]</f>
        <v>1.3263888888888964E-2</v>
      </c>
      <c r="U3" s="21">
        <f>Table4[[#This Row],[Order Picked Up By Driver Time]]-Table4[[#This Row],[Order Ready Time]]</f>
        <v>3.4490740740740211E-3</v>
      </c>
      <c r="V3" s="21">
        <f>Table4[[#This Row],[Order Delivered To Guest Time]]-Table4[[#This Row],[Order Picked Up By Driver Time]]</f>
        <v>2.2800925925925419E-3</v>
      </c>
      <c r="W3" s="20">
        <f t="shared" si="0"/>
        <v>1.8993055555555527E-2</v>
      </c>
    </row>
    <row r="4" spans="1:23" ht="14.25" customHeight="1" x14ac:dyDescent="0.35">
      <c r="A4" s="26">
        <v>135</v>
      </c>
      <c r="B4" s="16" t="s">
        <v>26</v>
      </c>
      <c r="C4" s="16" t="s">
        <v>18</v>
      </c>
      <c r="D4" s="16" t="s">
        <v>27</v>
      </c>
      <c r="E4" s="16" t="s">
        <v>20</v>
      </c>
      <c r="F4" s="17">
        <v>43833</v>
      </c>
      <c r="G4" s="16" t="s">
        <v>21</v>
      </c>
      <c r="H4" s="19">
        <v>63</v>
      </c>
      <c r="I4" s="19">
        <v>2</v>
      </c>
      <c r="J4" s="16">
        <v>0.37</v>
      </c>
      <c r="K4" s="20" t="s">
        <v>28</v>
      </c>
      <c r="L4" s="20">
        <v>0.57638888888888895</v>
      </c>
      <c r="M4" s="20">
        <v>0.59417824074074077</v>
      </c>
      <c r="N4" s="20">
        <v>0.60114583333333338</v>
      </c>
      <c r="O4" s="20">
        <v>0.6068634259259259</v>
      </c>
      <c r="P4" s="16">
        <v>4</v>
      </c>
      <c r="Q4" s="16" t="str">
        <f>TEXT(Table4[[#This Row],[Order Date]],"DDDD")</f>
        <v>Friday</v>
      </c>
      <c r="R4" s="21" t="str" cm="1">
        <f t="array" ref="R4">INDEX(Table5[Restaurant Type],MATCH(Table4[[#This Row],[Restaurant ID]],Table5[Restaurant ID],0),)</f>
        <v>Thaï</v>
      </c>
      <c r="S4" s="21" t="s">
        <v>2146</v>
      </c>
      <c r="T4" s="21">
        <f>Table4[[#This Row],[Order Ready Time]]-Table4[[#This Row],[Order Placed Time]]</f>
        <v>1.778935185185182E-2</v>
      </c>
      <c r="U4" s="21">
        <f>Table4[[#This Row],[Order Picked Up By Driver Time]]-Table4[[#This Row],[Order Ready Time]]</f>
        <v>6.9675925925926085E-3</v>
      </c>
      <c r="V4" s="21">
        <f>Table4[[#This Row],[Order Delivered To Guest Time]]-Table4[[#This Row],[Order Picked Up By Driver Time]]</f>
        <v>5.7175925925925242E-3</v>
      </c>
      <c r="W4" s="20">
        <f t="shared" si="0"/>
        <v>3.0474537037036953E-2</v>
      </c>
    </row>
    <row r="5" spans="1:23" ht="14.25" customHeight="1" x14ac:dyDescent="0.35">
      <c r="A5" s="26">
        <v>146</v>
      </c>
      <c r="B5" s="16" t="s">
        <v>29</v>
      </c>
      <c r="C5" s="16" t="s">
        <v>18</v>
      </c>
      <c r="D5" s="16" t="s">
        <v>30</v>
      </c>
      <c r="E5" s="16" t="s">
        <v>20</v>
      </c>
      <c r="F5" s="17">
        <v>43834</v>
      </c>
      <c r="G5" s="16" t="s">
        <v>21</v>
      </c>
      <c r="H5" s="19">
        <v>71</v>
      </c>
      <c r="I5" s="19">
        <v>1</v>
      </c>
      <c r="J5" s="16">
        <v>2.6199999999999997</v>
      </c>
      <c r="K5" s="20" t="s">
        <v>31</v>
      </c>
      <c r="L5" s="20">
        <v>0.61805555555555602</v>
      </c>
      <c r="M5" s="20">
        <v>0.62152777777777779</v>
      </c>
      <c r="N5" s="20">
        <v>0.62716435185185182</v>
      </c>
      <c r="O5" s="20">
        <v>0.63280092592592596</v>
      </c>
      <c r="P5" s="16">
        <v>1</v>
      </c>
      <c r="Q5" s="16" t="str">
        <f>TEXT(Table4[[#This Row],[Order Date]],"DDDD")</f>
        <v>Saturday</v>
      </c>
      <c r="R5" s="21" t="str" cm="1">
        <f t="array" ref="R5">INDEX(Table5[Restaurant Type],MATCH(Table4[[#This Row],[Restaurant ID]],Table5[Restaurant ID],0),)</f>
        <v>Pizza</v>
      </c>
      <c r="S5" s="21" t="s">
        <v>2146</v>
      </c>
      <c r="T5" s="21">
        <f>Table4[[#This Row],[Order Ready Time]]-Table4[[#This Row],[Order Placed Time]]</f>
        <v>3.4722222222217658E-3</v>
      </c>
      <c r="U5" s="21">
        <f>Table4[[#This Row],[Order Picked Up By Driver Time]]-Table4[[#This Row],[Order Ready Time]]</f>
        <v>5.63657407407403E-3</v>
      </c>
      <c r="V5" s="21">
        <f>Table4[[#This Row],[Order Delivered To Guest Time]]-Table4[[#This Row],[Order Picked Up By Driver Time]]</f>
        <v>5.636574074074141E-3</v>
      </c>
      <c r="W5" s="20">
        <f t="shared" si="0"/>
        <v>1.4745370370369937E-2</v>
      </c>
    </row>
    <row r="6" spans="1:23" ht="14.25" customHeight="1" x14ac:dyDescent="0.35">
      <c r="A6" s="26">
        <v>157</v>
      </c>
      <c r="B6" s="16" t="s">
        <v>32</v>
      </c>
      <c r="C6" s="16" t="s">
        <v>18</v>
      </c>
      <c r="D6" s="16" t="s">
        <v>33</v>
      </c>
      <c r="E6" s="16" t="s">
        <v>20</v>
      </c>
      <c r="F6" s="17">
        <v>43835</v>
      </c>
      <c r="G6" s="16" t="s">
        <v>21</v>
      </c>
      <c r="H6" s="19">
        <v>59</v>
      </c>
      <c r="I6" s="19">
        <v>0</v>
      </c>
      <c r="J6" s="16">
        <v>2.0299999999999998</v>
      </c>
      <c r="K6" s="20" t="s">
        <v>34</v>
      </c>
      <c r="L6" s="20">
        <v>0.65972222222222199</v>
      </c>
      <c r="M6" s="20">
        <v>0.67192129629629627</v>
      </c>
      <c r="N6" s="20">
        <v>0.67296296296296287</v>
      </c>
      <c r="O6" s="20">
        <v>0.67342592592592598</v>
      </c>
      <c r="P6" s="16">
        <v>4</v>
      </c>
      <c r="Q6" s="16" t="str">
        <f>TEXT(Table4[[#This Row],[Order Date]],"DDDD")</f>
        <v>Sunday</v>
      </c>
      <c r="R6" s="21" t="str" cm="1">
        <f t="array" ref="R6">INDEX(Table5[Restaurant Type],MATCH(Table4[[#This Row],[Restaurant ID]],Table5[Restaurant ID],0),)</f>
        <v>Italian</v>
      </c>
      <c r="S6" s="21" t="s">
        <v>2147</v>
      </c>
      <c r="T6" s="21">
        <f>Table4[[#This Row],[Order Ready Time]]-Table4[[#This Row],[Order Placed Time]]</f>
        <v>1.2199074074074279E-2</v>
      </c>
      <c r="U6" s="21">
        <f>Table4[[#This Row],[Order Picked Up By Driver Time]]-Table4[[#This Row],[Order Ready Time]]</f>
        <v>1.0416666666666075E-3</v>
      </c>
      <c r="V6" s="21">
        <f>Table4[[#This Row],[Order Delivered To Guest Time]]-Table4[[#This Row],[Order Picked Up By Driver Time]]</f>
        <v>4.6296296296310935E-4</v>
      </c>
      <c r="W6" s="20">
        <f t="shared" si="0"/>
        <v>1.3703703703703995E-2</v>
      </c>
    </row>
    <row r="7" spans="1:23" ht="14.25" customHeight="1" x14ac:dyDescent="0.35">
      <c r="A7" s="26">
        <v>168</v>
      </c>
      <c r="B7" s="16" t="s">
        <v>35</v>
      </c>
      <c r="C7" s="16" t="s">
        <v>18</v>
      </c>
      <c r="D7" s="16" t="s">
        <v>36</v>
      </c>
      <c r="E7" s="16" t="s">
        <v>20</v>
      </c>
      <c r="F7" s="17">
        <v>43836</v>
      </c>
      <c r="G7" s="16" t="s">
        <v>21</v>
      </c>
      <c r="H7" s="19">
        <v>72</v>
      </c>
      <c r="I7" s="19">
        <v>0</v>
      </c>
      <c r="J7" s="16">
        <v>0.68</v>
      </c>
      <c r="K7" s="20" t="s">
        <v>37</v>
      </c>
      <c r="L7" s="20">
        <v>0.70138888888888895</v>
      </c>
      <c r="M7" s="20">
        <v>0.71929398148148149</v>
      </c>
      <c r="N7" s="20">
        <v>0.72416666666666663</v>
      </c>
      <c r="O7" s="20">
        <v>0.73324074074074075</v>
      </c>
      <c r="P7" s="16">
        <v>4</v>
      </c>
      <c r="Q7" s="16" t="str">
        <f>TEXT(Table4[[#This Row],[Order Date]],"DDDD")</f>
        <v>Monday</v>
      </c>
      <c r="R7" s="21" t="str" cm="1">
        <f t="array" ref="R7">INDEX(Table5[Restaurant Type],MATCH(Table4[[#This Row],[Restaurant ID]],Table5[Restaurant ID],0),)</f>
        <v>French</v>
      </c>
      <c r="S7" s="21" t="s">
        <v>2147</v>
      </c>
      <c r="T7" s="21">
        <f>Table4[[#This Row],[Order Ready Time]]-Table4[[#This Row],[Order Placed Time]]</f>
        <v>1.7905092592592542E-2</v>
      </c>
      <c r="U7" s="21">
        <f>Table4[[#This Row],[Order Picked Up By Driver Time]]-Table4[[#This Row],[Order Ready Time]]</f>
        <v>4.8726851851851327E-3</v>
      </c>
      <c r="V7" s="21">
        <f>Table4[[#This Row],[Order Delivered To Guest Time]]-Table4[[#This Row],[Order Picked Up By Driver Time]]</f>
        <v>9.0740740740741233E-3</v>
      </c>
      <c r="W7" s="20">
        <f t="shared" si="0"/>
        <v>3.1851851851851798E-2</v>
      </c>
    </row>
    <row r="8" spans="1:23" ht="14.25" customHeight="1" x14ac:dyDescent="0.35">
      <c r="A8" s="26">
        <v>179</v>
      </c>
      <c r="B8" s="16" t="s">
        <v>38</v>
      </c>
      <c r="C8" s="16" t="s">
        <v>39</v>
      </c>
      <c r="D8" s="16" t="s">
        <v>40</v>
      </c>
      <c r="E8" s="16" t="s">
        <v>41</v>
      </c>
      <c r="F8" s="17">
        <v>43837</v>
      </c>
      <c r="G8" s="16" t="s">
        <v>21</v>
      </c>
      <c r="H8" s="19">
        <v>63</v>
      </c>
      <c r="I8" s="19">
        <v>1</v>
      </c>
      <c r="J8" s="16">
        <v>5.56</v>
      </c>
      <c r="K8" s="20" t="s">
        <v>42</v>
      </c>
      <c r="L8" s="20">
        <v>0.74305555555555602</v>
      </c>
      <c r="M8" s="20">
        <v>0.76079861111111102</v>
      </c>
      <c r="N8" s="20">
        <v>0.77025462962962965</v>
      </c>
      <c r="O8" s="20">
        <v>0.77925925925925921</v>
      </c>
      <c r="P8" s="16">
        <v>3</v>
      </c>
      <c r="Q8" s="16" t="str">
        <f>TEXT(Table4[[#This Row],[Order Date]],"DDDD")</f>
        <v>Tuesday</v>
      </c>
      <c r="R8" s="21" t="str" cm="1">
        <f t="array" ref="R8">INDEX(Table5[Restaurant Type],MATCH(Table4[[#This Row],[Restaurant ID]],Table5[Restaurant ID],0),)</f>
        <v>French</v>
      </c>
      <c r="S8" s="21" t="s">
        <v>2147</v>
      </c>
      <c r="T8" s="21">
        <f>Table4[[#This Row],[Order Ready Time]]-Table4[[#This Row],[Order Placed Time]]</f>
        <v>1.7743055555554998E-2</v>
      </c>
      <c r="U8" s="21">
        <f>Table4[[#This Row],[Order Picked Up By Driver Time]]-Table4[[#This Row],[Order Ready Time]]</f>
        <v>9.4560185185186274E-3</v>
      </c>
      <c r="V8" s="21">
        <f>Table4[[#This Row],[Order Delivered To Guest Time]]-Table4[[#This Row],[Order Picked Up By Driver Time]]</f>
        <v>9.0046296296295569E-3</v>
      </c>
      <c r="W8" s="20">
        <f t="shared" si="0"/>
        <v>3.6203703703703183E-2</v>
      </c>
    </row>
    <row r="9" spans="1:23" ht="14.25" customHeight="1" x14ac:dyDescent="0.35">
      <c r="A9" s="26">
        <v>190</v>
      </c>
      <c r="B9" s="16" t="s">
        <v>43</v>
      </c>
      <c r="C9" s="16" t="s">
        <v>39</v>
      </c>
      <c r="D9" s="16" t="s">
        <v>44</v>
      </c>
      <c r="E9" s="16" t="s">
        <v>41</v>
      </c>
      <c r="F9" s="17">
        <v>43838</v>
      </c>
      <c r="G9" s="16" t="s">
        <v>21</v>
      </c>
      <c r="H9" s="19">
        <v>52</v>
      </c>
      <c r="I9" s="19">
        <v>0</v>
      </c>
      <c r="J9" s="16">
        <v>0.34</v>
      </c>
      <c r="K9" s="20" t="s">
        <v>45</v>
      </c>
      <c r="L9" s="20">
        <v>0.78472222222222199</v>
      </c>
      <c r="M9" s="20">
        <v>0.81451388888888887</v>
      </c>
      <c r="N9" s="20">
        <v>0.81994212962962953</v>
      </c>
      <c r="O9" s="20">
        <v>0.82707175925925924</v>
      </c>
      <c r="P9" s="16">
        <v>4</v>
      </c>
      <c r="Q9" s="16" t="str">
        <f>TEXT(Table4[[#This Row],[Order Date]],"DDDD")</f>
        <v>Wednesday</v>
      </c>
      <c r="R9" s="21" t="str" cm="1">
        <f t="array" ref="R9">INDEX(Table5[Restaurant Type],MATCH(Table4[[#This Row],[Restaurant ID]],Table5[Restaurant ID],0),)</f>
        <v>Pizza</v>
      </c>
      <c r="S9" s="21" t="s">
        <v>2148</v>
      </c>
      <c r="T9" s="21">
        <f>Table4[[#This Row],[Order Ready Time]]-Table4[[#This Row],[Order Placed Time]]</f>
        <v>2.9791666666666883E-2</v>
      </c>
      <c r="U9" s="21">
        <f>Table4[[#This Row],[Order Picked Up By Driver Time]]-Table4[[#This Row],[Order Ready Time]]</f>
        <v>5.4282407407406641E-3</v>
      </c>
      <c r="V9" s="21">
        <f>Table4[[#This Row],[Order Delivered To Guest Time]]-Table4[[#This Row],[Order Picked Up By Driver Time]]</f>
        <v>7.1296296296297079E-3</v>
      </c>
      <c r="W9" s="20">
        <f t="shared" si="0"/>
        <v>4.2349537037037255E-2</v>
      </c>
    </row>
    <row r="10" spans="1:23" ht="14.25" customHeight="1" x14ac:dyDescent="0.35">
      <c r="A10" s="26">
        <v>201</v>
      </c>
      <c r="B10" s="16" t="s">
        <v>46</v>
      </c>
      <c r="C10" s="16" t="s">
        <v>47</v>
      </c>
      <c r="D10" s="16" t="s">
        <v>48</v>
      </c>
      <c r="E10" s="16" t="s">
        <v>49</v>
      </c>
      <c r="F10" s="17">
        <v>43839</v>
      </c>
      <c r="G10" s="16" t="s">
        <v>21</v>
      </c>
      <c r="H10" s="19">
        <v>77</v>
      </c>
      <c r="I10" s="19">
        <v>1</v>
      </c>
      <c r="J10" s="16">
        <v>1.33</v>
      </c>
      <c r="K10" s="20" t="s">
        <v>25</v>
      </c>
      <c r="L10" s="20">
        <v>0.82638888888888895</v>
      </c>
      <c r="M10" s="20">
        <v>0.8315393518518519</v>
      </c>
      <c r="N10" s="20">
        <v>0.83537037037037043</v>
      </c>
      <c r="O10" s="20">
        <v>0.83950231481481474</v>
      </c>
      <c r="P10" s="16">
        <v>3</v>
      </c>
      <c r="Q10" s="16" t="str">
        <f>TEXT(Table4[[#This Row],[Order Date]],"DDDD")</f>
        <v>Thursday</v>
      </c>
      <c r="R10" s="21" t="str" cm="1">
        <f t="array" ref="R10">INDEX(Table5[Restaurant Type],MATCH(Table4[[#This Row],[Restaurant ID]],Table5[Restaurant ID],0),)</f>
        <v>Thaï</v>
      </c>
      <c r="S10" s="21" t="s">
        <v>2148</v>
      </c>
      <c r="T10" s="21">
        <f>Table4[[#This Row],[Order Ready Time]]-Table4[[#This Row],[Order Placed Time]]</f>
        <v>5.1504629629629539E-3</v>
      </c>
      <c r="U10" s="21">
        <f>Table4[[#This Row],[Order Picked Up By Driver Time]]-Table4[[#This Row],[Order Ready Time]]</f>
        <v>3.8310185185185253E-3</v>
      </c>
      <c r="V10" s="21">
        <f>Table4[[#This Row],[Order Delivered To Guest Time]]-Table4[[#This Row],[Order Picked Up By Driver Time]]</f>
        <v>4.1319444444443132E-3</v>
      </c>
      <c r="W10" s="20">
        <f t="shared" si="0"/>
        <v>1.3113425925925792E-2</v>
      </c>
    </row>
    <row r="11" spans="1:23" ht="14.25" customHeight="1" x14ac:dyDescent="0.35">
      <c r="A11" s="26">
        <v>2</v>
      </c>
      <c r="B11" s="16" t="s">
        <v>50</v>
      </c>
      <c r="C11" s="16" t="s">
        <v>47</v>
      </c>
      <c r="D11" s="16" t="s">
        <v>51</v>
      </c>
      <c r="E11" s="16" t="s">
        <v>49</v>
      </c>
      <c r="F11" s="17">
        <v>43840</v>
      </c>
      <c r="G11" s="16" t="s">
        <v>21</v>
      </c>
      <c r="H11" s="19">
        <v>19</v>
      </c>
      <c r="I11" s="19">
        <v>2</v>
      </c>
      <c r="J11" s="16">
        <v>3.6399999999999997</v>
      </c>
      <c r="K11" s="20" t="s">
        <v>28</v>
      </c>
      <c r="L11" s="20">
        <v>0.86805555555555602</v>
      </c>
      <c r="M11" s="20">
        <v>0.89614583333333331</v>
      </c>
      <c r="N11" s="20">
        <v>0.90353009259259265</v>
      </c>
      <c r="O11" s="20">
        <v>0.90740740740740744</v>
      </c>
      <c r="P11" s="16">
        <v>4</v>
      </c>
      <c r="Q11" s="16" t="str">
        <f>TEXT(Table4[[#This Row],[Order Date]],"DDDD")</f>
        <v>Friday</v>
      </c>
      <c r="R11" s="21" t="str" cm="1">
        <f t="array" ref="R11">INDEX(Table5[Restaurant Type],MATCH(Table4[[#This Row],[Restaurant ID]],Table5[Restaurant ID],0),)</f>
        <v>Pizza</v>
      </c>
      <c r="S11" s="21" t="s">
        <v>2148</v>
      </c>
      <c r="T11" s="21">
        <f>Table4[[#This Row],[Order Ready Time]]-Table4[[#This Row],[Order Placed Time]]</f>
        <v>2.8090277777777284E-2</v>
      </c>
      <c r="U11" s="21">
        <f>Table4[[#This Row],[Order Picked Up By Driver Time]]-Table4[[#This Row],[Order Ready Time]]</f>
        <v>7.3842592592593403E-3</v>
      </c>
      <c r="V11" s="21">
        <f>Table4[[#This Row],[Order Delivered To Guest Time]]-Table4[[#This Row],[Order Picked Up By Driver Time]]</f>
        <v>3.8773148148147918E-3</v>
      </c>
      <c r="W11" s="20">
        <f t="shared" si="0"/>
        <v>3.9351851851851416E-2</v>
      </c>
    </row>
    <row r="12" spans="1:23" ht="14.25" customHeight="1" x14ac:dyDescent="0.35">
      <c r="A12" s="26">
        <v>13</v>
      </c>
      <c r="B12" s="16" t="s">
        <v>52</v>
      </c>
      <c r="C12" s="16" t="s">
        <v>47</v>
      </c>
      <c r="D12" s="16" t="s">
        <v>53</v>
      </c>
      <c r="E12" s="16" t="s">
        <v>49</v>
      </c>
      <c r="F12" s="17">
        <v>43841</v>
      </c>
      <c r="G12" s="16" t="s">
        <v>21</v>
      </c>
      <c r="H12" s="19">
        <v>45</v>
      </c>
      <c r="I12" s="19">
        <v>0</v>
      </c>
      <c r="J12" s="16">
        <v>4.9799999999999995</v>
      </c>
      <c r="K12" s="20" t="s">
        <v>54</v>
      </c>
      <c r="L12" s="20">
        <v>0.90972222222222199</v>
      </c>
      <c r="M12" s="20">
        <v>0.93505787037037036</v>
      </c>
      <c r="N12" s="20">
        <v>0.93888888888888899</v>
      </c>
      <c r="O12" s="20">
        <v>0.94292824074074078</v>
      </c>
      <c r="P12" s="16">
        <v>3</v>
      </c>
      <c r="Q12" s="16" t="str">
        <f>TEXT(Table4[[#This Row],[Order Date]],"DDDD")</f>
        <v>Saturday</v>
      </c>
      <c r="R12" s="21" t="str" cm="1">
        <f t="array" ref="R12">INDEX(Table5[Restaurant Type],MATCH(Table4[[#This Row],[Restaurant ID]],Table5[Restaurant ID],0),)</f>
        <v>Pizza</v>
      </c>
      <c r="S12" s="21" t="s">
        <v>2148</v>
      </c>
      <c r="T12" s="21">
        <f>Table4[[#This Row],[Order Ready Time]]-Table4[[#This Row],[Order Placed Time]]</f>
        <v>2.5335648148148371E-2</v>
      </c>
      <c r="U12" s="21">
        <f>Table4[[#This Row],[Order Picked Up By Driver Time]]-Table4[[#This Row],[Order Ready Time]]</f>
        <v>3.8310185185186363E-3</v>
      </c>
      <c r="V12" s="21">
        <f>Table4[[#This Row],[Order Delivered To Guest Time]]-Table4[[#This Row],[Order Picked Up By Driver Time]]</f>
        <v>4.0393518518517801E-3</v>
      </c>
      <c r="W12" s="20">
        <f t="shared" si="0"/>
        <v>3.3206018518518787E-2</v>
      </c>
    </row>
    <row r="13" spans="1:23" ht="14.25" customHeight="1" x14ac:dyDescent="0.35">
      <c r="A13" s="26">
        <v>24</v>
      </c>
      <c r="B13" s="16" t="s">
        <v>55</v>
      </c>
      <c r="C13" s="16" t="s">
        <v>56</v>
      </c>
      <c r="D13" s="16" t="s">
        <v>57</v>
      </c>
      <c r="E13" s="16" t="s">
        <v>58</v>
      </c>
      <c r="F13" s="17">
        <v>43842</v>
      </c>
      <c r="G13" s="16" t="s">
        <v>21</v>
      </c>
      <c r="H13" s="19">
        <v>56</v>
      </c>
      <c r="I13" s="19">
        <v>0</v>
      </c>
      <c r="J13" s="16">
        <v>5.2799999999999994</v>
      </c>
      <c r="K13" s="20" t="s">
        <v>59</v>
      </c>
      <c r="L13" s="20">
        <v>0.95138888888888895</v>
      </c>
      <c r="M13" s="20">
        <v>0.96932870370370372</v>
      </c>
      <c r="N13" s="20">
        <v>0.9747569444444445</v>
      </c>
      <c r="O13" s="20">
        <v>0.98043981481481479</v>
      </c>
      <c r="P13" s="16">
        <v>3</v>
      </c>
      <c r="Q13" s="16" t="str">
        <f>TEXT(Table4[[#This Row],[Order Date]],"DDDD")</f>
        <v>Sunday</v>
      </c>
      <c r="R13" s="21" t="str" cm="1">
        <f t="array" ref="R13">INDEX(Table5[Restaurant Type],MATCH(Table4[[#This Row],[Restaurant ID]],Table5[Restaurant ID],0),)</f>
        <v>Pizza</v>
      </c>
      <c r="S13" s="21" t="s">
        <v>2148</v>
      </c>
      <c r="T13" s="21">
        <f>Table4[[#This Row],[Order Ready Time]]-Table4[[#This Row],[Order Placed Time]]</f>
        <v>1.793981481481477E-2</v>
      </c>
      <c r="U13" s="21">
        <f>Table4[[#This Row],[Order Picked Up By Driver Time]]-Table4[[#This Row],[Order Ready Time]]</f>
        <v>5.4282407407407751E-3</v>
      </c>
      <c r="V13" s="21">
        <f>Table4[[#This Row],[Order Delivered To Guest Time]]-Table4[[#This Row],[Order Picked Up By Driver Time]]</f>
        <v>5.6828703703702965E-3</v>
      </c>
      <c r="W13" s="20">
        <f t="shared" si="0"/>
        <v>2.9050925925925841E-2</v>
      </c>
    </row>
    <row r="14" spans="1:23" ht="14.25" customHeight="1" x14ac:dyDescent="0.35">
      <c r="A14" s="26">
        <v>35</v>
      </c>
      <c r="B14" s="16" t="s">
        <v>60</v>
      </c>
      <c r="C14" s="16" t="s">
        <v>56</v>
      </c>
      <c r="D14" s="16" t="s">
        <v>61</v>
      </c>
      <c r="E14" s="16" t="s">
        <v>58</v>
      </c>
      <c r="F14" s="17">
        <v>43843</v>
      </c>
      <c r="G14" s="16" t="s">
        <v>21</v>
      </c>
      <c r="H14" s="19">
        <v>45</v>
      </c>
      <c r="I14" s="19">
        <v>0</v>
      </c>
      <c r="J14" s="16">
        <v>3.5399999999999996</v>
      </c>
      <c r="K14" s="20" t="s">
        <v>62</v>
      </c>
      <c r="L14" s="20">
        <v>0.90972222222222221</v>
      </c>
      <c r="M14" s="20">
        <v>0.93194444444444446</v>
      </c>
      <c r="N14" s="20">
        <v>0.93402777777777779</v>
      </c>
      <c r="O14" s="20">
        <v>0.94166666666666676</v>
      </c>
      <c r="P14" s="16">
        <v>1</v>
      </c>
      <c r="Q14" s="16" t="str">
        <f>TEXT(Table4[[#This Row],[Order Date]],"DDDD")</f>
        <v>Monday</v>
      </c>
      <c r="R14" s="21" t="str" cm="1">
        <f t="array" ref="R14">INDEX(Table5[Restaurant Type],MATCH(Table4[[#This Row],[Restaurant ID]],Table5[Restaurant ID],0),)</f>
        <v>Pizza</v>
      </c>
      <c r="S14" s="21" t="s">
        <v>2148</v>
      </c>
      <c r="T14" s="21">
        <f>Table4[[#This Row],[Order Ready Time]]-Table4[[#This Row],[Order Placed Time]]</f>
        <v>2.2222222222222254E-2</v>
      </c>
      <c r="U14" s="21">
        <f>Table4[[#This Row],[Order Picked Up By Driver Time]]-Table4[[#This Row],[Order Ready Time]]</f>
        <v>2.0833333333333259E-3</v>
      </c>
      <c r="V14" s="21">
        <f>Table4[[#This Row],[Order Delivered To Guest Time]]-Table4[[#This Row],[Order Picked Up By Driver Time]]</f>
        <v>7.6388888888889728E-3</v>
      </c>
      <c r="W14" s="20">
        <f t="shared" si="0"/>
        <v>3.1944444444444553E-2</v>
      </c>
    </row>
    <row r="15" spans="1:23" ht="14.25" customHeight="1" x14ac:dyDescent="0.35">
      <c r="A15" s="26">
        <v>46</v>
      </c>
      <c r="B15" s="16" t="s">
        <v>63</v>
      </c>
      <c r="C15" s="16" t="s">
        <v>56</v>
      </c>
      <c r="D15" s="16" t="s">
        <v>64</v>
      </c>
      <c r="E15" s="16" t="s">
        <v>58</v>
      </c>
      <c r="F15" s="17">
        <v>43844</v>
      </c>
      <c r="G15" s="16" t="s">
        <v>21</v>
      </c>
      <c r="H15" s="19">
        <v>67</v>
      </c>
      <c r="I15" s="19">
        <v>2</v>
      </c>
      <c r="J15" s="16">
        <v>5.47</v>
      </c>
      <c r="K15" s="20" t="s">
        <v>65</v>
      </c>
      <c r="L15" s="20">
        <v>0.87222222222222223</v>
      </c>
      <c r="M15" s="20">
        <v>0.88273148148148151</v>
      </c>
      <c r="N15" s="20">
        <v>0.88312500000000005</v>
      </c>
      <c r="O15" s="20">
        <v>0.88883101851851853</v>
      </c>
      <c r="P15" s="16">
        <v>3</v>
      </c>
      <c r="Q15" s="16" t="str">
        <f>TEXT(Table4[[#This Row],[Order Date]],"DDDD")</f>
        <v>Tuesday</v>
      </c>
      <c r="R15" s="21" t="str" cm="1">
        <f t="array" ref="R15">INDEX(Table5[Restaurant Type],MATCH(Table4[[#This Row],[Restaurant ID]],Table5[Restaurant ID],0),)</f>
        <v>Bakery</v>
      </c>
      <c r="S15" s="21" t="s">
        <v>2148</v>
      </c>
      <c r="T15" s="21">
        <f>Table4[[#This Row],[Order Ready Time]]-Table4[[#This Row],[Order Placed Time]]</f>
        <v>1.0509259259259274E-2</v>
      </c>
      <c r="U15" s="21">
        <f>Table4[[#This Row],[Order Picked Up By Driver Time]]-Table4[[#This Row],[Order Ready Time]]</f>
        <v>3.9351851851854303E-4</v>
      </c>
      <c r="V15" s="21">
        <f>Table4[[#This Row],[Order Delivered To Guest Time]]-Table4[[#This Row],[Order Picked Up By Driver Time]]</f>
        <v>5.7060185185184853E-3</v>
      </c>
      <c r="W15" s="20">
        <f t="shared" si="0"/>
        <v>1.6608796296296302E-2</v>
      </c>
    </row>
    <row r="16" spans="1:23" ht="14.25" customHeight="1" x14ac:dyDescent="0.35">
      <c r="A16" s="26">
        <v>57</v>
      </c>
      <c r="B16" s="16" t="s">
        <v>66</v>
      </c>
      <c r="C16" s="16" t="s">
        <v>56</v>
      </c>
      <c r="D16" s="16" t="s">
        <v>67</v>
      </c>
      <c r="E16" s="16" t="s">
        <v>58</v>
      </c>
      <c r="F16" s="17">
        <v>43845</v>
      </c>
      <c r="G16" s="16" t="s">
        <v>21</v>
      </c>
      <c r="H16" s="19">
        <v>67</v>
      </c>
      <c r="I16" s="19">
        <v>1</v>
      </c>
      <c r="J16" s="16">
        <v>2.2399999999999998</v>
      </c>
      <c r="K16" s="20" t="s">
        <v>68</v>
      </c>
      <c r="L16" s="20">
        <v>0.53472222222222221</v>
      </c>
      <c r="M16" s="20">
        <v>0.54798611111111117</v>
      </c>
      <c r="N16" s="20">
        <v>0.55143518518518519</v>
      </c>
      <c r="O16" s="20">
        <v>0.55371527777777774</v>
      </c>
      <c r="P16" s="16">
        <v>1</v>
      </c>
      <c r="Q16" s="16" t="str">
        <f>TEXT(Table4[[#This Row],[Order Date]],"DDDD")</f>
        <v>Wednesday</v>
      </c>
      <c r="R16" s="21" t="str" cm="1">
        <f t="array" ref="R16">INDEX(Table5[Restaurant Type],MATCH(Table4[[#This Row],[Restaurant ID]],Table5[Restaurant ID],0),)</f>
        <v>Pizza</v>
      </c>
      <c r="S16" s="21" t="s">
        <v>2146</v>
      </c>
      <c r="T16" s="21">
        <f>Table4[[#This Row],[Order Ready Time]]-Table4[[#This Row],[Order Placed Time]]</f>
        <v>1.3263888888888964E-2</v>
      </c>
      <c r="U16" s="21">
        <f>Table4[[#This Row],[Order Picked Up By Driver Time]]-Table4[[#This Row],[Order Ready Time]]</f>
        <v>3.4490740740740211E-3</v>
      </c>
      <c r="V16" s="21">
        <f>Table4[[#This Row],[Order Delivered To Guest Time]]-Table4[[#This Row],[Order Picked Up By Driver Time]]</f>
        <v>2.2800925925925419E-3</v>
      </c>
      <c r="W16" s="20">
        <f t="shared" si="0"/>
        <v>1.8993055555555527E-2</v>
      </c>
    </row>
    <row r="17" spans="1:23" ht="14.25" customHeight="1" x14ac:dyDescent="0.35">
      <c r="A17" s="26">
        <v>68</v>
      </c>
      <c r="B17" s="16" t="s">
        <v>69</v>
      </c>
      <c r="C17" s="16" t="s">
        <v>56</v>
      </c>
      <c r="D17" s="16" t="s">
        <v>70</v>
      </c>
      <c r="E17" s="16" t="s">
        <v>58</v>
      </c>
      <c r="F17" s="17">
        <v>43846</v>
      </c>
      <c r="G17" s="16" t="s">
        <v>21</v>
      </c>
      <c r="H17" s="19">
        <v>16</v>
      </c>
      <c r="I17" s="19">
        <v>0</v>
      </c>
      <c r="J17" s="16">
        <v>2.4</v>
      </c>
      <c r="K17" s="20" t="s">
        <v>71</v>
      </c>
      <c r="L17" s="20">
        <v>0.57638888888888895</v>
      </c>
      <c r="M17" s="20">
        <v>0.59417824074074077</v>
      </c>
      <c r="N17" s="20">
        <v>0.60114583333333338</v>
      </c>
      <c r="O17" s="20">
        <v>0.6068634259259259</v>
      </c>
      <c r="P17" s="16">
        <v>3</v>
      </c>
      <c r="Q17" s="16" t="str">
        <f>TEXT(Table4[[#This Row],[Order Date]],"DDDD")</f>
        <v>Thursday</v>
      </c>
      <c r="R17" s="21" t="str" cm="1">
        <f t="array" ref="R17">INDEX(Table5[Restaurant Type],MATCH(Table4[[#This Row],[Restaurant ID]],Table5[Restaurant ID],0),)</f>
        <v>Bakery</v>
      </c>
      <c r="S17" s="21" t="s">
        <v>2146</v>
      </c>
      <c r="T17" s="21">
        <f>Table4[[#This Row],[Order Ready Time]]-Table4[[#This Row],[Order Placed Time]]</f>
        <v>1.778935185185182E-2</v>
      </c>
      <c r="U17" s="21">
        <f>Table4[[#This Row],[Order Picked Up By Driver Time]]-Table4[[#This Row],[Order Ready Time]]</f>
        <v>6.9675925925926085E-3</v>
      </c>
      <c r="V17" s="21">
        <f>Table4[[#This Row],[Order Delivered To Guest Time]]-Table4[[#This Row],[Order Picked Up By Driver Time]]</f>
        <v>5.7175925925925242E-3</v>
      </c>
      <c r="W17" s="20">
        <f t="shared" si="0"/>
        <v>3.0474537037036953E-2</v>
      </c>
    </row>
    <row r="18" spans="1:23" ht="14.25" customHeight="1" x14ac:dyDescent="0.35">
      <c r="A18" s="26">
        <v>79</v>
      </c>
      <c r="B18" s="16" t="s">
        <v>72</v>
      </c>
      <c r="C18" s="16" t="s">
        <v>73</v>
      </c>
      <c r="D18" s="16" t="s">
        <v>74</v>
      </c>
      <c r="E18" s="16" t="s">
        <v>75</v>
      </c>
      <c r="F18" s="17">
        <v>43847</v>
      </c>
      <c r="G18" s="16" t="s">
        <v>21</v>
      </c>
      <c r="H18" s="19">
        <v>21</v>
      </c>
      <c r="I18" s="19">
        <v>2</v>
      </c>
      <c r="J18" s="16">
        <v>4.67</v>
      </c>
      <c r="K18" s="20" t="s">
        <v>76</v>
      </c>
      <c r="L18" s="20">
        <v>0.61805555555555602</v>
      </c>
      <c r="M18" s="20">
        <v>0.62152777777777779</v>
      </c>
      <c r="N18" s="20">
        <v>0.62716435185185182</v>
      </c>
      <c r="O18" s="20">
        <v>0.63280092592592596</v>
      </c>
      <c r="P18" s="16">
        <v>3</v>
      </c>
      <c r="Q18" s="16" t="str">
        <f>TEXT(Table4[[#This Row],[Order Date]],"DDDD")</f>
        <v>Friday</v>
      </c>
      <c r="R18" s="21" t="str" cm="1">
        <f t="array" ref="R18">INDEX(Table5[Restaurant Type],MATCH(Table4[[#This Row],[Restaurant ID]],Table5[Restaurant ID],0),)</f>
        <v>Italian</v>
      </c>
      <c r="S18" s="21" t="s">
        <v>2146</v>
      </c>
      <c r="T18" s="21">
        <f>Table4[[#This Row],[Order Ready Time]]-Table4[[#This Row],[Order Placed Time]]</f>
        <v>3.4722222222217658E-3</v>
      </c>
      <c r="U18" s="21">
        <f>Table4[[#This Row],[Order Picked Up By Driver Time]]-Table4[[#This Row],[Order Ready Time]]</f>
        <v>5.63657407407403E-3</v>
      </c>
      <c r="V18" s="21">
        <f>Table4[[#This Row],[Order Delivered To Guest Time]]-Table4[[#This Row],[Order Picked Up By Driver Time]]</f>
        <v>5.636574074074141E-3</v>
      </c>
      <c r="W18" s="20">
        <f t="shared" si="0"/>
        <v>1.4745370370369937E-2</v>
      </c>
    </row>
    <row r="19" spans="1:23" ht="14.25" customHeight="1" x14ac:dyDescent="0.35">
      <c r="A19" s="26">
        <v>90</v>
      </c>
      <c r="B19" s="16" t="s">
        <v>77</v>
      </c>
      <c r="C19" s="16" t="s">
        <v>73</v>
      </c>
      <c r="D19" s="16" t="s">
        <v>78</v>
      </c>
      <c r="E19" s="16" t="s">
        <v>75</v>
      </c>
      <c r="F19" s="17">
        <v>43848</v>
      </c>
      <c r="G19" s="16" t="s">
        <v>21</v>
      </c>
      <c r="H19" s="19">
        <v>34</v>
      </c>
      <c r="I19" s="19">
        <v>0</v>
      </c>
      <c r="J19" s="16">
        <v>1.64</v>
      </c>
      <c r="K19" s="20" t="s">
        <v>79</v>
      </c>
      <c r="L19" s="20">
        <v>0.87222222222222223</v>
      </c>
      <c r="M19" s="20">
        <v>0.88273148148148151</v>
      </c>
      <c r="N19" s="20">
        <v>0.88312500000000005</v>
      </c>
      <c r="O19" s="20">
        <v>0.88883101851851853</v>
      </c>
      <c r="P19" s="16">
        <v>4</v>
      </c>
      <c r="Q19" s="16" t="str">
        <f>TEXT(Table4[[#This Row],[Order Date]],"DDDD")</f>
        <v>Saturday</v>
      </c>
      <c r="R19" s="21" t="str" cm="1">
        <f t="array" ref="R19">INDEX(Table5[Restaurant Type],MATCH(Table4[[#This Row],[Restaurant ID]],Table5[Restaurant ID],0),)</f>
        <v>Pizza</v>
      </c>
      <c r="S19" s="21" t="s">
        <v>2148</v>
      </c>
      <c r="T19" s="21">
        <f>Table4[[#This Row],[Order Ready Time]]-Table4[[#This Row],[Order Placed Time]]</f>
        <v>1.0509259259259274E-2</v>
      </c>
      <c r="U19" s="21">
        <f>Table4[[#This Row],[Order Picked Up By Driver Time]]-Table4[[#This Row],[Order Ready Time]]</f>
        <v>3.9351851851854303E-4</v>
      </c>
      <c r="V19" s="21">
        <f>Table4[[#This Row],[Order Delivered To Guest Time]]-Table4[[#This Row],[Order Picked Up By Driver Time]]</f>
        <v>5.7060185185184853E-3</v>
      </c>
      <c r="W19" s="20">
        <f t="shared" si="0"/>
        <v>1.6608796296296302E-2</v>
      </c>
    </row>
    <row r="20" spans="1:23" ht="14.25" customHeight="1" x14ac:dyDescent="0.35">
      <c r="A20" s="26">
        <v>101</v>
      </c>
      <c r="B20" s="16" t="s">
        <v>80</v>
      </c>
      <c r="C20" s="16" t="s">
        <v>81</v>
      </c>
      <c r="D20" s="16" t="s">
        <v>82</v>
      </c>
      <c r="E20" s="16" t="s">
        <v>83</v>
      </c>
      <c r="F20" s="17">
        <v>43849</v>
      </c>
      <c r="G20" s="16" t="s">
        <v>21</v>
      </c>
      <c r="H20" s="19">
        <v>67</v>
      </c>
      <c r="I20" s="19">
        <v>0</v>
      </c>
      <c r="J20" s="16">
        <v>2.0499999999999998</v>
      </c>
      <c r="K20" s="20" t="s">
        <v>84</v>
      </c>
      <c r="L20" s="20">
        <v>0.53472222222222221</v>
      </c>
      <c r="M20" s="20">
        <v>0.54798611111111117</v>
      </c>
      <c r="N20" s="20">
        <v>0.55143518518518519</v>
      </c>
      <c r="O20" s="20">
        <v>0.55371527777777774</v>
      </c>
      <c r="P20" s="16">
        <v>5</v>
      </c>
      <c r="Q20" s="16" t="str">
        <f>TEXT(Table4[[#This Row],[Order Date]],"DDDD")</f>
        <v>Sunday</v>
      </c>
      <c r="R20" s="21" t="str" cm="1">
        <f t="array" ref="R20">INDEX(Table5[Restaurant Type],MATCH(Table4[[#This Row],[Restaurant ID]],Table5[Restaurant ID],0),)</f>
        <v>Oriental</v>
      </c>
      <c r="S20" s="21" t="s">
        <v>2146</v>
      </c>
      <c r="T20" s="21">
        <f>Table4[[#This Row],[Order Ready Time]]-Table4[[#This Row],[Order Placed Time]]</f>
        <v>1.3263888888888964E-2</v>
      </c>
      <c r="U20" s="21">
        <f>Table4[[#This Row],[Order Picked Up By Driver Time]]-Table4[[#This Row],[Order Ready Time]]</f>
        <v>3.4490740740740211E-3</v>
      </c>
      <c r="V20" s="21">
        <f>Table4[[#This Row],[Order Delivered To Guest Time]]-Table4[[#This Row],[Order Picked Up By Driver Time]]</f>
        <v>2.2800925925925419E-3</v>
      </c>
      <c r="W20" s="20">
        <f t="shared" si="0"/>
        <v>1.8993055555555527E-2</v>
      </c>
    </row>
    <row r="21" spans="1:23" ht="14.25" customHeight="1" x14ac:dyDescent="0.35">
      <c r="A21" s="26">
        <v>113</v>
      </c>
      <c r="B21" s="16" t="s">
        <v>85</v>
      </c>
      <c r="C21" s="16" t="s">
        <v>86</v>
      </c>
      <c r="D21" s="16" t="s">
        <v>87</v>
      </c>
      <c r="E21" s="16" t="s">
        <v>88</v>
      </c>
      <c r="F21" s="17">
        <v>43850</v>
      </c>
      <c r="G21" s="16" t="s">
        <v>21</v>
      </c>
      <c r="H21" s="19">
        <v>45</v>
      </c>
      <c r="I21" s="19">
        <v>0</v>
      </c>
      <c r="J21" s="16">
        <v>5.96</v>
      </c>
      <c r="K21" s="20" t="s">
        <v>89</v>
      </c>
      <c r="L21" s="20">
        <v>0.57638888888888895</v>
      </c>
      <c r="M21" s="20">
        <v>0.59417824074074077</v>
      </c>
      <c r="N21" s="20">
        <v>0.60114583333333338</v>
      </c>
      <c r="O21" s="20">
        <v>0.6068634259259259</v>
      </c>
      <c r="P21" s="16">
        <v>3</v>
      </c>
      <c r="Q21" s="16" t="str">
        <f>TEXT(Table4[[#This Row],[Order Date]],"DDDD")</f>
        <v>Monday</v>
      </c>
      <c r="R21" s="21" t="str" cm="1">
        <f t="array" ref="R21">INDEX(Table5[Restaurant Type],MATCH(Table4[[#This Row],[Restaurant ID]],Table5[Restaurant ID],0),)</f>
        <v>French</v>
      </c>
      <c r="S21" s="21" t="s">
        <v>2146</v>
      </c>
      <c r="T21" s="21">
        <f>Table4[[#This Row],[Order Ready Time]]-Table4[[#This Row],[Order Placed Time]]</f>
        <v>1.778935185185182E-2</v>
      </c>
      <c r="U21" s="21">
        <f>Table4[[#This Row],[Order Picked Up By Driver Time]]-Table4[[#This Row],[Order Ready Time]]</f>
        <v>6.9675925925926085E-3</v>
      </c>
      <c r="V21" s="21">
        <f>Table4[[#This Row],[Order Delivered To Guest Time]]-Table4[[#This Row],[Order Picked Up By Driver Time]]</f>
        <v>5.7175925925925242E-3</v>
      </c>
      <c r="W21" s="20">
        <f t="shared" si="0"/>
        <v>3.0474537037036953E-2</v>
      </c>
    </row>
    <row r="22" spans="1:23" ht="14.25" customHeight="1" x14ac:dyDescent="0.35">
      <c r="A22" s="26">
        <v>124</v>
      </c>
      <c r="B22" s="16" t="s">
        <v>90</v>
      </c>
      <c r="C22" s="16" t="s">
        <v>86</v>
      </c>
      <c r="D22" s="16" t="s">
        <v>91</v>
      </c>
      <c r="E22" s="16" t="s">
        <v>88</v>
      </c>
      <c r="F22" s="17">
        <v>43851</v>
      </c>
      <c r="G22" s="16" t="s">
        <v>21</v>
      </c>
      <c r="H22" s="19">
        <v>55</v>
      </c>
      <c r="I22" s="19">
        <v>0</v>
      </c>
      <c r="J22" s="16">
        <v>5.6499999999999995</v>
      </c>
      <c r="K22" s="20" t="s">
        <v>92</v>
      </c>
      <c r="L22" s="20">
        <v>0.61805555555555602</v>
      </c>
      <c r="M22" s="20">
        <v>0.62152777777777779</v>
      </c>
      <c r="N22" s="20">
        <v>0.62716435185185182</v>
      </c>
      <c r="O22" s="20">
        <v>0.63280092592592596</v>
      </c>
      <c r="P22" s="16">
        <v>4</v>
      </c>
      <c r="Q22" s="16" t="str">
        <f>TEXT(Table4[[#This Row],[Order Date]],"DDDD")</f>
        <v>Tuesday</v>
      </c>
      <c r="R22" s="21" t="str" cm="1">
        <f t="array" ref="R22">INDEX(Table5[Restaurant Type],MATCH(Table4[[#This Row],[Restaurant ID]],Table5[Restaurant ID],0),)</f>
        <v>Pizza</v>
      </c>
      <c r="S22" s="21" t="s">
        <v>2146</v>
      </c>
      <c r="T22" s="21">
        <f>Table4[[#This Row],[Order Ready Time]]-Table4[[#This Row],[Order Placed Time]]</f>
        <v>3.4722222222217658E-3</v>
      </c>
      <c r="U22" s="21">
        <f>Table4[[#This Row],[Order Picked Up By Driver Time]]-Table4[[#This Row],[Order Ready Time]]</f>
        <v>5.63657407407403E-3</v>
      </c>
      <c r="V22" s="21">
        <f>Table4[[#This Row],[Order Delivered To Guest Time]]-Table4[[#This Row],[Order Picked Up By Driver Time]]</f>
        <v>5.636574074074141E-3</v>
      </c>
      <c r="W22" s="20">
        <f t="shared" si="0"/>
        <v>1.4745370370369937E-2</v>
      </c>
    </row>
    <row r="23" spans="1:23" ht="14.25" customHeight="1" x14ac:dyDescent="0.35">
      <c r="A23" s="26">
        <v>127</v>
      </c>
      <c r="B23" s="16" t="s">
        <v>93</v>
      </c>
      <c r="C23" s="16" t="s">
        <v>86</v>
      </c>
      <c r="D23" s="16" t="s">
        <v>94</v>
      </c>
      <c r="E23" s="16" t="s">
        <v>88</v>
      </c>
      <c r="F23" s="17">
        <v>43852</v>
      </c>
      <c r="G23" s="16" t="s">
        <v>21</v>
      </c>
      <c r="H23" s="19">
        <v>66</v>
      </c>
      <c r="I23" s="19">
        <v>2</v>
      </c>
      <c r="J23" s="16">
        <v>3.7899999999999996</v>
      </c>
      <c r="K23" s="20" t="s">
        <v>95</v>
      </c>
      <c r="L23" s="20">
        <v>0.4513888888888889</v>
      </c>
      <c r="M23" s="20">
        <v>0.45379629629629631</v>
      </c>
      <c r="N23" s="20">
        <v>0.46378472222222222</v>
      </c>
      <c r="O23" s="20">
        <v>0.47245370370370371</v>
      </c>
      <c r="P23" s="16">
        <v>5</v>
      </c>
      <c r="Q23" s="16" t="str">
        <f>TEXT(Table4[[#This Row],[Order Date]],"DDDD")</f>
        <v>Wednesday</v>
      </c>
      <c r="R23" s="21" t="str" cm="1">
        <f t="array" ref="R23">INDEX(Table5[Restaurant Type],MATCH(Table4[[#This Row],[Restaurant ID]],Table5[Restaurant ID],0),)</f>
        <v>French</v>
      </c>
      <c r="S23" s="21" t="s">
        <v>2145</v>
      </c>
      <c r="T23" s="21">
        <f>Table4[[#This Row],[Order Ready Time]]-Table4[[#This Row],[Order Placed Time]]</f>
        <v>2.4074074074074137E-3</v>
      </c>
      <c r="U23" s="21">
        <f>Table4[[#This Row],[Order Picked Up By Driver Time]]-Table4[[#This Row],[Order Ready Time]]</f>
        <v>9.9884259259259145E-3</v>
      </c>
      <c r="V23" s="21">
        <f>Table4[[#This Row],[Order Delivered To Guest Time]]-Table4[[#This Row],[Order Picked Up By Driver Time]]</f>
        <v>8.6689814814814858E-3</v>
      </c>
      <c r="W23" s="20">
        <f t="shared" si="0"/>
        <v>2.1064814814814814E-2</v>
      </c>
    </row>
    <row r="24" spans="1:23" ht="14.25" customHeight="1" x14ac:dyDescent="0.35">
      <c r="A24" s="26">
        <v>128</v>
      </c>
      <c r="B24" s="16" t="s">
        <v>96</v>
      </c>
      <c r="C24" s="16" t="s">
        <v>97</v>
      </c>
      <c r="D24" s="16" t="s">
        <v>98</v>
      </c>
      <c r="E24" s="16" t="s">
        <v>99</v>
      </c>
      <c r="F24" s="17">
        <v>43853</v>
      </c>
      <c r="G24" s="16" t="s">
        <v>21</v>
      </c>
      <c r="H24" s="19">
        <v>38</v>
      </c>
      <c r="I24" s="19">
        <v>0</v>
      </c>
      <c r="J24" s="16">
        <v>4.6399999999999997</v>
      </c>
      <c r="K24" s="20" t="s">
        <v>100</v>
      </c>
      <c r="L24" s="20">
        <v>0.49305555555555558</v>
      </c>
      <c r="M24" s="20">
        <v>0.49449074074074079</v>
      </c>
      <c r="N24" s="20">
        <v>0.49888888888888888</v>
      </c>
      <c r="O24" s="20">
        <v>0.50789351851851849</v>
      </c>
      <c r="P24" s="16">
        <v>3</v>
      </c>
      <c r="Q24" s="16" t="str">
        <f>TEXT(Table4[[#This Row],[Order Date]],"DDDD")</f>
        <v>Thursday</v>
      </c>
      <c r="R24" s="21" t="str" cm="1">
        <f t="array" ref="R24">INDEX(Table5[Restaurant Type],MATCH(Table4[[#This Row],[Restaurant ID]],Table5[Restaurant ID],0),)</f>
        <v>Pizza</v>
      </c>
      <c r="S24" s="21" t="s">
        <v>2146</v>
      </c>
      <c r="T24" s="21">
        <f>Table4[[#This Row],[Order Ready Time]]-Table4[[#This Row],[Order Placed Time]]</f>
        <v>1.435185185185206E-3</v>
      </c>
      <c r="U24" s="21">
        <f>Table4[[#This Row],[Order Picked Up By Driver Time]]-Table4[[#This Row],[Order Ready Time]]</f>
        <v>4.3981481481480955E-3</v>
      </c>
      <c r="V24" s="21">
        <f>Table4[[#This Row],[Order Delivered To Guest Time]]-Table4[[#This Row],[Order Picked Up By Driver Time]]</f>
        <v>9.0046296296296124E-3</v>
      </c>
      <c r="W24" s="20">
        <f t="shared" si="0"/>
        <v>1.4837962962962914E-2</v>
      </c>
    </row>
    <row r="25" spans="1:23" ht="14.25" customHeight="1" x14ac:dyDescent="0.35">
      <c r="A25" s="26">
        <v>129</v>
      </c>
      <c r="B25" s="16" t="s">
        <v>101</v>
      </c>
      <c r="C25" s="16" t="s">
        <v>97</v>
      </c>
      <c r="D25" s="16" t="s">
        <v>102</v>
      </c>
      <c r="E25" s="16" t="s">
        <v>99</v>
      </c>
      <c r="F25" s="17">
        <v>43854</v>
      </c>
      <c r="G25" s="16" t="s">
        <v>21</v>
      </c>
      <c r="H25" s="19">
        <v>18</v>
      </c>
      <c r="I25" s="19">
        <v>2</v>
      </c>
      <c r="J25" s="16">
        <v>5.6899999999999995</v>
      </c>
      <c r="K25" s="20" t="s">
        <v>103</v>
      </c>
      <c r="L25" s="20">
        <v>0.53472222222222221</v>
      </c>
      <c r="M25" s="20">
        <v>0.5348032407407407</v>
      </c>
      <c r="N25" s="20">
        <v>0.54430555555555549</v>
      </c>
      <c r="O25" s="20">
        <v>0.54927083333333326</v>
      </c>
      <c r="P25" s="16">
        <v>4</v>
      </c>
      <c r="Q25" s="16" t="str">
        <f>TEXT(Table4[[#This Row],[Order Date]],"DDDD")</f>
        <v>Friday</v>
      </c>
      <c r="R25" s="21" t="str" cm="1">
        <f t="array" ref="R25">INDEX(Table5[Restaurant Type],MATCH(Table4[[#This Row],[Restaurant ID]],Table5[Restaurant ID],0),)</f>
        <v>Thaï</v>
      </c>
      <c r="S25" s="21" t="s">
        <v>2146</v>
      </c>
      <c r="T25" s="21">
        <f>Table4[[#This Row],[Order Ready Time]]-Table4[[#This Row],[Order Placed Time]]</f>
        <v>8.1018518518494176E-5</v>
      </c>
      <c r="U25" s="21">
        <f>Table4[[#This Row],[Order Picked Up By Driver Time]]-Table4[[#This Row],[Order Ready Time]]</f>
        <v>9.5023148148147829E-3</v>
      </c>
      <c r="V25" s="21">
        <f>Table4[[#This Row],[Order Delivered To Guest Time]]-Table4[[#This Row],[Order Picked Up By Driver Time]]</f>
        <v>4.9652777777777768E-3</v>
      </c>
      <c r="W25" s="20">
        <f t="shared" si="0"/>
        <v>1.4548611111111054E-2</v>
      </c>
    </row>
    <row r="26" spans="1:23" ht="14.25" customHeight="1" x14ac:dyDescent="0.35">
      <c r="A26" s="26">
        <v>130</v>
      </c>
      <c r="B26" s="16" t="s">
        <v>104</v>
      </c>
      <c r="C26" s="16" t="s">
        <v>105</v>
      </c>
      <c r="D26" s="16" t="s">
        <v>106</v>
      </c>
      <c r="E26" s="16" t="s">
        <v>107</v>
      </c>
      <c r="F26" s="17">
        <v>43855</v>
      </c>
      <c r="G26" s="16" t="s">
        <v>21</v>
      </c>
      <c r="H26" s="19">
        <v>49</v>
      </c>
      <c r="I26" s="19">
        <v>1</v>
      </c>
      <c r="J26" s="16">
        <v>2.13</v>
      </c>
      <c r="K26" s="20" t="s">
        <v>108</v>
      </c>
      <c r="L26" s="20">
        <v>0.57638888888888895</v>
      </c>
      <c r="M26" s="20">
        <v>0.59491898148148148</v>
      </c>
      <c r="N26" s="20">
        <v>0.60453703703703698</v>
      </c>
      <c r="O26" s="20">
        <v>0.61425925925925928</v>
      </c>
      <c r="P26" s="16">
        <v>2</v>
      </c>
      <c r="Q26" s="16" t="str">
        <f>TEXT(Table4[[#This Row],[Order Date]],"DDDD")</f>
        <v>Saturday</v>
      </c>
      <c r="R26" s="21" t="str" cm="1">
        <f t="array" ref="R26">INDEX(Table5[Restaurant Type],MATCH(Table4[[#This Row],[Restaurant ID]],Table5[Restaurant ID],0),)</f>
        <v>Pizza</v>
      </c>
      <c r="S26" s="21" t="s">
        <v>2146</v>
      </c>
      <c r="T26" s="21">
        <f>Table4[[#This Row],[Order Ready Time]]-Table4[[#This Row],[Order Placed Time]]</f>
        <v>1.8530092592592529E-2</v>
      </c>
      <c r="U26" s="21">
        <f>Table4[[#This Row],[Order Picked Up By Driver Time]]-Table4[[#This Row],[Order Ready Time]]</f>
        <v>9.6180555555555047E-3</v>
      </c>
      <c r="V26" s="21">
        <f>Table4[[#This Row],[Order Delivered To Guest Time]]-Table4[[#This Row],[Order Picked Up By Driver Time]]</f>
        <v>9.7222222222222987E-3</v>
      </c>
      <c r="W26" s="20">
        <f t="shared" si="0"/>
        <v>3.7870370370370332E-2</v>
      </c>
    </row>
    <row r="27" spans="1:23" ht="14.25" customHeight="1" x14ac:dyDescent="0.35">
      <c r="A27" s="26">
        <v>131</v>
      </c>
      <c r="B27" s="16" t="s">
        <v>109</v>
      </c>
      <c r="C27" s="16" t="s">
        <v>105</v>
      </c>
      <c r="D27" s="16" t="s">
        <v>110</v>
      </c>
      <c r="E27" s="16" t="s">
        <v>107</v>
      </c>
      <c r="F27" s="17">
        <v>43856</v>
      </c>
      <c r="G27" s="16" t="s">
        <v>21</v>
      </c>
      <c r="H27" s="19">
        <v>27</v>
      </c>
      <c r="I27" s="19">
        <v>1</v>
      </c>
      <c r="J27" s="16">
        <v>5.64</v>
      </c>
      <c r="K27" s="20" t="s">
        <v>111</v>
      </c>
      <c r="L27" s="20">
        <v>0.53472222222222221</v>
      </c>
      <c r="M27" s="20">
        <v>0.5348032407407407</v>
      </c>
      <c r="N27" s="20">
        <v>0.54430555555555549</v>
      </c>
      <c r="O27" s="20">
        <v>0.54927083333333326</v>
      </c>
      <c r="P27" s="16">
        <v>5</v>
      </c>
      <c r="Q27" s="16" t="str">
        <f>TEXT(Table4[[#This Row],[Order Date]],"DDDD")</f>
        <v>Sunday</v>
      </c>
      <c r="R27" s="21" t="str" cm="1">
        <f t="array" ref="R27">INDEX(Table5[Restaurant Type],MATCH(Table4[[#This Row],[Restaurant ID]],Table5[Restaurant ID],0),)</f>
        <v>Pizza</v>
      </c>
      <c r="S27" s="21" t="s">
        <v>2146</v>
      </c>
      <c r="T27" s="21">
        <f>Table4[[#This Row],[Order Ready Time]]-Table4[[#This Row],[Order Placed Time]]</f>
        <v>8.1018518518494176E-5</v>
      </c>
      <c r="U27" s="21">
        <f>Table4[[#This Row],[Order Picked Up By Driver Time]]-Table4[[#This Row],[Order Ready Time]]</f>
        <v>9.5023148148147829E-3</v>
      </c>
      <c r="V27" s="21">
        <f>Table4[[#This Row],[Order Delivered To Guest Time]]-Table4[[#This Row],[Order Picked Up By Driver Time]]</f>
        <v>4.9652777777777768E-3</v>
      </c>
      <c r="W27" s="20">
        <f t="shared" si="0"/>
        <v>1.4548611111111054E-2</v>
      </c>
    </row>
    <row r="28" spans="1:23" ht="14.25" customHeight="1" x14ac:dyDescent="0.35">
      <c r="A28" s="26">
        <v>132</v>
      </c>
      <c r="B28" s="16" t="s">
        <v>112</v>
      </c>
      <c r="C28" s="16" t="s">
        <v>113</v>
      </c>
      <c r="D28" s="16" t="s">
        <v>114</v>
      </c>
      <c r="E28" s="16" t="s">
        <v>115</v>
      </c>
      <c r="F28" s="17">
        <v>43857</v>
      </c>
      <c r="G28" s="16" t="s">
        <v>21</v>
      </c>
      <c r="H28" s="19">
        <v>16</v>
      </c>
      <c r="I28" s="19">
        <v>2</v>
      </c>
      <c r="J28" s="16">
        <v>5.67</v>
      </c>
      <c r="K28" s="20" t="s">
        <v>116</v>
      </c>
      <c r="L28" s="20">
        <v>0.57638888888888895</v>
      </c>
      <c r="M28" s="20">
        <v>0.59491898148148148</v>
      </c>
      <c r="N28" s="20">
        <v>0.60453703703703698</v>
      </c>
      <c r="O28" s="20">
        <v>0.61425925925925928</v>
      </c>
      <c r="P28" s="16">
        <v>4</v>
      </c>
      <c r="Q28" s="16" t="str">
        <f>TEXT(Table4[[#This Row],[Order Date]],"DDDD")</f>
        <v>Monday</v>
      </c>
      <c r="R28" s="21" t="str" cm="1">
        <f t="array" ref="R28">INDEX(Table5[Restaurant Type],MATCH(Table4[[#This Row],[Restaurant ID]],Table5[Restaurant ID],0),)</f>
        <v>Pizza</v>
      </c>
      <c r="S28" s="21" t="s">
        <v>2146</v>
      </c>
      <c r="T28" s="21">
        <f>Table4[[#This Row],[Order Ready Time]]-Table4[[#This Row],[Order Placed Time]]</f>
        <v>1.8530092592592529E-2</v>
      </c>
      <c r="U28" s="21">
        <f>Table4[[#This Row],[Order Picked Up By Driver Time]]-Table4[[#This Row],[Order Ready Time]]</f>
        <v>9.6180555555555047E-3</v>
      </c>
      <c r="V28" s="21">
        <f>Table4[[#This Row],[Order Delivered To Guest Time]]-Table4[[#This Row],[Order Picked Up By Driver Time]]</f>
        <v>9.7222222222222987E-3</v>
      </c>
      <c r="W28" s="20">
        <f t="shared" si="0"/>
        <v>3.7870370370370332E-2</v>
      </c>
    </row>
    <row r="29" spans="1:23" ht="14.25" customHeight="1" x14ac:dyDescent="0.35">
      <c r="A29" s="26">
        <v>133</v>
      </c>
      <c r="B29" s="16" t="s">
        <v>117</v>
      </c>
      <c r="C29" s="16" t="s">
        <v>113</v>
      </c>
      <c r="D29" s="16" t="s">
        <v>118</v>
      </c>
      <c r="E29" s="16" t="s">
        <v>115</v>
      </c>
      <c r="F29" s="17">
        <v>43858</v>
      </c>
      <c r="G29" s="16" t="s">
        <v>21</v>
      </c>
      <c r="H29" s="19">
        <v>20</v>
      </c>
      <c r="I29" s="19">
        <v>2</v>
      </c>
      <c r="J29" s="16">
        <v>5.81</v>
      </c>
      <c r="K29" s="20" t="s">
        <v>119</v>
      </c>
      <c r="L29" s="20">
        <v>0.61805555555555558</v>
      </c>
      <c r="M29" s="20">
        <v>0.61864583333333334</v>
      </c>
      <c r="N29" s="20">
        <v>0.62665509259259256</v>
      </c>
      <c r="O29" s="20">
        <v>0.63593749999999993</v>
      </c>
      <c r="P29" s="16">
        <v>5</v>
      </c>
      <c r="Q29" s="16" t="str">
        <f>TEXT(Table4[[#This Row],[Order Date]],"DDDD")</f>
        <v>Tuesday</v>
      </c>
      <c r="R29" s="21" t="str" cm="1">
        <f t="array" ref="R29">INDEX(Table5[Restaurant Type],MATCH(Table4[[#This Row],[Restaurant ID]],Table5[Restaurant ID],0),)</f>
        <v>Oriental</v>
      </c>
      <c r="S29" s="21" t="s">
        <v>2146</v>
      </c>
      <c r="T29" s="21">
        <f>Table4[[#This Row],[Order Ready Time]]-Table4[[#This Row],[Order Placed Time]]</f>
        <v>5.9027777777775903E-4</v>
      </c>
      <c r="U29" s="21">
        <f>Table4[[#This Row],[Order Picked Up By Driver Time]]-Table4[[#This Row],[Order Ready Time]]</f>
        <v>8.009259259259216E-3</v>
      </c>
      <c r="V29" s="21">
        <f>Table4[[#This Row],[Order Delivered To Guest Time]]-Table4[[#This Row],[Order Picked Up By Driver Time]]</f>
        <v>9.2824074074073781E-3</v>
      </c>
      <c r="W29" s="20">
        <f t="shared" si="0"/>
        <v>1.7881944444444353E-2</v>
      </c>
    </row>
    <row r="30" spans="1:23" ht="14.25" customHeight="1" x14ac:dyDescent="0.35">
      <c r="A30" s="26">
        <v>134</v>
      </c>
      <c r="B30" s="16" t="s">
        <v>120</v>
      </c>
      <c r="C30" s="16" t="s">
        <v>113</v>
      </c>
      <c r="D30" s="16" t="s">
        <v>121</v>
      </c>
      <c r="E30" s="16" t="s">
        <v>115</v>
      </c>
      <c r="F30" s="17">
        <v>43859</v>
      </c>
      <c r="G30" s="16" t="s">
        <v>21</v>
      </c>
      <c r="H30" s="19">
        <v>18</v>
      </c>
      <c r="I30" s="19">
        <v>2</v>
      </c>
      <c r="J30" s="16">
        <v>1.84</v>
      </c>
      <c r="K30" s="20" t="s">
        <v>122</v>
      </c>
      <c r="L30" s="20">
        <v>0.65972222222222221</v>
      </c>
      <c r="M30" s="20">
        <v>0.68806712962962957</v>
      </c>
      <c r="N30" s="20">
        <v>0.69002314814814814</v>
      </c>
      <c r="O30" s="20">
        <v>0.69827546296296295</v>
      </c>
      <c r="P30" s="16">
        <v>5</v>
      </c>
      <c r="Q30" s="16" t="str">
        <f>TEXT(Table4[[#This Row],[Order Date]],"DDDD")</f>
        <v>Wednesday</v>
      </c>
      <c r="R30" s="21" t="str" cm="1">
        <f t="array" ref="R30">INDEX(Table5[Restaurant Type],MATCH(Table4[[#This Row],[Restaurant ID]],Table5[Restaurant ID],0),)</f>
        <v>Pizza</v>
      </c>
      <c r="S30" s="21" t="s">
        <v>2147</v>
      </c>
      <c r="T30" s="21">
        <f>Table4[[#This Row],[Order Ready Time]]-Table4[[#This Row],[Order Placed Time]]</f>
        <v>2.834490740740736E-2</v>
      </c>
      <c r="U30" s="21">
        <f>Table4[[#This Row],[Order Picked Up By Driver Time]]-Table4[[#This Row],[Order Ready Time]]</f>
        <v>1.9560185185185652E-3</v>
      </c>
      <c r="V30" s="21">
        <f>Table4[[#This Row],[Order Delivered To Guest Time]]-Table4[[#This Row],[Order Picked Up By Driver Time]]</f>
        <v>8.2523148148148096E-3</v>
      </c>
      <c r="W30" s="20">
        <f t="shared" si="0"/>
        <v>3.8553240740740735E-2</v>
      </c>
    </row>
    <row r="31" spans="1:23" ht="14.25" customHeight="1" x14ac:dyDescent="0.35">
      <c r="A31" s="26">
        <v>136</v>
      </c>
      <c r="B31" s="16" t="s">
        <v>123</v>
      </c>
      <c r="C31" s="16" t="s">
        <v>113</v>
      </c>
      <c r="D31" s="16" t="s">
        <v>124</v>
      </c>
      <c r="E31" s="16" t="s">
        <v>115</v>
      </c>
      <c r="F31" s="17">
        <v>43860</v>
      </c>
      <c r="G31" s="16" t="s">
        <v>21</v>
      </c>
      <c r="H31" s="19">
        <v>40</v>
      </c>
      <c r="I31" s="19">
        <v>1</v>
      </c>
      <c r="J31" s="16">
        <v>4.8599999999999994</v>
      </c>
      <c r="K31" s="20" t="s">
        <v>125</v>
      </c>
      <c r="L31" s="20">
        <v>0.70138888888888884</v>
      </c>
      <c r="M31" s="20">
        <v>0.72548611111111105</v>
      </c>
      <c r="N31" s="20">
        <v>0.72968749999999993</v>
      </c>
      <c r="O31" s="20">
        <v>0.73078703703703696</v>
      </c>
      <c r="P31" s="16">
        <v>5</v>
      </c>
      <c r="Q31" s="16" t="str">
        <f>TEXT(Table4[[#This Row],[Order Date]],"DDDD")</f>
        <v>Thursday</v>
      </c>
      <c r="R31" s="21" t="str" cm="1">
        <f t="array" ref="R31">INDEX(Table5[Restaurant Type],MATCH(Table4[[#This Row],[Restaurant ID]],Table5[Restaurant ID],0),)</f>
        <v>French</v>
      </c>
      <c r="S31" s="21" t="s">
        <v>2147</v>
      </c>
      <c r="T31" s="21">
        <f>Table4[[#This Row],[Order Ready Time]]-Table4[[#This Row],[Order Placed Time]]</f>
        <v>2.4097222222222214E-2</v>
      </c>
      <c r="U31" s="21">
        <f>Table4[[#This Row],[Order Picked Up By Driver Time]]-Table4[[#This Row],[Order Ready Time]]</f>
        <v>4.2013888888888795E-3</v>
      </c>
      <c r="V31" s="21">
        <f>Table4[[#This Row],[Order Delivered To Guest Time]]-Table4[[#This Row],[Order Picked Up By Driver Time]]</f>
        <v>1.0995370370370239E-3</v>
      </c>
      <c r="W31" s="20">
        <f t="shared" si="0"/>
        <v>2.9398148148148118E-2</v>
      </c>
    </row>
    <row r="32" spans="1:23" ht="14.25" customHeight="1" x14ac:dyDescent="0.35">
      <c r="A32" s="26">
        <v>137</v>
      </c>
      <c r="B32" s="16" t="s">
        <v>126</v>
      </c>
      <c r="C32" s="16" t="s">
        <v>127</v>
      </c>
      <c r="D32" s="16" t="s">
        <v>128</v>
      </c>
      <c r="E32" s="16" t="s">
        <v>129</v>
      </c>
      <c r="F32" s="17">
        <v>43861</v>
      </c>
      <c r="G32" s="16" t="s">
        <v>21</v>
      </c>
      <c r="H32" s="19">
        <v>54</v>
      </c>
      <c r="I32" s="19">
        <v>0</v>
      </c>
      <c r="J32" s="16">
        <v>5.47</v>
      </c>
      <c r="K32" s="20" t="s">
        <v>25</v>
      </c>
      <c r="L32" s="20">
        <v>0.74305555555555547</v>
      </c>
      <c r="M32" s="20">
        <v>0.74423611111111121</v>
      </c>
      <c r="N32" s="20">
        <v>0.74444444444444446</v>
      </c>
      <c r="O32" s="20">
        <v>0.7518055555555555</v>
      </c>
      <c r="P32" s="16">
        <v>5</v>
      </c>
      <c r="Q32" s="16" t="str">
        <f>TEXT(Table4[[#This Row],[Order Date]],"DDDD")</f>
        <v>Friday</v>
      </c>
      <c r="R32" s="21" t="str" cm="1">
        <f t="array" ref="R32">INDEX(Table5[Restaurant Type],MATCH(Table4[[#This Row],[Restaurant ID]],Table5[Restaurant ID],0),)</f>
        <v>French</v>
      </c>
      <c r="S32" s="21" t="s">
        <v>2147</v>
      </c>
      <c r="T32" s="21">
        <f>Table4[[#This Row],[Order Ready Time]]-Table4[[#This Row],[Order Placed Time]]</f>
        <v>1.1805555555557401E-3</v>
      </c>
      <c r="U32" s="21">
        <f>Table4[[#This Row],[Order Picked Up By Driver Time]]-Table4[[#This Row],[Order Ready Time]]</f>
        <v>2.0833333333325488E-4</v>
      </c>
      <c r="V32" s="21">
        <f>Table4[[#This Row],[Order Delivered To Guest Time]]-Table4[[#This Row],[Order Picked Up By Driver Time]]</f>
        <v>7.3611111111110406E-3</v>
      </c>
      <c r="W32" s="20">
        <f t="shared" si="0"/>
        <v>8.7500000000000355E-3</v>
      </c>
    </row>
    <row r="33" spans="1:23" ht="14.25" hidden="1" customHeight="1" x14ac:dyDescent="0.35">
      <c r="A33" s="26">
        <v>138</v>
      </c>
      <c r="B33" s="16" t="s">
        <v>130</v>
      </c>
      <c r="C33" s="16" t="s">
        <v>127</v>
      </c>
      <c r="D33" s="16" t="s">
        <v>131</v>
      </c>
      <c r="E33" s="16" t="s">
        <v>129</v>
      </c>
      <c r="F33" s="17">
        <v>43862</v>
      </c>
      <c r="G33" s="16" t="s">
        <v>21</v>
      </c>
      <c r="H33" s="19">
        <v>76</v>
      </c>
      <c r="I33" s="19">
        <v>2</v>
      </c>
      <c r="J33" s="16">
        <v>4.3199999999999994</v>
      </c>
      <c r="K33" s="20" t="s">
        <v>28</v>
      </c>
      <c r="L33" s="20">
        <v>0.78472222222222221</v>
      </c>
      <c r="M33" s="20">
        <v>0.81281250000000005</v>
      </c>
      <c r="N33" s="20">
        <v>0.81660879629629635</v>
      </c>
      <c r="O33" s="20">
        <v>0.81900462962962972</v>
      </c>
      <c r="P33" s="16">
        <v>3</v>
      </c>
      <c r="Q33" s="16" t="str">
        <f>TEXT(Table4[[#This Row],[Order Date]],"DDDD")</f>
        <v>Saturday</v>
      </c>
      <c r="R33" s="21" t="str" cm="1">
        <f t="array" ref="R33">INDEX(Table5[Restaurant Type],MATCH(Table4[[#This Row],[Restaurant ID]],Table5[Restaurant ID],0),)</f>
        <v>Pizza</v>
      </c>
      <c r="S33" s="21" t="s">
        <v>2148</v>
      </c>
      <c r="T33" s="21">
        <f>Table4[[#This Row],[Order Ready Time]]-Table4[[#This Row],[Order Placed Time]]</f>
        <v>2.8090277777777839E-2</v>
      </c>
      <c r="U33" s="21">
        <f>Table4[[#This Row],[Order Picked Up By Driver Time]]-Table4[[#This Row],[Order Ready Time]]</f>
        <v>3.7962962962962976E-3</v>
      </c>
      <c r="V33" s="21">
        <f>Table4[[#This Row],[Order Delivered To Guest Time]]-Table4[[#This Row],[Order Picked Up By Driver Time]]</f>
        <v>2.3958333333333748E-3</v>
      </c>
      <c r="W33" s="20">
        <f t="shared" si="0"/>
        <v>3.4282407407407511E-2</v>
      </c>
    </row>
    <row r="34" spans="1:23" ht="14.25" hidden="1" customHeight="1" x14ac:dyDescent="0.35">
      <c r="A34" s="26">
        <v>139</v>
      </c>
      <c r="B34" s="16" t="s">
        <v>132</v>
      </c>
      <c r="C34" s="16" t="s">
        <v>133</v>
      </c>
      <c r="D34" s="16" t="s">
        <v>134</v>
      </c>
      <c r="E34" s="16" t="s">
        <v>135</v>
      </c>
      <c r="F34" s="17">
        <v>43863</v>
      </c>
      <c r="G34" s="16" t="s">
        <v>21</v>
      </c>
      <c r="H34" s="19">
        <v>66</v>
      </c>
      <c r="I34" s="19">
        <v>1</v>
      </c>
      <c r="J34" s="16">
        <v>3.48</v>
      </c>
      <c r="K34" s="20" t="s">
        <v>136</v>
      </c>
      <c r="L34" s="20">
        <v>0.82638888888888884</v>
      </c>
      <c r="M34" s="20">
        <v>0.84243055555555557</v>
      </c>
      <c r="N34" s="20">
        <v>0.84864583333333332</v>
      </c>
      <c r="O34" s="20">
        <v>0.85466435185185186</v>
      </c>
      <c r="P34" s="16">
        <v>4</v>
      </c>
      <c r="Q34" s="16" t="str">
        <f>TEXT(Table4[[#This Row],[Order Date]],"DDDD")</f>
        <v>Sunday</v>
      </c>
      <c r="R34" s="21" t="str" cm="1">
        <f t="array" ref="R34">INDEX(Table5[Restaurant Type],MATCH(Table4[[#This Row],[Restaurant ID]],Table5[Restaurant ID],0),)</f>
        <v>French</v>
      </c>
      <c r="S34" s="21" t="s">
        <v>2148</v>
      </c>
      <c r="T34" s="21">
        <f>Table4[[#This Row],[Order Ready Time]]-Table4[[#This Row],[Order Placed Time]]</f>
        <v>1.6041666666666732E-2</v>
      </c>
      <c r="U34" s="21">
        <f>Table4[[#This Row],[Order Picked Up By Driver Time]]-Table4[[#This Row],[Order Ready Time]]</f>
        <v>6.2152777777777501E-3</v>
      </c>
      <c r="V34" s="21">
        <f>Table4[[#This Row],[Order Delivered To Guest Time]]-Table4[[#This Row],[Order Picked Up By Driver Time]]</f>
        <v>6.0185185185185341E-3</v>
      </c>
      <c r="W34" s="20">
        <f t="shared" si="0"/>
        <v>2.8275462962963016E-2</v>
      </c>
    </row>
    <row r="35" spans="1:23" ht="14.25" hidden="1" customHeight="1" x14ac:dyDescent="0.35">
      <c r="A35" s="26">
        <v>140</v>
      </c>
      <c r="B35" s="16" t="s">
        <v>137</v>
      </c>
      <c r="C35" s="16" t="s">
        <v>133</v>
      </c>
      <c r="D35" s="16" t="s">
        <v>138</v>
      </c>
      <c r="E35" s="16" t="s">
        <v>135</v>
      </c>
      <c r="F35" s="17">
        <v>43864</v>
      </c>
      <c r="G35" s="16" t="s">
        <v>21</v>
      </c>
      <c r="H35" s="19">
        <v>19</v>
      </c>
      <c r="I35" s="19">
        <v>0</v>
      </c>
      <c r="J35" s="16">
        <v>4.49</v>
      </c>
      <c r="K35" s="20" t="s">
        <v>139</v>
      </c>
      <c r="L35" s="20">
        <v>0.86805555555555547</v>
      </c>
      <c r="M35" s="20">
        <v>0.89541666666666664</v>
      </c>
      <c r="N35" s="20">
        <v>0.89744212962962966</v>
      </c>
      <c r="O35" s="20">
        <v>0.90173611111111107</v>
      </c>
      <c r="P35" s="16">
        <v>2</v>
      </c>
      <c r="Q35" s="16" t="str">
        <f>TEXT(Table4[[#This Row],[Order Date]],"DDDD")</f>
        <v>Monday</v>
      </c>
      <c r="R35" s="21" t="str" cm="1">
        <f t="array" ref="R35">INDEX(Table5[Restaurant Type],MATCH(Table4[[#This Row],[Restaurant ID]],Table5[Restaurant ID],0),)</f>
        <v>Pizza</v>
      </c>
      <c r="S35" s="21" t="s">
        <v>2148</v>
      </c>
      <c r="T35" s="21">
        <f>Table4[[#This Row],[Order Ready Time]]-Table4[[#This Row],[Order Placed Time]]</f>
        <v>2.7361111111111169E-2</v>
      </c>
      <c r="U35" s="21">
        <f>Table4[[#This Row],[Order Picked Up By Driver Time]]-Table4[[#This Row],[Order Ready Time]]</f>
        <v>2.0254629629630205E-3</v>
      </c>
      <c r="V35" s="21">
        <f>Table4[[#This Row],[Order Delivered To Guest Time]]-Table4[[#This Row],[Order Picked Up By Driver Time]]</f>
        <v>4.2939814814814126E-3</v>
      </c>
      <c r="W35" s="20">
        <f t="shared" si="0"/>
        <v>3.3680555555555602E-2</v>
      </c>
    </row>
    <row r="36" spans="1:23" ht="14.25" hidden="1" customHeight="1" x14ac:dyDescent="0.35">
      <c r="A36" s="26">
        <v>141</v>
      </c>
      <c r="B36" s="16" t="s">
        <v>140</v>
      </c>
      <c r="C36" s="16" t="s">
        <v>141</v>
      </c>
      <c r="D36" s="16" t="s">
        <v>142</v>
      </c>
      <c r="E36" s="16" t="s">
        <v>143</v>
      </c>
      <c r="F36" s="17">
        <v>43865</v>
      </c>
      <c r="G36" s="16" t="s">
        <v>21</v>
      </c>
      <c r="H36" s="19">
        <v>54</v>
      </c>
      <c r="I36" s="19">
        <v>1</v>
      </c>
      <c r="J36" s="16">
        <v>4.17</v>
      </c>
      <c r="K36" s="20" t="s">
        <v>144</v>
      </c>
      <c r="L36" s="20">
        <v>0.90972222222222221</v>
      </c>
      <c r="M36" s="20">
        <v>0.91015046296296298</v>
      </c>
      <c r="N36" s="20">
        <v>0.91524305555555552</v>
      </c>
      <c r="O36" s="20">
        <v>0.92282407407407396</v>
      </c>
      <c r="P36" s="16">
        <v>5</v>
      </c>
      <c r="Q36" s="16" t="str">
        <f>TEXT(Table4[[#This Row],[Order Date]],"DDDD")</f>
        <v>Tuesday</v>
      </c>
      <c r="R36" s="21" t="str" cm="1">
        <f t="array" ref="R36">INDEX(Table5[Restaurant Type],MATCH(Table4[[#This Row],[Restaurant ID]],Table5[Restaurant ID],0),)</f>
        <v>Oriental</v>
      </c>
      <c r="S36" s="21" t="s">
        <v>2148</v>
      </c>
      <c r="T36" s="21">
        <f>Table4[[#This Row],[Order Ready Time]]-Table4[[#This Row],[Order Placed Time]]</f>
        <v>4.2824074074077068E-4</v>
      </c>
      <c r="U36" s="21">
        <f>Table4[[#This Row],[Order Picked Up By Driver Time]]-Table4[[#This Row],[Order Ready Time]]</f>
        <v>5.0925925925925375E-3</v>
      </c>
      <c r="V36" s="21">
        <f>Table4[[#This Row],[Order Delivered To Guest Time]]-Table4[[#This Row],[Order Picked Up By Driver Time]]</f>
        <v>7.5810185185184453E-3</v>
      </c>
      <c r="W36" s="20">
        <f t="shared" si="0"/>
        <v>1.3101851851851753E-2</v>
      </c>
    </row>
    <row r="37" spans="1:23" ht="14.25" hidden="1" customHeight="1" x14ac:dyDescent="0.35">
      <c r="A37" s="26">
        <v>142</v>
      </c>
      <c r="B37" s="16" t="s">
        <v>145</v>
      </c>
      <c r="C37" s="16" t="s">
        <v>141</v>
      </c>
      <c r="D37" s="16" t="s">
        <v>146</v>
      </c>
      <c r="E37" s="16" t="s">
        <v>143</v>
      </c>
      <c r="F37" s="17">
        <v>43866</v>
      </c>
      <c r="G37" s="16" t="s">
        <v>21</v>
      </c>
      <c r="H37" s="19">
        <v>39</v>
      </c>
      <c r="I37" s="19">
        <v>2</v>
      </c>
      <c r="J37" s="16">
        <v>2.98</v>
      </c>
      <c r="K37" s="20" t="s">
        <v>147</v>
      </c>
      <c r="L37" s="20">
        <v>0.95138888888888884</v>
      </c>
      <c r="M37" s="20">
        <v>0.95370370370370372</v>
      </c>
      <c r="N37" s="20">
        <v>0.96143518518518523</v>
      </c>
      <c r="O37" s="20">
        <v>0.96914351851851854</v>
      </c>
      <c r="P37" s="16">
        <v>5</v>
      </c>
      <c r="Q37" s="16" t="str">
        <f>TEXT(Table4[[#This Row],[Order Date]],"DDDD")</f>
        <v>Wednesday</v>
      </c>
      <c r="R37" s="21" t="str" cm="1">
        <f t="array" ref="R37">INDEX(Table5[Restaurant Type],MATCH(Table4[[#This Row],[Restaurant ID]],Table5[Restaurant ID],0),)</f>
        <v>Oriental</v>
      </c>
      <c r="S37" s="21" t="s">
        <v>2148</v>
      </c>
      <c r="T37" s="21">
        <f>Table4[[#This Row],[Order Ready Time]]-Table4[[#This Row],[Order Placed Time]]</f>
        <v>2.3148148148148806E-3</v>
      </c>
      <c r="U37" s="21">
        <f>Table4[[#This Row],[Order Picked Up By Driver Time]]-Table4[[#This Row],[Order Ready Time]]</f>
        <v>7.7314814814815058E-3</v>
      </c>
      <c r="V37" s="21">
        <f>Table4[[#This Row],[Order Delivered To Guest Time]]-Table4[[#This Row],[Order Picked Up By Driver Time]]</f>
        <v>7.7083333333333171E-3</v>
      </c>
      <c r="W37" s="20">
        <f t="shared" si="0"/>
        <v>1.7754629629629703E-2</v>
      </c>
    </row>
    <row r="38" spans="1:23" ht="14.25" hidden="1" customHeight="1" x14ac:dyDescent="0.35">
      <c r="A38" s="26">
        <v>143</v>
      </c>
      <c r="B38" s="16" t="s">
        <v>148</v>
      </c>
      <c r="C38" s="16" t="s">
        <v>149</v>
      </c>
      <c r="D38" s="16" t="s">
        <v>150</v>
      </c>
      <c r="E38" s="16" t="s">
        <v>151</v>
      </c>
      <c r="F38" s="17">
        <v>43867</v>
      </c>
      <c r="G38" s="16" t="s">
        <v>21</v>
      </c>
      <c r="H38" s="19">
        <v>24</v>
      </c>
      <c r="I38" s="19">
        <v>2</v>
      </c>
      <c r="J38" s="16">
        <v>0.46</v>
      </c>
      <c r="K38" s="20" t="s">
        <v>152</v>
      </c>
      <c r="L38" s="20">
        <v>0.90972222222222221</v>
      </c>
      <c r="M38" s="20">
        <v>0.93194444444444446</v>
      </c>
      <c r="N38" s="20">
        <v>0.93402777777777779</v>
      </c>
      <c r="O38" s="20">
        <v>0.94166666666666676</v>
      </c>
      <c r="P38" s="16">
        <v>1</v>
      </c>
      <c r="Q38" s="16" t="str">
        <f>TEXT(Table4[[#This Row],[Order Date]],"DDDD")</f>
        <v>Thursday</v>
      </c>
      <c r="R38" s="21" t="str" cm="1">
        <f t="array" ref="R38">INDEX(Table5[Restaurant Type],MATCH(Table4[[#This Row],[Restaurant ID]],Table5[Restaurant ID],0),)</f>
        <v>Pizza</v>
      </c>
      <c r="S38" s="21" t="s">
        <v>2148</v>
      </c>
      <c r="T38" s="21">
        <f>Table4[[#This Row],[Order Ready Time]]-Table4[[#This Row],[Order Placed Time]]</f>
        <v>2.2222222222222254E-2</v>
      </c>
      <c r="U38" s="21">
        <f>Table4[[#This Row],[Order Picked Up By Driver Time]]-Table4[[#This Row],[Order Ready Time]]</f>
        <v>2.0833333333333259E-3</v>
      </c>
      <c r="V38" s="21">
        <f>Table4[[#This Row],[Order Delivered To Guest Time]]-Table4[[#This Row],[Order Picked Up By Driver Time]]</f>
        <v>7.6388888888889728E-3</v>
      </c>
      <c r="W38" s="20">
        <f t="shared" si="0"/>
        <v>3.1944444444444553E-2</v>
      </c>
    </row>
    <row r="39" spans="1:23" ht="14.25" hidden="1" customHeight="1" x14ac:dyDescent="0.35">
      <c r="A39" s="26">
        <v>144</v>
      </c>
      <c r="B39" s="16" t="s">
        <v>153</v>
      </c>
      <c r="C39" s="16" t="s">
        <v>149</v>
      </c>
      <c r="D39" s="16" t="s">
        <v>154</v>
      </c>
      <c r="E39" s="16" t="s">
        <v>151</v>
      </c>
      <c r="F39" s="17">
        <v>43868</v>
      </c>
      <c r="G39" s="16" t="s">
        <v>21</v>
      </c>
      <c r="H39" s="19">
        <v>74</v>
      </c>
      <c r="I39" s="19">
        <v>2</v>
      </c>
      <c r="J39" s="16">
        <v>1.24</v>
      </c>
      <c r="K39" s="20" t="s">
        <v>155</v>
      </c>
      <c r="L39" s="20">
        <v>0.82638888888888884</v>
      </c>
      <c r="M39" s="20">
        <v>0.84243055555555557</v>
      </c>
      <c r="N39" s="20">
        <v>0.84864583333333332</v>
      </c>
      <c r="O39" s="20">
        <v>0.85466435185185186</v>
      </c>
      <c r="P39" s="16">
        <v>1</v>
      </c>
      <c r="Q39" s="16" t="str">
        <f>TEXT(Table4[[#This Row],[Order Date]],"DDDD")</f>
        <v>Friday</v>
      </c>
      <c r="R39" s="21" t="str" cm="1">
        <f t="array" ref="R39">INDEX(Table5[Restaurant Type],MATCH(Table4[[#This Row],[Restaurant ID]],Table5[Restaurant ID],0),)</f>
        <v>Pizza</v>
      </c>
      <c r="S39" s="21" t="s">
        <v>2148</v>
      </c>
      <c r="T39" s="21">
        <f>Table4[[#This Row],[Order Ready Time]]-Table4[[#This Row],[Order Placed Time]]</f>
        <v>1.6041666666666732E-2</v>
      </c>
      <c r="U39" s="21">
        <f>Table4[[#This Row],[Order Picked Up By Driver Time]]-Table4[[#This Row],[Order Ready Time]]</f>
        <v>6.2152777777777501E-3</v>
      </c>
      <c r="V39" s="21">
        <f>Table4[[#This Row],[Order Delivered To Guest Time]]-Table4[[#This Row],[Order Picked Up By Driver Time]]</f>
        <v>6.0185185185185341E-3</v>
      </c>
      <c r="W39" s="20">
        <f t="shared" si="0"/>
        <v>2.8275462962963016E-2</v>
      </c>
    </row>
    <row r="40" spans="1:23" ht="14.25" hidden="1" customHeight="1" x14ac:dyDescent="0.35">
      <c r="A40" s="26">
        <v>145</v>
      </c>
      <c r="B40" s="16" t="s">
        <v>156</v>
      </c>
      <c r="C40" s="16" t="s">
        <v>149</v>
      </c>
      <c r="D40" s="16" t="s">
        <v>157</v>
      </c>
      <c r="E40" s="16" t="s">
        <v>151</v>
      </c>
      <c r="F40" s="17">
        <v>43869</v>
      </c>
      <c r="G40" s="16" t="s">
        <v>158</v>
      </c>
      <c r="H40" s="19">
        <v>40</v>
      </c>
      <c r="I40" s="19">
        <v>0</v>
      </c>
      <c r="J40" s="16">
        <v>5.2799999999999994</v>
      </c>
      <c r="K40" s="20" t="s">
        <v>159</v>
      </c>
      <c r="L40" s="20">
        <v>0.86805555555555547</v>
      </c>
      <c r="M40" s="20">
        <v>0.89541666666666664</v>
      </c>
      <c r="N40" s="20">
        <v>0.89744212962962966</v>
      </c>
      <c r="O40" s="20">
        <v>0.90173611111111107</v>
      </c>
      <c r="P40" s="16">
        <v>3</v>
      </c>
      <c r="Q40" s="16" t="str">
        <f>TEXT(Table4[[#This Row],[Order Date]],"DDDD")</f>
        <v>Saturday</v>
      </c>
      <c r="R40" s="21" t="str" cm="1">
        <f t="array" ref="R40">INDEX(Table5[Restaurant Type],MATCH(Table4[[#This Row],[Restaurant ID]],Table5[Restaurant ID],0),)</f>
        <v>Pizza</v>
      </c>
      <c r="S40" s="21" t="s">
        <v>2148</v>
      </c>
      <c r="T40" s="21">
        <f>Table4[[#This Row],[Order Ready Time]]-Table4[[#This Row],[Order Placed Time]]</f>
        <v>2.7361111111111169E-2</v>
      </c>
      <c r="U40" s="21">
        <f>Table4[[#This Row],[Order Picked Up By Driver Time]]-Table4[[#This Row],[Order Ready Time]]</f>
        <v>2.0254629629630205E-3</v>
      </c>
      <c r="V40" s="21">
        <f>Table4[[#This Row],[Order Delivered To Guest Time]]-Table4[[#This Row],[Order Picked Up By Driver Time]]</f>
        <v>4.2939814814814126E-3</v>
      </c>
      <c r="W40" s="20">
        <f t="shared" si="0"/>
        <v>3.3680555555555602E-2</v>
      </c>
    </row>
    <row r="41" spans="1:23" ht="14.25" hidden="1" customHeight="1" x14ac:dyDescent="0.35">
      <c r="A41" s="26">
        <v>147</v>
      </c>
      <c r="B41" s="16" t="s">
        <v>160</v>
      </c>
      <c r="C41" s="16" t="s">
        <v>161</v>
      </c>
      <c r="D41" s="16" t="s">
        <v>162</v>
      </c>
      <c r="E41" s="16" t="s">
        <v>163</v>
      </c>
      <c r="F41" s="17">
        <v>43870</v>
      </c>
      <c r="G41" s="16" t="s">
        <v>158</v>
      </c>
      <c r="H41" s="19">
        <v>26</v>
      </c>
      <c r="I41" s="19">
        <v>0</v>
      </c>
      <c r="J41" s="16">
        <v>3.4099999999999997</v>
      </c>
      <c r="K41" s="20" t="s">
        <v>164</v>
      </c>
      <c r="L41" s="20">
        <v>0.90972222222222221</v>
      </c>
      <c r="M41" s="20">
        <v>0.91015046296296298</v>
      </c>
      <c r="N41" s="20">
        <v>0.91524305555555552</v>
      </c>
      <c r="O41" s="20">
        <v>0.92282407407407396</v>
      </c>
      <c r="P41" s="16">
        <v>3</v>
      </c>
      <c r="Q41" s="16" t="str">
        <f>TEXT(Table4[[#This Row],[Order Date]],"DDDD")</f>
        <v>Sunday</v>
      </c>
      <c r="R41" s="21" t="str" cm="1">
        <f t="array" ref="R41">INDEX(Table5[Restaurant Type],MATCH(Table4[[#This Row],[Restaurant ID]],Table5[Restaurant ID],0),)</f>
        <v>Pizza</v>
      </c>
      <c r="S41" s="21" t="s">
        <v>2148</v>
      </c>
      <c r="T41" s="21">
        <f>Table4[[#This Row],[Order Ready Time]]-Table4[[#This Row],[Order Placed Time]]</f>
        <v>4.2824074074077068E-4</v>
      </c>
      <c r="U41" s="21">
        <f>Table4[[#This Row],[Order Picked Up By Driver Time]]-Table4[[#This Row],[Order Ready Time]]</f>
        <v>5.0925925925925375E-3</v>
      </c>
      <c r="V41" s="21">
        <f>Table4[[#This Row],[Order Delivered To Guest Time]]-Table4[[#This Row],[Order Picked Up By Driver Time]]</f>
        <v>7.5810185185184453E-3</v>
      </c>
      <c r="W41" s="20">
        <f t="shared" si="0"/>
        <v>1.3101851851851753E-2</v>
      </c>
    </row>
    <row r="42" spans="1:23" ht="14.25" hidden="1" customHeight="1" x14ac:dyDescent="0.35">
      <c r="A42" s="26">
        <v>148</v>
      </c>
      <c r="B42" s="16" t="s">
        <v>165</v>
      </c>
      <c r="C42" s="16" t="s">
        <v>161</v>
      </c>
      <c r="D42" s="16" t="s">
        <v>166</v>
      </c>
      <c r="E42" s="16" t="s">
        <v>163</v>
      </c>
      <c r="F42" s="17">
        <v>43871</v>
      </c>
      <c r="G42" s="16" t="s">
        <v>158</v>
      </c>
      <c r="H42" s="19">
        <v>17</v>
      </c>
      <c r="I42" s="19">
        <v>0</v>
      </c>
      <c r="J42" s="16">
        <v>0.41000000000000003</v>
      </c>
      <c r="K42" s="20" t="s">
        <v>167</v>
      </c>
      <c r="L42" s="20">
        <v>0.82638888888888884</v>
      </c>
      <c r="M42" s="20">
        <v>0.84243055555555557</v>
      </c>
      <c r="N42" s="20">
        <v>0.84864583333333332</v>
      </c>
      <c r="O42" s="20">
        <v>0.85466435185185186</v>
      </c>
      <c r="P42" s="16">
        <v>5</v>
      </c>
      <c r="Q42" s="16" t="str">
        <f>TEXT(Table4[[#This Row],[Order Date]],"DDDD")</f>
        <v>Monday</v>
      </c>
      <c r="R42" s="21" t="str" cm="1">
        <f t="array" ref="R42">INDEX(Table5[Restaurant Type],MATCH(Table4[[#This Row],[Restaurant ID]],Table5[Restaurant ID],0),)</f>
        <v>Pizza</v>
      </c>
      <c r="S42" s="21" t="s">
        <v>2148</v>
      </c>
      <c r="T42" s="21">
        <f>Table4[[#This Row],[Order Ready Time]]-Table4[[#This Row],[Order Placed Time]]</f>
        <v>1.6041666666666732E-2</v>
      </c>
      <c r="U42" s="21">
        <f>Table4[[#This Row],[Order Picked Up By Driver Time]]-Table4[[#This Row],[Order Ready Time]]</f>
        <v>6.2152777777777501E-3</v>
      </c>
      <c r="V42" s="21">
        <f>Table4[[#This Row],[Order Delivered To Guest Time]]-Table4[[#This Row],[Order Picked Up By Driver Time]]</f>
        <v>6.0185185185185341E-3</v>
      </c>
      <c r="W42" s="20">
        <f t="shared" si="0"/>
        <v>2.8275462962963016E-2</v>
      </c>
    </row>
    <row r="43" spans="1:23" ht="14.25" hidden="1" customHeight="1" x14ac:dyDescent="0.35">
      <c r="A43" s="26">
        <v>149</v>
      </c>
      <c r="B43" s="16" t="s">
        <v>168</v>
      </c>
      <c r="C43" s="16" t="s">
        <v>161</v>
      </c>
      <c r="D43" s="16" t="s">
        <v>169</v>
      </c>
      <c r="E43" s="16" t="s">
        <v>163</v>
      </c>
      <c r="F43" s="17">
        <v>43872</v>
      </c>
      <c r="G43" s="16" t="s">
        <v>158</v>
      </c>
      <c r="H43" s="19">
        <v>20</v>
      </c>
      <c r="I43" s="19">
        <v>2</v>
      </c>
      <c r="J43" s="16">
        <v>3.94</v>
      </c>
      <c r="K43" s="20" t="s">
        <v>170</v>
      </c>
      <c r="L43" s="20">
        <v>0.86805555555555547</v>
      </c>
      <c r="M43" s="20">
        <v>0.89541666666666664</v>
      </c>
      <c r="N43" s="20">
        <v>0.89744212962962966</v>
      </c>
      <c r="O43" s="20">
        <v>0.90173611111111107</v>
      </c>
      <c r="P43" s="16">
        <v>3</v>
      </c>
      <c r="Q43" s="16" t="str">
        <f>TEXT(Table4[[#This Row],[Order Date]],"DDDD")</f>
        <v>Tuesday</v>
      </c>
      <c r="R43" s="21" t="str" cm="1">
        <f t="array" ref="R43">INDEX(Table5[Restaurant Type],MATCH(Table4[[#This Row],[Restaurant ID]],Table5[Restaurant ID],0),)</f>
        <v>Pizza</v>
      </c>
      <c r="S43" s="21" t="s">
        <v>2148</v>
      </c>
      <c r="T43" s="21">
        <f>Table4[[#This Row],[Order Ready Time]]-Table4[[#This Row],[Order Placed Time]]</f>
        <v>2.7361111111111169E-2</v>
      </c>
      <c r="U43" s="21">
        <f>Table4[[#This Row],[Order Picked Up By Driver Time]]-Table4[[#This Row],[Order Ready Time]]</f>
        <v>2.0254629629630205E-3</v>
      </c>
      <c r="V43" s="21">
        <f>Table4[[#This Row],[Order Delivered To Guest Time]]-Table4[[#This Row],[Order Picked Up By Driver Time]]</f>
        <v>4.2939814814814126E-3</v>
      </c>
      <c r="W43" s="20">
        <f t="shared" si="0"/>
        <v>3.3680555555555602E-2</v>
      </c>
    </row>
    <row r="44" spans="1:23" ht="14.25" hidden="1" customHeight="1" x14ac:dyDescent="0.35">
      <c r="A44" s="26">
        <v>150</v>
      </c>
      <c r="B44" s="16" t="s">
        <v>171</v>
      </c>
      <c r="C44" s="16" t="s">
        <v>161</v>
      </c>
      <c r="D44" s="16" t="s">
        <v>172</v>
      </c>
      <c r="E44" s="16" t="s">
        <v>163</v>
      </c>
      <c r="F44" s="17">
        <v>43873</v>
      </c>
      <c r="G44" s="16" t="s">
        <v>158</v>
      </c>
      <c r="H44" s="19">
        <v>35</v>
      </c>
      <c r="I44" s="19">
        <v>1</v>
      </c>
      <c r="J44" s="16">
        <v>4.05</v>
      </c>
      <c r="K44" s="20" t="s">
        <v>173</v>
      </c>
      <c r="L44" s="20">
        <v>0.90972222222222221</v>
      </c>
      <c r="M44" s="20">
        <v>0.91015046296296298</v>
      </c>
      <c r="N44" s="20">
        <v>0.91524305555555552</v>
      </c>
      <c r="O44" s="20">
        <v>0.92282407407407396</v>
      </c>
      <c r="P44" s="16">
        <v>3</v>
      </c>
      <c r="Q44" s="16" t="str">
        <f>TEXT(Table4[[#This Row],[Order Date]],"DDDD")</f>
        <v>Wednesday</v>
      </c>
      <c r="R44" s="21" t="str" cm="1">
        <f t="array" ref="R44">INDEX(Table5[Restaurant Type],MATCH(Table4[[#This Row],[Restaurant ID]],Table5[Restaurant ID],0),)</f>
        <v>Pizza</v>
      </c>
      <c r="S44" s="21" t="s">
        <v>2148</v>
      </c>
      <c r="T44" s="21">
        <f>Table4[[#This Row],[Order Ready Time]]-Table4[[#This Row],[Order Placed Time]]</f>
        <v>4.2824074074077068E-4</v>
      </c>
      <c r="U44" s="21">
        <f>Table4[[#This Row],[Order Picked Up By Driver Time]]-Table4[[#This Row],[Order Ready Time]]</f>
        <v>5.0925925925925375E-3</v>
      </c>
      <c r="V44" s="21">
        <f>Table4[[#This Row],[Order Delivered To Guest Time]]-Table4[[#This Row],[Order Picked Up By Driver Time]]</f>
        <v>7.5810185185184453E-3</v>
      </c>
      <c r="W44" s="20">
        <f t="shared" si="0"/>
        <v>1.3101851851851753E-2</v>
      </c>
    </row>
    <row r="45" spans="1:23" ht="14.25" hidden="1" customHeight="1" x14ac:dyDescent="0.35">
      <c r="A45" s="26">
        <v>151</v>
      </c>
      <c r="B45" s="16" t="s">
        <v>174</v>
      </c>
      <c r="C45" s="16" t="s">
        <v>175</v>
      </c>
      <c r="D45" s="16" t="s">
        <v>176</v>
      </c>
      <c r="E45" s="16" t="s">
        <v>177</v>
      </c>
      <c r="F45" s="17">
        <v>43874</v>
      </c>
      <c r="G45" s="16" t="s">
        <v>158</v>
      </c>
      <c r="H45" s="19">
        <v>39</v>
      </c>
      <c r="I45" s="19">
        <v>0</v>
      </c>
      <c r="J45" s="16">
        <v>5.1899999999999995</v>
      </c>
      <c r="K45" s="20" t="s">
        <v>178</v>
      </c>
      <c r="L45" s="20">
        <v>0.78472222222222221</v>
      </c>
      <c r="M45" s="20">
        <v>0.81074074074074076</v>
      </c>
      <c r="N45" s="20">
        <v>0.81437500000000007</v>
      </c>
      <c r="O45" s="20">
        <v>0.82030092592592585</v>
      </c>
      <c r="P45" s="16">
        <v>1</v>
      </c>
      <c r="Q45" s="16" t="str">
        <f>TEXT(Table4[[#This Row],[Order Date]],"DDDD")</f>
        <v>Thursday</v>
      </c>
      <c r="R45" s="21" t="str" cm="1">
        <f t="array" ref="R45">INDEX(Table5[Restaurant Type],MATCH(Table4[[#This Row],[Restaurant ID]],Table5[Restaurant ID],0),)</f>
        <v>Pizza</v>
      </c>
      <c r="S45" s="21" t="s">
        <v>2148</v>
      </c>
      <c r="T45" s="21">
        <f>Table4[[#This Row],[Order Ready Time]]-Table4[[#This Row],[Order Placed Time]]</f>
        <v>2.6018518518518552E-2</v>
      </c>
      <c r="U45" s="21">
        <f>Table4[[#This Row],[Order Picked Up By Driver Time]]-Table4[[#This Row],[Order Ready Time]]</f>
        <v>3.6342592592593093E-3</v>
      </c>
      <c r="V45" s="21">
        <f>Table4[[#This Row],[Order Delivered To Guest Time]]-Table4[[#This Row],[Order Picked Up By Driver Time]]</f>
        <v>5.925925925925779E-3</v>
      </c>
      <c r="W45" s="20">
        <f t="shared" si="0"/>
        <v>3.557870370370364E-2</v>
      </c>
    </row>
    <row r="46" spans="1:23" ht="14.25" hidden="1" customHeight="1" x14ac:dyDescent="0.35">
      <c r="A46" s="26">
        <v>152</v>
      </c>
      <c r="B46" s="16" t="s">
        <v>179</v>
      </c>
      <c r="C46" s="16" t="s">
        <v>175</v>
      </c>
      <c r="D46" s="16" t="s">
        <v>180</v>
      </c>
      <c r="E46" s="16" t="s">
        <v>177</v>
      </c>
      <c r="F46" s="17">
        <v>43875</v>
      </c>
      <c r="G46" s="16" t="s">
        <v>158</v>
      </c>
      <c r="H46" s="19">
        <v>34</v>
      </c>
      <c r="I46" s="19">
        <v>2</v>
      </c>
      <c r="J46" s="16">
        <v>1.71</v>
      </c>
      <c r="K46" s="20" t="s">
        <v>181</v>
      </c>
      <c r="L46" s="20">
        <v>0.82638888888888884</v>
      </c>
      <c r="M46" s="20">
        <v>0.85053240740740732</v>
      </c>
      <c r="N46" s="20">
        <v>0.85649305555555555</v>
      </c>
      <c r="O46" s="20">
        <v>0.86273148148148149</v>
      </c>
      <c r="P46" s="16">
        <v>1</v>
      </c>
      <c r="Q46" s="16" t="str">
        <f>TEXT(Table4[[#This Row],[Order Date]],"DDDD")</f>
        <v>Friday</v>
      </c>
      <c r="R46" s="21" t="str" cm="1">
        <f t="array" ref="R46">INDEX(Table5[Restaurant Type],MATCH(Table4[[#This Row],[Restaurant ID]],Table5[Restaurant ID],0),)</f>
        <v>Pizza</v>
      </c>
      <c r="S46" s="21" t="s">
        <v>2148</v>
      </c>
      <c r="T46" s="21">
        <f>Table4[[#This Row],[Order Ready Time]]-Table4[[#This Row],[Order Placed Time]]</f>
        <v>2.4143518518518481E-2</v>
      </c>
      <c r="U46" s="21">
        <f>Table4[[#This Row],[Order Picked Up By Driver Time]]-Table4[[#This Row],[Order Ready Time]]</f>
        <v>5.9606481481482287E-3</v>
      </c>
      <c r="V46" s="21">
        <f>Table4[[#This Row],[Order Delivered To Guest Time]]-Table4[[#This Row],[Order Picked Up By Driver Time]]</f>
        <v>6.2384259259259389E-3</v>
      </c>
      <c r="W46" s="20">
        <f t="shared" si="0"/>
        <v>3.6342592592592649E-2</v>
      </c>
    </row>
    <row r="47" spans="1:23" ht="14.25" hidden="1" customHeight="1" x14ac:dyDescent="0.35">
      <c r="A47" s="26">
        <v>153</v>
      </c>
      <c r="B47" s="16" t="s">
        <v>182</v>
      </c>
      <c r="C47" s="16" t="s">
        <v>183</v>
      </c>
      <c r="D47" s="16" t="s">
        <v>184</v>
      </c>
      <c r="E47" s="16" t="s">
        <v>185</v>
      </c>
      <c r="F47" s="17">
        <v>43876</v>
      </c>
      <c r="G47" s="16" t="s">
        <v>158</v>
      </c>
      <c r="H47" s="19">
        <v>54</v>
      </c>
      <c r="I47" s="19">
        <v>2</v>
      </c>
      <c r="J47" s="16">
        <v>4.88</v>
      </c>
      <c r="K47" s="20" t="s">
        <v>186</v>
      </c>
      <c r="L47" s="20">
        <v>0.36805555555555558</v>
      </c>
      <c r="M47" s="20">
        <v>0.39090277777777777</v>
      </c>
      <c r="N47" s="20">
        <v>0.39872685185185186</v>
      </c>
      <c r="O47" s="20">
        <v>0.40871527777777777</v>
      </c>
      <c r="P47" s="16">
        <v>3</v>
      </c>
      <c r="Q47" s="16" t="str">
        <f>TEXT(Table4[[#This Row],[Order Date]],"DDDD")</f>
        <v>Saturday</v>
      </c>
      <c r="R47" s="21" t="str" cm="1">
        <f t="array" ref="R47">INDEX(Table5[Restaurant Type],MATCH(Table4[[#This Row],[Restaurant ID]],Table5[Restaurant ID],0),)</f>
        <v>Bakery</v>
      </c>
      <c r="S47" s="21" t="s">
        <v>2145</v>
      </c>
      <c r="T47" s="21">
        <f>Table4[[#This Row],[Order Ready Time]]-Table4[[#This Row],[Order Placed Time]]</f>
        <v>2.2847222222222185E-2</v>
      </c>
      <c r="U47" s="21">
        <f>Table4[[#This Row],[Order Picked Up By Driver Time]]-Table4[[#This Row],[Order Ready Time]]</f>
        <v>7.8240740740740944E-3</v>
      </c>
      <c r="V47" s="21">
        <f>Table4[[#This Row],[Order Delivered To Guest Time]]-Table4[[#This Row],[Order Picked Up By Driver Time]]</f>
        <v>9.9884259259259145E-3</v>
      </c>
      <c r="W47" s="20">
        <f t="shared" si="0"/>
        <v>4.0659722222222194E-2</v>
      </c>
    </row>
    <row r="48" spans="1:23" ht="14.25" hidden="1" customHeight="1" x14ac:dyDescent="0.35">
      <c r="A48" s="26">
        <v>154</v>
      </c>
      <c r="B48" s="16" t="s">
        <v>187</v>
      </c>
      <c r="C48" s="16" t="s">
        <v>183</v>
      </c>
      <c r="D48" s="16" t="s">
        <v>188</v>
      </c>
      <c r="E48" s="16" t="s">
        <v>185</v>
      </c>
      <c r="F48" s="17">
        <v>43877</v>
      </c>
      <c r="G48" s="16" t="s">
        <v>158</v>
      </c>
      <c r="H48" s="19">
        <v>68</v>
      </c>
      <c r="I48" s="19">
        <v>1</v>
      </c>
      <c r="J48" s="16">
        <v>4.91</v>
      </c>
      <c r="K48" s="20" t="s">
        <v>189</v>
      </c>
      <c r="L48" s="20">
        <v>0.40972222222222227</v>
      </c>
      <c r="M48" s="20">
        <v>0.41900462962962964</v>
      </c>
      <c r="N48" s="20">
        <v>0.42069444444444443</v>
      </c>
      <c r="O48" s="20">
        <v>0.42166666666666663</v>
      </c>
      <c r="P48" s="16">
        <v>3</v>
      </c>
      <c r="Q48" s="16" t="str">
        <f>TEXT(Table4[[#This Row],[Order Date]],"DDDD")</f>
        <v>Sunday</v>
      </c>
      <c r="R48" s="21" t="str" cm="1">
        <f t="array" ref="R48">INDEX(Table5[Restaurant Type],MATCH(Table4[[#This Row],[Restaurant ID]],Table5[Restaurant ID],0),)</f>
        <v>Oriental</v>
      </c>
      <c r="S48" s="21" t="s">
        <v>2145</v>
      </c>
      <c r="T48" s="21">
        <f>Table4[[#This Row],[Order Ready Time]]-Table4[[#This Row],[Order Placed Time]]</f>
        <v>9.2824074074073781E-3</v>
      </c>
      <c r="U48" s="21">
        <f>Table4[[#This Row],[Order Picked Up By Driver Time]]-Table4[[#This Row],[Order Ready Time]]</f>
        <v>1.6898148148147829E-3</v>
      </c>
      <c r="V48" s="21">
        <f>Table4[[#This Row],[Order Delivered To Guest Time]]-Table4[[#This Row],[Order Picked Up By Driver Time]]</f>
        <v>9.7222222222220767E-4</v>
      </c>
      <c r="W48" s="20">
        <f t="shared" si="0"/>
        <v>1.1944444444444369E-2</v>
      </c>
    </row>
    <row r="49" spans="1:23" ht="14.25" hidden="1" customHeight="1" x14ac:dyDescent="0.35">
      <c r="A49" s="26">
        <v>155</v>
      </c>
      <c r="B49" s="16" t="s">
        <v>190</v>
      </c>
      <c r="C49" s="16" t="s">
        <v>191</v>
      </c>
      <c r="D49" s="16" t="s">
        <v>192</v>
      </c>
      <c r="E49" s="16" t="s">
        <v>193</v>
      </c>
      <c r="F49" s="17">
        <v>43878</v>
      </c>
      <c r="G49" s="16" t="s">
        <v>158</v>
      </c>
      <c r="H49" s="19">
        <v>74</v>
      </c>
      <c r="I49" s="19">
        <v>2</v>
      </c>
      <c r="J49" s="16">
        <v>1.82</v>
      </c>
      <c r="K49" s="20" t="s">
        <v>194</v>
      </c>
      <c r="L49" s="20">
        <v>0.4513888888888889</v>
      </c>
      <c r="M49" s="20">
        <v>0.45420138888888889</v>
      </c>
      <c r="N49" s="20">
        <v>0.45833333333333331</v>
      </c>
      <c r="O49" s="20">
        <v>0.46097222222222217</v>
      </c>
      <c r="P49" s="16">
        <v>3</v>
      </c>
      <c r="Q49" s="16" t="str">
        <f>TEXT(Table4[[#This Row],[Order Date]],"DDDD")</f>
        <v>Monday</v>
      </c>
      <c r="R49" s="21" t="str" cm="1">
        <f t="array" ref="R49">INDEX(Table5[Restaurant Type],MATCH(Table4[[#This Row],[Restaurant ID]],Table5[Restaurant ID],0),)</f>
        <v>Bakery</v>
      </c>
      <c r="S49" s="21" t="s">
        <v>2145</v>
      </c>
      <c r="T49" s="21">
        <f>Table4[[#This Row],[Order Ready Time]]-Table4[[#This Row],[Order Placed Time]]</f>
        <v>2.8124999999999956E-3</v>
      </c>
      <c r="U49" s="21">
        <f>Table4[[#This Row],[Order Picked Up By Driver Time]]-Table4[[#This Row],[Order Ready Time]]</f>
        <v>4.1319444444444242E-3</v>
      </c>
      <c r="V49" s="21">
        <f>Table4[[#This Row],[Order Delivered To Guest Time]]-Table4[[#This Row],[Order Picked Up By Driver Time]]</f>
        <v>2.6388888888888573E-3</v>
      </c>
      <c r="W49" s="20">
        <f t="shared" si="0"/>
        <v>9.5833333333332771E-3</v>
      </c>
    </row>
    <row r="50" spans="1:23" ht="14.25" hidden="1" customHeight="1" x14ac:dyDescent="0.35">
      <c r="A50" s="26">
        <v>156</v>
      </c>
      <c r="B50" s="16" t="s">
        <v>195</v>
      </c>
      <c r="C50" s="16" t="s">
        <v>191</v>
      </c>
      <c r="D50" s="16" t="s">
        <v>196</v>
      </c>
      <c r="E50" s="16" t="s">
        <v>193</v>
      </c>
      <c r="F50" s="17">
        <v>43879</v>
      </c>
      <c r="G50" s="16" t="s">
        <v>158</v>
      </c>
      <c r="H50" s="19">
        <v>34</v>
      </c>
      <c r="I50" s="19">
        <v>0</v>
      </c>
      <c r="J50" s="16">
        <v>0.5</v>
      </c>
      <c r="K50" s="20" t="s">
        <v>197</v>
      </c>
      <c r="L50" s="20">
        <v>0.49305555555555558</v>
      </c>
      <c r="M50" s="20">
        <v>0.51241898148148146</v>
      </c>
      <c r="N50" s="20">
        <v>0.51664351851851853</v>
      </c>
      <c r="O50" s="20">
        <v>0.51755787037037038</v>
      </c>
      <c r="P50" s="16">
        <v>3</v>
      </c>
      <c r="Q50" s="16" t="str">
        <f>TEXT(Table4[[#This Row],[Order Date]],"DDDD")</f>
        <v>Tuesday</v>
      </c>
      <c r="R50" s="21" t="str" cm="1">
        <f t="array" ref="R50">INDEX(Table5[Restaurant Type],MATCH(Table4[[#This Row],[Restaurant ID]],Table5[Restaurant ID],0),)</f>
        <v>Pizza</v>
      </c>
      <c r="S50" s="21" t="s">
        <v>2146</v>
      </c>
      <c r="T50" s="21">
        <f>Table4[[#This Row],[Order Ready Time]]-Table4[[#This Row],[Order Placed Time]]</f>
        <v>1.9363425925925881E-2</v>
      </c>
      <c r="U50" s="21">
        <f>Table4[[#This Row],[Order Picked Up By Driver Time]]-Table4[[#This Row],[Order Ready Time]]</f>
        <v>4.2245370370370683E-3</v>
      </c>
      <c r="V50" s="21">
        <f>Table4[[#This Row],[Order Delivered To Guest Time]]-Table4[[#This Row],[Order Picked Up By Driver Time]]</f>
        <v>9.1435185185184675E-4</v>
      </c>
      <c r="W50" s="20">
        <f t="shared" si="0"/>
        <v>2.4502314814814796E-2</v>
      </c>
    </row>
    <row r="51" spans="1:23" ht="14.25" hidden="1" customHeight="1" x14ac:dyDescent="0.35">
      <c r="A51" s="26">
        <v>158</v>
      </c>
      <c r="B51" s="16" t="s">
        <v>198</v>
      </c>
      <c r="C51" s="16" t="s">
        <v>199</v>
      </c>
      <c r="D51" s="16" t="s">
        <v>200</v>
      </c>
      <c r="E51" s="16" t="s">
        <v>201</v>
      </c>
      <c r="F51" s="17">
        <v>43880</v>
      </c>
      <c r="G51" s="16" t="s">
        <v>158</v>
      </c>
      <c r="H51" s="19">
        <v>16</v>
      </c>
      <c r="I51" s="19">
        <v>2</v>
      </c>
      <c r="J51" s="16">
        <v>4.13</v>
      </c>
      <c r="K51" s="20" t="s">
        <v>202</v>
      </c>
      <c r="L51" s="20">
        <v>0.53472222222222221</v>
      </c>
      <c r="M51" s="20">
        <v>0.54057870370370364</v>
      </c>
      <c r="N51" s="20">
        <v>0.54409722222222223</v>
      </c>
      <c r="O51" s="20">
        <v>0.54814814814814816</v>
      </c>
      <c r="P51" s="16">
        <v>2</v>
      </c>
      <c r="Q51" s="16" t="str">
        <f>TEXT(Table4[[#This Row],[Order Date]],"DDDD")</f>
        <v>Wednesday</v>
      </c>
      <c r="R51" s="21" t="str" cm="1">
        <f t="array" ref="R51">INDEX(Table5[Restaurant Type],MATCH(Table4[[#This Row],[Restaurant ID]],Table5[Restaurant ID],0),)</f>
        <v>Italian</v>
      </c>
      <c r="S51" s="21" t="s">
        <v>2146</v>
      </c>
      <c r="T51" s="21">
        <f>Table4[[#This Row],[Order Ready Time]]-Table4[[#This Row],[Order Placed Time]]</f>
        <v>5.8564814814814348E-3</v>
      </c>
      <c r="U51" s="21">
        <f>Table4[[#This Row],[Order Picked Up By Driver Time]]-Table4[[#This Row],[Order Ready Time]]</f>
        <v>3.5185185185185874E-3</v>
      </c>
      <c r="V51" s="21">
        <f>Table4[[#This Row],[Order Delivered To Guest Time]]-Table4[[#This Row],[Order Picked Up By Driver Time]]</f>
        <v>4.05092592592593E-3</v>
      </c>
      <c r="W51" s="20">
        <f t="shared" si="0"/>
        <v>1.3425925925925952E-2</v>
      </c>
    </row>
    <row r="52" spans="1:23" ht="14.25" hidden="1" customHeight="1" x14ac:dyDescent="0.35">
      <c r="A52" s="26">
        <v>159</v>
      </c>
      <c r="B52" s="16" t="s">
        <v>203</v>
      </c>
      <c r="C52" s="16" t="s">
        <v>199</v>
      </c>
      <c r="D52" s="16" t="s">
        <v>204</v>
      </c>
      <c r="E52" s="16" t="s">
        <v>201</v>
      </c>
      <c r="F52" s="17">
        <v>43881</v>
      </c>
      <c r="G52" s="16" t="s">
        <v>158</v>
      </c>
      <c r="H52" s="19">
        <v>39</v>
      </c>
      <c r="I52" s="19">
        <v>1</v>
      </c>
      <c r="J52" s="16">
        <v>2.5599999999999996</v>
      </c>
      <c r="K52" s="20" t="s">
        <v>205</v>
      </c>
      <c r="L52" s="20">
        <v>0.57638888888888895</v>
      </c>
      <c r="M52" s="20">
        <v>0.60151620370370373</v>
      </c>
      <c r="N52" s="20">
        <v>0.60598379629629628</v>
      </c>
      <c r="O52" s="20">
        <v>0.6101388888888889</v>
      </c>
      <c r="P52" s="16">
        <v>1</v>
      </c>
      <c r="Q52" s="16" t="str">
        <f>TEXT(Table4[[#This Row],[Order Date]],"DDDD")</f>
        <v>Thursday</v>
      </c>
      <c r="R52" s="21" t="str" cm="1">
        <f t="array" ref="R52">INDEX(Table5[Restaurant Type],MATCH(Table4[[#This Row],[Restaurant ID]],Table5[Restaurant ID],0),)</f>
        <v>Pizza</v>
      </c>
      <c r="S52" s="21" t="s">
        <v>2146</v>
      </c>
      <c r="T52" s="21">
        <f>Table4[[#This Row],[Order Ready Time]]-Table4[[#This Row],[Order Placed Time]]</f>
        <v>2.5127314814814783E-2</v>
      </c>
      <c r="U52" s="21">
        <f>Table4[[#This Row],[Order Picked Up By Driver Time]]-Table4[[#This Row],[Order Ready Time]]</f>
        <v>4.4675925925925508E-3</v>
      </c>
      <c r="V52" s="21">
        <f>Table4[[#This Row],[Order Delivered To Guest Time]]-Table4[[#This Row],[Order Picked Up By Driver Time]]</f>
        <v>4.155092592592613E-3</v>
      </c>
      <c r="W52" s="20">
        <f t="shared" si="0"/>
        <v>3.3749999999999947E-2</v>
      </c>
    </row>
    <row r="53" spans="1:23" ht="14.25" hidden="1" customHeight="1" x14ac:dyDescent="0.35">
      <c r="A53" s="26">
        <v>160</v>
      </c>
      <c r="B53" s="16" t="s">
        <v>206</v>
      </c>
      <c r="C53" s="16" t="s">
        <v>199</v>
      </c>
      <c r="D53" s="16" t="s">
        <v>207</v>
      </c>
      <c r="E53" s="16" t="s">
        <v>201</v>
      </c>
      <c r="F53" s="17">
        <v>43882</v>
      </c>
      <c r="G53" s="16" t="s">
        <v>158</v>
      </c>
      <c r="H53" s="19">
        <v>47</v>
      </c>
      <c r="I53" s="19">
        <v>1</v>
      </c>
      <c r="J53" s="16">
        <v>0.77</v>
      </c>
      <c r="K53" s="20" t="s">
        <v>208</v>
      </c>
      <c r="L53" s="20">
        <v>0.61805555555555558</v>
      </c>
      <c r="M53" s="20">
        <v>0.63798611111111114</v>
      </c>
      <c r="N53" s="20">
        <v>0.64443287037037034</v>
      </c>
      <c r="O53" s="20">
        <v>0.65140046296296295</v>
      </c>
      <c r="P53" s="16">
        <v>5</v>
      </c>
      <c r="Q53" s="16" t="str">
        <f>TEXT(Table4[[#This Row],[Order Date]],"DDDD")</f>
        <v>Friday</v>
      </c>
      <c r="R53" s="21" t="str" cm="1">
        <f t="array" ref="R53">INDEX(Table5[Restaurant Type],MATCH(Table4[[#This Row],[Restaurant ID]],Table5[Restaurant ID],0),)</f>
        <v>Indian</v>
      </c>
      <c r="S53" s="21" t="s">
        <v>2146</v>
      </c>
      <c r="T53" s="21">
        <f>Table4[[#This Row],[Order Ready Time]]-Table4[[#This Row],[Order Placed Time]]</f>
        <v>1.9930555555555562E-2</v>
      </c>
      <c r="U53" s="21">
        <f>Table4[[#This Row],[Order Picked Up By Driver Time]]-Table4[[#This Row],[Order Ready Time]]</f>
        <v>6.4467592592591938E-3</v>
      </c>
      <c r="V53" s="21">
        <f>Table4[[#This Row],[Order Delivered To Guest Time]]-Table4[[#This Row],[Order Picked Up By Driver Time]]</f>
        <v>6.9675925925926085E-3</v>
      </c>
      <c r="W53" s="20">
        <f t="shared" si="0"/>
        <v>3.3344907407407365E-2</v>
      </c>
    </row>
    <row r="54" spans="1:23" ht="14.25" hidden="1" customHeight="1" x14ac:dyDescent="0.35">
      <c r="A54" s="26">
        <v>161</v>
      </c>
      <c r="B54" s="16" t="s">
        <v>209</v>
      </c>
      <c r="C54" s="16" t="s">
        <v>210</v>
      </c>
      <c r="D54" s="16" t="s">
        <v>172</v>
      </c>
      <c r="E54" s="16" t="s">
        <v>211</v>
      </c>
      <c r="F54" s="17">
        <v>43883</v>
      </c>
      <c r="G54" s="16" t="s">
        <v>21</v>
      </c>
      <c r="H54" s="19">
        <v>58</v>
      </c>
      <c r="I54" s="19">
        <v>2</v>
      </c>
      <c r="J54" s="16">
        <v>5.8599999999999994</v>
      </c>
      <c r="K54" s="20" t="s">
        <v>212</v>
      </c>
      <c r="L54" s="20">
        <v>0.65972222222222221</v>
      </c>
      <c r="M54" s="20">
        <v>0.68915509259259267</v>
      </c>
      <c r="N54" s="20">
        <v>0.69401620370370365</v>
      </c>
      <c r="O54" s="20">
        <v>0.70376157407407414</v>
      </c>
      <c r="P54" s="16">
        <v>3</v>
      </c>
      <c r="Q54" s="16" t="str">
        <f>TEXT(Table4[[#This Row],[Order Date]],"DDDD")</f>
        <v>Saturday</v>
      </c>
      <c r="R54" s="21" t="str" cm="1">
        <f t="array" ref="R54">INDEX(Table5[Restaurant Type],MATCH(Table4[[#This Row],[Restaurant ID]],Table5[Restaurant ID],0),)</f>
        <v>Pizza</v>
      </c>
      <c r="S54" s="21" t="s">
        <v>2147</v>
      </c>
      <c r="T54" s="21">
        <f>Table4[[#This Row],[Order Ready Time]]-Table4[[#This Row],[Order Placed Time]]</f>
        <v>2.9432870370370456E-2</v>
      </c>
      <c r="U54" s="21">
        <f>Table4[[#This Row],[Order Picked Up By Driver Time]]-Table4[[#This Row],[Order Ready Time]]</f>
        <v>4.8611111111109828E-3</v>
      </c>
      <c r="V54" s="21">
        <f>Table4[[#This Row],[Order Delivered To Guest Time]]-Table4[[#This Row],[Order Picked Up By Driver Time]]</f>
        <v>9.7453703703704875E-3</v>
      </c>
      <c r="W54" s="20">
        <f t="shared" si="0"/>
        <v>4.4039351851851927E-2</v>
      </c>
    </row>
    <row r="55" spans="1:23" ht="14.25" hidden="1" customHeight="1" x14ac:dyDescent="0.35">
      <c r="A55" s="26">
        <v>162</v>
      </c>
      <c r="B55" s="16" t="s">
        <v>213</v>
      </c>
      <c r="C55" s="16" t="s">
        <v>214</v>
      </c>
      <c r="D55" s="16" t="s">
        <v>215</v>
      </c>
      <c r="E55" s="16" t="s">
        <v>216</v>
      </c>
      <c r="F55" s="17">
        <v>43884</v>
      </c>
      <c r="G55" s="16" t="s">
        <v>21</v>
      </c>
      <c r="H55" s="19">
        <v>17</v>
      </c>
      <c r="I55" s="19">
        <v>0</v>
      </c>
      <c r="J55" s="16">
        <v>1.93</v>
      </c>
      <c r="K55" s="20" t="s">
        <v>217</v>
      </c>
      <c r="L55" s="20">
        <v>0.70138888888888884</v>
      </c>
      <c r="M55" s="20">
        <v>0.71456018518518516</v>
      </c>
      <c r="N55" s="20">
        <v>0.71668981481481486</v>
      </c>
      <c r="O55" s="20">
        <v>0.72667824074074072</v>
      </c>
      <c r="P55" s="16">
        <v>3</v>
      </c>
      <c r="Q55" s="16" t="str">
        <f>TEXT(Table4[[#This Row],[Order Date]],"DDDD")</f>
        <v>Sunday</v>
      </c>
      <c r="R55" s="21" t="str" cm="1">
        <f t="array" ref="R55">INDEX(Table5[Restaurant Type],MATCH(Table4[[#This Row],[Restaurant ID]],Table5[Restaurant ID],0),)</f>
        <v>Oriental</v>
      </c>
      <c r="S55" s="21" t="s">
        <v>2147</v>
      </c>
      <c r="T55" s="21">
        <f>Table4[[#This Row],[Order Ready Time]]-Table4[[#This Row],[Order Placed Time]]</f>
        <v>1.317129629629632E-2</v>
      </c>
      <c r="U55" s="21">
        <f>Table4[[#This Row],[Order Picked Up By Driver Time]]-Table4[[#This Row],[Order Ready Time]]</f>
        <v>2.1296296296297035E-3</v>
      </c>
      <c r="V55" s="21">
        <f>Table4[[#This Row],[Order Delivered To Guest Time]]-Table4[[#This Row],[Order Picked Up By Driver Time]]</f>
        <v>9.988425925925859E-3</v>
      </c>
      <c r="W55" s="20">
        <f t="shared" si="0"/>
        <v>2.5289351851851882E-2</v>
      </c>
    </row>
    <row r="56" spans="1:23" ht="14.25" hidden="1" customHeight="1" x14ac:dyDescent="0.35">
      <c r="A56" s="26">
        <v>163</v>
      </c>
      <c r="B56" s="16" t="s">
        <v>218</v>
      </c>
      <c r="C56" s="16" t="s">
        <v>214</v>
      </c>
      <c r="D56" s="16" t="s">
        <v>219</v>
      </c>
      <c r="E56" s="16" t="s">
        <v>216</v>
      </c>
      <c r="F56" s="17">
        <v>43885</v>
      </c>
      <c r="G56" s="16" t="s">
        <v>21</v>
      </c>
      <c r="H56" s="19">
        <v>24</v>
      </c>
      <c r="I56" s="19">
        <v>2</v>
      </c>
      <c r="J56" s="16">
        <v>1.56</v>
      </c>
      <c r="K56" s="20" t="s">
        <v>220</v>
      </c>
      <c r="L56" s="20">
        <v>0.74305555555555547</v>
      </c>
      <c r="M56" s="20">
        <v>0.75244212962962964</v>
      </c>
      <c r="N56" s="20">
        <v>0.75594907407407408</v>
      </c>
      <c r="O56" s="20">
        <v>0.75649305555555557</v>
      </c>
      <c r="P56" s="16">
        <v>4</v>
      </c>
      <c r="Q56" s="16" t="str">
        <f>TEXT(Table4[[#This Row],[Order Date]],"DDDD")</f>
        <v>Monday</v>
      </c>
      <c r="R56" s="21" t="str" cm="1">
        <f t="array" ref="R56">INDEX(Table5[Restaurant Type],MATCH(Table4[[#This Row],[Restaurant ID]],Table5[Restaurant ID],0),)</f>
        <v>Pizza</v>
      </c>
      <c r="S56" s="21" t="s">
        <v>2147</v>
      </c>
      <c r="T56" s="21">
        <f>Table4[[#This Row],[Order Ready Time]]-Table4[[#This Row],[Order Placed Time]]</f>
        <v>9.3865740740741721E-3</v>
      </c>
      <c r="U56" s="21">
        <f>Table4[[#This Row],[Order Picked Up By Driver Time]]-Table4[[#This Row],[Order Ready Time]]</f>
        <v>3.5069444444444375E-3</v>
      </c>
      <c r="V56" s="21">
        <f>Table4[[#This Row],[Order Delivered To Guest Time]]-Table4[[#This Row],[Order Picked Up By Driver Time]]</f>
        <v>5.439814814814925E-4</v>
      </c>
      <c r="W56" s="20">
        <f t="shared" si="0"/>
        <v>1.3437500000000102E-2</v>
      </c>
    </row>
    <row r="57" spans="1:23" ht="14.25" hidden="1" customHeight="1" x14ac:dyDescent="0.35">
      <c r="A57" s="26">
        <v>164</v>
      </c>
      <c r="B57" s="16" t="s">
        <v>221</v>
      </c>
      <c r="C57" s="16" t="s">
        <v>214</v>
      </c>
      <c r="D57" s="16" t="s">
        <v>222</v>
      </c>
      <c r="E57" s="16" t="s">
        <v>216</v>
      </c>
      <c r="F57" s="17">
        <v>43886</v>
      </c>
      <c r="G57" s="16" t="s">
        <v>21</v>
      </c>
      <c r="H57" s="19">
        <v>50</v>
      </c>
      <c r="I57" s="19">
        <v>0</v>
      </c>
      <c r="J57" s="16">
        <v>0.51</v>
      </c>
      <c r="K57" s="20" t="s">
        <v>223</v>
      </c>
      <c r="L57" s="20">
        <v>0.78472222222222221</v>
      </c>
      <c r="M57" s="20">
        <v>0.81074074074074076</v>
      </c>
      <c r="N57" s="20">
        <v>0.81437500000000007</v>
      </c>
      <c r="O57" s="20">
        <v>0.82030092592592585</v>
      </c>
      <c r="P57" s="16">
        <v>4</v>
      </c>
      <c r="Q57" s="16" t="str">
        <f>TEXT(Table4[[#This Row],[Order Date]],"DDDD")</f>
        <v>Tuesday</v>
      </c>
      <c r="R57" s="21" t="str" cm="1">
        <f t="array" ref="R57">INDEX(Table5[Restaurant Type],MATCH(Table4[[#This Row],[Restaurant ID]],Table5[Restaurant ID],0),)</f>
        <v>Pizza</v>
      </c>
      <c r="S57" s="21" t="s">
        <v>2148</v>
      </c>
      <c r="T57" s="21">
        <f>Table4[[#This Row],[Order Ready Time]]-Table4[[#This Row],[Order Placed Time]]</f>
        <v>2.6018518518518552E-2</v>
      </c>
      <c r="U57" s="21">
        <f>Table4[[#This Row],[Order Picked Up By Driver Time]]-Table4[[#This Row],[Order Ready Time]]</f>
        <v>3.6342592592593093E-3</v>
      </c>
      <c r="V57" s="21">
        <f>Table4[[#This Row],[Order Delivered To Guest Time]]-Table4[[#This Row],[Order Picked Up By Driver Time]]</f>
        <v>5.925925925925779E-3</v>
      </c>
      <c r="W57" s="20">
        <f t="shared" si="0"/>
        <v>3.557870370370364E-2</v>
      </c>
    </row>
    <row r="58" spans="1:23" ht="14.25" hidden="1" customHeight="1" x14ac:dyDescent="0.35">
      <c r="A58" s="26">
        <v>165</v>
      </c>
      <c r="B58" s="16" t="s">
        <v>224</v>
      </c>
      <c r="C58" s="16" t="s">
        <v>214</v>
      </c>
      <c r="D58" s="16" t="s">
        <v>225</v>
      </c>
      <c r="E58" s="16" t="s">
        <v>216</v>
      </c>
      <c r="F58" s="17">
        <v>43887</v>
      </c>
      <c r="G58" s="16" t="s">
        <v>21</v>
      </c>
      <c r="H58" s="19">
        <v>35</v>
      </c>
      <c r="I58" s="19">
        <v>2</v>
      </c>
      <c r="J58" s="16">
        <v>5.6499999999999995</v>
      </c>
      <c r="K58" s="20" t="s">
        <v>226</v>
      </c>
      <c r="L58" s="20">
        <v>0.82638888888888884</v>
      </c>
      <c r="M58" s="20">
        <v>0.85053240740740732</v>
      </c>
      <c r="N58" s="20">
        <v>0.85649305555555555</v>
      </c>
      <c r="O58" s="20">
        <v>0.86273148148148149</v>
      </c>
      <c r="P58" s="16">
        <v>1</v>
      </c>
      <c r="Q58" s="16" t="str">
        <f>TEXT(Table4[[#This Row],[Order Date]],"DDDD")</f>
        <v>Wednesday</v>
      </c>
      <c r="R58" s="21" t="str" cm="1">
        <f t="array" ref="R58">INDEX(Table5[Restaurant Type],MATCH(Table4[[#This Row],[Restaurant ID]],Table5[Restaurant ID],0),)</f>
        <v>Oriental</v>
      </c>
      <c r="S58" s="21" t="s">
        <v>2148</v>
      </c>
      <c r="T58" s="21">
        <f>Table4[[#This Row],[Order Ready Time]]-Table4[[#This Row],[Order Placed Time]]</f>
        <v>2.4143518518518481E-2</v>
      </c>
      <c r="U58" s="21">
        <f>Table4[[#This Row],[Order Picked Up By Driver Time]]-Table4[[#This Row],[Order Ready Time]]</f>
        <v>5.9606481481482287E-3</v>
      </c>
      <c r="V58" s="21">
        <f>Table4[[#This Row],[Order Delivered To Guest Time]]-Table4[[#This Row],[Order Picked Up By Driver Time]]</f>
        <v>6.2384259259259389E-3</v>
      </c>
      <c r="W58" s="20">
        <f t="shared" si="0"/>
        <v>3.6342592592592649E-2</v>
      </c>
    </row>
    <row r="59" spans="1:23" ht="14.25" hidden="1" customHeight="1" x14ac:dyDescent="0.35">
      <c r="A59" s="26">
        <v>166</v>
      </c>
      <c r="B59" s="16" t="s">
        <v>227</v>
      </c>
      <c r="C59" s="16" t="s">
        <v>214</v>
      </c>
      <c r="D59" s="16" t="s">
        <v>228</v>
      </c>
      <c r="E59" s="16" t="s">
        <v>216</v>
      </c>
      <c r="F59" s="17">
        <v>43888</v>
      </c>
      <c r="G59" s="16" t="s">
        <v>21</v>
      </c>
      <c r="H59" s="19">
        <v>20</v>
      </c>
      <c r="I59" s="19">
        <v>0</v>
      </c>
      <c r="J59" s="16">
        <v>4.41</v>
      </c>
      <c r="K59" s="20" t="s">
        <v>229</v>
      </c>
      <c r="L59" s="20">
        <v>0.86805555555555547</v>
      </c>
      <c r="M59" s="20">
        <v>0.89608796296296289</v>
      </c>
      <c r="N59" s="20">
        <v>0.90334490740740747</v>
      </c>
      <c r="O59" s="20">
        <v>0.90738425925925925</v>
      </c>
      <c r="P59" s="16">
        <v>1</v>
      </c>
      <c r="Q59" s="16" t="str">
        <f>TEXT(Table4[[#This Row],[Order Date]],"DDDD")</f>
        <v>Thursday</v>
      </c>
      <c r="R59" s="21" t="str" cm="1">
        <f t="array" ref="R59">INDEX(Table5[Restaurant Type],MATCH(Table4[[#This Row],[Restaurant ID]],Table5[Restaurant ID],0),)</f>
        <v>Oriental</v>
      </c>
      <c r="S59" s="21" t="s">
        <v>2148</v>
      </c>
      <c r="T59" s="21">
        <f>Table4[[#This Row],[Order Ready Time]]-Table4[[#This Row],[Order Placed Time]]</f>
        <v>2.8032407407407423E-2</v>
      </c>
      <c r="U59" s="21">
        <f>Table4[[#This Row],[Order Picked Up By Driver Time]]-Table4[[#This Row],[Order Ready Time]]</f>
        <v>7.2569444444445796E-3</v>
      </c>
      <c r="V59" s="21">
        <f>Table4[[#This Row],[Order Delivered To Guest Time]]-Table4[[#This Row],[Order Picked Up By Driver Time]]</f>
        <v>4.0393518518517801E-3</v>
      </c>
      <c r="W59" s="20">
        <f t="shared" si="0"/>
        <v>3.9328703703703782E-2</v>
      </c>
    </row>
    <row r="60" spans="1:23" ht="14.25" hidden="1" customHeight="1" x14ac:dyDescent="0.35">
      <c r="A60" s="26">
        <v>167</v>
      </c>
      <c r="B60" s="16" t="s">
        <v>230</v>
      </c>
      <c r="C60" s="16" t="s">
        <v>231</v>
      </c>
      <c r="D60" s="16" t="s">
        <v>232</v>
      </c>
      <c r="E60" s="16" t="s">
        <v>233</v>
      </c>
      <c r="F60" s="17">
        <v>43889</v>
      </c>
      <c r="G60" s="16" t="s">
        <v>21</v>
      </c>
      <c r="H60" s="19">
        <v>23</v>
      </c>
      <c r="I60" s="19">
        <v>1</v>
      </c>
      <c r="J60" s="16">
        <v>2.9099999999999997</v>
      </c>
      <c r="K60" s="20" t="s">
        <v>234</v>
      </c>
      <c r="L60" s="20">
        <v>0.90972222222222221</v>
      </c>
      <c r="M60" s="20">
        <v>0.93170138888888887</v>
      </c>
      <c r="N60" s="20">
        <v>0.93959490740740748</v>
      </c>
      <c r="O60" s="20">
        <v>0.94431712962962966</v>
      </c>
      <c r="P60" s="16">
        <v>3</v>
      </c>
      <c r="Q60" s="16" t="str">
        <f>TEXT(Table4[[#This Row],[Order Date]],"DDDD")</f>
        <v>Friday</v>
      </c>
      <c r="R60" s="21" t="str" cm="1">
        <f t="array" ref="R60">INDEX(Table5[Restaurant Type],MATCH(Table4[[#This Row],[Restaurant ID]],Table5[Restaurant ID],0),)</f>
        <v>Indian</v>
      </c>
      <c r="S60" s="21" t="s">
        <v>2148</v>
      </c>
      <c r="T60" s="21">
        <f>Table4[[#This Row],[Order Ready Time]]-Table4[[#This Row],[Order Placed Time]]</f>
        <v>2.1979166666666661E-2</v>
      </c>
      <c r="U60" s="21">
        <f>Table4[[#This Row],[Order Picked Up By Driver Time]]-Table4[[#This Row],[Order Ready Time]]</f>
        <v>7.8935185185186052E-3</v>
      </c>
      <c r="V60" s="21">
        <f>Table4[[#This Row],[Order Delivered To Guest Time]]-Table4[[#This Row],[Order Picked Up By Driver Time]]</f>
        <v>4.7222222222221832E-3</v>
      </c>
      <c r="W60" s="20">
        <f t="shared" si="0"/>
        <v>3.4594907407407449E-2</v>
      </c>
    </row>
    <row r="61" spans="1:23" ht="14.25" hidden="1" customHeight="1" x14ac:dyDescent="0.35">
      <c r="A61" s="26">
        <v>169</v>
      </c>
      <c r="B61" s="16" t="s">
        <v>235</v>
      </c>
      <c r="C61" s="16" t="s">
        <v>231</v>
      </c>
      <c r="D61" s="16" t="s">
        <v>236</v>
      </c>
      <c r="E61" s="16" t="s">
        <v>233</v>
      </c>
      <c r="F61" s="17">
        <v>43890</v>
      </c>
      <c r="G61" s="16" t="s">
        <v>21</v>
      </c>
      <c r="H61" s="19">
        <v>41</v>
      </c>
      <c r="I61" s="19">
        <v>0</v>
      </c>
      <c r="J61" s="16">
        <v>0.21000000000000002</v>
      </c>
      <c r="K61" s="20" t="s">
        <v>237</v>
      </c>
      <c r="L61" s="20">
        <v>0.95138888888888884</v>
      </c>
      <c r="M61" s="20">
        <v>0.98108796296296286</v>
      </c>
      <c r="N61" s="20">
        <v>0.98287037037037039</v>
      </c>
      <c r="O61" s="20">
        <v>0.98625000000000007</v>
      </c>
      <c r="P61" s="16">
        <v>2</v>
      </c>
      <c r="Q61" s="16" t="str">
        <f>TEXT(Table4[[#This Row],[Order Date]],"DDDD")</f>
        <v>Saturday</v>
      </c>
      <c r="R61" s="21" t="str" cm="1">
        <f t="array" ref="R61">INDEX(Table5[Restaurant Type],MATCH(Table4[[#This Row],[Restaurant ID]],Table5[Restaurant ID],0),)</f>
        <v>Oriental</v>
      </c>
      <c r="S61" s="21" t="s">
        <v>2148</v>
      </c>
      <c r="T61" s="21">
        <f>Table4[[#This Row],[Order Ready Time]]-Table4[[#This Row],[Order Placed Time]]</f>
        <v>2.9699074074074017E-2</v>
      </c>
      <c r="U61" s="21">
        <f>Table4[[#This Row],[Order Picked Up By Driver Time]]-Table4[[#This Row],[Order Ready Time]]</f>
        <v>1.782407407407538E-3</v>
      </c>
      <c r="V61" s="21">
        <f>Table4[[#This Row],[Order Delivered To Guest Time]]-Table4[[#This Row],[Order Picked Up By Driver Time]]</f>
        <v>3.3796296296296768E-3</v>
      </c>
      <c r="W61" s="20">
        <f t="shared" si="0"/>
        <v>3.4861111111111232E-2</v>
      </c>
    </row>
    <row r="62" spans="1:23" ht="14.25" hidden="1" customHeight="1" x14ac:dyDescent="0.35">
      <c r="A62" s="26">
        <v>170</v>
      </c>
      <c r="B62" s="16" t="s">
        <v>238</v>
      </c>
      <c r="C62" s="16" t="s">
        <v>231</v>
      </c>
      <c r="D62" s="16" t="s">
        <v>239</v>
      </c>
      <c r="E62" s="16" t="s">
        <v>233</v>
      </c>
      <c r="F62" s="17">
        <v>43891</v>
      </c>
      <c r="G62" s="16" t="s">
        <v>21</v>
      </c>
      <c r="H62" s="19">
        <v>55</v>
      </c>
      <c r="I62" s="19">
        <v>2</v>
      </c>
      <c r="J62" s="16">
        <v>3.3</v>
      </c>
      <c r="K62" s="20" t="s">
        <v>240</v>
      </c>
      <c r="L62" s="20">
        <v>0.90972222222222221</v>
      </c>
      <c r="M62" s="20">
        <v>0.93194444444444446</v>
      </c>
      <c r="N62" s="20">
        <v>0.93402777777777779</v>
      </c>
      <c r="O62" s="20">
        <v>0.94166666666666676</v>
      </c>
      <c r="P62" s="16">
        <v>3</v>
      </c>
      <c r="Q62" s="16" t="str">
        <f>TEXT(Table4[[#This Row],[Order Date]],"DDDD")</f>
        <v>Sunday</v>
      </c>
      <c r="R62" s="21" t="str" cm="1">
        <f t="array" ref="R62">INDEX(Table5[Restaurant Type],MATCH(Table4[[#This Row],[Restaurant ID]],Table5[Restaurant ID],0),)</f>
        <v>Indian</v>
      </c>
      <c r="S62" s="21" t="s">
        <v>2148</v>
      </c>
      <c r="T62" s="21">
        <f>Table4[[#This Row],[Order Ready Time]]-Table4[[#This Row],[Order Placed Time]]</f>
        <v>2.2222222222222254E-2</v>
      </c>
      <c r="U62" s="21">
        <f>Table4[[#This Row],[Order Picked Up By Driver Time]]-Table4[[#This Row],[Order Ready Time]]</f>
        <v>2.0833333333333259E-3</v>
      </c>
      <c r="V62" s="21">
        <f>Table4[[#This Row],[Order Delivered To Guest Time]]-Table4[[#This Row],[Order Picked Up By Driver Time]]</f>
        <v>7.6388888888889728E-3</v>
      </c>
      <c r="W62" s="20">
        <f t="shared" si="0"/>
        <v>3.1944444444444553E-2</v>
      </c>
    </row>
    <row r="63" spans="1:23" ht="14.25" hidden="1" customHeight="1" x14ac:dyDescent="0.35">
      <c r="A63" s="26">
        <v>171</v>
      </c>
      <c r="B63" s="16" t="s">
        <v>241</v>
      </c>
      <c r="C63" s="16" t="s">
        <v>231</v>
      </c>
      <c r="D63" s="16" t="s">
        <v>19</v>
      </c>
      <c r="E63" s="16" t="s">
        <v>233</v>
      </c>
      <c r="F63" s="17">
        <v>43892</v>
      </c>
      <c r="G63" s="16" t="s">
        <v>21</v>
      </c>
      <c r="H63" s="19">
        <v>18</v>
      </c>
      <c r="I63" s="19">
        <v>2</v>
      </c>
      <c r="J63" s="16">
        <v>5.8999999999999995</v>
      </c>
      <c r="K63" s="20" t="s">
        <v>242</v>
      </c>
      <c r="L63" s="20">
        <v>0.78472222222222221</v>
      </c>
      <c r="M63" s="20">
        <v>0.81074074074074076</v>
      </c>
      <c r="N63" s="20">
        <v>0.81437500000000007</v>
      </c>
      <c r="O63" s="20">
        <v>0.82030092592592585</v>
      </c>
      <c r="P63" s="16">
        <v>5</v>
      </c>
      <c r="Q63" s="16" t="str">
        <f>TEXT(Table4[[#This Row],[Order Date]],"DDDD")</f>
        <v>Monday</v>
      </c>
      <c r="R63" s="21" t="str" cm="1">
        <f t="array" ref="R63">INDEX(Table5[Restaurant Type],MATCH(Table4[[#This Row],[Restaurant ID]],Table5[Restaurant ID],0),)</f>
        <v>Pizza</v>
      </c>
      <c r="S63" s="21" t="s">
        <v>2148</v>
      </c>
      <c r="T63" s="21">
        <f>Table4[[#This Row],[Order Ready Time]]-Table4[[#This Row],[Order Placed Time]]</f>
        <v>2.6018518518518552E-2</v>
      </c>
      <c r="U63" s="21">
        <f>Table4[[#This Row],[Order Picked Up By Driver Time]]-Table4[[#This Row],[Order Ready Time]]</f>
        <v>3.6342592592593093E-3</v>
      </c>
      <c r="V63" s="21">
        <f>Table4[[#This Row],[Order Delivered To Guest Time]]-Table4[[#This Row],[Order Picked Up By Driver Time]]</f>
        <v>5.925925925925779E-3</v>
      </c>
      <c r="W63" s="20">
        <f t="shared" si="0"/>
        <v>3.557870370370364E-2</v>
      </c>
    </row>
    <row r="64" spans="1:23" ht="14.25" hidden="1" customHeight="1" x14ac:dyDescent="0.35">
      <c r="A64" s="26">
        <v>172</v>
      </c>
      <c r="B64" s="16" t="s">
        <v>243</v>
      </c>
      <c r="C64" s="16" t="s">
        <v>244</v>
      </c>
      <c r="D64" s="16" t="s">
        <v>24</v>
      </c>
      <c r="E64" s="16" t="s">
        <v>245</v>
      </c>
      <c r="F64" s="17">
        <v>43893</v>
      </c>
      <c r="G64" s="16" t="s">
        <v>21</v>
      </c>
      <c r="H64" s="19">
        <v>32</v>
      </c>
      <c r="I64" s="19">
        <v>2</v>
      </c>
      <c r="J64" s="16">
        <v>3.4899999999999998</v>
      </c>
      <c r="K64" s="20" t="s">
        <v>246</v>
      </c>
      <c r="L64" s="20">
        <v>0.82638888888888884</v>
      </c>
      <c r="M64" s="20">
        <v>0.85053240740740732</v>
      </c>
      <c r="N64" s="20">
        <v>0.85649305555555555</v>
      </c>
      <c r="O64" s="20">
        <v>0.86273148148148149</v>
      </c>
      <c r="P64" s="16">
        <v>5</v>
      </c>
      <c r="Q64" s="16" t="str">
        <f>TEXT(Table4[[#This Row],[Order Date]],"DDDD")</f>
        <v>Tuesday</v>
      </c>
      <c r="R64" s="21" t="str" cm="1">
        <f t="array" ref="R64">INDEX(Table5[Restaurant Type],MATCH(Table4[[#This Row],[Restaurant ID]],Table5[Restaurant ID],0),)</f>
        <v>Pizza</v>
      </c>
      <c r="S64" s="21" t="s">
        <v>2148</v>
      </c>
      <c r="T64" s="21">
        <f>Table4[[#This Row],[Order Ready Time]]-Table4[[#This Row],[Order Placed Time]]</f>
        <v>2.4143518518518481E-2</v>
      </c>
      <c r="U64" s="21">
        <f>Table4[[#This Row],[Order Picked Up By Driver Time]]-Table4[[#This Row],[Order Ready Time]]</f>
        <v>5.9606481481482287E-3</v>
      </c>
      <c r="V64" s="21">
        <f>Table4[[#This Row],[Order Delivered To Guest Time]]-Table4[[#This Row],[Order Picked Up By Driver Time]]</f>
        <v>6.2384259259259389E-3</v>
      </c>
      <c r="W64" s="20">
        <f t="shared" si="0"/>
        <v>3.6342592592592649E-2</v>
      </c>
    </row>
    <row r="65" spans="1:23" ht="14.25" hidden="1" customHeight="1" x14ac:dyDescent="0.35">
      <c r="A65" s="26">
        <v>173</v>
      </c>
      <c r="B65" s="16" t="s">
        <v>247</v>
      </c>
      <c r="C65" s="16" t="s">
        <v>244</v>
      </c>
      <c r="D65" s="16" t="s">
        <v>27</v>
      </c>
      <c r="E65" s="16" t="s">
        <v>245</v>
      </c>
      <c r="F65" s="17">
        <v>43894</v>
      </c>
      <c r="G65" s="16" t="s">
        <v>21</v>
      </c>
      <c r="H65" s="19">
        <v>33</v>
      </c>
      <c r="I65" s="19">
        <v>1</v>
      </c>
      <c r="J65" s="16">
        <v>2.2399999999999998</v>
      </c>
      <c r="K65" s="20" t="s">
        <v>248</v>
      </c>
      <c r="L65" s="20">
        <v>0.86805555555555547</v>
      </c>
      <c r="M65" s="20">
        <v>0.89608796296296289</v>
      </c>
      <c r="N65" s="20">
        <v>0.90334490740740747</v>
      </c>
      <c r="O65" s="20">
        <v>0.90738425925925925</v>
      </c>
      <c r="P65" s="16">
        <v>2</v>
      </c>
      <c r="Q65" s="16" t="str">
        <f>TEXT(Table4[[#This Row],[Order Date]],"DDDD")</f>
        <v>Wednesday</v>
      </c>
      <c r="R65" s="21" t="str" cm="1">
        <f t="array" ref="R65">INDEX(Table5[Restaurant Type],MATCH(Table4[[#This Row],[Restaurant ID]],Table5[Restaurant ID],0),)</f>
        <v>Thaï</v>
      </c>
      <c r="S65" s="21" t="s">
        <v>2148</v>
      </c>
      <c r="T65" s="21">
        <f>Table4[[#This Row],[Order Ready Time]]-Table4[[#This Row],[Order Placed Time]]</f>
        <v>2.8032407407407423E-2</v>
      </c>
      <c r="U65" s="21">
        <f>Table4[[#This Row],[Order Picked Up By Driver Time]]-Table4[[#This Row],[Order Ready Time]]</f>
        <v>7.2569444444445796E-3</v>
      </c>
      <c r="V65" s="21">
        <f>Table4[[#This Row],[Order Delivered To Guest Time]]-Table4[[#This Row],[Order Picked Up By Driver Time]]</f>
        <v>4.0393518518517801E-3</v>
      </c>
      <c r="W65" s="20">
        <f t="shared" si="0"/>
        <v>3.9328703703703782E-2</v>
      </c>
    </row>
    <row r="66" spans="1:23" ht="14.25" hidden="1" customHeight="1" x14ac:dyDescent="0.35">
      <c r="A66" s="26">
        <v>174</v>
      </c>
      <c r="B66" s="16" t="s">
        <v>249</v>
      </c>
      <c r="C66" s="16" t="s">
        <v>250</v>
      </c>
      <c r="D66" s="16" t="s">
        <v>30</v>
      </c>
      <c r="E66" s="16" t="s">
        <v>251</v>
      </c>
      <c r="F66" s="17">
        <v>43895</v>
      </c>
      <c r="G66" s="16" t="s">
        <v>158</v>
      </c>
      <c r="H66" s="19">
        <v>21</v>
      </c>
      <c r="I66" s="19">
        <v>0</v>
      </c>
      <c r="J66" s="16">
        <v>0.37</v>
      </c>
      <c r="K66" s="20" t="s">
        <v>252</v>
      </c>
      <c r="L66" s="20">
        <v>0.78472222222222221</v>
      </c>
      <c r="M66" s="20">
        <v>0.81074074074074076</v>
      </c>
      <c r="N66" s="20">
        <v>0.81437500000000007</v>
      </c>
      <c r="O66" s="20">
        <v>0.82030092592592585</v>
      </c>
      <c r="P66" s="16">
        <v>4</v>
      </c>
      <c r="Q66" s="16" t="str">
        <f>TEXT(Table4[[#This Row],[Order Date]],"DDDD")</f>
        <v>Thursday</v>
      </c>
      <c r="R66" s="21" t="str" cm="1">
        <f t="array" ref="R66">INDEX(Table5[Restaurant Type],MATCH(Table4[[#This Row],[Restaurant ID]],Table5[Restaurant ID],0),)</f>
        <v>Pizza</v>
      </c>
      <c r="S66" s="21" t="s">
        <v>2148</v>
      </c>
      <c r="T66" s="21">
        <f>Table4[[#This Row],[Order Ready Time]]-Table4[[#This Row],[Order Placed Time]]</f>
        <v>2.6018518518518552E-2</v>
      </c>
      <c r="U66" s="21">
        <f>Table4[[#This Row],[Order Picked Up By Driver Time]]-Table4[[#This Row],[Order Ready Time]]</f>
        <v>3.6342592592593093E-3</v>
      </c>
      <c r="V66" s="21">
        <f>Table4[[#This Row],[Order Delivered To Guest Time]]-Table4[[#This Row],[Order Picked Up By Driver Time]]</f>
        <v>5.925925925925779E-3</v>
      </c>
      <c r="W66" s="20">
        <f t="shared" ref="W66:W129" si="1">O66-L66</f>
        <v>3.557870370370364E-2</v>
      </c>
    </row>
    <row r="67" spans="1:23" ht="14.25" hidden="1" customHeight="1" x14ac:dyDescent="0.35">
      <c r="A67" s="26">
        <v>175</v>
      </c>
      <c r="B67" s="16" t="s">
        <v>253</v>
      </c>
      <c r="C67" s="16" t="s">
        <v>254</v>
      </c>
      <c r="D67" s="16" t="s">
        <v>33</v>
      </c>
      <c r="E67" s="16" t="s">
        <v>255</v>
      </c>
      <c r="F67" s="17">
        <v>43896</v>
      </c>
      <c r="G67" s="16" t="s">
        <v>158</v>
      </c>
      <c r="H67" s="19">
        <v>21</v>
      </c>
      <c r="I67" s="19">
        <v>2</v>
      </c>
      <c r="J67" s="16">
        <v>2.6199999999999997</v>
      </c>
      <c r="K67" s="20" t="s">
        <v>256</v>
      </c>
      <c r="L67" s="20">
        <v>0.82638888888888884</v>
      </c>
      <c r="M67" s="20">
        <v>0.85053240740740732</v>
      </c>
      <c r="N67" s="20">
        <v>0.85649305555555555</v>
      </c>
      <c r="O67" s="20">
        <v>0.86273148148148149</v>
      </c>
      <c r="P67" s="16">
        <v>4</v>
      </c>
      <c r="Q67" s="16" t="str">
        <f>TEXT(Table4[[#This Row],[Order Date]],"DDDD")</f>
        <v>Friday</v>
      </c>
      <c r="R67" s="21" t="str" cm="1">
        <f t="array" ref="R67">INDEX(Table5[Restaurant Type],MATCH(Table4[[#This Row],[Restaurant ID]],Table5[Restaurant ID],0),)</f>
        <v>Italian</v>
      </c>
      <c r="S67" s="21" t="s">
        <v>2148</v>
      </c>
      <c r="T67" s="21">
        <f>Table4[[#This Row],[Order Ready Time]]-Table4[[#This Row],[Order Placed Time]]</f>
        <v>2.4143518518518481E-2</v>
      </c>
      <c r="U67" s="21">
        <f>Table4[[#This Row],[Order Picked Up By Driver Time]]-Table4[[#This Row],[Order Ready Time]]</f>
        <v>5.9606481481482287E-3</v>
      </c>
      <c r="V67" s="21">
        <f>Table4[[#This Row],[Order Delivered To Guest Time]]-Table4[[#This Row],[Order Picked Up By Driver Time]]</f>
        <v>6.2384259259259389E-3</v>
      </c>
      <c r="W67" s="20">
        <f t="shared" si="1"/>
        <v>3.6342592592592649E-2</v>
      </c>
    </row>
    <row r="68" spans="1:23" ht="14.25" hidden="1" customHeight="1" x14ac:dyDescent="0.35">
      <c r="A68" s="26">
        <v>176</v>
      </c>
      <c r="B68" s="16" t="s">
        <v>257</v>
      </c>
      <c r="C68" s="16" t="s">
        <v>254</v>
      </c>
      <c r="D68" s="16" t="s">
        <v>36</v>
      </c>
      <c r="E68" s="16" t="s">
        <v>255</v>
      </c>
      <c r="F68" s="17">
        <v>43897</v>
      </c>
      <c r="G68" s="16" t="s">
        <v>158</v>
      </c>
      <c r="H68" s="19">
        <v>76</v>
      </c>
      <c r="I68" s="19">
        <v>2</v>
      </c>
      <c r="J68" s="16">
        <v>0.08</v>
      </c>
      <c r="K68" s="20" t="s">
        <v>258</v>
      </c>
      <c r="L68" s="20">
        <v>0.86805555555555547</v>
      </c>
      <c r="M68" s="20">
        <v>0.89608796296296289</v>
      </c>
      <c r="N68" s="20">
        <v>0.90334490740740747</v>
      </c>
      <c r="O68" s="20">
        <v>0.90738425925925925</v>
      </c>
      <c r="P68" s="16">
        <v>2</v>
      </c>
      <c r="Q68" s="16" t="str">
        <f>TEXT(Table4[[#This Row],[Order Date]],"DDDD")</f>
        <v>Saturday</v>
      </c>
      <c r="R68" s="21" t="str" cm="1">
        <f t="array" ref="R68">INDEX(Table5[Restaurant Type],MATCH(Table4[[#This Row],[Restaurant ID]],Table5[Restaurant ID],0),)</f>
        <v>French</v>
      </c>
      <c r="S68" s="21" t="s">
        <v>2148</v>
      </c>
      <c r="T68" s="21">
        <f>Table4[[#This Row],[Order Ready Time]]-Table4[[#This Row],[Order Placed Time]]</f>
        <v>2.8032407407407423E-2</v>
      </c>
      <c r="U68" s="21">
        <f>Table4[[#This Row],[Order Picked Up By Driver Time]]-Table4[[#This Row],[Order Ready Time]]</f>
        <v>7.2569444444445796E-3</v>
      </c>
      <c r="V68" s="21">
        <f>Table4[[#This Row],[Order Delivered To Guest Time]]-Table4[[#This Row],[Order Picked Up By Driver Time]]</f>
        <v>4.0393518518517801E-3</v>
      </c>
      <c r="W68" s="20">
        <f t="shared" si="1"/>
        <v>3.9328703703703782E-2</v>
      </c>
    </row>
    <row r="69" spans="1:23" ht="14.25" hidden="1" customHeight="1" x14ac:dyDescent="0.35">
      <c r="A69" s="26">
        <v>177</v>
      </c>
      <c r="B69" s="16" t="s">
        <v>259</v>
      </c>
      <c r="C69" s="16" t="s">
        <v>260</v>
      </c>
      <c r="D69" s="16" t="s">
        <v>40</v>
      </c>
      <c r="E69" s="16" t="s">
        <v>261</v>
      </c>
      <c r="F69" s="17">
        <v>43898</v>
      </c>
      <c r="G69" s="16" t="s">
        <v>158</v>
      </c>
      <c r="H69" s="19">
        <v>68</v>
      </c>
      <c r="I69" s="19">
        <v>0</v>
      </c>
      <c r="J69" s="16">
        <v>0.99</v>
      </c>
      <c r="K69" s="20" t="s">
        <v>262</v>
      </c>
      <c r="L69" s="20">
        <v>0.28472222222222221</v>
      </c>
      <c r="M69" s="20">
        <v>0.29099537037037038</v>
      </c>
      <c r="N69" s="20">
        <v>0.29449074074074072</v>
      </c>
      <c r="O69" s="20">
        <v>0.30146990740740742</v>
      </c>
      <c r="P69" s="16">
        <v>3</v>
      </c>
      <c r="Q69" s="16" t="str">
        <f>TEXT(Table4[[#This Row],[Order Date]],"DDDD")</f>
        <v>Sunday</v>
      </c>
      <c r="R69" s="21" t="str" cm="1">
        <f t="array" ref="R69">INDEX(Table5[Restaurant Type],MATCH(Table4[[#This Row],[Restaurant ID]],Table5[Restaurant ID],0),)</f>
        <v>French</v>
      </c>
      <c r="S69" s="21" t="s">
        <v>2145</v>
      </c>
      <c r="T69" s="21">
        <f>Table4[[#This Row],[Order Ready Time]]-Table4[[#This Row],[Order Placed Time]]</f>
        <v>6.2731481481481666E-3</v>
      </c>
      <c r="U69" s="21">
        <f>Table4[[#This Row],[Order Picked Up By Driver Time]]-Table4[[#This Row],[Order Ready Time]]</f>
        <v>3.4953703703703431E-3</v>
      </c>
      <c r="V69" s="21">
        <f>Table4[[#This Row],[Order Delivered To Guest Time]]-Table4[[#This Row],[Order Picked Up By Driver Time]]</f>
        <v>6.9791666666667029E-3</v>
      </c>
      <c r="W69" s="20">
        <f t="shared" si="1"/>
        <v>1.6747685185185213E-2</v>
      </c>
    </row>
    <row r="70" spans="1:23" ht="14.25" hidden="1" customHeight="1" x14ac:dyDescent="0.35">
      <c r="A70" s="26">
        <v>178</v>
      </c>
      <c r="B70" s="16" t="s">
        <v>263</v>
      </c>
      <c r="C70" s="16" t="s">
        <v>260</v>
      </c>
      <c r="D70" s="16" t="s">
        <v>44</v>
      </c>
      <c r="E70" s="16" t="s">
        <v>261</v>
      </c>
      <c r="F70" s="17">
        <v>43899</v>
      </c>
      <c r="G70" s="16" t="s">
        <v>158</v>
      </c>
      <c r="H70" s="19">
        <v>35</v>
      </c>
      <c r="I70" s="19">
        <v>2</v>
      </c>
      <c r="J70" s="16">
        <v>2.9699999999999998</v>
      </c>
      <c r="K70" s="20" t="s">
        <v>264</v>
      </c>
      <c r="L70" s="20">
        <v>0.3263888888888889</v>
      </c>
      <c r="M70" s="20">
        <v>0.33327546296296295</v>
      </c>
      <c r="N70" s="20">
        <v>0.33413194444444444</v>
      </c>
      <c r="O70" s="20">
        <v>0.33486111111111111</v>
      </c>
      <c r="P70" s="16">
        <v>4</v>
      </c>
      <c r="Q70" s="16" t="str">
        <f>TEXT(Table4[[#This Row],[Order Date]],"DDDD")</f>
        <v>Monday</v>
      </c>
      <c r="R70" s="21" t="str" cm="1">
        <f t="array" ref="R70">INDEX(Table5[Restaurant Type],MATCH(Table4[[#This Row],[Restaurant ID]],Table5[Restaurant ID],0),)</f>
        <v>Pizza</v>
      </c>
      <c r="S70" s="21" t="s">
        <v>2145</v>
      </c>
      <c r="T70" s="21">
        <f>Table4[[#This Row],[Order Ready Time]]-Table4[[#This Row],[Order Placed Time]]</f>
        <v>6.8865740740740589E-3</v>
      </c>
      <c r="U70" s="21">
        <f>Table4[[#This Row],[Order Picked Up By Driver Time]]-Table4[[#This Row],[Order Ready Time]]</f>
        <v>8.5648148148148584E-4</v>
      </c>
      <c r="V70" s="21">
        <f>Table4[[#This Row],[Order Delivered To Guest Time]]-Table4[[#This Row],[Order Picked Up By Driver Time]]</f>
        <v>7.2916666666666963E-4</v>
      </c>
      <c r="W70" s="20">
        <f t="shared" si="1"/>
        <v>8.4722222222222143E-3</v>
      </c>
    </row>
    <row r="71" spans="1:23" ht="14.25" hidden="1" customHeight="1" x14ac:dyDescent="0.35">
      <c r="A71" s="26">
        <v>180</v>
      </c>
      <c r="B71" s="16" t="s">
        <v>265</v>
      </c>
      <c r="C71" s="16" t="s">
        <v>260</v>
      </c>
      <c r="D71" s="16" t="s">
        <v>48</v>
      </c>
      <c r="E71" s="16" t="s">
        <v>261</v>
      </c>
      <c r="F71" s="17">
        <v>43900</v>
      </c>
      <c r="G71" s="16" t="s">
        <v>158</v>
      </c>
      <c r="H71" s="19">
        <v>16</v>
      </c>
      <c r="I71" s="19">
        <v>0</v>
      </c>
      <c r="J71" s="16">
        <v>1.25</v>
      </c>
      <c r="K71" s="20" t="s">
        <v>108</v>
      </c>
      <c r="L71" s="20">
        <v>0.36805555555555558</v>
      </c>
      <c r="M71" s="20">
        <v>0.39209490740740738</v>
      </c>
      <c r="N71" s="20">
        <v>0.3938888888888889</v>
      </c>
      <c r="O71" s="20">
        <v>0.39557870370370374</v>
      </c>
      <c r="P71" s="16">
        <v>4</v>
      </c>
      <c r="Q71" s="16" t="str">
        <f>TEXT(Table4[[#This Row],[Order Date]],"DDDD")</f>
        <v>Tuesday</v>
      </c>
      <c r="R71" s="21" t="str" cm="1">
        <f t="array" ref="R71">INDEX(Table5[Restaurant Type],MATCH(Table4[[#This Row],[Restaurant ID]],Table5[Restaurant ID],0),)</f>
        <v>Thaï</v>
      </c>
      <c r="S71" s="21" t="s">
        <v>2145</v>
      </c>
      <c r="T71" s="21">
        <f>Table4[[#This Row],[Order Ready Time]]-Table4[[#This Row],[Order Placed Time]]</f>
        <v>2.4039351851851798E-2</v>
      </c>
      <c r="U71" s="21">
        <f>Table4[[#This Row],[Order Picked Up By Driver Time]]-Table4[[#This Row],[Order Ready Time]]</f>
        <v>1.7939814814815214E-3</v>
      </c>
      <c r="V71" s="21">
        <f>Table4[[#This Row],[Order Delivered To Guest Time]]-Table4[[#This Row],[Order Picked Up By Driver Time]]</f>
        <v>1.6898148148148384E-3</v>
      </c>
      <c r="W71" s="20">
        <f t="shared" si="1"/>
        <v>2.7523148148148158E-2</v>
      </c>
    </row>
    <row r="72" spans="1:23" ht="14.25" hidden="1" customHeight="1" x14ac:dyDescent="0.35">
      <c r="A72" s="26">
        <v>181</v>
      </c>
      <c r="B72" s="16" t="s">
        <v>266</v>
      </c>
      <c r="C72" s="16" t="s">
        <v>267</v>
      </c>
      <c r="D72" s="16" t="s">
        <v>51</v>
      </c>
      <c r="E72" s="16" t="s">
        <v>268</v>
      </c>
      <c r="F72" s="17">
        <v>43901</v>
      </c>
      <c r="G72" s="16" t="s">
        <v>158</v>
      </c>
      <c r="H72" s="19">
        <v>24</v>
      </c>
      <c r="I72" s="19">
        <v>1</v>
      </c>
      <c r="J72" s="16">
        <v>1.78</v>
      </c>
      <c r="K72" s="20" t="s">
        <v>111</v>
      </c>
      <c r="L72" s="20">
        <v>0.40972222222222227</v>
      </c>
      <c r="M72" s="20">
        <v>0.42652777777777778</v>
      </c>
      <c r="N72" s="20">
        <v>0.43555555555555553</v>
      </c>
      <c r="O72" s="20">
        <v>0.43651620370370375</v>
      </c>
      <c r="P72" s="16">
        <v>5</v>
      </c>
      <c r="Q72" s="16" t="str">
        <f>TEXT(Table4[[#This Row],[Order Date]],"DDDD")</f>
        <v>Wednesday</v>
      </c>
      <c r="R72" s="21" t="str" cm="1">
        <f t="array" ref="R72">INDEX(Table5[Restaurant Type],MATCH(Table4[[#This Row],[Restaurant ID]],Table5[Restaurant ID],0),)</f>
        <v>Pizza</v>
      </c>
      <c r="S72" s="21" t="s">
        <v>2145</v>
      </c>
      <c r="T72" s="21">
        <f>Table4[[#This Row],[Order Ready Time]]-Table4[[#This Row],[Order Placed Time]]</f>
        <v>1.6805555555555518E-2</v>
      </c>
      <c r="U72" s="21">
        <f>Table4[[#This Row],[Order Picked Up By Driver Time]]-Table4[[#This Row],[Order Ready Time]]</f>
        <v>9.0277777777777457E-3</v>
      </c>
      <c r="V72" s="21">
        <f>Table4[[#This Row],[Order Delivered To Guest Time]]-Table4[[#This Row],[Order Picked Up By Driver Time]]</f>
        <v>9.606481481482243E-4</v>
      </c>
      <c r="W72" s="20">
        <f t="shared" si="1"/>
        <v>2.6793981481481488E-2</v>
      </c>
    </row>
    <row r="73" spans="1:23" ht="14.25" hidden="1" customHeight="1" x14ac:dyDescent="0.35">
      <c r="A73" s="26">
        <v>182</v>
      </c>
      <c r="B73" s="16" t="s">
        <v>269</v>
      </c>
      <c r="C73" s="16" t="s">
        <v>267</v>
      </c>
      <c r="D73" s="16" t="s">
        <v>53</v>
      </c>
      <c r="E73" s="16" t="s">
        <v>268</v>
      </c>
      <c r="F73" s="17">
        <v>43902</v>
      </c>
      <c r="G73" s="16" t="s">
        <v>158</v>
      </c>
      <c r="H73" s="19">
        <v>40</v>
      </c>
      <c r="I73" s="19">
        <v>1</v>
      </c>
      <c r="J73" s="16">
        <v>1.1599999999999999</v>
      </c>
      <c r="K73" s="20" t="s">
        <v>116</v>
      </c>
      <c r="L73" s="20">
        <v>0.4513888888888889</v>
      </c>
      <c r="M73" s="20">
        <v>0.45651620370370366</v>
      </c>
      <c r="N73" s="20">
        <v>0.46490740740740738</v>
      </c>
      <c r="O73" s="20">
        <v>0.4713310185185185</v>
      </c>
      <c r="P73" s="16">
        <v>5</v>
      </c>
      <c r="Q73" s="16" t="str">
        <f>TEXT(Table4[[#This Row],[Order Date]],"DDDD")</f>
        <v>Thursday</v>
      </c>
      <c r="R73" s="21" t="str" cm="1">
        <f t="array" ref="R73">INDEX(Table5[Restaurant Type],MATCH(Table4[[#This Row],[Restaurant ID]],Table5[Restaurant ID],0),)</f>
        <v>Pizza</v>
      </c>
      <c r="S73" s="21" t="s">
        <v>2145</v>
      </c>
      <c r="T73" s="21">
        <f>Table4[[#This Row],[Order Ready Time]]-Table4[[#This Row],[Order Placed Time]]</f>
        <v>5.1273148148147651E-3</v>
      </c>
      <c r="U73" s="21">
        <f>Table4[[#This Row],[Order Picked Up By Driver Time]]-Table4[[#This Row],[Order Ready Time]]</f>
        <v>8.3912037037037202E-3</v>
      </c>
      <c r="V73" s="21">
        <f>Table4[[#This Row],[Order Delivered To Guest Time]]-Table4[[#This Row],[Order Picked Up By Driver Time]]</f>
        <v>6.423611111111116E-3</v>
      </c>
      <c r="W73" s="20">
        <f t="shared" si="1"/>
        <v>1.9942129629629601E-2</v>
      </c>
    </row>
    <row r="74" spans="1:23" ht="14.25" hidden="1" customHeight="1" x14ac:dyDescent="0.35">
      <c r="A74" s="26">
        <v>183</v>
      </c>
      <c r="B74" s="16" t="s">
        <v>270</v>
      </c>
      <c r="C74" s="16" t="s">
        <v>271</v>
      </c>
      <c r="D74" s="16" t="s">
        <v>57</v>
      </c>
      <c r="E74" s="16" t="s">
        <v>272</v>
      </c>
      <c r="F74" s="17">
        <v>43903</v>
      </c>
      <c r="G74" s="16" t="s">
        <v>158</v>
      </c>
      <c r="H74" s="19">
        <v>13</v>
      </c>
      <c r="I74" s="19">
        <v>2</v>
      </c>
      <c r="J74" s="16">
        <v>3.0999999999999996</v>
      </c>
      <c r="K74" s="20" t="s">
        <v>119</v>
      </c>
      <c r="L74" s="20">
        <v>0.49305555555555558</v>
      </c>
      <c r="M74" s="20">
        <v>0.5113078703703704</v>
      </c>
      <c r="N74" s="20">
        <v>0.51527777777777783</v>
      </c>
      <c r="O74" s="20">
        <v>0.52087962962962964</v>
      </c>
      <c r="P74" s="16">
        <v>4</v>
      </c>
      <c r="Q74" s="16" t="str">
        <f>TEXT(Table4[[#This Row],[Order Date]],"DDDD")</f>
        <v>Friday</v>
      </c>
      <c r="R74" s="21" t="str" cm="1">
        <f t="array" ref="R74">INDEX(Table5[Restaurant Type],MATCH(Table4[[#This Row],[Restaurant ID]],Table5[Restaurant ID],0),)</f>
        <v>Pizza</v>
      </c>
      <c r="S74" s="21" t="s">
        <v>2146</v>
      </c>
      <c r="T74" s="21">
        <f>Table4[[#This Row],[Order Ready Time]]-Table4[[#This Row],[Order Placed Time]]</f>
        <v>1.8252314814814818E-2</v>
      </c>
      <c r="U74" s="21">
        <f>Table4[[#This Row],[Order Picked Up By Driver Time]]-Table4[[#This Row],[Order Ready Time]]</f>
        <v>3.9699074074074359E-3</v>
      </c>
      <c r="V74" s="21">
        <f>Table4[[#This Row],[Order Delivered To Guest Time]]-Table4[[#This Row],[Order Picked Up By Driver Time]]</f>
        <v>5.6018518518518023E-3</v>
      </c>
      <c r="W74" s="20">
        <f t="shared" si="1"/>
        <v>2.7824074074074057E-2</v>
      </c>
    </row>
    <row r="75" spans="1:23" ht="14.25" hidden="1" customHeight="1" x14ac:dyDescent="0.35">
      <c r="A75" s="26">
        <v>184</v>
      </c>
      <c r="B75" s="16" t="s">
        <v>273</v>
      </c>
      <c r="C75" s="16" t="s">
        <v>271</v>
      </c>
      <c r="D75" s="16" t="s">
        <v>61</v>
      </c>
      <c r="E75" s="16" t="s">
        <v>272</v>
      </c>
      <c r="F75" s="17">
        <v>43904</v>
      </c>
      <c r="G75" s="16" t="s">
        <v>158</v>
      </c>
      <c r="H75" s="19">
        <v>21</v>
      </c>
      <c r="I75" s="19">
        <v>2</v>
      </c>
      <c r="J75" s="16">
        <v>2.5599999999999996</v>
      </c>
      <c r="K75" s="20" t="s">
        <v>274</v>
      </c>
      <c r="L75" s="20">
        <v>0.53472222222222221</v>
      </c>
      <c r="M75" s="20">
        <v>0.55521990740740745</v>
      </c>
      <c r="N75" s="20">
        <v>0.55740740740740746</v>
      </c>
      <c r="O75" s="20">
        <v>0.56665509259259261</v>
      </c>
      <c r="P75" s="16">
        <v>5</v>
      </c>
      <c r="Q75" s="16" t="str">
        <f>TEXT(Table4[[#This Row],[Order Date]],"DDDD")</f>
        <v>Saturday</v>
      </c>
      <c r="R75" s="21" t="str" cm="1">
        <f t="array" ref="R75">INDEX(Table5[Restaurant Type],MATCH(Table4[[#This Row],[Restaurant ID]],Table5[Restaurant ID],0),)</f>
        <v>Pizza</v>
      </c>
      <c r="S75" s="21" t="s">
        <v>2146</v>
      </c>
      <c r="T75" s="21">
        <f>Table4[[#This Row],[Order Ready Time]]-Table4[[#This Row],[Order Placed Time]]</f>
        <v>2.0497685185185244E-2</v>
      </c>
      <c r="U75" s="21">
        <f>Table4[[#This Row],[Order Picked Up By Driver Time]]-Table4[[#This Row],[Order Ready Time]]</f>
        <v>2.1875000000000089E-3</v>
      </c>
      <c r="V75" s="21">
        <f>Table4[[#This Row],[Order Delivered To Guest Time]]-Table4[[#This Row],[Order Picked Up By Driver Time]]</f>
        <v>9.2476851851851505E-3</v>
      </c>
      <c r="W75" s="20">
        <f t="shared" si="1"/>
        <v>3.1932870370370403E-2</v>
      </c>
    </row>
    <row r="76" spans="1:23" ht="14.25" hidden="1" customHeight="1" x14ac:dyDescent="0.35">
      <c r="A76" s="26">
        <v>185</v>
      </c>
      <c r="B76" s="16" t="s">
        <v>275</v>
      </c>
      <c r="C76" s="16" t="s">
        <v>271</v>
      </c>
      <c r="D76" s="16" t="s">
        <v>64</v>
      </c>
      <c r="E76" s="16" t="s">
        <v>272</v>
      </c>
      <c r="F76" s="17">
        <v>43905</v>
      </c>
      <c r="G76" s="16" t="s">
        <v>158</v>
      </c>
      <c r="H76" s="19">
        <v>16</v>
      </c>
      <c r="I76" s="19">
        <v>2</v>
      </c>
      <c r="J76" s="16">
        <v>4.91</v>
      </c>
      <c r="K76" s="20" t="s">
        <v>276</v>
      </c>
      <c r="L76" s="20">
        <v>0.57638888888888895</v>
      </c>
      <c r="M76" s="20">
        <v>0.58582175925925928</v>
      </c>
      <c r="N76" s="20">
        <v>0.59177083333333336</v>
      </c>
      <c r="O76" s="20">
        <v>0.59236111111111112</v>
      </c>
      <c r="P76" s="16">
        <v>4</v>
      </c>
      <c r="Q76" s="16" t="str">
        <f>TEXT(Table4[[#This Row],[Order Date]],"DDDD")</f>
        <v>Sunday</v>
      </c>
      <c r="R76" s="21" t="str" cm="1">
        <f t="array" ref="R76">INDEX(Table5[Restaurant Type],MATCH(Table4[[#This Row],[Restaurant ID]],Table5[Restaurant ID],0),)</f>
        <v>Bakery</v>
      </c>
      <c r="S76" s="21" t="s">
        <v>2146</v>
      </c>
      <c r="T76" s="21">
        <f>Table4[[#This Row],[Order Ready Time]]-Table4[[#This Row],[Order Placed Time]]</f>
        <v>9.4328703703703276E-3</v>
      </c>
      <c r="U76" s="21">
        <f>Table4[[#This Row],[Order Picked Up By Driver Time]]-Table4[[#This Row],[Order Ready Time]]</f>
        <v>5.9490740740740788E-3</v>
      </c>
      <c r="V76" s="21">
        <f>Table4[[#This Row],[Order Delivered To Guest Time]]-Table4[[#This Row],[Order Picked Up By Driver Time]]</f>
        <v>5.9027777777775903E-4</v>
      </c>
      <c r="W76" s="20">
        <f t="shared" si="1"/>
        <v>1.5972222222222165E-2</v>
      </c>
    </row>
    <row r="77" spans="1:23" ht="14.25" hidden="1" customHeight="1" x14ac:dyDescent="0.35">
      <c r="A77" s="26">
        <v>186</v>
      </c>
      <c r="B77" s="16" t="s">
        <v>277</v>
      </c>
      <c r="C77" s="16" t="s">
        <v>271</v>
      </c>
      <c r="D77" s="16" t="s">
        <v>67</v>
      </c>
      <c r="E77" s="16" t="s">
        <v>272</v>
      </c>
      <c r="F77" s="17">
        <v>43906</v>
      </c>
      <c r="G77" s="16" t="s">
        <v>158</v>
      </c>
      <c r="H77" s="19">
        <v>26</v>
      </c>
      <c r="I77" s="19">
        <v>1</v>
      </c>
      <c r="J77" s="16">
        <v>3.13</v>
      </c>
      <c r="K77" s="20" t="s">
        <v>278</v>
      </c>
      <c r="L77" s="20">
        <v>0.61805555555555558</v>
      </c>
      <c r="M77" s="20">
        <v>0.64268518518518525</v>
      </c>
      <c r="N77" s="20">
        <v>0.64628472222222222</v>
      </c>
      <c r="O77" s="20">
        <v>0.65515046296296298</v>
      </c>
      <c r="P77" s="16">
        <v>4</v>
      </c>
      <c r="Q77" s="16" t="str">
        <f>TEXT(Table4[[#This Row],[Order Date]],"DDDD")</f>
        <v>Monday</v>
      </c>
      <c r="R77" s="21" t="str" cm="1">
        <f t="array" ref="R77">INDEX(Table5[Restaurant Type],MATCH(Table4[[#This Row],[Restaurant ID]],Table5[Restaurant ID],0),)</f>
        <v>Pizza</v>
      </c>
      <c r="S77" s="21" t="s">
        <v>2146</v>
      </c>
      <c r="T77" s="21">
        <f>Table4[[#This Row],[Order Ready Time]]-Table4[[#This Row],[Order Placed Time]]</f>
        <v>2.4629629629629668E-2</v>
      </c>
      <c r="U77" s="21">
        <f>Table4[[#This Row],[Order Picked Up By Driver Time]]-Table4[[#This Row],[Order Ready Time]]</f>
        <v>3.5995370370369706E-3</v>
      </c>
      <c r="V77" s="21">
        <f>Table4[[#This Row],[Order Delivered To Guest Time]]-Table4[[#This Row],[Order Picked Up By Driver Time]]</f>
        <v>8.8657407407407574E-3</v>
      </c>
      <c r="W77" s="20">
        <f t="shared" si="1"/>
        <v>3.7094907407407396E-2</v>
      </c>
    </row>
    <row r="78" spans="1:23" ht="14.25" hidden="1" customHeight="1" x14ac:dyDescent="0.35">
      <c r="A78" s="26">
        <v>187</v>
      </c>
      <c r="B78" s="16" t="s">
        <v>279</v>
      </c>
      <c r="C78" s="16" t="s">
        <v>280</v>
      </c>
      <c r="D78" s="16" t="s">
        <v>70</v>
      </c>
      <c r="E78" s="16" t="s">
        <v>281</v>
      </c>
      <c r="F78" s="17">
        <v>43907</v>
      </c>
      <c r="G78" s="16" t="s">
        <v>158</v>
      </c>
      <c r="H78" s="19">
        <v>55</v>
      </c>
      <c r="I78" s="19">
        <v>1</v>
      </c>
      <c r="J78" s="16">
        <v>0.05</v>
      </c>
      <c r="K78" s="20" t="s">
        <v>25</v>
      </c>
      <c r="L78" s="20">
        <v>0.65972222222222221</v>
      </c>
      <c r="M78" s="20">
        <v>0.68761574074074072</v>
      </c>
      <c r="N78" s="20">
        <v>0.69430555555555562</v>
      </c>
      <c r="O78" s="20">
        <v>0.69755787037037031</v>
      </c>
      <c r="P78" s="16">
        <v>2</v>
      </c>
      <c r="Q78" s="16" t="str">
        <f>TEXT(Table4[[#This Row],[Order Date]],"DDDD")</f>
        <v>Tuesday</v>
      </c>
      <c r="R78" s="21" t="str" cm="1">
        <f t="array" ref="R78">INDEX(Table5[Restaurant Type],MATCH(Table4[[#This Row],[Restaurant ID]],Table5[Restaurant ID],0),)</f>
        <v>Bakery</v>
      </c>
      <c r="S78" s="21" t="s">
        <v>2147</v>
      </c>
      <c r="T78" s="21">
        <f>Table4[[#This Row],[Order Ready Time]]-Table4[[#This Row],[Order Placed Time]]</f>
        <v>2.7893518518518512E-2</v>
      </c>
      <c r="U78" s="21">
        <f>Table4[[#This Row],[Order Picked Up By Driver Time]]-Table4[[#This Row],[Order Ready Time]]</f>
        <v>6.6898148148148984E-3</v>
      </c>
      <c r="V78" s="21">
        <f>Table4[[#This Row],[Order Delivered To Guest Time]]-Table4[[#This Row],[Order Picked Up By Driver Time]]</f>
        <v>3.2523148148146941E-3</v>
      </c>
      <c r="W78" s="20">
        <f t="shared" si="1"/>
        <v>3.7835648148148104E-2</v>
      </c>
    </row>
    <row r="79" spans="1:23" ht="14.25" hidden="1" customHeight="1" x14ac:dyDescent="0.35">
      <c r="A79" s="26">
        <v>188</v>
      </c>
      <c r="B79" s="16" t="s">
        <v>282</v>
      </c>
      <c r="C79" s="16" t="s">
        <v>280</v>
      </c>
      <c r="D79" s="16" t="s">
        <v>74</v>
      </c>
      <c r="E79" s="16" t="s">
        <v>281</v>
      </c>
      <c r="F79" s="17">
        <v>43908</v>
      </c>
      <c r="G79" s="16" t="s">
        <v>158</v>
      </c>
      <c r="H79" s="19">
        <v>42</v>
      </c>
      <c r="I79" s="19">
        <v>1</v>
      </c>
      <c r="J79" s="16">
        <v>3.1999999999999997</v>
      </c>
      <c r="K79" s="20" t="s">
        <v>28</v>
      </c>
      <c r="L79" s="20">
        <v>0.70138888888888884</v>
      </c>
      <c r="M79" s="20">
        <v>0.71090277777777777</v>
      </c>
      <c r="N79" s="20">
        <v>0.72047453703703701</v>
      </c>
      <c r="O79" s="20">
        <v>0.72097222222222224</v>
      </c>
      <c r="P79" s="16">
        <v>5</v>
      </c>
      <c r="Q79" s="16" t="str">
        <f>TEXT(Table4[[#This Row],[Order Date]],"DDDD")</f>
        <v>Wednesday</v>
      </c>
      <c r="R79" s="21" t="str" cm="1">
        <f t="array" ref="R79">INDEX(Table5[Restaurant Type],MATCH(Table4[[#This Row],[Restaurant ID]],Table5[Restaurant ID],0),)</f>
        <v>Italian</v>
      </c>
      <c r="S79" s="21" t="s">
        <v>2147</v>
      </c>
      <c r="T79" s="21">
        <f>Table4[[#This Row],[Order Ready Time]]-Table4[[#This Row],[Order Placed Time]]</f>
        <v>9.5138888888889328E-3</v>
      </c>
      <c r="U79" s="21">
        <f>Table4[[#This Row],[Order Picked Up By Driver Time]]-Table4[[#This Row],[Order Ready Time]]</f>
        <v>9.5717592592592382E-3</v>
      </c>
      <c r="V79" s="21">
        <f>Table4[[#This Row],[Order Delivered To Guest Time]]-Table4[[#This Row],[Order Picked Up By Driver Time]]</f>
        <v>4.9768518518522598E-4</v>
      </c>
      <c r="W79" s="20">
        <f t="shared" si="1"/>
        <v>1.9583333333333397E-2</v>
      </c>
    </row>
    <row r="80" spans="1:23" ht="14.25" hidden="1" customHeight="1" x14ac:dyDescent="0.35">
      <c r="A80" s="26">
        <v>189</v>
      </c>
      <c r="B80" s="16" t="s">
        <v>283</v>
      </c>
      <c r="C80" s="16" t="s">
        <v>280</v>
      </c>
      <c r="D80" s="16" t="s">
        <v>78</v>
      </c>
      <c r="E80" s="16" t="s">
        <v>281</v>
      </c>
      <c r="F80" s="17">
        <v>43909</v>
      </c>
      <c r="G80" s="16" t="s">
        <v>158</v>
      </c>
      <c r="H80" s="19">
        <v>62</v>
      </c>
      <c r="I80" s="19">
        <v>2</v>
      </c>
      <c r="J80" s="16">
        <v>2.3699999999999997</v>
      </c>
      <c r="K80" s="20" t="s">
        <v>284</v>
      </c>
      <c r="L80" s="20">
        <v>0.74305555555555547</v>
      </c>
      <c r="M80" s="20">
        <v>0.74880787037037033</v>
      </c>
      <c r="N80" s="20">
        <v>0.75846064814814806</v>
      </c>
      <c r="O80" s="20">
        <v>0.76001157407407405</v>
      </c>
      <c r="P80" s="16">
        <v>3</v>
      </c>
      <c r="Q80" s="16" t="str">
        <f>TEXT(Table4[[#This Row],[Order Date]],"DDDD")</f>
        <v>Thursday</v>
      </c>
      <c r="R80" s="21" t="str" cm="1">
        <f t="array" ref="R80">INDEX(Table5[Restaurant Type],MATCH(Table4[[#This Row],[Restaurant ID]],Table5[Restaurant ID],0),)</f>
        <v>Pizza</v>
      </c>
      <c r="S80" s="21" t="s">
        <v>2147</v>
      </c>
      <c r="T80" s="21">
        <f>Table4[[#This Row],[Order Ready Time]]-Table4[[#This Row],[Order Placed Time]]</f>
        <v>5.7523148148148628E-3</v>
      </c>
      <c r="U80" s="21">
        <f>Table4[[#This Row],[Order Picked Up By Driver Time]]-Table4[[#This Row],[Order Ready Time]]</f>
        <v>9.6527777777777324E-3</v>
      </c>
      <c r="V80" s="21">
        <f>Table4[[#This Row],[Order Delivered To Guest Time]]-Table4[[#This Row],[Order Picked Up By Driver Time]]</f>
        <v>1.5509259259259833E-3</v>
      </c>
      <c r="W80" s="20">
        <f t="shared" si="1"/>
        <v>1.6956018518518579E-2</v>
      </c>
    </row>
    <row r="81" spans="1:23" ht="14.25" hidden="1" customHeight="1" x14ac:dyDescent="0.35">
      <c r="A81" s="26">
        <v>191</v>
      </c>
      <c r="B81" s="16" t="s">
        <v>285</v>
      </c>
      <c r="C81" s="16" t="s">
        <v>280</v>
      </c>
      <c r="D81" s="16" t="s">
        <v>82</v>
      </c>
      <c r="E81" s="16" t="s">
        <v>281</v>
      </c>
      <c r="F81" s="17">
        <v>43910</v>
      </c>
      <c r="G81" s="16" t="s">
        <v>158</v>
      </c>
      <c r="H81" s="19">
        <v>50</v>
      </c>
      <c r="I81" s="19">
        <v>0</v>
      </c>
      <c r="J81" s="16">
        <v>1.5</v>
      </c>
      <c r="K81" s="20" t="s">
        <v>286</v>
      </c>
      <c r="L81" s="20">
        <v>0.78472222222222221</v>
      </c>
      <c r="M81" s="20">
        <v>0.79026620370370371</v>
      </c>
      <c r="N81" s="20">
        <v>0.79903935185185182</v>
      </c>
      <c r="O81" s="20">
        <v>0.80414351851851851</v>
      </c>
      <c r="P81" s="16">
        <v>2</v>
      </c>
      <c r="Q81" s="16" t="str">
        <f>TEXT(Table4[[#This Row],[Order Date]],"DDDD")</f>
        <v>Friday</v>
      </c>
      <c r="R81" s="21" t="str" cm="1">
        <f t="array" ref="R81">INDEX(Table5[Restaurant Type],MATCH(Table4[[#This Row],[Restaurant ID]],Table5[Restaurant ID],0),)</f>
        <v>Oriental</v>
      </c>
      <c r="S81" s="21" t="s">
        <v>2148</v>
      </c>
      <c r="T81" s="21">
        <f>Table4[[#This Row],[Order Ready Time]]-Table4[[#This Row],[Order Placed Time]]</f>
        <v>5.5439814814814969E-3</v>
      </c>
      <c r="U81" s="21">
        <f>Table4[[#This Row],[Order Picked Up By Driver Time]]-Table4[[#This Row],[Order Ready Time]]</f>
        <v>8.7731481481481133E-3</v>
      </c>
      <c r="V81" s="21">
        <f>Table4[[#This Row],[Order Delivered To Guest Time]]-Table4[[#This Row],[Order Picked Up By Driver Time]]</f>
        <v>5.1041666666666874E-3</v>
      </c>
      <c r="W81" s="20">
        <f t="shared" si="1"/>
        <v>1.9421296296296298E-2</v>
      </c>
    </row>
    <row r="82" spans="1:23" ht="14.25" hidden="1" customHeight="1" x14ac:dyDescent="0.35">
      <c r="A82" s="26">
        <v>192</v>
      </c>
      <c r="B82" s="16" t="s">
        <v>287</v>
      </c>
      <c r="C82" s="16" t="s">
        <v>288</v>
      </c>
      <c r="D82" s="16" t="s">
        <v>87</v>
      </c>
      <c r="E82" s="16" t="s">
        <v>289</v>
      </c>
      <c r="F82" s="17">
        <v>43911</v>
      </c>
      <c r="G82" s="16" t="s">
        <v>158</v>
      </c>
      <c r="H82" s="19">
        <v>66</v>
      </c>
      <c r="I82" s="19">
        <v>1</v>
      </c>
      <c r="J82" s="16">
        <v>3.2399999999999998</v>
      </c>
      <c r="K82" s="20" t="s">
        <v>290</v>
      </c>
      <c r="L82" s="20">
        <v>0.82638888888888884</v>
      </c>
      <c r="M82" s="20">
        <v>0.83119212962962974</v>
      </c>
      <c r="N82" s="20">
        <v>0.83532407407407405</v>
      </c>
      <c r="O82" s="20">
        <v>0.84420138888888896</v>
      </c>
      <c r="P82" s="16">
        <v>2</v>
      </c>
      <c r="Q82" s="16" t="str">
        <f>TEXT(Table4[[#This Row],[Order Date]],"DDDD")</f>
        <v>Saturday</v>
      </c>
      <c r="R82" s="21" t="str" cm="1">
        <f t="array" ref="R82">INDEX(Table5[Restaurant Type],MATCH(Table4[[#This Row],[Restaurant ID]],Table5[Restaurant ID],0),)</f>
        <v>French</v>
      </c>
      <c r="S82" s="21" t="s">
        <v>2148</v>
      </c>
      <c r="T82" s="21">
        <f>Table4[[#This Row],[Order Ready Time]]-Table4[[#This Row],[Order Placed Time]]</f>
        <v>4.8032407407408995E-3</v>
      </c>
      <c r="U82" s="21">
        <f>Table4[[#This Row],[Order Picked Up By Driver Time]]-Table4[[#This Row],[Order Ready Time]]</f>
        <v>4.1319444444443132E-3</v>
      </c>
      <c r="V82" s="21">
        <f>Table4[[#This Row],[Order Delivered To Guest Time]]-Table4[[#This Row],[Order Picked Up By Driver Time]]</f>
        <v>8.8773148148149073E-3</v>
      </c>
      <c r="W82" s="20">
        <f t="shared" si="1"/>
        <v>1.781250000000012E-2</v>
      </c>
    </row>
    <row r="83" spans="1:23" ht="14.25" hidden="1" customHeight="1" x14ac:dyDescent="0.35">
      <c r="A83" s="26">
        <v>193</v>
      </c>
      <c r="B83" s="16" t="s">
        <v>291</v>
      </c>
      <c r="C83" s="16" t="s">
        <v>292</v>
      </c>
      <c r="D83" s="16" t="s">
        <v>91</v>
      </c>
      <c r="E83" s="16" t="s">
        <v>293</v>
      </c>
      <c r="F83" s="17">
        <v>43912</v>
      </c>
      <c r="G83" s="16" t="s">
        <v>158</v>
      </c>
      <c r="H83" s="19">
        <v>62</v>
      </c>
      <c r="I83" s="19">
        <v>2</v>
      </c>
      <c r="J83" s="16">
        <v>4.58</v>
      </c>
      <c r="K83" s="20" t="s">
        <v>294</v>
      </c>
      <c r="L83" s="20">
        <v>0.86805555555555547</v>
      </c>
      <c r="M83" s="20">
        <v>0.89037037037037037</v>
      </c>
      <c r="N83" s="20">
        <v>0.89922453703703698</v>
      </c>
      <c r="O83" s="20">
        <v>0.90861111111111104</v>
      </c>
      <c r="P83" s="16">
        <v>5</v>
      </c>
      <c r="Q83" s="16" t="str">
        <f>TEXT(Table4[[#This Row],[Order Date]],"DDDD")</f>
        <v>Sunday</v>
      </c>
      <c r="R83" s="21" t="str" cm="1">
        <f t="array" ref="R83">INDEX(Table5[Restaurant Type],MATCH(Table4[[#This Row],[Restaurant ID]],Table5[Restaurant ID],0),)</f>
        <v>Pizza</v>
      </c>
      <c r="S83" s="21" t="s">
        <v>2148</v>
      </c>
      <c r="T83" s="21">
        <f>Table4[[#This Row],[Order Ready Time]]-Table4[[#This Row],[Order Placed Time]]</f>
        <v>2.2314814814814898E-2</v>
      </c>
      <c r="U83" s="21">
        <f>Table4[[#This Row],[Order Picked Up By Driver Time]]-Table4[[#This Row],[Order Ready Time]]</f>
        <v>8.8541666666666075E-3</v>
      </c>
      <c r="V83" s="21">
        <f>Table4[[#This Row],[Order Delivered To Guest Time]]-Table4[[#This Row],[Order Picked Up By Driver Time]]</f>
        <v>9.3865740740740611E-3</v>
      </c>
      <c r="W83" s="20">
        <f t="shared" si="1"/>
        <v>4.0555555555555567E-2</v>
      </c>
    </row>
    <row r="84" spans="1:23" ht="14.25" hidden="1" customHeight="1" x14ac:dyDescent="0.35">
      <c r="A84" s="26">
        <v>194</v>
      </c>
      <c r="B84" s="16" t="s">
        <v>295</v>
      </c>
      <c r="C84" s="16" t="s">
        <v>292</v>
      </c>
      <c r="D84" s="16" t="s">
        <v>94</v>
      </c>
      <c r="E84" s="16" t="s">
        <v>293</v>
      </c>
      <c r="F84" s="17">
        <v>43913</v>
      </c>
      <c r="G84" s="16" t="s">
        <v>158</v>
      </c>
      <c r="H84" s="19">
        <v>37</v>
      </c>
      <c r="I84" s="19">
        <v>2</v>
      </c>
      <c r="J84" s="16">
        <v>3.36</v>
      </c>
      <c r="K84" s="20" t="s">
        <v>296</v>
      </c>
      <c r="L84" s="20">
        <v>0.90972222222222221</v>
      </c>
      <c r="M84" s="20">
        <v>0.93010416666666673</v>
      </c>
      <c r="N84" s="20">
        <v>0.93653935185185189</v>
      </c>
      <c r="O84" s="20">
        <v>0.94511574074074067</v>
      </c>
      <c r="P84" s="16">
        <v>3</v>
      </c>
      <c r="Q84" s="16" t="str">
        <f>TEXT(Table4[[#This Row],[Order Date]],"DDDD")</f>
        <v>Monday</v>
      </c>
      <c r="R84" s="21" t="str" cm="1">
        <f t="array" ref="R84">INDEX(Table5[Restaurant Type],MATCH(Table4[[#This Row],[Restaurant ID]],Table5[Restaurant ID],0),)</f>
        <v>French</v>
      </c>
      <c r="S84" s="21" t="s">
        <v>2148</v>
      </c>
      <c r="T84" s="21">
        <f>Table4[[#This Row],[Order Ready Time]]-Table4[[#This Row],[Order Placed Time]]</f>
        <v>2.0381944444444522E-2</v>
      </c>
      <c r="U84" s="21">
        <f>Table4[[#This Row],[Order Picked Up By Driver Time]]-Table4[[#This Row],[Order Ready Time]]</f>
        <v>6.4351851851851549E-3</v>
      </c>
      <c r="V84" s="21">
        <f>Table4[[#This Row],[Order Delivered To Guest Time]]-Table4[[#This Row],[Order Picked Up By Driver Time]]</f>
        <v>8.5763888888887863E-3</v>
      </c>
      <c r="W84" s="20">
        <f t="shared" si="1"/>
        <v>3.5393518518518463E-2</v>
      </c>
    </row>
    <row r="85" spans="1:23" ht="14.25" hidden="1" customHeight="1" x14ac:dyDescent="0.35">
      <c r="A85" s="26">
        <v>195</v>
      </c>
      <c r="B85" s="16" t="s">
        <v>297</v>
      </c>
      <c r="C85" s="16" t="s">
        <v>298</v>
      </c>
      <c r="D85" s="16" t="s">
        <v>98</v>
      </c>
      <c r="E85" s="16" t="s">
        <v>299</v>
      </c>
      <c r="F85" s="17">
        <v>43914</v>
      </c>
      <c r="G85" s="16" t="s">
        <v>158</v>
      </c>
      <c r="H85" s="19">
        <v>56</v>
      </c>
      <c r="I85" s="19">
        <v>0</v>
      </c>
      <c r="J85" s="16">
        <v>1.72</v>
      </c>
      <c r="K85" s="20" t="s">
        <v>300</v>
      </c>
      <c r="L85" s="20">
        <v>0.95138888888888884</v>
      </c>
      <c r="M85" s="20">
        <v>0.95997685185185189</v>
      </c>
      <c r="N85" s="20">
        <v>0.9633680555555556</v>
      </c>
      <c r="O85" s="20">
        <v>0.96724537037037039</v>
      </c>
      <c r="P85" s="16">
        <v>3</v>
      </c>
      <c r="Q85" s="16" t="str">
        <f>TEXT(Table4[[#This Row],[Order Date]],"DDDD")</f>
        <v>Tuesday</v>
      </c>
      <c r="R85" s="21" t="str" cm="1">
        <f t="array" ref="R85">INDEX(Table5[Restaurant Type],MATCH(Table4[[#This Row],[Restaurant ID]],Table5[Restaurant ID],0),)</f>
        <v>Pizza</v>
      </c>
      <c r="S85" s="21" t="s">
        <v>2148</v>
      </c>
      <c r="T85" s="21">
        <f>Table4[[#This Row],[Order Ready Time]]-Table4[[#This Row],[Order Placed Time]]</f>
        <v>8.5879629629630472E-3</v>
      </c>
      <c r="U85" s="21">
        <f>Table4[[#This Row],[Order Picked Up By Driver Time]]-Table4[[#This Row],[Order Ready Time]]</f>
        <v>3.3912037037037157E-3</v>
      </c>
      <c r="V85" s="21">
        <f>Table4[[#This Row],[Order Delivered To Guest Time]]-Table4[[#This Row],[Order Picked Up By Driver Time]]</f>
        <v>3.8773148148147918E-3</v>
      </c>
      <c r="W85" s="20">
        <f t="shared" si="1"/>
        <v>1.5856481481481555E-2</v>
      </c>
    </row>
    <row r="86" spans="1:23" ht="14.25" hidden="1" customHeight="1" x14ac:dyDescent="0.35">
      <c r="A86" s="26">
        <v>196</v>
      </c>
      <c r="B86" s="16" t="s">
        <v>301</v>
      </c>
      <c r="C86" s="16" t="s">
        <v>298</v>
      </c>
      <c r="D86" s="16" t="s">
        <v>102</v>
      </c>
      <c r="E86" s="16" t="s">
        <v>299</v>
      </c>
      <c r="F86" s="17">
        <v>43915</v>
      </c>
      <c r="G86" s="16" t="s">
        <v>158</v>
      </c>
      <c r="H86" s="19">
        <v>23</v>
      </c>
      <c r="I86" s="19">
        <v>2</v>
      </c>
      <c r="J86" s="16">
        <v>0.45</v>
      </c>
      <c r="K86" s="20" t="s">
        <v>302</v>
      </c>
      <c r="L86" s="20">
        <v>0.90972222222222221</v>
      </c>
      <c r="M86" s="20">
        <v>0.93194444444444446</v>
      </c>
      <c r="N86" s="20">
        <v>0.93402777777777779</v>
      </c>
      <c r="O86" s="20">
        <v>0.94166666666666676</v>
      </c>
      <c r="P86" s="16">
        <v>1</v>
      </c>
      <c r="Q86" s="16" t="str">
        <f>TEXT(Table4[[#This Row],[Order Date]],"DDDD")</f>
        <v>Wednesday</v>
      </c>
      <c r="R86" s="21" t="str" cm="1">
        <f t="array" ref="R86">INDEX(Table5[Restaurant Type],MATCH(Table4[[#This Row],[Restaurant ID]],Table5[Restaurant ID],0),)</f>
        <v>Thaï</v>
      </c>
      <c r="S86" s="21" t="s">
        <v>2148</v>
      </c>
      <c r="T86" s="21">
        <f>Table4[[#This Row],[Order Ready Time]]-Table4[[#This Row],[Order Placed Time]]</f>
        <v>2.2222222222222254E-2</v>
      </c>
      <c r="U86" s="21">
        <f>Table4[[#This Row],[Order Picked Up By Driver Time]]-Table4[[#This Row],[Order Ready Time]]</f>
        <v>2.0833333333333259E-3</v>
      </c>
      <c r="V86" s="21">
        <f>Table4[[#This Row],[Order Delivered To Guest Time]]-Table4[[#This Row],[Order Picked Up By Driver Time]]</f>
        <v>7.6388888888889728E-3</v>
      </c>
      <c r="W86" s="20">
        <f t="shared" si="1"/>
        <v>3.1944444444444553E-2</v>
      </c>
    </row>
    <row r="87" spans="1:23" ht="14.25" hidden="1" customHeight="1" x14ac:dyDescent="0.35">
      <c r="A87" s="26">
        <v>197</v>
      </c>
      <c r="B87" s="16" t="s">
        <v>303</v>
      </c>
      <c r="C87" s="16" t="s">
        <v>298</v>
      </c>
      <c r="D87" s="16" t="s">
        <v>106</v>
      </c>
      <c r="E87" s="16" t="s">
        <v>299</v>
      </c>
      <c r="F87" s="17">
        <v>43916</v>
      </c>
      <c r="G87" s="16" t="s">
        <v>158</v>
      </c>
      <c r="H87" s="19">
        <v>31</v>
      </c>
      <c r="I87" s="19">
        <v>0</v>
      </c>
      <c r="J87" s="16">
        <v>3.9899999999999998</v>
      </c>
      <c r="K87" s="20" t="s">
        <v>304</v>
      </c>
      <c r="L87" s="20">
        <v>0.78472222222222221</v>
      </c>
      <c r="M87" s="20">
        <v>0.81074074074074076</v>
      </c>
      <c r="N87" s="20">
        <v>0.81437500000000007</v>
      </c>
      <c r="O87" s="20">
        <v>0.82030092592592585</v>
      </c>
      <c r="P87" s="16">
        <v>5</v>
      </c>
      <c r="Q87" s="16" t="str">
        <f>TEXT(Table4[[#This Row],[Order Date]],"DDDD")</f>
        <v>Thursday</v>
      </c>
      <c r="R87" s="21" t="str" cm="1">
        <f t="array" ref="R87">INDEX(Table5[Restaurant Type],MATCH(Table4[[#This Row],[Restaurant ID]],Table5[Restaurant ID],0),)</f>
        <v>Pizza</v>
      </c>
      <c r="S87" s="21" t="s">
        <v>2148</v>
      </c>
      <c r="T87" s="21">
        <f>Table4[[#This Row],[Order Ready Time]]-Table4[[#This Row],[Order Placed Time]]</f>
        <v>2.6018518518518552E-2</v>
      </c>
      <c r="U87" s="21">
        <f>Table4[[#This Row],[Order Picked Up By Driver Time]]-Table4[[#This Row],[Order Ready Time]]</f>
        <v>3.6342592592593093E-3</v>
      </c>
      <c r="V87" s="21">
        <f>Table4[[#This Row],[Order Delivered To Guest Time]]-Table4[[#This Row],[Order Picked Up By Driver Time]]</f>
        <v>5.925925925925779E-3</v>
      </c>
      <c r="W87" s="20">
        <f t="shared" si="1"/>
        <v>3.557870370370364E-2</v>
      </c>
    </row>
    <row r="88" spans="1:23" ht="14.25" hidden="1" customHeight="1" x14ac:dyDescent="0.35">
      <c r="A88" s="26">
        <v>198</v>
      </c>
      <c r="B88" s="16" t="s">
        <v>305</v>
      </c>
      <c r="C88" s="16" t="s">
        <v>298</v>
      </c>
      <c r="D88" s="16" t="s">
        <v>110</v>
      </c>
      <c r="E88" s="16" t="s">
        <v>299</v>
      </c>
      <c r="F88" s="17">
        <v>43917</v>
      </c>
      <c r="G88" s="16" t="s">
        <v>158</v>
      </c>
      <c r="H88" s="19">
        <v>46</v>
      </c>
      <c r="I88" s="19">
        <v>1</v>
      </c>
      <c r="J88" s="16">
        <v>0.35000000000000003</v>
      </c>
      <c r="K88" s="20" t="s">
        <v>306</v>
      </c>
      <c r="L88" s="20">
        <v>0.82638888888888884</v>
      </c>
      <c r="M88" s="20">
        <v>0.85053240740740732</v>
      </c>
      <c r="N88" s="20">
        <v>0.85649305555555555</v>
      </c>
      <c r="O88" s="20">
        <v>0.86273148148148149</v>
      </c>
      <c r="P88" s="16">
        <v>1</v>
      </c>
      <c r="Q88" s="16" t="str">
        <f>TEXT(Table4[[#This Row],[Order Date]],"DDDD")</f>
        <v>Friday</v>
      </c>
      <c r="R88" s="21" t="str" cm="1">
        <f t="array" ref="R88">INDEX(Table5[Restaurant Type],MATCH(Table4[[#This Row],[Restaurant ID]],Table5[Restaurant ID],0),)</f>
        <v>Pizza</v>
      </c>
      <c r="S88" s="21" t="s">
        <v>2148</v>
      </c>
      <c r="T88" s="21">
        <f>Table4[[#This Row],[Order Ready Time]]-Table4[[#This Row],[Order Placed Time]]</f>
        <v>2.4143518518518481E-2</v>
      </c>
      <c r="U88" s="21">
        <f>Table4[[#This Row],[Order Picked Up By Driver Time]]-Table4[[#This Row],[Order Ready Time]]</f>
        <v>5.9606481481482287E-3</v>
      </c>
      <c r="V88" s="21">
        <f>Table4[[#This Row],[Order Delivered To Guest Time]]-Table4[[#This Row],[Order Picked Up By Driver Time]]</f>
        <v>6.2384259259259389E-3</v>
      </c>
      <c r="W88" s="20">
        <f t="shared" si="1"/>
        <v>3.6342592592592649E-2</v>
      </c>
    </row>
    <row r="89" spans="1:23" ht="14.25" hidden="1" customHeight="1" x14ac:dyDescent="0.35">
      <c r="A89" s="26">
        <v>199</v>
      </c>
      <c r="B89" s="16" t="s">
        <v>307</v>
      </c>
      <c r="C89" s="16" t="s">
        <v>298</v>
      </c>
      <c r="D89" s="16" t="s">
        <v>114</v>
      </c>
      <c r="E89" s="16" t="s">
        <v>299</v>
      </c>
      <c r="F89" s="17">
        <v>43918</v>
      </c>
      <c r="G89" s="16" t="s">
        <v>158</v>
      </c>
      <c r="H89" s="19">
        <v>63</v>
      </c>
      <c r="I89" s="19">
        <v>2</v>
      </c>
      <c r="J89" s="16">
        <v>0.67</v>
      </c>
      <c r="K89" s="20" t="s">
        <v>308</v>
      </c>
      <c r="L89" s="20">
        <v>0.86805555555555547</v>
      </c>
      <c r="M89" s="20">
        <v>0.89608796296296289</v>
      </c>
      <c r="N89" s="20">
        <v>0.90334490740740747</v>
      </c>
      <c r="O89" s="20">
        <v>0.90738425925925925</v>
      </c>
      <c r="P89" s="16">
        <v>2</v>
      </c>
      <c r="Q89" s="16" t="str">
        <f>TEXT(Table4[[#This Row],[Order Date]],"DDDD")</f>
        <v>Saturday</v>
      </c>
      <c r="R89" s="21" t="str" cm="1">
        <f t="array" ref="R89">INDEX(Table5[Restaurant Type],MATCH(Table4[[#This Row],[Restaurant ID]],Table5[Restaurant ID],0),)</f>
        <v>Pizza</v>
      </c>
      <c r="S89" s="21" t="s">
        <v>2148</v>
      </c>
      <c r="T89" s="21">
        <f>Table4[[#This Row],[Order Ready Time]]-Table4[[#This Row],[Order Placed Time]]</f>
        <v>2.8032407407407423E-2</v>
      </c>
      <c r="U89" s="21">
        <f>Table4[[#This Row],[Order Picked Up By Driver Time]]-Table4[[#This Row],[Order Ready Time]]</f>
        <v>7.2569444444445796E-3</v>
      </c>
      <c r="V89" s="21">
        <f>Table4[[#This Row],[Order Delivered To Guest Time]]-Table4[[#This Row],[Order Picked Up By Driver Time]]</f>
        <v>4.0393518518517801E-3</v>
      </c>
      <c r="W89" s="20">
        <f t="shared" si="1"/>
        <v>3.9328703703703782E-2</v>
      </c>
    </row>
    <row r="90" spans="1:23" ht="14.25" hidden="1" customHeight="1" x14ac:dyDescent="0.35">
      <c r="A90" s="26">
        <v>200</v>
      </c>
      <c r="B90" s="16" t="s">
        <v>309</v>
      </c>
      <c r="C90" s="16" t="s">
        <v>310</v>
      </c>
      <c r="D90" s="16" t="s">
        <v>118</v>
      </c>
      <c r="E90" s="16" t="s">
        <v>311</v>
      </c>
      <c r="F90" s="17">
        <v>43919</v>
      </c>
      <c r="G90" s="16" t="s">
        <v>158</v>
      </c>
      <c r="H90" s="19">
        <v>28</v>
      </c>
      <c r="I90" s="19">
        <v>2</v>
      </c>
      <c r="J90" s="16">
        <v>1.61</v>
      </c>
      <c r="K90" s="20" t="s">
        <v>312</v>
      </c>
      <c r="L90" s="20">
        <v>0.78472222222222221</v>
      </c>
      <c r="M90" s="20">
        <v>0.81074074074074076</v>
      </c>
      <c r="N90" s="20">
        <v>0.81437500000000007</v>
      </c>
      <c r="O90" s="20">
        <v>0.82030092592592585</v>
      </c>
      <c r="P90" s="16">
        <v>5</v>
      </c>
      <c r="Q90" s="16" t="str">
        <f>TEXT(Table4[[#This Row],[Order Date]],"DDDD")</f>
        <v>Sunday</v>
      </c>
      <c r="R90" s="21" t="str" cm="1">
        <f t="array" ref="R90">INDEX(Table5[Restaurant Type],MATCH(Table4[[#This Row],[Restaurant ID]],Table5[Restaurant ID],0),)</f>
        <v>Oriental</v>
      </c>
      <c r="S90" s="21" t="s">
        <v>2148</v>
      </c>
      <c r="T90" s="21">
        <f>Table4[[#This Row],[Order Ready Time]]-Table4[[#This Row],[Order Placed Time]]</f>
        <v>2.6018518518518552E-2</v>
      </c>
      <c r="U90" s="21">
        <f>Table4[[#This Row],[Order Picked Up By Driver Time]]-Table4[[#This Row],[Order Ready Time]]</f>
        <v>3.6342592592593093E-3</v>
      </c>
      <c r="V90" s="21">
        <f>Table4[[#This Row],[Order Delivered To Guest Time]]-Table4[[#This Row],[Order Picked Up By Driver Time]]</f>
        <v>5.925925925925779E-3</v>
      </c>
      <c r="W90" s="20">
        <f t="shared" si="1"/>
        <v>3.557870370370364E-2</v>
      </c>
    </row>
    <row r="91" spans="1:23" ht="14.25" hidden="1" customHeight="1" x14ac:dyDescent="0.35">
      <c r="A91" s="26">
        <v>202</v>
      </c>
      <c r="B91" s="16" t="s">
        <v>313</v>
      </c>
      <c r="C91" s="16" t="s">
        <v>310</v>
      </c>
      <c r="D91" s="16" t="s">
        <v>121</v>
      </c>
      <c r="E91" s="16" t="s">
        <v>311</v>
      </c>
      <c r="F91" s="17">
        <v>43920</v>
      </c>
      <c r="G91" s="16" t="s">
        <v>158</v>
      </c>
      <c r="H91" s="19">
        <v>66</v>
      </c>
      <c r="I91" s="19">
        <v>0</v>
      </c>
      <c r="J91" s="16">
        <v>1.55</v>
      </c>
      <c r="K91" s="20" t="s">
        <v>314</v>
      </c>
      <c r="L91" s="20">
        <v>0.82638888888888884</v>
      </c>
      <c r="M91" s="20">
        <v>0.85053240740740732</v>
      </c>
      <c r="N91" s="20">
        <v>0.85649305555555555</v>
      </c>
      <c r="O91" s="20">
        <v>0.86273148148148149</v>
      </c>
      <c r="P91" s="16">
        <v>2</v>
      </c>
      <c r="Q91" s="16" t="str">
        <f>TEXT(Table4[[#This Row],[Order Date]],"DDDD")</f>
        <v>Monday</v>
      </c>
      <c r="R91" s="21" t="str" cm="1">
        <f t="array" ref="R91">INDEX(Table5[Restaurant Type],MATCH(Table4[[#This Row],[Restaurant ID]],Table5[Restaurant ID],0),)</f>
        <v>Pizza</v>
      </c>
      <c r="S91" s="21" t="s">
        <v>2148</v>
      </c>
      <c r="T91" s="21">
        <f>Table4[[#This Row],[Order Ready Time]]-Table4[[#This Row],[Order Placed Time]]</f>
        <v>2.4143518518518481E-2</v>
      </c>
      <c r="U91" s="21">
        <f>Table4[[#This Row],[Order Picked Up By Driver Time]]-Table4[[#This Row],[Order Ready Time]]</f>
        <v>5.9606481481482287E-3</v>
      </c>
      <c r="V91" s="21">
        <f>Table4[[#This Row],[Order Delivered To Guest Time]]-Table4[[#This Row],[Order Picked Up By Driver Time]]</f>
        <v>6.2384259259259389E-3</v>
      </c>
      <c r="W91" s="20">
        <f t="shared" si="1"/>
        <v>3.6342592592592649E-2</v>
      </c>
    </row>
    <row r="92" spans="1:23" ht="14.25" hidden="1" customHeight="1" x14ac:dyDescent="0.35">
      <c r="A92" s="26">
        <v>203</v>
      </c>
      <c r="B92" s="16" t="s">
        <v>315</v>
      </c>
      <c r="C92" s="16" t="s">
        <v>316</v>
      </c>
      <c r="D92" s="16" t="s">
        <v>124</v>
      </c>
      <c r="E92" s="16" t="s">
        <v>317</v>
      </c>
      <c r="F92" s="17">
        <v>43921</v>
      </c>
      <c r="G92" s="16" t="s">
        <v>158</v>
      </c>
      <c r="H92" s="19">
        <v>60</v>
      </c>
      <c r="I92" s="19">
        <v>2</v>
      </c>
      <c r="J92" s="16">
        <v>0.17</v>
      </c>
      <c r="K92" s="20" t="s">
        <v>318</v>
      </c>
      <c r="L92" s="20">
        <v>0.86805555555555547</v>
      </c>
      <c r="M92" s="20">
        <v>0.89608796296296289</v>
      </c>
      <c r="N92" s="20">
        <v>0.90334490740740747</v>
      </c>
      <c r="O92" s="20">
        <v>0.90738425925925925</v>
      </c>
      <c r="P92" s="16">
        <v>4</v>
      </c>
      <c r="Q92" s="16" t="str">
        <f>TEXT(Table4[[#This Row],[Order Date]],"DDDD")</f>
        <v>Tuesday</v>
      </c>
      <c r="R92" s="21" t="str" cm="1">
        <f t="array" ref="R92">INDEX(Table5[Restaurant Type],MATCH(Table4[[#This Row],[Restaurant ID]],Table5[Restaurant ID],0),)</f>
        <v>French</v>
      </c>
      <c r="S92" s="21" t="s">
        <v>2148</v>
      </c>
      <c r="T92" s="21">
        <f>Table4[[#This Row],[Order Ready Time]]-Table4[[#This Row],[Order Placed Time]]</f>
        <v>2.8032407407407423E-2</v>
      </c>
      <c r="U92" s="21">
        <f>Table4[[#This Row],[Order Picked Up By Driver Time]]-Table4[[#This Row],[Order Ready Time]]</f>
        <v>7.2569444444445796E-3</v>
      </c>
      <c r="V92" s="21">
        <f>Table4[[#This Row],[Order Delivered To Guest Time]]-Table4[[#This Row],[Order Picked Up By Driver Time]]</f>
        <v>4.0393518518517801E-3</v>
      </c>
      <c r="W92" s="20">
        <f t="shared" si="1"/>
        <v>3.9328703703703782E-2</v>
      </c>
    </row>
    <row r="93" spans="1:23" ht="14.25" hidden="1" customHeight="1" x14ac:dyDescent="0.35">
      <c r="A93" s="26">
        <v>204</v>
      </c>
      <c r="B93" s="16" t="s">
        <v>319</v>
      </c>
      <c r="C93" s="16" t="s">
        <v>316</v>
      </c>
      <c r="D93" s="16" t="s">
        <v>128</v>
      </c>
      <c r="E93" s="16" t="s">
        <v>317</v>
      </c>
      <c r="F93" s="17">
        <v>43922</v>
      </c>
      <c r="G93" s="16" t="s">
        <v>158</v>
      </c>
      <c r="H93" s="19">
        <v>69</v>
      </c>
      <c r="I93" s="19">
        <v>0</v>
      </c>
      <c r="J93" s="16">
        <v>5.24</v>
      </c>
      <c r="K93" s="20" t="s">
        <v>320</v>
      </c>
      <c r="L93" s="20">
        <v>0.78472222222222221</v>
      </c>
      <c r="M93" s="20">
        <v>0.81074074074074076</v>
      </c>
      <c r="N93" s="20">
        <v>0.81437500000000007</v>
      </c>
      <c r="O93" s="20">
        <v>0.82030092592592585</v>
      </c>
      <c r="P93" s="16">
        <v>1</v>
      </c>
      <c r="Q93" s="16" t="str">
        <f>TEXT(Table4[[#This Row],[Order Date]],"DDDD")</f>
        <v>Wednesday</v>
      </c>
      <c r="R93" s="21" t="str" cm="1">
        <f t="array" ref="R93">INDEX(Table5[Restaurant Type],MATCH(Table4[[#This Row],[Restaurant ID]],Table5[Restaurant ID],0),)</f>
        <v>French</v>
      </c>
      <c r="S93" s="21" t="s">
        <v>2148</v>
      </c>
      <c r="T93" s="21">
        <f>Table4[[#This Row],[Order Ready Time]]-Table4[[#This Row],[Order Placed Time]]</f>
        <v>2.6018518518518552E-2</v>
      </c>
      <c r="U93" s="21">
        <f>Table4[[#This Row],[Order Picked Up By Driver Time]]-Table4[[#This Row],[Order Ready Time]]</f>
        <v>3.6342592592593093E-3</v>
      </c>
      <c r="V93" s="21">
        <f>Table4[[#This Row],[Order Delivered To Guest Time]]-Table4[[#This Row],[Order Picked Up By Driver Time]]</f>
        <v>5.925925925925779E-3</v>
      </c>
      <c r="W93" s="20">
        <f t="shared" si="1"/>
        <v>3.557870370370364E-2</v>
      </c>
    </row>
    <row r="94" spans="1:23" ht="14.25" hidden="1" customHeight="1" x14ac:dyDescent="0.35">
      <c r="A94" s="26">
        <v>205</v>
      </c>
      <c r="B94" s="16" t="s">
        <v>321</v>
      </c>
      <c r="C94" s="16" t="s">
        <v>322</v>
      </c>
      <c r="D94" s="16" t="s">
        <v>131</v>
      </c>
      <c r="E94" s="16" t="s">
        <v>323</v>
      </c>
      <c r="F94" s="17">
        <v>43923</v>
      </c>
      <c r="G94" s="16" t="s">
        <v>158</v>
      </c>
      <c r="H94" s="19">
        <v>23</v>
      </c>
      <c r="I94" s="19">
        <v>2</v>
      </c>
      <c r="J94" s="16">
        <v>2.71</v>
      </c>
      <c r="K94" s="20" t="s">
        <v>324</v>
      </c>
      <c r="L94" s="20">
        <v>0.82638888888888884</v>
      </c>
      <c r="M94" s="20">
        <v>0.85053240740740732</v>
      </c>
      <c r="N94" s="20">
        <v>0.85649305555555555</v>
      </c>
      <c r="O94" s="20">
        <v>0.86273148148148149</v>
      </c>
      <c r="P94" s="16">
        <v>1</v>
      </c>
      <c r="Q94" s="16" t="str">
        <f>TEXT(Table4[[#This Row],[Order Date]],"DDDD")</f>
        <v>Thursday</v>
      </c>
      <c r="R94" s="21" t="str" cm="1">
        <f t="array" ref="R94">INDEX(Table5[Restaurant Type],MATCH(Table4[[#This Row],[Restaurant ID]],Table5[Restaurant ID],0),)</f>
        <v>Pizza</v>
      </c>
      <c r="S94" s="21" t="s">
        <v>2148</v>
      </c>
      <c r="T94" s="21">
        <f>Table4[[#This Row],[Order Ready Time]]-Table4[[#This Row],[Order Placed Time]]</f>
        <v>2.4143518518518481E-2</v>
      </c>
      <c r="U94" s="21">
        <f>Table4[[#This Row],[Order Picked Up By Driver Time]]-Table4[[#This Row],[Order Ready Time]]</f>
        <v>5.9606481481482287E-3</v>
      </c>
      <c r="V94" s="21">
        <f>Table4[[#This Row],[Order Delivered To Guest Time]]-Table4[[#This Row],[Order Picked Up By Driver Time]]</f>
        <v>6.2384259259259389E-3</v>
      </c>
      <c r="W94" s="20">
        <f t="shared" si="1"/>
        <v>3.6342592592592649E-2</v>
      </c>
    </row>
    <row r="95" spans="1:23" ht="14.25" hidden="1" customHeight="1" x14ac:dyDescent="0.35">
      <c r="A95" s="26">
        <v>206</v>
      </c>
      <c r="B95" s="16" t="s">
        <v>325</v>
      </c>
      <c r="C95" s="16" t="s">
        <v>322</v>
      </c>
      <c r="D95" s="16" t="s">
        <v>134</v>
      </c>
      <c r="E95" s="16" t="s">
        <v>323</v>
      </c>
      <c r="F95" s="17">
        <v>43924</v>
      </c>
      <c r="G95" s="16" t="s">
        <v>158</v>
      </c>
      <c r="H95" s="19">
        <v>53</v>
      </c>
      <c r="I95" s="19">
        <v>2</v>
      </c>
      <c r="J95" s="16">
        <v>2.0099999999999998</v>
      </c>
      <c r="K95" s="20" t="s">
        <v>326</v>
      </c>
      <c r="L95" s="20">
        <v>0.86805555555555547</v>
      </c>
      <c r="M95" s="20">
        <v>0.89608796296296289</v>
      </c>
      <c r="N95" s="20">
        <v>0.90334490740740747</v>
      </c>
      <c r="O95" s="20">
        <v>0.90738425925925925</v>
      </c>
      <c r="P95" s="16">
        <v>4</v>
      </c>
      <c r="Q95" s="16" t="str">
        <f>TEXT(Table4[[#This Row],[Order Date]],"DDDD")</f>
        <v>Friday</v>
      </c>
      <c r="R95" s="21" t="str" cm="1">
        <f t="array" ref="R95">INDEX(Table5[Restaurant Type],MATCH(Table4[[#This Row],[Restaurant ID]],Table5[Restaurant ID],0),)</f>
        <v>French</v>
      </c>
      <c r="S95" s="21" t="s">
        <v>2148</v>
      </c>
      <c r="T95" s="21">
        <f>Table4[[#This Row],[Order Ready Time]]-Table4[[#This Row],[Order Placed Time]]</f>
        <v>2.8032407407407423E-2</v>
      </c>
      <c r="U95" s="21">
        <f>Table4[[#This Row],[Order Picked Up By Driver Time]]-Table4[[#This Row],[Order Ready Time]]</f>
        <v>7.2569444444445796E-3</v>
      </c>
      <c r="V95" s="21">
        <f>Table4[[#This Row],[Order Delivered To Guest Time]]-Table4[[#This Row],[Order Picked Up By Driver Time]]</f>
        <v>4.0393518518517801E-3</v>
      </c>
      <c r="W95" s="20">
        <f t="shared" si="1"/>
        <v>3.9328703703703782E-2</v>
      </c>
    </row>
    <row r="96" spans="1:23" ht="14.25" hidden="1" customHeight="1" x14ac:dyDescent="0.35">
      <c r="A96" s="26">
        <v>207</v>
      </c>
      <c r="B96" s="16" t="s">
        <v>327</v>
      </c>
      <c r="C96" s="16" t="s">
        <v>328</v>
      </c>
      <c r="D96" s="16" t="s">
        <v>138</v>
      </c>
      <c r="E96" s="16" t="s">
        <v>329</v>
      </c>
      <c r="F96" s="17">
        <v>43925</v>
      </c>
      <c r="G96" s="16" t="s">
        <v>158</v>
      </c>
      <c r="H96" s="19">
        <v>55</v>
      </c>
      <c r="I96" s="19">
        <v>0</v>
      </c>
      <c r="J96" s="16">
        <v>0.72</v>
      </c>
      <c r="K96" s="20" t="s">
        <v>330</v>
      </c>
      <c r="L96" s="20">
        <v>0.40972222222222227</v>
      </c>
      <c r="M96" s="20">
        <v>0.42151620370370368</v>
      </c>
      <c r="N96" s="20">
        <v>0.4312037037037037</v>
      </c>
      <c r="O96" s="20">
        <v>0.43156250000000002</v>
      </c>
      <c r="P96" s="16">
        <v>1</v>
      </c>
      <c r="Q96" s="16" t="str">
        <f>TEXT(Table4[[#This Row],[Order Date]],"DDDD")</f>
        <v>Saturday</v>
      </c>
      <c r="R96" s="21" t="str" cm="1">
        <f t="array" ref="R96">INDEX(Table5[Restaurant Type],MATCH(Table4[[#This Row],[Restaurant ID]],Table5[Restaurant ID],0),)</f>
        <v>Pizza</v>
      </c>
      <c r="S96" s="21" t="s">
        <v>2145</v>
      </c>
      <c r="T96" s="21">
        <f>Table4[[#This Row],[Order Ready Time]]-Table4[[#This Row],[Order Placed Time]]</f>
        <v>1.1793981481481419E-2</v>
      </c>
      <c r="U96" s="21">
        <f>Table4[[#This Row],[Order Picked Up By Driver Time]]-Table4[[#This Row],[Order Ready Time]]</f>
        <v>9.6875000000000155E-3</v>
      </c>
      <c r="V96" s="21">
        <f>Table4[[#This Row],[Order Delivered To Guest Time]]-Table4[[#This Row],[Order Picked Up By Driver Time]]</f>
        <v>3.5879629629631538E-4</v>
      </c>
      <c r="W96" s="20">
        <f t="shared" si="1"/>
        <v>2.184027777777775E-2</v>
      </c>
    </row>
    <row r="97" spans="1:23" ht="14.25" hidden="1" customHeight="1" x14ac:dyDescent="0.35">
      <c r="A97" s="26">
        <v>208</v>
      </c>
      <c r="B97" s="16" t="s">
        <v>331</v>
      </c>
      <c r="C97" s="16" t="s">
        <v>328</v>
      </c>
      <c r="D97" s="16" t="s">
        <v>142</v>
      </c>
      <c r="E97" s="16" t="s">
        <v>329</v>
      </c>
      <c r="F97" s="17">
        <v>43926</v>
      </c>
      <c r="G97" s="16" t="s">
        <v>158</v>
      </c>
      <c r="H97" s="19">
        <v>18</v>
      </c>
      <c r="I97" s="19">
        <v>2</v>
      </c>
      <c r="J97" s="16">
        <v>3.7199999999999998</v>
      </c>
      <c r="K97" s="20" t="s">
        <v>332</v>
      </c>
      <c r="L97" s="20">
        <v>0.4513888888888889</v>
      </c>
      <c r="M97" s="20">
        <v>0.46422453703703703</v>
      </c>
      <c r="N97" s="20">
        <v>0.46856481481481477</v>
      </c>
      <c r="O97" s="20">
        <v>0.4767824074074074</v>
      </c>
      <c r="P97" s="16">
        <v>5</v>
      </c>
      <c r="Q97" s="16" t="str">
        <f>TEXT(Table4[[#This Row],[Order Date]],"DDDD")</f>
        <v>Sunday</v>
      </c>
      <c r="R97" s="21" t="str" cm="1">
        <f t="array" ref="R97">INDEX(Table5[Restaurant Type],MATCH(Table4[[#This Row],[Restaurant ID]],Table5[Restaurant ID],0),)</f>
        <v>Oriental</v>
      </c>
      <c r="S97" s="21" t="s">
        <v>2145</v>
      </c>
      <c r="T97" s="21">
        <f>Table4[[#This Row],[Order Ready Time]]-Table4[[#This Row],[Order Placed Time]]</f>
        <v>1.2835648148148138E-2</v>
      </c>
      <c r="U97" s="21">
        <f>Table4[[#This Row],[Order Picked Up By Driver Time]]-Table4[[#This Row],[Order Ready Time]]</f>
        <v>4.3402777777777346E-3</v>
      </c>
      <c r="V97" s="21">
        <f>Table4[[#This Row],[Order Delivered To Guest Time]]-Table4[[#This Row],[Order Picked Up By Driver Time]]</f>
        <v>8.2175925925926374E-3</v>
      </c>
      <c r="W97" s="20">
        <f t="shared" si="1"/>
        <v>2.539351851851851E-2</v>
      </c>
    </row>
    <row r="98" spans="1:23" ht="14.25" hidden="1" customHeight="1" x14ac:dyDescent="0.35">
      <c r="A98" s="26">
        <v>209</v>
      </c>
      <c r="B98" s="16" t="s">
        <v>333</v>
      </c>
      <c r="C98" s="16" t="s">
        <v>334</v>
      </c>
      <c r="D98" s="16" t="s">
        <v>146</v>
      </c>
      <c r="E98" s="16" t="s">
        <v>335</v>
      </c>
      <c r="F98" s="17">
        <v>43927</v>
      </c>
      <c r="G98" s="16" t="s">
        <v>158</v>
      </c>
      <c r="H98" s="19">
        <v>68</v>
      </c>
      <c r="I98" s="19">
        <v>1</v>
      </c>
      <c r="J98" s="16">
        <v>2.0399999999999996</v>
      </c>
      <c r="K98" s="20" t="s">
        <v>336</v>
      </c>
      <c r="L98" s="20">
        <v>0.49305555555555558</v>
      </c>
      <c r="M98" s="20">
        <v>0.51028935185185187</v>
      </c>
      <c r="N98" s="20">
        <v>0.51556712962962969</v>
      </c>
      <c r="O98" s="20">
        <v>0.52357638888888891</v>
      </c>
      <c r="P98" s="16">
        <v>3</v>
      </c>
      <c r="Q98" s="16" t="str">
        <f>TEXT(Table4[[#This Row],[Order Date]],"DDDD")</f>
        <v>Monday</v>
      </c>
      <c r="R98" s="21" t="str" cm="1">
        <f t="array" ref="R98">INDEX(Table5[Restaurant Type],MATCH(Table4[[#This Row],[Restaurant ID]],Table5[Restaurant ID],0),)</f>
        <v>Oriental</v>
      </c>
      <c r="S98" s="21" t="s">
        <v>2146</v>
      </c>
      <c r="T98" s="21">
        <f>Table4[[#This Row],[Order Ready Time]]-Table4[[#This Row],[Order Placed Time]]</f>
        <v>1.7233796296296289E-2</v>
      </c>
      <c r="U98" s="21">
        <f>Table4[[#This Row],[Order Picked Up By Driver Time]]-Table4[[#This Row],[Order Ready Time]]</f>
        <v>5.2777777777778256E-3</v>
      </c>
      <c r="V98" s="21">
        <f>Table4[[#This Row],[Order Delivered To Guest Time]]-Table4[[#This Row],[Order Picked Up By Driver Time]]</f>
        <v>8.009259259259216E-3</v>
      </c>
      <c r="W98" s="20">
        <f t="shared" si="1"/>
        <v>3.052083333333333E-2</v>
      </c>
    </row>
    <row r="99" spans="1:23" ht="14.25" hidden="1" customHeight="1" x14ac:dyDescent="0.35">
      <c r="A99" s="26">
        <v>210</v>
      </c>
      <c r="B99" s="16" t="s">
        <v>337</v>
      </c>
      <c r="C99" s="16" t="s">
        <v>334</v>
      </c>
      <c r="D99" s="16" t="s">
        <v>150</v>
      </c>
      <c r="E99" s="16" t="s">
        <v>335</v>
      </c>
      <c r="F99" s="17">
        <v>43928</v>
      </c>
      <c r="G99" s="16" t="s">
        <v>158</v>
      </c>
      <c r="H99" s="19">
        <v>28</v>
      </c>
      <c r="I99" s="19">
        <v>2</v>
      </c>
      <c r="J99" s="16">
        <v>3.5999999999999996</v>
      </c>
      <c r="K99" s="20" t="s">
        <v>338</v>
      </c>
      <c r="L99" s="20">
        <v>0.53472222222222221</v>
      </c>
      <c r="M99" s="20">
        <v>0.55685185185185182</v>
      </c>
      <c r="N99" s="20">
        <v>0.55706018518518519</v>
      </c>
      <c r="O99" s="20">
        <v>0.55789351851851854</v>
      </c>
      <c r="P99" s="16">
        <v>4</v>
      </c>
      <c r="Q99" s="16" t="str">
        <f>TEXT(Table4[[#This Row],[Order Date]],"DDDD")</f>
        <v>Tuesday</v>
      </c>
      <c r="R99" s="21" t="str" cm="1">
        <f t="array" ref="R99">INDEX(Table5[Restaurant Type],MATCH(Table4[[#This Row],[Restaurant ID]],Table5[Restaurant ID],0),)</f>
        <v>Pizza</v>
      </c>
      <c r="S99" s="21" t="s">
        <v>2146</v>
      </c>
      <c r="T99" s="21">
        <f>Table4[[#This Row],[Order Ready Time]]-Table4[[#This Row],[Order Placed Time]]</f>
        <v>2.212962962962961E-2</v>
      </c>
      <c r="U99" s="21">
        <f>Table4[[#This Row],[Order Picked Up By Driver Time]]-Table4[[#This Row],[Order Ready Time]]</f>
        <v>2.083333333333659E-4</v>
      </c>
      <c r="V99" s="21">
        <f>Table4[[#This Row],[Order Delivered To Guest Time]]-Table4[[#This Row],[Order Picked Up By Driver Time]]</f>
        <v>8.3333333333335258E-4</v>
      </c>
      <c r="W99" s="20">
        <f t="shared" si="1"/>
        <v>2.3171296296296329E-2</v>
      </c>
    </row>
    <row r="100" spans="1:23" ht="14.25" hidden="1" customHeight="1" x14ac:dyDescent="0.35">
      <c r="A100" s="26">
        <v>211</v>
      </c>
      <c r="B100" s="16" t="s">
        <v>339</v>
      </c>
      <c r="C100" s="16" t="s">
        <v>340</v>
      </c>
      <c r="D100" s="16" t="s">
        <v>154</v>
      </c>
      <c r="E100" s="16" t="s">
        <v>341</v>
      </c>
      <c r="F100" s="17">
        <v>43929</v>
      </c>
      <c r="G100" s="16" t="s">
        <v>158</v>
      </c>
      <c r="H100" s="19">
        <v>20</v>
      </c>
      <c r="I100" s="19">
        <v>1</v>
      </c>
      <c r="J100" s="16">
        <v>4.7</v>
      </c>
      <c r="K100" s="20" t="s">
        <v>342</v>
      </c>
      <c r="L100" s="20">
        <v>0.57638888888888895</v>
      </c>
      <c r="M100" s="20">
        <v>0.58430555555555552</v>
      </c>
      <c r="N100" s="20">
        <v>0.59031250000000002</v>
      </c>
      <c r="O100" s="20">
        <v>0.59609953703703711</v>
      </c>
      <c r="P100" s="16">
        <v>1</v>
      </c>
      <c r="Q100" s="16" t="str">
        <f>TEXT(Table4[[#This Row],[Order Date]],"DDDD")</f>
        <v>Wednesday</v>
      </c>
      <c r="R100" s="21" t="str" cm="1">
        <f t="array" ref="R100">INDEX(Table5[Restaurant Type],MATCH(Table4[[#This Row],[Restaurant ID]],Table5[Restaurant ID],0),)</f>
        <v>Pizza</v>
      </c>
      <c r="S100" s="21" t="s">
        <v>2146</v>
      </c>
      <c r="T100" s="21">
        <f>Table4[[#This Row],[Order Ready Time]]-Table4[[#This Row],[Order Placed Time]]</f>
        <v>7.9166666666665719E-3</v>
      </c>
      <c r="U100" s="21">
        <f>Table4[[#This Row],[Order Picked Up By Driver Time]]-Table4[[#This Row],[Order Ready Time]]</f>
        <v>6.0069444444444953E-3</v>
      </c>
      <c r="V100" s="21">
        <f>Table4[[#This Row],[Order Delivered To Guest Time]]-Table4[[#This Row],[Order Picked Up By Driver Time]]</f>
        <v>5.7870370370370905E-3</v>
      </c>
      <c r="W100" s="20">
        <f t="shared" si="1"/>
        <v>1.9710648148148158E-2</v>
      </c>
    </row>
    <row r="101" spans="1:23" ht="14.25" hidden="1" customHeight="1" x14ac:dyDescent="0.35">
      <c r="A101" s="26">
        <v>3</v>
      </c>
      <c r="B101" s="16" t="s">
        <v>343</v>
      </c>
      <c r="C101" s="16" t="s">
        <v>340</v>
      </c>
      <c r="D101" s="16" t="s">
        <v>157</v>
      </c>
      <c r="E101" s="16" t="s">
        <v>341</v>
      </c>
      <c r="F101" s="17">
        <v>43930</v>
      </c>
      <c r="G101" s="16" t="s">
        <v>158</v>
      </c>
      <c r="H101" s="19">
        <v>28</v>
      </c>
      <c r="I101" s="19">
        <v>0</v>
      </c>
      <c r="J101" s="16">
        <v>0.51</v>
      </c>
      <c r="K101" s="20" t="s">
        <v>108</v>
      </c>
      <c r="L101" s="20">
        <v>0.61805555555555558</v>
      </c>
      <c r="M101" s="20">
        <v>0.62597222222222226</v>
      </c>
      <c r="N101" s="20">
        <v>0.6325925925925926</v>
      </c>
      <c r="O101" s="20">
        <v>0.63826388888888885</v>
      </c>
      <c r="P101" s="16">
        <v>4</v>
      </c>
      <c r="Q101" s="16" t="str">
        <f>TEXT(Table4[[#This Row],[Order Date]],"DDDD")</f>
        <v>Thursday</v>
      </c>
      <c r="R101" s="21" t="str" cm="1">
        <f t="array" ref="R101">INDEX(Table5[Restaurant Type],MATCH(Table4[[#This Row],[Restaurant ID]],Table5[Restaurant ID],0),)</f>
        <v>Pizza</v>
      </c>
      <c r="S101" s="21" t="s">
        <v>2146</v>
      </c>
      <c r="T101" s="21">
        <f>Table4[[#This Row],[Order Ready Time]]-Table4[[#This Row],[Order Placed Time]]</f>
        <v>7.9166666666666829E-3</v>
      </c>
      <c r="U101" s="21">
        <f>Table4[[#This Row],[Order Picked Up By Driver Time]]-Table4[[#This Row],[Order Ready Time]]</f>
        <v>6.620370370370332E-3</v>
      </c>
      <c r="V101" s="21">
        <f>Table4[[#This Row],[Order Delivered To Guest Time]]-Table4[[#This Row],[Order Picked Up By Driver Time]]</f>
        <v>5.6712962962962576E-3</v>
      </c>
      <c r="W101" s="20">
        <f t="shared" si="1"/>
        <v>2.0208333333333273E-2</v>
      </c>
    </row>
    <row r="102" spans="1:23" ht="14.25" hidden="1" customHeight="1" x14ac:dyDescent="0.35">
      <c r="A102" s="26">
        <v>4</v>
      </c>
      <c r="B102" s="16" t="s">
        <v>344</v>
      </c>
      <c r="C102" s="16" t="s">
        <v>340</v>
      </c>
      <c r="D102" s="16" t="s">
        <v>162</v>
      </c>
      <c r="E102" s="16" t="s">
        <v>341</v>
      </c>
      <c r="F102" s="17">
        <v>43931</v>
      </c>
      <c r="G102" s="16" t="s">
        <v>158</v>
      </c>
      <c r="H102" s="19">
        <v>16</v>
      </c>
      <c r="I102" s="19">
        <v>1</v>
      </c>
      <c r="J102" s="16">
        <v>0.74</v>
      </c>
      <c r="K102" s="20" t="s">
        <v>111</v>
      </c>
      <c r="L102" s="20">
        <v>0.65972222222222221</v>
      </c>
      <c r="M102" s="20">
        <v>0.68204861111111104</v>
      </c>
      <c r="N102" s="20">
        <v>0.68788194444444439</v>
      </c>
      <c r="O102" s="20">
        <v>0.69620370370370377</v>
      </c>
      <c r="P102" s="16">
        <v>3</v>
      </c>
      <c r="Q102" s="16" t="str">
        <f>TEXT(Table4[[#This Row],[Order Date]],"DDDD")</f>
        <v>Friday</v>
      </c>
      <c r="R102" s="21" t="str" cm="1">
        <f t="array" ref="R102">INDEX(Table5[Restaurant Type],MATCH(Table4[[#This Row],[Restaurant ID]],Table5[Restaurant ID],0),)</f>
        <v>Pizza</v>
      </c>
      <c r="S102" s="21" t="s">
        <v>2147</v>
      </c>
      <c r="T102" s="21">
        <f>Table4[[#This Row],[Order Ready Time]]-Table4[[#This Row],[Order Placed Time]]</f>
        <v>2.2326388888888826E-2</v>
      </c>
      <c r="U102" s="21">
        <f>Table4[[#This Row],[Order Picked Up By Driver Time]]-Table4[[#This Row],[Order Ready Time]]</f>
        <v>5.833333333333357E-3</v>
      </c>
      <c r="V102" s="21">
        <f>Table4[[#This Row],[Order Delivered To Guest Time]]-Table4[[#This Row],[Order Picked Up By Driver Time]]</f>
        <v>8.3217592592593759E-3</v>
      </c>
      <c r="W102" s="20">
        <f t="shared" si="1"/>
        <v>3.6481481481481559E-2</v>
      </c>
    </row>
    <row r="103" spans="1:23" ht="14.25" hidden="1" customHeight="1" x14ac:dyDescent="0.35">
      <c r="A103" s="26">
        <v>5</v>
      </c>
      <c r="B103" s="16" t="s">
        <v>345</v>
      </c>
      <c r="C103" s="16" t="s">
        <v>346</v>
      </c>
      <c r="D103" s="16" t="s">
        <v>166</v>
      </c>
      <c r="E103" s="16" t="s">
        <v>347</v>
      </c>
      <c r="F103" s="17">
        <v>43932</v>
      </c>
      <c r="G103" s="16" t="s">
        <v>158</v>
      </c>
      <c r="H103" s="19">
        <v>35</v>
      </c>
      <c r="I103" s="19">
        <v>1</v>
      </c>
      <c r="J103" s="16">
        <v>5.91</v>
      </c>
      <c r="K103" s="20" t="s">
        <v>116</v>
      </c>
      <c r="L103" s="20">
        <v>0.70138888888888884</v>
      </c>
      <c r="M103" s="20">
        <v>0.71678240740740751</v>
      </c>
      <c r="N103" s="20">
        <v>0.72200231481481481</v>
      </c>
      <c r="O103" s="20">
        <v>0.72682870370370367</v>
      </c>
      <c r="P103" s="16">
        <v>3</v>
      </c>
      <c r="Q103" s="16" t="str">
        <f>TEXT(Table4[[#This Row],[Order Date]],"DDDD")</f>
        <v>Saturday</v>
      </c>
      <c r="R103" s="21" t="str" cm="1">
        <f t="array" ref="R103">INDEX(Table5[Restaurant Type],MATCH(Table4[[#This Row],[Restaurant ID]],Table5[Restaurant ID],0),)</f>
        <v>Pizza</v>
      </c>
      <c r="S103" s="21" t="s">
        <v>2147</v>
      </c>
      <c r="T103" s="21">
        <f>Table4[[#This Row],[Order Ready Time]]-Table4[[#This Row],[Order Placed Time]]</f>
        <v>1.5393518518518667E-2</v>
      </c>
      <c r="U103" s="21">
        <f>Table4[[#This Row],[Order Picked Up By Driver Time]]-Table4[[#This Row],[Order Ready Time]]</f>
        <v>5.2199074074072982E-3</v>
      </c>
      <c r="V103" s="21">
        <f>Table4[[#This Row],[Order Delivered To Guest Time]]-Table4[[#This Row],[Order Picked Up By Driver Time]]</f>
        <v>4.8263888888888662E-3</v>
      </c>
      <c r="W103" s="20">
        <f t="shared" si="1"/>
        <v>2.5439814814814832E-2</v>
      </c>
    </row>
    <row r="104" spans="1:23" ht="14.25" hidden="1" customHeight="1" x14ac:dyDescent="0.35">
      <c r="A104" s="26">
        <v>6</v>
      </c>
      <c r="B104" s="16" t="s">
        <v>348</v>
      </c>
      <c r="C104" s="16" t="s">
        <v>346</v>
      </c>
      <c r="D104" s="16" t="s">
        <v>169</v>
      </c>
      <c r="E104" s="16" t="s">
        <v>347</v>
      </c>
      <c r="F104" s="17">
        <v>43933</v>
      </c>
      <c r="G104" s="16" t="s">
        <v>158</v>
      </c>
      <c r="H104" s="19">
        <v>56</v>
      </c>
      <c r="I104" s="19">
        <v>0</v>
      </c>
      <c r="J104" s="16">
        <v>4.46</v>
      </c>
      <c r="K104" s="20" t="s">
        <v>119</v>
      </c>
      <c r="L104" s="20">
        <v>0.74305555555555547</v>
      </c>
      <c r="M104" s="20">
        <v>0.77288194444444447</v>
      </c>
      <c r="N104" s="20">
        <v>0.77709490740740739</v>
      </c>
      <c r="O104" s="20">
        <v>0.78142361111111114</v>
      </c>
      <c r="P104" s="16">
        <v>4</v>
      </c>
      <c r="Q104" s="16" t="str">
        <f>TEXT(Table4[[#This Row],[Order Date]],"DDDD")</f>
        <v>Sunday</v>
      </c>
      <c r="R104" s="21" t="str" cm="1">
        <f t="array" ref="R104">INDEX(Table5[Restaurant Type],MATCH(Table4[[#This Row],[Restaurant ID]],Table5[Restaurant ID],0),)</f>
        <v>Pizza</v>
      </c>
      <c r="S104" s="21" t="s">
        <v>2147</v>
      </c>
      <c r="T104" s="21">
        <f>Table4[[#This Row],[Order Ready Time]]-Table4[[#This Row],[Order Placed Time]]</f>
        <v>2.9826388888888999E-2</v>
      </c>
      <c r="U104" s="21">
        <f>Table4[[#This Row],[Order Picked Up By Driver Time]]-Table4[[#This Row],[Order Ready Time]]</f>
        <v>4.2129629629629184E-3</v>
      </c>
      <c r="V104" s="21">
        <f>Table4[[#This Row],[Order Delivered To Guest Time]]-Table4[[#This Row],[Order Picked Up By Driver Time]]</f>
        <v>4.3287037037037512E-3</v>
      </c>
      <c r="W104" s="20">
        <f t="shared" si="1"/>
        <v>3.8368055555555669E-2</v>
      </c>
    </row>
    <row r="105" spans="1:23" ht="14.25" hidden="1" customHeight="1" x14ac:dyDescent="0.35">
      <c r="A105" s="26">
        <v>7</v>
      </c>
      <c r="B105" s="16" t="s">
        <v>349</v>
      </c>
      <c r="C105" s="16" t="s">
        <v>346</v>
      </c>
      <c r="D105" s="16" t="s">
        <v>172</v>
      </c>
      <c r="E105" s="16" t="s">
        <v>347</v>
      </c>
      <c r="F105" s="17">
        <v>43934</v>
      </c>
      <c r="G105" s="16" t="s">
        <v>158</v>
      </c>
      <c r="H105" s="19">
        <v>76</v>
      </c>
      <c r="I105" s="19">
        <v>2</v>
      </c>
      <c r="J105" s="16">
        <v>5.08</v>
      </c>
      <c r="K105" s="20" t="s">
        <v>350</v>
      </c>
      <c r="L105" s="20">
        <v>0.78472222222222221</v>
      </c>
      <c r="M105" s="20">
        <v>0.8100694444444444</v>
      </c>
      <c r="N105" s="20">
        <v>0.81586805555555564</v>
      </c>
      <c r="O105" s="20">
        <v>0.82552083333333337</v>
      </c>
      <c r="P105" s="16">
        <v>4</v>
      </c>
      <c r="Q105" s="16" t="str">
        <f>TEXT(Table4[[#This Row],[Order Date]],"DDDD")</f>
        <v>Monday</v>
      </c>
      <c r="R105" s="21" t="str" cm="1">
        <f t="array" ref="R105">INDEX(Table5[Restaurant Type],MATCH(Table4[[#This Row],[Restaurant ID]],Table5[Restaurant ID],0),)</f>
        <v>Pizza</v>
      </c>
      <c r="S105" s="21" t="s">
        <v>2148</v>
      </c>
      <c r="T105" s="21">
        <f>Table4[[#This Row],[Order Ready Time]]-Table4[[#This Row],[Order Placed Time]]</f>
        <v>2.5347222222222188E-2</v>
      </c>
      <c r="U105" s="21">
        <f>Table4[[#This Row],[Order Picked Up By Driver Time]]-Table4[[#This Row],[Order Ready Time]]</f>
        <v>5.7986111111112404E-3</v>
      </c>
      <c r="V105" s="21">
        <f>Table4[[#This Row],[Order Delivered To Guest Time]]-Table4[[#This Row],[Order Picked Up By Driver Time]]</f>
        <v>9.6527777777777324E-3</v>
      </c>
      <c r="W105" s="20">
        <f t="shared" si="1"/>
        <v>4.079861111111116E-2</v>
      </c>
    </row>
    <row r="106" spans="1:23" ht="14.25" hidden="1" customHeight="1" x14ac:dyDescent="0.35">
      <c r="A106" s="26">
        <v>8</v>
      </c>
      <c r="B106" s="16" t="s">
        <v>351</v>
      </c>
      <c r="C106" s="16" t="s">
        <v>346</v>
      </c>
      <c r="D106" s="16" t="s">
        <v>176</v>
      </c>
      <c r="E106" s="16" t="s">
        <v>347</v>
      </c>
      <c r="F106" s="17">
        <v>43935</v>
      </c>
      <c r="G106" s="16" t="s">
        <v>158</v>
      </c>
      <c r="H106" s="19">
        <v>68</v>
      </c>
      <c r="I106" s="19">
        <v>1</v>
      </c>
      <c r="J106" s="16">
        <v>0.62</v>
      </c>
      <c r="K106" s="20" t="s">
        <v>352</v>
      </c>
      <c r="L106" s="20">
        <v>0.82638888888888884</v>
      </c>
      <c r="M106" s="20">
        <v>0.84038194444444436</v>
      </c>
      <c r="N106" s="20">
        <v>0.84403935185185175</v>
      </c>
      <c r="O106" s="20">
        <v>0.84863425925925917</v>
      </c>
      <c r="P106" s="16">
        <v>4</v>
      </c>
      <c r="Q106" s="16" t="str">
        <f>TEXT(Table4[[#This Row],[Order Date]],"DDDD")</f>
        <v>Tuesday</v>
      </c>
      <c r="R106" s="21" t="str" cm="1">
        <f t="array" ref="R106">INDEX(Table5[Restaurant Type],MATCH(Table4[[#This Row],[Restaurant ID]],Table5[Restaurant ID],0),)</f>
        <v>Pizza</v>
      </c>
      <c r="S106" s="21" t="s">
        <v>2148</v>
      </c>
      <c r="T106" s="21">
        <f>Table4[[#This Row],[Order Ready Time]]-Table4[[#This Row],[Order Placed Time]]</f>
        <v>1.3993055555555522E-2</v>
      </c>
      <c r="U106" s="21">
        <f>Table4[[#This Row],[Order Picked Up By Driver Time]]-Table4[[#This Row],[Order Ready Time]]</f>
        <v>3.657407407407387E-3</v>
      </c>
      <c r="V106" s="21">
        <f>Table4[[#This Row],[Order Delivered To Guest Time]]-Table4[[#This Row],[Order Picked Up By Driver Time]]</f>
        <v>4.5949074074074225E-3</v>
      </c>
      <c r="W106" s="20">
        <f t="shared" si="1"/>
        <v>2.2245370370370332E-2</v>
      </c>
    </row>
    <row r="107" spans="1:23" ht="14.25" hidden="1" customHeight="1" x14ac:dyDescent="0.35">
      <c r="A107" s="26">
        <v>9</v>
      </c>
      <c r="B107" s="16" t="s">
        <v>353</v>
      </c>
      <c r="C107" s="16" t="s">
        <v>346</v>
      </c>
      <c r="D107" s="16" t="s">
        <v>180</v>
      </c>
      <c r="E107" s="16" t="s">
        <v>347</v>
      </c>
      <c r="F107" s="17">
        <v>43936</v>
      </c>
      <c r="G107" s="16" t="s">
        <v>158</v>
      </c>
      <c r="H107" s="19">
        <v>38</v>
      </c>
      <c r="I107" s="19">
        <v>2</v>
      </c>
      <c r="J107" s="16">
        <v>3.0599999999999996</v>
      </c>
      <c r="K107" s="20" t="s">
        <v>354</v>
      </c>
      <c r="L107" s="20">
        <v>0.86805555555555547</v>
      </c>
      <c r="M107" s="20">
        <v>0.89659722222222227</v>
      </c>
      <c r="N107" s="20">
        <v>0.89934027777777781</v>
      </c>
      <c r="O107" s="20">
        <v>0.90814814814814815</v>
      </c>
      <c r="P107" s="16">
        <v>3</v>
      </c>
      <c r="Q107" s="16" t="str">
        <f>TEXT(Table4[[#This Row],[Order Date]],"DDDD")</f>
        <v>Wednesday</v>
      </c>
      <c r="R107" s="21" t="str" cm="1">
        <f t="array" ref="R107">INDEX(Table5[Restaurant Type],MATCH(Table4[[#This Row],[Restaurant ID]],Table5[Restaurant ID],0),)</f>
        <v>Pizza</v>
      </c>
      <c r="S107" s="21" t="s">
        <v>2148</v>
      </c>
      <c r="T107" s="21">
        <f>Table4[[#This Row],[Order Ready Time]]-Table4[[#This Row],[Order Placed Time]]</f>
        <v>2.8541666666666798E-2</v>
      </c>
      <c r="U107" s="21">
        <f>Table4[[#This Row],[Order Picked Up By Driver Time]]-Table4[[#This Row],[Order Ready Time]]</f>
        <v>2.7430555555555403E-3</v>
      </c>
      <c r="V107" s="21">
        <f>Table4[[#This Row],[Order Delivered To Guest Time]]-Table4[[#This Row],[Order Picked Up By Driver Time]]</f>
        <v>8.8078703703703409E-3</v>
      </c>
      <c r="W107" s="20">
        <f t="shared" si="1"/>
        <v>4.009259259259268E-2</v>
      </c>
    </row>
    <row r="108" spans="1:23" ht="14.25" hidden="1" customHeight="1" x14ac:dyDescent="0.35">
      <c r="A108" s="26">
        <v>10</v>
      </c>
      <c r="B108" s="16" t="s">
        <v>355</v>
      </c>
      <c r="C108" s="16" t="s">
        <v>346</v>
      </c>
      <c r="D108" s="16" t="s">
        <v>184</v>
      </c>
      <c r="E108" s="16" t="s">
        <v>347</v>
      </c>
      <c r="F108" s="17">
        <v>43937</v>
      </c>
      <c r="G108" s="16" t="s">
        <v>158</v>
      </c>
      <c r="H108" s="19">
        <v>76</v>
      </c>
      <c r="I108" s="19">
        <v>0</v>
      </c>
      <c r="J108" s="16">
        <v>0.09</v>
      </c>
      <c r="K108" s="20" t="s">
        <v>356</v>
      </c>
      <c r="L108" s="20">
        <v>0.90972222222222221</v>
      </c>
      <c r="M108" s="20">
        <v>0.92502314814814823</v>
      </c>
      <c r="N108" s="20">
        <v>0.9290046296296296</v>
      </c>
      <c r="O108" s="20">
        <v>0.93895833333333334</v>
      </c>
      <c r="P108" s="16">
        <v>4</v>
      </c>
      <c r="Q108" s="16" t="str">
        <f>TEXT(Table4[[#This Row],[Order Date]],"DDDD")</f>
        <v>Thursday</v>
      </c>
      <c r="R108" s="21" t="str" cm="1">
        <f t="array" ref="R108">INDEX(Table5[Restaurant Type],MATCH(Table4[[#This Row],[Restaurant ID]],Table5[Restaurant ID],0),)</f>
        <v>Bakery</v>
      </c>
      <c r="S108" s="21" t="s">
        <v>2148</v>
      </c>
      <c r="T108" s="21">
        <f>Table4[[#This Row],[Order Ready Time]]-Table4[[#This Row],[Order Placed Time]]</f>
        <v>1.5300925925926023E-2</v>
      </c>
      <c r="U108" s="21">
        <f>Table4[[#This Row],[Order Picked Up By Driver Time]]-Table4[[#This Row],[Order Ready Time]]</f>
        <v>3.9814814814813637E-3</v>
      </c>
      <c r="V108" s="21">
        <f>Table4[[#This Row],[Order Delivered To Guest Time]]-Table4[[#This Row],[Order Picked Up By Driver Time]]</f>
        <v>9.9537037037037424E-3</v>
      </c>
      <c r="W108" s="20">
        <f t="shared" si="1"/>
        <v>2.9236111111111129E-2</v>
      </c>
    </row>
    <row r="109" spans="1:23" ht="14.25" hidden="1" customHeight="1" x14ac:dyDescent="0.35">
      <c r="A109" s="26">
        <v>11</v>
      </c>
      <c r="B109" s="16" t="s">
        <v>357</v>
      </c>
      <c r="C109" s="16" t="s">
        <v>346</v>
      </c>
      <c r="D109" s="16" t="s">
        <v>188</v>
      </c>
      <c r="E109" s="16" t="s">
        <v>347</v>
      </c>
      <c r="F109" s="17">
        <v>43938</v>
      </c>
      <c r="G109" s="16" t="s">
        <v>158</v>
      </c>
      <c r="H109" s="19">
        <v>62</v>
      </c>
      <c r="I109" s="19">
        <v>1</v>
      </c>
      <c r="J109" s="16">
        <v>2.65</v>
      </c>
      <c r="K109" s="20" t="s">
        <v>358</v>
      </c>
      <c r="L109" s="20">
        <v>0.95138888888888884</v>
      </c>
      <c r="M109" s="20">
        <v>0.97446759259259252</v>
      </c>
      <c r="N109" s="20">
        <v>0.98039351851851853</v>
      </c>
      <c r="O109" s="20">
        <v>0.98976851851851855</v>
      </c>
      <c r="P109" s="16">
        <v>2</v>
      </c>
      <c r="Q109" s="16" t="str">
        <f>TEXT(Table4[[#This Row],[Order Date]],"DDDD")</f>
        <v>Friday</v>
      </c>
      <c r="R109" s="21" t="str" cm="1">
        <f t="array" ref="R109">INDEX(Table5[Restaurant Type],MATCH(Table4[[#This Row],[Restaurant ID]],Table5[Restaurant ID],0),)</f>
        <v>Oriental</v>
      </c>
      <c r="S109" s="21" t="s">
        <v>2148</v>
      </c>
      <c r="T109" s="21">
        <f>Table4[[#This Row],[Order Ready Time]]-Table4[[#This Row],[Order Placed Time]]</f>
        <v>2.3078703703703685E-2</v>
      </c>
      <c r="U109" s="21">
        <f>Table4[[#This Row],[Order Picked Up By Driver Time]]-Table4[[#This Row],[Order Ready Time]]</f>
        <v>5.9259259259260011E-3</v>
      </c>
      <c r="V109" s="21">
        <f>Table4[[#This Row],[Order Delivered To Guest Time]]-Table4[[#This Row],[Order Picked Up By Driver Time]]</f>
        <v>9.3750000000000222E-3</v>
      </c>
      <c r="W109" s="20">
        <f t="shared" si="1"/>
        <v>3.8379629629629708E-2</v>
      </c>
    </row>
    <row r="110" spans="1:23" ht="14.25" hidden="1" customHeight="1" x14ac:dyDescent="0.35">
      <c r="A110" s="26">
        <v>12</v>
      </c>
      <c r="B110" s="16" t="s">
        <v>359</v>
      </c>
      <c r="C110" s="16" t="s">
        <v>346</v>
      </c>
      <c r="D110" s="16" t="s">
        <v>192</v>
      </c>
      <c r="E110" s="16" t="s">
        <v>347</v>
      </c>
      <c r="F110" s="17">
        <v>43939</v>
      </c>
      <c r="G110" s="16" t="s">
        <v>158</v>
      </c>
      <c r="H110" s="19">
        <v>65</v>
      </c>
      <c r="I110" s="19">
        <v>0</v>
      </c>
      <c r="J110" s="16">
        <v>1.78</v>
      </c>
      <c r="K110" s="20" t="s">
        <v>360</v>
      </c>
      <c r="L110" s="20">
        <v>0.90972222222222221</v>
      </c>
      <c r="M110" s="20">
        <v>0.93194444444444446</v>
      </c>
      <c r="N110" s="20">
        <v>0.93402777777777779</v>
      </c>
      <c r="O110" s="20">
        <v>0.94166666666666676</v>
      </c>
      <c r="P110" s="16">
        <v>4</v>
      </c>
      <c r="Q110" s="16" t="str">
        <f>TEXT(Table4[[#This Row],[Order Date]],"DDDD")</f>
        <v>Saturday</v>
      </c>
      <c r="R110" s="21" t="str" cm="1">
        <f t="array" ref="R110">INDEX(Table5[Restaurant Type],MATCH(Table4[[#This Row],[Restaurant ID]],Table5[Restaurant ID],0),)</f>
        <v>Bakery</v>
      </c>
      <c r="S110" s="21" t="s">
        <v>2148</v>
      </c>
      <c r="T110" s="21">
        <f>Table4[[#This Row],[Order Ready Time]]-Table4[[#This Row],[Order Placed Time]]</f>
        <v>2.2222222222222254E-2</v>
      </c>
      <c r="U110" s="21">
        <f>Table4[[#This Row],[Order Picked Up By Driver Time]]-Table4[[#This Row],[Order Ready Time]]</f>
        <v>2.0833333333333259E-3</v>
      </c>
      <c r="V110" s="21">
        <f>Table4[[#This Row],[Order Delivered To Guest Time]]-Table4[[#This Row],[Order Picked Up By Driver Time]]</f>
        <v>7.6388888888889728E-3</v>
      </c>
      <c r="W110" s="20">
        <f t="shared" si="1"/>
        <v>3.1944444444444553E-2</v>
      </c>
    </row>
    <row r="111" spans="1:23" ht="14.25" hidden="1" customHeight="1" x14ac:dyDescent="0.35">
      <c r="A111" s="26">
        <v>14</v>
      </c>
      <c r="B111" s="16" t="s">
        <v>361</v>
      </c>
      <c r="C111" s="16" t="s">
        <v>362</v>
      </c>
      <c r="D111" s="16" t="s">
        <v>196</v>
      </c>
      <c r="E111" s="16" t="s">
        <v>363</v>
      </c>
      <c r="F111" s="17">
        <v>43940</v>
      </c>
      <c r="G111" s="16" t="s">
        <v>158</v>
      </c>
      <c r="H111" s="19">
        <v>48</v>
      </c>
      <c r="I111" s="19">
        <v>0</v>
      </c>
      <c r="J111" s="16">
        <v>1.26</v>
      </c>
      <c r="K111" s="20" t="s">
        <v>364</v>
      </c>
      <c r="L111" s="20">
        <v>0.78472222222222221</v>
      </c>
      <c r="M111" s="20">
        <v>0.81074074074074076</v>
      </c>
      <c r="N111" s="20">
        <v>0.81437500000000007</v>
      </c>
      <c r="O111" s="20">
        <v>0.82030092592592585</v>
      </c>
      <c r="P111" s="16">
        <v>4</v>
      </c>
      <c r="Q111" s="16" t="str">
        <f>TEXT(Table4[[#This Row],[Order Date]],"DDDD")</f>
        <v>Sunday</v>
      </c>
      <c r="R111" s="21" t="str" cm="1">
        <f t="array" ref="R111">INDEX(Table5[Restaurant Type],MATCH(Table4[[#This Row],[Restaurant ID]],Table5[Restaurant ID],0),)</f>
        <v>Pizza</v>
      </c>
      <c r="S111" s="21" t="s">
        <v>2148</v>
      </c>
      <c r="T111" s="21">
        <f>Table4[[#This Row],[Order Ready Time]]-Table4[[#This Row],[Order Placed Time]]</f>
        <v>2.6018518518518552E-2</v>
      </c>
      <c r="U111" s="21">
        <f>Table4[[#This Row],[Order Picked Up By Driver Time]]-Table4[[#This Row],[Order Ready Time]]</f>
        <v>3.6342592592593093E-3</v>
      </c>
      <c r="V111" s="21">
        <f>Table4[[#This Row],[Order Delivered To Guest Time]]-Table4[[#This Row],[Order Picked Up By Driver Time]]</f>
        <v>5.925925925925779E-3</v>
      </c>
      <c r="W111" s="20">
        <f t="shared" si="1"/>
        <v>3.557870370370364E-2</v>
      </c>
    </row>
    <row r="112" spans="1:23" ht="14.25" hidden="1" customHeight="1" x14ac:dyDescent="0.35">
      <c r="A112" s="26">
        <v>15</v>
      </c>
      <c r="B112" s="16" t="s">
        <v>365</v>
      </c>
      <c r="C112" s="16" t="s">
        <v>362</v>
      </c>
      <c r="D112" s="16" t="s">
        <v>200</v>
      </c>
      <c r="E112" s="16" t="s">
        <v>363</v>
      </c>
      <c r="F112" s="17">
        <v>43941</v>
      </c>
      <c r="G112" s="16" t="s">
        <v>158</v>
      </c>
      <c r="H112" s="19">
        <v>42</v>
      </c>
      <c r="I112" s="19">
        <v>0</v>
      </c>
      <c r="J112" s="16">
        <v>2.6199999999999997</v>
      </c>
      <c r="K112" s="20" t="s">
        <v>366</v>
      </c>
      <c r="L112" s="20">
        <v>0.82638888888888884</v>
      </c>
      <c r="M112" s="20">
        <v>0.85053240740740732</v>
      </c>
      <c r="N112" s="20">
        <v>0.85649305555555555</v>
      </c>
      <c r="O112" s="20">
        <v>0.86273148148148149</v>
      </c>
      <c r="P112" s="16">
        <v>2</v>
      </c>
      <c r="Q112" s="16" t="str">
        <f>TEXT(Table4[[#This Row],[Order Date]],"DDDD")</f>
        <v>Monday</v>
      </c>
      <c r="R112" s="21" t="str" cm="1">
        <f t="array" ref="R112">INDEX(Table5[Restaurant Type],MATCH(Table4[[#This Row],[Restaurant ID]],Table5[Restaurant ID],0),)</f>
        <v>Italian</v>
      </c>
      <c r="S112" s="21" t="s">
        <v>2148</v>
      </c>
      <c r="T112" s="21">
        <f>Table4[[#This Row],[Order Ready Time]]-Table4[[#This Row],[Order Placed Time]]</f>
        <v>2.4143518518518481E-2</v>
      </c>
      <c r="U112" s="21">
        <f>Table4[[#This Row],[Order Picked Up By Driver Time]]-Table4[[#This Row],[Order Ready Time]]</f>
        <v>5.9606481481482287E-3</v>
      </c>
      <c r="V112" s="21">
        <f>Table4[[#This Row],[Order Delivered To Guest Time]]-Table4[[#This Row],[Order Picked Up By Driver Time]]</f>
        <v>6.2384259259259389E-3</v>
      </c>
      <c r="W112" s="20">
        <f t="shared" si="1"/>
        <v>3.6342592592592649E-2</v>
      </c>
    </row>
    <row r="113" spans="1:23" ht="14.25" hidden="1" customHeight="1" x14ac:dyDescent="0.35">
      <c r="A113" s="26">
        <v>16</v>
      </c>
      <c r="B113" s="16" t="s">
        <v>367</v>
      </c>
      <c r="C113" s="16" t="s">
        <v>362</v>
      </c>
      <c r="D113" s="16" t="s">
        <v>204</v>
      </c>
      <c r="E113" s="16" t="s">
        <v>363</v>
      </c>
      <c r="F113" s="17">
        <v>43942</v>
      </c>
      <c r="G113" s="16" t="s">
        <v>158</v>
      </c>
      <c r="H113" s="19">
        <v>66</v>
      </c>
      <c r="I113" s="19">
        <v>1</v>
      </c>
      <c r="J113" s="16">
        <v>5.33</v>
      </c>
      <c r="K113" s="20" t="s">
        <v>368</v>
      </c>
      <c r="L113" s="20">
        <v>0.86805555555555547</v>
      </c>
      <c r="M113" s="20">
        <v>0.89608796296296289</v>
      </c>
      <c r="N113" s="20">
        <v>0.90334490740740747</v>
      </c>
      <c r="O113" s="20">
        <v>0.90738425925925925</v>
      </c>
      <c r="P113" s="16">
        <v>1</v>
      </c>
      <c r="Q113" s="16" t="str">
        <f>TEXT(Table4[[#This Row],[Order Date]],"DDDD")</f>
        <v>Tuesday</v>
      </c>
      <c r="R113" s="21" t="str" cm="1">
        <f t="array" ref="R113">INDEX(Table5[Restaurant Type],MATCH(Table4[[#This Row],[Restaurant ID]],Table5[Restaurant ID],0),)</f>
        <v>Pizza</v>
      </c>
      <c r="S113" s="21" t="s">
        <v>2148</v>
      </c>
      <c r="T113" s="21">
        <f>Table4[[#This Row],[Order Ready Time]]-Table4[[#This Row],[Order Placed Time]]</f>
        <v>2.8032407407407423E-2</v>
      </c>
      <c r="U113" s="21">
        <f>Table4[[#This Row],[Order Picked Up By Driver Time]]-Table4[[#This Row],[Order Ready Time]]</f>
        <v>7.2569444444445796E-3</v>
      </c>
      <c r="V113" s="21">
        <f>Table4[[#This Row],[Order Delivered To Guest Time]]-Table4[[#This Row],[Order Picked Up By Driver Time]]</f>
        <v>4.0393518518517801E-3</v>
      </c>
      <c r="W113" s="20">
        <f t="shared" si="1"/>
        <v>3.9328703703703782E-2</v>
      </c>
    </row>
    <row r="114" spans="1:23" ht="14.25" hidden="1" customHeight="1" x14ac:dyDescent="0.35">
      <c r="A114" s="26">
        <v>17</v>
      </c>
      <c r="B114" s="16" t="s">
        <v>369</v>
      </c>
      <c r="C114" s="16" t="s">
        <v>370</v>
      </c>
      <c r="D114" s="16" t="s">
        <v>207</v>
      </c>
      <c r="E114" s="16" t="s">
        <v>371</v>
      </c>
      <c r="F114" s="17">
        <v>43943</v>
      </c>
      <c r="G114" s="16" t="s">
        <v>158</v>
      </c>
      <c r="H114" s="19">
        <v>31</v>
      </c>
      <c r="I114" s="19">
        <v>0</v>
      </c>
      <c r="J114" s="16">
        <v>4.43</v>
      </c>
      <c r="K114" s="20" t="s">
        <v>372</v>
      </c>
      <c r="L114" s="20">
        <v>0.78472222222222221</v>
      </c>
      <c r="M114" s="20">
        <v>0.81074074074074076</v>
      </c>
      <c r="N114" s="20">
        <v>0.81437500000000007</v>
      </c>
      <c r="O114" s="20">
        <v>0.82030092592592585</v>
      </c>
      <c r="P114" s="16">
        <v>2</v>
      </c>
      <c r="Q114" s="16" t="str">
        <f>TEXT(Table4[[#This Row],[Order Date]],"DDDD")</f>
        <v>Wednesday</v>
      </c>
      <c r="R114" s="21" t="str" cm="1">
        <f t="array" ref="R114">INDEX(Table5[Restaurant Type],MATCH(Table4[[#This Row],[Restaurant ID]],Table5[Restaurant ID],0),)</f>
        <v>Indian</v>
      </c>
      <c r="S114" s="21" t="s">
        <v>2148</v>
      </c>
      <c r="T114" s="21">
        <f>Table4[[#This Row],[Order Ready Time]]-Table4[[#This Row],[Order Placed Time]]</f>
        <v>2.6018518518518552E-2</v>
      </c>
      <c r="U114" s="21">
        <f>Table4[[#This Row],[Order Picked Up By Driver Time]]-Table4[[#This Row],[Order Ready Time]]</f>
        <v>3.6342592592593093E-3</v>
      </c>
      <c r="V114" s="21">
        <f>Table4[[#This Row],[Order Delivered To Guest Time]]-Table4[[#This Row],[Order Picked Up By Driver Time]]</f>
        <v>5.925925925925779E-3</v>
      </c>
      <c r="W114" s="20">
        <f t="shared" si="1"/>
        <v>3.557870370370364E-2</v>
      </c>
    </row>
    <row r="115" spans="1:23" ht="14.25" hidden="1" customHeight="1" x14ac:dyDescent="0.35">
      <c r="A115" s="26">
        <v>18</v>
      </c>
      <c r="B115" s="16" t="s">
        <v>373</v>
      </c>
      <c r="C115" s="16" t="s">
        <v>370</v>
      </c>
      <c r="D115" s="16" t="s">
        <v>172</v>
      </c>
      <c r="E115" s="16" t="s">
        <v>371</v>
      </c>
      <c r="F115" s="17">
        <v>43944</v>
      </c>
      <c r="G115" s="16" t="s">
        <v>158</v>
      </c>
      <c r="H115" s="19">
        <v>26</v>
      </c>
      <c r="I115" s="19">
        <v>0</v>
      </c>
      <c r="J115" s="16">
        <v>2.36</v>
      </c>
      <c r="K115" s="20" t="s">
        <v>374</v>
      </c>
      <c r="L115" s="20">
        <v>0.82638888888888884</v>
      </c>
      <c r="M115" s="20">
        <v>0.85053240740740732</v>
      </c>
      <c r="N115" s="20">
        <v>0.85649305555555555</v>
      </c>
      <c r="O115" s="20">
        <v>0.86273148148148149</v>
      </c>
      <c r="P115" s="16">
        <v>5</v>
      </c>
      <c r="Q115" s="16" t="str">
        <f>TEXT(Table4[[#This Row],[Order Date]],"DDDD")</f>
        <v>Thursday</v>
      </c>
      <c r="R115" s="21" t="str" cm="1">
        <f t="array" ref="R115">INDEX(Table5[Restaurant Type],MATCH(Table4[[#This Row],[Restaurant ID]],Table5[Restaurant ID],0),)</f>
        <v>Pizza</v>
      </c>
      <c r="S115" s="21" t="s">
        <v>2148</v>
      </c>
      <c r="T115" s="21">
        <f>Table4[[#This Row],[Order Ready Time]]-Table4[[#This Row],[Order Placed Time]]</f>
        <v>2.4143518518518481E-2</v>
      </c>
      <c r="U115" s="21">
        <f>Table4[[#This Row],[Order Picked Up By Driver Time]]-Table4[[#This Row],[Order Ready Time]]</f>
        <v>5.9606481481482287E-3</v>
      </c>
      <c r="V115" s="21">
        <f>Table4[[#This Row],[Order Delivered To Guest Time]]-Table4[[#This Row],[Order Picked Up By Driver Time]]</f>
        <v>6.2384259259259389E-3</v>
      </c>
      <c r="W115" s="20">
        <f t="shared" si="1"/>
        <v>3.6342592592592649E-2</v>
      </c>
    </row>
    <row r="116" spans="1:23" ht="14.25" hidden="1" customHeight="1" x14ac:dyDescent="0.35">
      <c r="A116" s="26">
        <v>19</v>
      </c>
      <c r="B116" s="16" t="s">
        <v>375</v>
      </c>
      <c r="C116" s="16" t="s">
        <v>370</v>
      </c>
      <c r="D116" s="16" t="s">
        <v>215</v>
      </c>
      <c r="E116" s="16" t="s">
        <v>371</v>
      </c>
      <c r="F116" s="17">
        <v>43945</v>
      </c>
      <c r="G116" s="16" t="s">
        <v>158</v>
      </c>
      <c r="H116" s="19">
        <v>18</v>
      </c>
      <c r="I116" s="19">
        <v>2</v>
      </c>
      <c r="J116" s="16">
        <v>1.3800000000000001</v>
      </c>
      <c r="K116" s="20" t="s">
        <v>376</v>
      </c>
      <c r="L116" s="20">
        <v>0.86805555555555547</v>
      </c>
      <c r="M116" s="20">
        <v>0.89608796296296289</v>
      </c>
      <c r="N116" s="20">
        <v>0.90334490740740747</v>
      </c>
      <c r="O116" s="20">
        <v>0.90738425925925925</v>
      </c>
      <c r="P116" s="16">
        <v>4</v>
      </c>
      <c r="Q116" s="16" t="str">
        <f>TEXT(Table4[[#This Row],[Order Date]],"DDDD")</f>
        <v>Friday</v>
      </c>
      <c r="R116" s="21" t="str" cm="1">
        <f t="array" ref="R116">INDEX(Table5[Restaurant Type],MATCH(Table4[[#This Row],[Restaurant ID]],Table5[Restaurant ID],0),)</f>
        <v>Oriental</v>
      </c>
      <c r="S116" s="21" t="s">
        <v>2148</v>
      </c>
      <c r="T116" s="21">
        <f>Table4[[#This Row],[Order Ready Time]]-Table4[[#This Row],[Order Placed Time]]</f>
        <v>2.8032407407407423E-2</v>
      </c>
      <c r="U116" s="21">
        <f>Table4[[#This Row],[Order Picked Up By Driver Time]]-Table4[[#This Row],[Order Ready Time]]</f>
        <v>7.2569444444445796E-3</v>
      </c>
      <c r="V116" s="21">
        <f>Table4[[#This Row],[Order Delivered To Guest Time]]-Table4[[#This Row],[Order Picked Up By Driver Time]]</f>
        <v>4.0393518518517801E-3</v>
      </c>
      <c r="W116" s="20">
        <f t="shared" si="1"/>
        <v>3.9328703703703782E-2</v>
      </c>
    </row>
    <row r="117" spans="1:23" ht="14.25" hidden="1" customHeight="1" x14ac:dyDescent="0.35">
      <c r="A117" s="26">
        <v>20</v>
      </c>
      <c r="B117" s="16" t="s">
        <v>377</v>
      </c>
      <c r="C117" s="16" t="s">
        <v>370</v>
      </c>
      <c r="D117" s="16" t="s">
        <v>219</v>
      </c>
      <c r="E117" s="16" t="s">
        <v>371</v>
      </c>
      <c r="F117" s="17">
        <v>43946</v>
      </c>
      <c r="G117" s="16" t="s">
        <v>158</v>
      </c>
      <c r="H117" s="19">
        <v>31</v>
      </c>
      <c r="I117" s="19">
        <v>1</v>
      </c>
      <c r="J117" s="16">
        <v>2.4099999999999997</v>
      </c>
      <c r="K117" s="20" t="s">
        <v>378</v>
      </c>
      <c r="L117" s="20">
        <v>0.28472222222222221</v>
      </c>
      <c r="M117" s="20">
        <v>0.29354166666666665</v>
      </c>
      <c r="N117" s="20">
        <v>0.2940740740740741</v>
      </c>
      <c r="O117" s="20">
        <v>0.29578703703703707</v>
      </c>
      <c r="P117" s="16">
        <v>1</v>
      </c>
      <c r="Q117" s="16" t="str">
        <f>TEXT(Table4[[#This Row],[Order Date]],"DDDD")</f>
        <v>Saturday</v>
      </c>
      <c r="R117" s="21" t="str" cm="1">
        <f t="array" ref="R117">INDEX(Table5[Restaurant Type],MATCH(Table4[[#This Row],[Restaurant ID]],Table5[Restaurant ID],0),)</f>
        <v>Pizza</v>
      </c>
      <c r="S117" s="21" t="s">
        <v>2145</v>
      </c>
      <c r="T117" s="21">
        <f>Table4[[#This Row],[Order Ready Time]]-Table4[[#This Row],[Order Placed Time]]</f>
        <v>8.8194444444444353E-3</v>
      </c>
      <c r="U117" s="21">
        <f>Table4[[#This Row],[Order Picked Up By Driver Time]]-Table4[[#This Row],[Order Ready Time]]</f>
        <v>5.3240740740745363E-4</v>
      </c>
      <c r="V117" s="21">
        <f>Table4[[#This Row],[Order Delivered To Guest Time]]-Table4[[#This Row],[Order Picked Up By Driver Time]]</f>
        <v>1.7129629629629717E-3</v>
      </c>
      <c r="W117" s="20">
        <f t="shared" si="1"/>
        <v>1.1064814814814861E-2</v>
      </c>
    </row>
    <row r="118" spans="1:23" ht="14.25" hidden="1" customHeight="1" x14ac:dyDescent="0.35">
      <c r="A118" s="26">
        <v>21</v>
      </c>
      <c r="B118" s="16" t="s">
        <v>379</v>
      </c>
      <c r="C118" s="16" t="s">
        <v>370</v>
      </c>
      <c r="D118" s="16" t="s">
        <v>222</v>
      </c>
      <c r="E118" s="16" t="s">
        <v>371</v>
      </c>
      <c r="F118" s="17">
        <v>43947</v>
      </c>
      <c r="G118" s="16" t="s">
        <v>158</v>
      </c>
      <c r="H118" s="19">
        <v>50</v>
      </c>
      <c r="I118" s="19">
        <v>1</v>
      </c>
      <c r="J118" s="16">
        <v>3.9499999999999997</v>
      </c>
      <c r="K118" s="20" t="s">
        <v>380</v>
      </c>
      <c r="L118" s="20">
        <v>0.3263888888888889</v>
      </c>
      <c r="M118" s="20">
        <v>0.33854166666666669</v>
      </c>
      <c r="N118" s="20">
        <v>0.34609953703703705</v>
      </c>
      <c r="O118" s="20">
        <v>0.34895833333333331</v>
      </c>
      <c r="P118" s="16">
        <v>5</v>
      </c>
      <c r="Q118" s="16" t="str">
        <f>TEXT(Table4[[#This Row],[Order Date]],"DDDD")</f>
        <v>Sunday</v>
      </c>
      <c r="R118" s="21" t="str" cm="1">
        <f t="array" ref="R118">INDEX(Table5[Restaurant Type],MATCH(Table4[[#This Row],[Restaurant ID]],Table5[Restaurant ID],0),)</f>
        <v>Pizza</v>
      </c>
      <c r="S118" s="21" t="s">
        <v>2145</v>
      </c>
      <c r="T118" s="21">
        <f>Table4[[#This Row],[Order Ready Time]]-Table4[[#This Row],[Order Placed Time]]</f>
        <v>1.215277777777779E-2</v>
      </c>
      <c r="U118" s="21">
        <f>Table4[[#This Row],[Order Picked Up By Driver Time]]-Table4[[#This Row],[Order Ready Time]]</f>
        <v>7.5578703703703676E-3</v>
      </c>
      <c r="V118" s="21">
        <f>Table4[[#This Row],[Order Delivered To Guest Time]]-Table4[[#This Row],[Order Picked Up By Driver Time]]</f>
        <v>2.8587962962962621E-3</v>
      </c>
      <c r="W118" s="20">
        <f t="shared" si="1"/>
        <v>2.256944444444442E-2</v>
      </c>
    </row>
    <row r="119" spans="1:23" ht="14.25" hidden="1" customHeight="1" x14ac:dyDescent="0.35">
      <c r="A119" s="26">
        <v>22</v>
      </c>
      <c r="B119" s="16" t="s">
        <v>381</v>
      </c>
      <c r="C119" s="16" t="s">
        <v>370</v>
      </c>
      <c r="D119" s="16" t="s">
        <v>225</v>
      </c>
      <c r="E119" s="16" t="s">
        <v>371</v>
      </c>
      <c r="F119" s="17">
        <v>43948</v>
      </c>
      <c r="G119" s="16" t="s">
        <v>158</v>
      </c>
      <c r="H119" s="19">
        <v>21</v>
      </c>
      <c r="I119" s="19">
        <v>0</v>
      </c>
      <c r="J119" s="16">
        <v>0.84</v>
      </c>
      <c r="K119" s="20" t="s">
        <v>382</v>
      </c>
      <c r="L119" s="20">
        <v>0.36805555555555558</v>
      </c>
      <c r="M119" s="20">
        <v>0.38474537037037032</v>
      </c>
      <c r="N119" s="20">
        <v>0.38689814814814816</v>
      </c>
      <c r="O119" s="20">
        <v>0.39261574074074074</v>
      </c>
      <c r="P119" s="16">
        <v>2</v>
      </c>
      <c r="Q119" s="16" t="str">
        <f>TEXT(Table4[[#This Row],[Order Date]],"DDDD")</f>
        <v>Monday</v>
      </c>
      <c r="R119" s="21" t="str" cm="1">
        <f t="array" ref="R119">INDEX(Table5[Restaurant Type],MATCH(Table4[[#This Row],[Restaurant ID]],Table5[Restaurant ID],0),)</f>
        <v>Oriental</v>
      </c>
      <c r="S119" s="21" t="s">
        <v>2145</v>
      </c>
      <c r="T119" s="21">
        <f>Table4[[#This Row],[Order Ready Time]]-Table4[[#This Row],[Order Placed Time]]</f>
        <v>1.6689814814814741E-2</v>
      </c>
      <c r="U119" s="21">
        <f>Table4[[#This Row],[Order Picked Up By Driver Time]]-Table4[[#This Row],[Order Ready Time]]</f>
        <v>2.1527777777778367E-3</v>
      </c>
      <c r="V119" s="21">
        <f>Table4[[#This Row],[Order Delivered To Guest Time]]-Table4[[#This Row],[Order Picked Up By Driver Time]]</f>
        <v>5.7175925925925797E-3</v>
      </c>
      <c r="W119" s="20">
        <f t="shared" si="1"/>
        <v>2.4560185185185157E-2</v>
      </c>
    </row>
    <row r="120" spans="1:23" ht="14.25" hidden="1" customHeight="1" x14ac:dyDescent="0.35">
      <c r="A120" s="26">
        <v>23</v>
      </c>
      <c r="B120" s="16" t="s">
        <v>383</v>
      </c>
      <c r="C120" s="16" t="s">
        <v>370</v>
      </c>
      <c r="D120" s="16" t="s">
        <v>228</v>
      </c>
      <c r="E120" s="16" t="s">
        <v>371</v>
      </c>
      <c r="F120" s="17">
        <v>43949</v>
      </c>
      <c r="G120" s="16" t="s">
        <v>158</v>
      </c>
      <c r="H120" s="19">
        <v>54</v>
      </c>
      <c r="I120" s="19">
        <v>2</v>
      </c>
      <c r="J120" s="16">
        <v>1.26</v>
      </c>
      <c r="K120" s="20" t="s">
        <v>384</v>
      </c>
      <c r="L120" s="20">
        <v>0.40972222222222227</v>
      </c>
      <c r="M120" s="20">
        <v>0.41596064814814815</v>
      </c>
      <c r="N120" s="20">
        <v>0.42076388888888888</v>
      </c>
      <c r="O120" s="20">
        <v>0.42346064814814816</v>
      </c>
      <c r="P120" s="16">
        <v>5</v>
      </c>
      <c r="Q120" s="16" t="str">
        <f>TEXT(Table4[[#This Row],[Order Date]],"DDDD")</f>
        <v>Tuesday</v>
      </c>
      <c r="R120" s="21" t="str" cm="1">
        <f t="array" ref="R120">INDEX(Table5[Restaurant Type],MATCH(Table4[[#This Row],[Restaurant ID]],Table5[Restaurant ID],0),)</f>
        <v>Oriental</v>
      </c>
      <c r="S120" s="21" t="s">
        <v>2145</v>
      </c>
      <c r="T120" s="21">
        <f>Table4[[#This Row],[Order Ready Time]]-Table4[[#This Row],[Order Placed Time]]</f>
        <v>6.2384259259258834E-3</v>
      </c>
      <c r="U120" s="21">
        <f>Table4[[#This Row],[Order Picked Up By Driver Time]]-Table4[[#This Row],[Order Ready Time]]</f>
        <v>4.8032407407407329E-3</v>
      </c>
      <c r="V120" s="21">
        <f>Table4[[#This Row],[Order Delivered To Guest Time]]-Table4[[#This Row],[Order Picked Up By Driver Time]]</f>
        <v>2.6967592592592737E-3</v>
      </c>
      <c r="W120" s="20">
        <f t="shared" si="1"/>
        <v>1.373842592592589E-2</v>
      </c>
    </row>
    <row r="121" spans="1:23" ht="14.25" hidden="1" customHeight="1" x14ac:dyDescent="0.35">
      <c r="A121" s="26">
        <v>25</v>
      </c>
      <c r="B121" s="16" t="s">
        <v>385</v>
      </c>
      <c r="C121" s="16" t="s">
        <v>386</v>
      </c>
      <c r="D121" s="16" t="s">
        <v>232</v>
      </c>
      <c r="E121" s="16" t="s">
        <v>387</v>
      </c>
      <c r="F121" s="17">
        <v>43950</v>
      </c>
      <c r="G121" s="16" t="s">
        <v>158</v>
      </c>
      <c r="H121" s="19">
        <v>68</v>
      </c>
      <c r="I121" s="19">
        <v>2</v>
      </c>
      <c r="J121" s="16">
        <v>3.3299999999999996</v>
      </c>
      <c r="K121" s="20" t="s">
        <v>388</v>
      </c>
      <c r="L121" s="20">
        <v>0.4513888888888889</v>
      </c>
      <c r="M121" s="20">
        <v>0.45437499999999997</v>
      </c>
      <c r="N121" s="20">
        <v>0.46375000000000005</v>
      </c>
      <c r="O121" s="20">
        <v>0.47006944444444443</v>
      </c>
      <c r="P121" s="16">
        <v>5</v>
      </c>
      <c r="Q121" s="16" t="str">
        <f>TEXT(Table4[[#This Row],[Order Date]],"DDDD")</f>
        <v>Wednesday</v>
      </c>
      <c r="R121" s="21" t="str" cm="1">
        <f t="array" ref="R121">INDEX(Table5[Restaurant Type],MATCH(Table4[[#This Row],[Restaurant ID]],Table5[Restaurant ID],0),)</f>
        <v>Indian</v>
      </c>
      <c r="S121" s="21" t="s">
        <v>2145</v>
      </c>
      <c r="T121" s="21">
        <f>Table4[[#This Row],[Order Ready Time]]-Table4[[#This Row],[Order Placed Time]]</f>
        <v>2.9861111111110783E-3</v>
      </c>
      <c r="U121" s="21">
        <f>Table4[[#This Row],[Order Picked Up By Driver Time]]-Table4[[#This Row],[Order Ready Time]]</f>
        <v>9.3750000000000777E-3</v>
      </c>
      <c r="V121" s="21">
        <f>Table4[[#This Row],[Order Delivered To Guest Time]]-Table4[[#This Row],[Order Picked Up By Driver Time]]</f>
        <v>6.3194444444443776E-3</v>
      </c>
      <c r="W121" s="20">
        <f t="shared" si="1"/>
        <v>1.8680555555555534E-2</v>
      </c>
    </row>
    <row r="122" spans="1:23" ht="14.25" hidden="1" customHeight="1" x14ac:dyDescent="0.35">
      <c r="A122" s="26">
        <v>26</v>
      </c>
      <c r="B122" s="16" t="s">
        <v>389</v>
      </c>
      <c r="C122" s="16" t="s">
        <v>386</v>
      </c>
      <c r="D122" s="16" t="s">
        <v>236</v>
      </c>
      <c r="E122" s="16" t="s">
        <v>387</v>
      </c>
      <c r="F122" s="17">
        <v>43951</v>
      </c>
      <c r="G122" s="16" t="s">
        <v>158</v>
      </c>
      <c r="H122" s="19">
        <v>68</v>
      </c>
      <c r="I122" s="19">
        <v>2</v>
      </c>
      <c r="J122" s="16">
        <v>2.5799999999999996</v>
      </c>
      <c r="K122" s="20" t="s">
        <v>390</v>
      </c>
      <c r="L122" s="20">
        <v>0.49305555555555558</v>
      </c>
      <c r="M122" s="20">
        <v>0.50054398148148149</v>
      </c>
      <c r="N122" s="20">
        <v>0.50116898148148148</v>
      </c>
      <c r="O122" s="20">
        <v>0.50238425925925922</v>
      </c>
      <c r="P122" s="16">
        <v>2</v>
      </c>
      <c r="Q122" s="16" t="str">
        <f>TEXT(Table4[[#This Row],[Order Date]],"DDDD")</f>
        <v>Thursday</v>
      </c>
      <c r="R122" s="21" t="str" cm="1">
        <f t="array" ref="R122">INDEX(Table5[Restaurant Type],MATCH(Table4[[#This Row],[Restaurant ID]],Table5[Restaurant ID],0),)</f>
        <v>Oriental</v>
      </c>
      <c r="S122" s="21" t="s">
        <v>2146</v>
      </c>
      <c r="T122" s="21">
        <f>Table4[[#This Row],[Order Ready Time]]-Table4[[#This Row],[Order Placed Time]]</f>
        <v>7.4884259259259123E-3</v>
      </c>
      <c r="U122" s="21">
        <f>Table4[[#This Row],[Order Picked Up By Driver Time]]-Table4[[#This Row],[Order Ready Time]]</f>
        <v>6.2499999999998668E-4</v>
      </c>
      <c r="V122" s="21">
        <f>Table4[[#This Row],[Order Delivered To Guest Time]]-Table4[[#This Row],[Order Picked Up By Driver Time]]</f>
        <v>1.2152777777777457E-3</v>
      </c>
      <c r="W122" s="20">
        <f t="shared" si="1"/>
        <v>9.3287037037036447E-3</v>
      </c>
    </row>
    <row r="123" spans="1:23" ht="14.25" hidden="1" customHeight="1" x14ac:dyDescent="0.35">
      <c r="A123" s="26">
        <v>27</v>
      </c>
      <c r="B123" s="16" t="s">
        <v>391</v>
      </c>
      <c r="C123" s="16" t="s">
        <v>386</v>
      </c>
      <c r="D123" s="16" t="s">
        <v>239</v>
      </c>
      <c r="E123" s="16" t="s">
        <v>387</v>
      </c>
      <c r="F123" s="17">
        <v>43952</v>
      </c>
      <c r="G123" s="16" t="s">
        <v>158</v>
      </c>
      <c r="H123" s="19">
        <v>44</v>
      </c>
      <c r="I123" s="19">
        <v>2</v>
      </c>
      <c r="J123" s="16">
        <v>0.89</v>
      </c>
      <c r="K123" s="20" t="s">
        <v>392</v>
      </c>
      <c r="L123" s="20">
        <v>0.53472222222222221</v>
      </c>
      <c r="M123" s="20">
        <v>0.54857638888888893</v>
      </c>
      <c r="N123" s="20">
        <v>0.55601851851851858</v>
      </c>
      <c r="O123" s="20">
        <v>0.55898148148148141</v>
      </c>
      <c r="P123" s="16">
        <v>2</v>
      </c>
      <c r="Q123" s="16" t="str">
        <f>TEXT(Table4[[#This Row],[Order Date]],"DDDD")</f>
        <v>Friday</v>
      </c>
      <c r="R123" s="21" t="str" cm="1">
        <f t="array" ref="R123">INDEX(Table5[Restaurant Type],MATCH(Table4[[#This Row],[Restaurant ID]],Table5[Restaurant ID],0),)</f>
        <v>Indian</v>
      </c>
      <c r="S123" s="21" t="s">
        <v>2146</v>
      </c>
      <c r="T123" s="21">
        <f>Table4[[#This Row],[Order Ready Time]]-Table4[[#This Row],[Order Placed Time]]</f>
        <v>1.3854166666666723E-2</v>
      </c>
      <c r="U123" s="21">
        <f>Table4[[#This Row],[Order Picked Up By Driver Time]]-Table4[[#This Row],[Order Ready Time]]</f>
        <v>7.4421296296296457E-3</v>
      </c>
      <c r="V123" s="21">
        <f>Table4[[#This Row],[Order Delivered To Guest Time]]-Table4[[#This Row],[Order Picked Up By Driver Time]]</f>
        <v>2.962962962962834E-3</v>
      </c>
      <c r="W123" s="20">
        <f t="shared" si="1"/>
        <v>2.4259259259259203E-2</v>
      </c>
    </row>
    <row r="124" spans="1:23" ht="14.25" hidden="1" customHeight="1" x14ac:dyDescent="0.35">
      <c r="A124" s="26">
        <v>28</v>
      </c>
      <c r="B124" s="16" t="s">
        <v>393</v>
      </c>
      <c r="C124" s="16" t="s">
        <v>386</v>
      </c>
      <c r="D124" s="16" t="s">
        <v>19</v>
      </c>
      <c r="E124" s="16" t="s">
        <v>387</v>
      </c>
      <c r="F124" s="17">
        <v>43953</v>
      </c>
      <c r="G124" s="16" t="s">
        <v>158</v>
      </c>
      <c r="H124" s="19">
        <v>17</v>
      </c>
      <c r="I124" s="19">
        <v>1</v>
      </c>
      <c r="J124" s="16">
        <v>0.95</v>
      </c>
      <c r="K124" s="20" t="s">
        <v>394</v>
      </c>
      <c r="L124" s="20">
        <v>0.57638888888888895</v>
      </c>
      <c r="M124" s="20">
        <v>0.577662037037037</v>
      </c>
      <c r="N124" s="20">
        <v>0.5788078703703704</v>
      </c>
      <c r="O124" s="20">
        <v>0.58255787037037032</v>
      </c>
      <c r="P124" s="16">
        <v>2</v>
      </c>
      <c r="Q124" s="16" t="str">
        <f>TEXT(Table4[[#This Row],[Order Date]],"DDDD")</f>
        <v>Saturday</v>
      </c>
      <c r="R124" s="21" t="str" cm="1">
        <f t="array" ref="R124">INDEX(Table5[Restaurant Type],MATCH(Table4[[#This Row],[Restaurant ID]],Table5[Restaurant ID],0),)</f>
        <v>Pizza</v>
      </c>
      <c r="S124" s="21" t="s">
        <v>2146</v>
      </c>
      <c r="T124" s="21">
        <f>Table4[[#This Row],[Order Ready Time]]-Table4[[#This Row],[Order Placed Time]]</f>
        <v>1.2731481481480511E-3</v>
      </c>
      <c r="U124" s="21">
        <f>Table4[[#This Row],[Order Picked Up By Driver Time]]-Table4[[#This Row],[Order Ready Time]]</f>
        <v>1.1458333333334014E-3</v>
      </c>
      <c r="V124" s="21">
        <f>Table4[[#This Row],[Order Delivered To Guest Time]]-Table4[[#This Row],[Order Picked Up By Driver Time]]</f>
        <v>3.7499999999999201E-3</v>
      </c>
      <c r="W124" s="20">
        <f t="shared" si="1"/>
        <v>6.1689814814813726E-3</v>
      </c>
    </row>
    <row r="125" spans="1:23" ht="14.25" hidden="1" customHeight="1" x14ac:dyDescent="0.35">
      <c r="A125" s="26">
        <v>29</v>
      </c>
      <c r="B125" s="16" t="s">
        <v>395</v>
      </c>
      <c r="C125" s="16" t="s">
        <v>386</v>
      </c>
      <c r="D125" s="16" t="s">
        <v>24</v>
      </c>
      <c r="E125" s="16" t="s">
        <v>387</v>
      </c>
      <c r="F125" s="17">
        <v>43954</v>
      </c>
      <c r="G125" s="16" t="s">
        <v>158</v>
      </c>
      <c r="H125" s="19">
        <v>35</v>
      </c>
      <c r="I125" s="19">
        <v>2</v>
      </c>
      <c r="J125" s="16">
        <v>0.69000000000000006</v>
      </c>
      <c r="K125" s="20" t="s">
        <v>396</v>
      </c>
      <c r="L125" s="20">
        <v>0.61805555555555558</v>
      </c>
      <c r="M125" s="20">
        <v>0.62004629629629626</v>
      </c>
      <c r="N125" s="20">
        <v>0.62836805555555553</v>
      </c>
      <c r="O125" s="20">
        <v>0.6345601851851852</v>
      </c>
      <c r="P125" s="16">
        <v>3</v>
      </c>
      <c r="Q125" s="16" t="str">
        <f>TEXT(Table4[[#This Row],[Order Date]],"DDDD")</f>
        <v>Sunday</v>
      </c>
      <c r="R125" s="21" t="str" cm="1">
        <f t="array" ref="R125">INDEX(Table5[Restaurant Type],MATCH(Table4[[#This Row],[Restaurant ID]],Table5[Restaurant ID],0),)</f>
        <v>Pizza</v>
      </c>
      <c r="S125" s="21" t="s">
        <v>2146</v>
      </c>
      <c r="T125" s="21">
        <f>Table4[[#This Row],[Order Ready Time]]-Table4[[#This Row],[Order Placed Time]]</f>
        <v>1.9907407407406819E-3</v>
      </c>
      <c r="U125" s="21">
        <f>Table4[[#This Row],[Order Picked Up By Driver Time]]-Table4[[#This Row],[Order Ready Time]]</f>
        <v>8.3217592592592649E-3</v>
      </c>
      <c r="V125" s="21">
        <f>Table4[[#This Row],[Order Delivered To Guest Time]]-Table4[[#This Row],[Order Picked Up By Driver Time]]</f>
        <v>6.1921296296296724E-3</v>
      </c>
      <c r="W125" s="20">
        <f t="shared" si="1"/>
        <v>1.6504629629629619E-2</v>
      </c>
    </row>
    <row r="126" spans="1:23" ht="14.25" hidden="1" customHeight="1" x14ac:dyDescent="0.35">
      <c r="A126" s="26">
        <v>30</v>
      </c>
      <c r="B126" s="16" t="s">
        <v>397</v>
      </c>
      <c r="C126" s="16" t="s">
        <v>398</v>
      </c>
      <c r="D126" s="16" t="s">
        <v>27</v>
      </c>
      <c r="E126" s="16" t="s">
        <v>399</v>
      </c>
      <c r="F126" s="17">
        <v>43955</v>
      </c>
      <c r="G126" s="16" t="s">
        <v>158</v>
      </c>
      <c r="H126" s="19">
        <v>63</v>
      </c>
      <c r="I126" s="19">
        <v>2</v>
      </c>
      <c r="J126" s="16">
        <v>2.0399999999999996</v>
      </c>
      <c r="K126" s="20" t="s">
        <v>400</v>
      </c>
      <c r="L126" s="20">
        <v>0.65972222222222221</v>
      </c>
      <c r="M126" s="20">
        <v>0.68453703703703705</v>
      </c>
      <c r="N126" s="20">
        <v>0.6912962962962963</v>
      </c>
      <c r="O126" s="20">
        <v>0.69225694444444441</v>
      </c>
      <c r="P126" s="16">
        <v>5</v>
      </c>
      <c r="Q126" s="16" t="str">
        <f>TEXT(Table4[[#This Row],[Order Date]],"DDDD")</f>
        <v>Monday</v>
      </c>
      <c r="R126" s="21" t="str" cm="1">
        <f t="array" ref="R126">INDEX(Table5[Restaurant Type],MATCH(Table4[[#This Row],[Restaurant ID]],Table5[Restaurant ID],0),)</f>
        <v>Thaï</v>
      </c>
      <c r="S126" s="21" t="s">
        <v>2147</v>
      </c>
      <c r="T126" s="21">
        <f>Table4[[#This Row],[Order Ready Time]]-Table4[[#This Row],[Order Placed Time]]</f>
        <v>2.4814814814814845E-2</v>
      </c>
      <c r="U126" s="21">
        <f>Table4[[#This Row],[Order Picked Up By Driver Time]]-Table4[[#This Row],[Order Ready Time]]</f>
        <v>6.7592592592592426E-3</v>
      </c>
      <c r="V126" s="21">
        <f>Table4[[#This Row],[Order Delivered To Guest Time]]-Table4[[#This Row],[Order Picked Up By Driver Time]]</f>
        <v>9.6064814814811328E-4</v>
      </c>
      <c r="W126" s="20">
        <f t="shared" si="1"/>
        <v>3.2534722222222201E-2</v>
      </c>
    </row>
    <row r="127" spans="1:23" ht="14.25" hidden="1" customHeight="1" x14ac:dyDescent="0.35">
      <c r="A127" s="26">
        <v>31</v>
      </c>
      <c r="B127" s="16" t="s">
        <v>401</v>
      </c>
      <c r="C127" s="16" t="s">
        <v>398</v>
      </c>
      <c r="D127" s="16" t="s">
        <v>30</v>
      </c>
      <c r="E127" s="16" t="s">
        <v>399</v>
      </c>
      <c r="F127" s="17">
        <v>43956</v>
      </c>
      <c r="G127" s="16" t="s">
        <v>158</v>
      </c>
      <c r="H127" s="19">
        <v>17</v>
      </c>
      <c r="I127" s="19">
        <v>0</v>
      </c>
      <c r="J127" s="16">
        <v>1.04</v>
      </c>
      <c r="K127" s="20" t="s">
        <v>402</v>
      </c>
      <c r="L127" s="20">
        <v>0.70138888888888884</v>
      </c>
      <c r="M127" s="20">
        <v>0.70307870370370373</v>
      </c>
      <c r="N127" s="20">
        <v>0.70879629629629637</v>
      </c>
      <c r="O127" s="20">
        <v>0.71677083333333336</v>
      </c>
      <c r="P127" s="16">
        <v>1</v>
      </c>
      <c r="Q127" s="16" t="str">
        <f>TEXT(Table4[[#This Row],[Order Date]],"DDDD")</f>
        <v>Tuesday</v>
      </c>
      <c r="R127" s="21" t="str" cm="1">
        <f t="array" ref="R127">INDEX(Table5[Restaurant Type],MATCH(Table4[[#This Row],[Restaurant ID]],Table5[Restaurant ID],0),)</f>
        <v>Pizza</v>
      </c>
      <c r="S127" s="21" t="s">
        <v>2147</v>
      </c>
      <c r="T127" s="21">
        <f>Table4[[#This Row],[Order Ready Time]]-Table4[[#This Row],[Order Placed Time]]</f>
        <v>1.6898148148148939E-3</v>
      </c>
      <c r="U127" s="21">
        <f>Table4[[#This Row],[Order Picked Up By Driver Time]]-Table4[[#This Row],[Order Ready Time]]</f>
        <v>5.7175925925926352E-3</v>
      </c>
      <c r="V127" s="21">
        <f>Table4[[#This Row],[Order Delivered To Guest Time]]-Table4[[#This Row],[Order Picked Up By Driver Time]]</f>
        <v>7.9745370370369884E-3</v>
      </c>
      <c r="W127" s="20">
        <f t="shared" si="1"/>
        <v>1.5381944444444517E-2</v>
      </c>
    </row>
    <row r="128" spans="1:23" ht="14.25" hidden="1" customHeight="1" x14ac:dyDescent="0.35">
      <c r="A128" s="26">
        <v>32</v>
      </c>
      <c r="B128" s="16" t="s">
        <v>403</v>
      </c>
      <c r="C128" s="16" t="s">
        <v>404</v>
      </c>
      <c r="D128" s="16" t="s">
        <v>33</v>
      </c>
      <c r="E128" s="16" t="s">
        <v>405</v>
      </c>
      <c r="F128" s="17">
        <v>43957</v>
      </c>
      <c r="G128" s="16" t="s">
        <v>158</v>
      </c>
      <c r="H128" s="19">
        <v>16</v>
      </c>
      <c r="I128" s="19">
        <v>0</v>
      </c>
      <c r="J128" s="16">
        <v>4.33</v>
      </c>
      <c r="K128" s="20" t="s">
        <v>406</v>
      </c>
      <c r="L128" s="20">
        <v>0.74305555555555547</v>
      </c>
      <c r="M128" s="20">
        <v>0.76339120370370372</v>
      </c>
      <c r="N128" s="20">
        <v>0.76362268518518517</v>
      </c>
      <c r="O128" s="20">
        <v>0.7716087962962962</v>
      </c>
      <c r="P128" s="16">
        <v>3</v>
      </c>
      <c r="Q128" s="16" t="str">
        <f>TEXT(Table4[[#This Row],[Order Date]],"DDDD")</f>
        <v>Wednesday</v>
      </c>
      <c r="R128" s="21" t="str" cm="1">
        <f t="array" ref="R128">INDEX(Table5[Restaurant Type],MATCH(Table4[[#This Row],[Restaurant ID]],Table5[Restaurant ID],0),)</f>
        <v>Italian</v>
      </c>
      <c r="S128" s="21" t="s">
        <v>2147</v>
      </c>
      <c r="T128" s="21">
        <f>Table4[[#This Row],[Order Ready Time]]-Table4[[#This Row],[Order Placed Time]]</f>
        <v>2.0335648148148255E-2</v>
      </c>
      <c r="U128" s="21">
        <f>Table4[[#This Row],[Order Picked Up By Driver Time]]-Table4[[#This Row],[Order Ready Time]]</f>
        <v>2.3148148148144365E-4</v>
      </c>
      <c r="V128" s="21">
        <f>Table4[[#This Row],[Order Delivered To Guest Time]]-Table4[[#This Row],[Order Picked Up By Driver Time]]</f>
        <v>7.9861111111110272E-3</v>
      </c>
      <c r="W128" s="20">
        <f t="shared" si="1"/>
        <v>2.8553240740740726E-2</v>
      </c>
    </row>
    <row r="129" spans="1:23" ht="14.25" hidden="1" customHeight="1" x14ac:dyDescent="0.35">
      <c r="A129" s="26">
        <v>33</v>
      </c>
      <c r="B129" s="16" t="s">
        <v>407</v>
      </c>
      <c r="C129" s="16" t="s">
        <v>404</v>
      </c>
      <c r="D129" s="16" t="s">
        <v>36</v>
      </c>
      <c r="E129" s="16" t="s">
        <v>405</v>
      </c>
      <c r="F129" s="17">
        <v>43958</v>
      </c>
      <c r="G129" s="16" t="s">
        <v>158</v>
      </c>
      <c r="H129" s="19">
        <v>61</v>
      </c>
      <c r="I129" s="19">
        <v>1</v>
      </c>
      <c r="J129" s="16">
        <v>2.2399999999999998</v>
      </c>
      <c r="K129" s="20" t="s">
        <v>408</v>
      </c>
      <c r="L129" s="20">
        <v>0.78472222222222221</v>
      </c>
      <c r="M129" s="20">
        <v>0.80572916666666661</v>
      </c>
      <c r="N129" s="20">
        <v>0.81101851851851858</v>
      </c>
      <c r="O129" s="20">
        <v>0.81328703703703698</v>
      </c>
      <c r="P129" s="16">
        <v>2</v>
      </c>
      <c r="Q129" s="16" t="str">
        <f>TEXT(Table4[[#This Row],[Order Date]],"DDDD")</f>
        <v>Thursday</v>
      </c>
      <c r="R129" s="21" t="str" cm="1">
        <f t="array" ref="R129">INDEX(Table5[Restaurant Type],MATCH(Table4[[#This Row],[Restaurant ID]],Table5[Restaurant ID],0),)</f>
        <v>French</v>
      </c>
      <c r="S129" s="21" t="s">
        <v>2148</v>
      </c>
      <c r="T129" s="21">
        <f>Table4[[#This Row],[Order Ready Time]]-Table4[[#This Row],[Order Placed Time]]</f>
        <v>2.1006944444444398E-2</v>
      </c>
      <c r="U129" s="21">
        <f>Table4[[#This Row],[Order Picked Up By Driver Time]]-Table4[[#This Row],[Order Ready Time]]</f>
        <v>5.2893518518519755E-3</v>
      </c>
      <c r="V129" s="21">
        <f>Table4[[#This Row],[Order Delivered To Guest Time]]-Table4[[#This Row],[Order Picked Up By Driver Time]]</f>
        <v>2.268518518518392E-3</v>
      </c>
      <c r="W129" s="20">
        <f t="shared" si="1"/>
        <v>2.8564814814814765E-2</v>
      </c>
    </row>
    <row r="130" spans="1:23" ht="14.25" hidden="1" customHeight="1" x14ac:dyDescent="0.35">
      <c r="A130" s="26">
        <v>34</v>
      </c>
      <c r="B130" s="16" t="s">
        <v>409</v>
      </c>
      <c r="C130" s="16" t="s">
        <v>404</v>
      </c>
      <c r="D130" s="16" t="s">
        <v>40</v>
      </c>
      <c r="E130" s="16" t="s">
        <v>405</v>
      </c>
      <c r="F130" s="17">
        <v>43959</v>
      </c>
      <c r="G130" s="16" t="s">
        <v>158</v>
      </c>
      <c r="H130" s="19">
        <v>76</v>
      </c>
      <c r="I130" s="19">
        <v>0</v>
      </c>
      <c r="J130" s="16">
        <v>5.95</v>
      </c>
      <c r="K130" s="20" t="s">
        <v>410</v>
      </c>
      <c r="L130" s="20">
        <v>0.82638888888888884</v>
      </c>
      <c r="M130" s="20">
        <v>0.83255787037037043</v>
      </c>
      <c r="N130" s="20">
        <v>0.83750000000000002</v>
      </c>
      <c r="O130" s="20">
        <v>0.84359953703703694</v>
      </c>
      <c r="P130" s="16">
        <v>5</v>
      </c>
      <c r="Q130" s="16" t="str">
        <f>TEXT(Table4[[#This Row],[Order Date]],"DDDD")</f>
        <v>Friday</v>
      </c>
      <c r="R130" s="21" t="str" cm="1">
        <f t="array" ref="R130">INDEX(Table5[Restaurant Type],MATCH(Table4[[#This Row],[Restaurant ID]],Table5[Restaurant ID],0),)</f>
        <v>French</v>
      </c>
      <c r="S130" s="21" t="s">
        <v>2148</v>
      </c>
      <c r="T130" s="21">
        <f>Table4[[#This Row],[Order Ready Time]]-Table4[[#This Row],[Order Placed Time]]</f>
        <v>6.1689814814815946E-3</v>
      </c>
      <c r="U130" s="21">
        <f>Table4[[#This Row],[Order Picked Up By Driver Time]]-Table4[[#This Row],[Order Ready Time]]</f>
        <v>4.942129629629588E-3</v>
      </c>
      <c r="V130" s="21">
        <f>Table4[[#This Row],[Order Delivered To Guest Time]]-Table4[[#This Row],[Order Picked Up By Driver Time]]</f>
        <v>6.0995370370369173E-3</v>
      </c>
      <c r="W130" s="20">
        <f t="shared" ref="W130:W193" si="2">O130-L130</f>
        <v>1.72106481481481E-2</v>
      </c>
    </row>
    <row r="131" spans="1:23" ht="14.25" hidden="1" customHeight="1" x14ac:dyDescent="0.35">
      <c r="A131" s="26">
        <v>36</v>
      </c>
      <c r="B131" s="16" t="s">
        <v>411</v>
      </c>
      <c r="C131" s="16" t="s">
        <v>412</v>
      </c>
      <c r="D131" s="16" t="s">
        <v>44</v>
      </c>
      <c r="E131" s="16" t="s">
        <v>413</v>
      </c>
      <c r="F131" s="17">
        <v>43960</v>
      </c>
      <c r="G131" s="16" t="s">
        <v>158</v>
      </c>
      <c r="H131" s="19">
        <v>22</v>
      </c>
      <c r="I131" s="19">
        <v>2</v>
      </c>
      <c r="J131" s="16">
        <v>3.19</v>
      </c>
      <c r="K131" s="20" t="s">
        <v>414</v>
      </c>
      <c r="L131" s="20">
        <v>0.86805555555555547</v>
      </c>
      <c r="M131" s="20">
        <v>0.8772106481481482</v>
      </c>
      <c r="N131" s="20">
        <v>0.87916666666666676</v>
      </c>
      <c r="O131" s="20">
        <v>0.88577546296296295</v>
      </c>
      <c r="P131" s="16">
        <v>4</v>
      </c>
      <c r="Q131" s="16" t="str">
        <f>TEXT(Table4[[#This Row],[Order Date]],"DDDD")</f>
        <v>Saturday</v>
      </c>
      <c r="R131" s="21" t="str" cm="1">
        <f t="array" ref="R131">INDEX(Table5[Restaurant Type],MATCH(Table4[[#This Row],[Restaurant ID]],Table5[Restaurant ID],0),)</f>
        <v>Pizza</v>
      </c>
      <c r="S131" s="21" t="s">
        <v>2148</v>
      </c>
      <c r="T131" s="21">
        <f>Table4[[#This Row],[Order Ready Time]]-Table4[[#This Row],[Order Placed Time]]</f>
        <v>9.1550925925927285E-3</v>
      </c>
      <c r="U131" s="21">
        <f>Table4[[#This Row],[Order Picked Up By Driver Time]]-Table4[[#This Row],[Order Ready Time]]</f>
        <v>1.9560185185185652E-3</v>
      </c>
      <c r="V131" s="21">
        <f>Table4[[#This Row],[Order Delivered To Guest Time]]-Table4[[#This Row],[Order Picked Up By Driver Time]]</f>
        <v>6.6087962962961821E-3</v>
      </c>
      <c r="W131" s="20">
        <f t="shared" si="2"/>
        <v>1.7719907407407476E-2</v>
      </c>
    </row>
    <row r="132" spans="1:23" ht="14.25" hidden="1" customHeight="1" x14ac:dyDescent="0.35">
      <c r="A132" s="26">
        <v>37</v>
      </c>
      <c r="B132" s="16" t="s">
        <v>415</v>
      </c>
      <c r="C132" s="16" t="s">
        <v>412</v>
      </c>
      <c r="D132" s="16" t="s">
        <v>48</v>
      </c>
      <c r="E132" s="16" t="s">
        <v>413</v>
      </c>
      <c r="F132" s="17">
        <v>43961</v>
      </c>
      <c r="G132" s="16" t="s">
        <v>158</v>
      </c>
      <c r="H132" s="19">
        <v>54</v>
      </c>
      <c r="I132" s="19">
        <v>1</v>
      </c>
      <c r="J132" s="16">
        <v>5.09</v>
      </c>
      <c r="K132" s="20" t="s">
        <v>416</v>
      </c>
      <c r="L132" s="20">
        <v>0.90972222222222221</v>
      </c>
      <c r="M132" s="20">
        <v>0.91047453703703696</v>
      </c>
      <c r="N132" s="20">
        <v>0.91615740740740748</v>
      </c>
      <c r="O132" s="20">
        <v>0.92356481481481489</v>
      </c>
      <c r="P132" s="16">
        <v>3</v>
      </c>
      <c r="Q132" s="16" t="str">
        <f>TEXT(Table4[[#This Row],[Order Date]],"DDDD")</f>
        <v>Sunday</v>
      </c>
      <c r="R132" s="21" t="str" cm="1">
        <f t="array" ref="R132">INDEX(Table5[Restaurant Type],MATCH(Table4[[#This Row],[Restaurant ID]],Table5[Restaurant ID],0),)</f>
        <v>Thaï</v>
      </c>
      <c r="S132" s="21" t="s">
        <v>2148</v>
      </c>
      <c r="T132" s="21">
        <f>Table4[[#This Row],[Order Ready Time]]-Table4[[#This Row],[Order Placed Time]]</f>
        <v>7.5231481481474738E-4</v>
      </c>
      <c r="U132" s="21">
        <f>Table4[[#This Row],[Order Picked Up By Driver Time]]-Table4[[#This Row],[Order Ready Time]]</f>
        <v>5.6828703703705186E-3</v>
      </c>
      <c r="V132" s="21">
        <f>Table4[[#This Row],[Order Delivered To Guest Time]]-Table4[[#This Row],[Order Picked Up By Driver Time]]</f>
        <v>7.4074074074074181E-3</v>
      </c>
      <c r="W132" s="20">
        <f t="shared" si="2"/>
        <v>1.3842592592592684E-2</v>
      </c>
    </row>
    <row r="133" spans="1:23" ht="14.25" hidden="1" customHeight="1" x14ac:dyDescent="0.35">
      <c r="A133" s="26">
        <v>38</v>
      </c>
      <c r="B133" s="16" t="s">
        <v>417</v>
      </c>
      <c r="C133" s="16" t="s">
        <v>418</v>
      </c>
      <c r="D133" s="16" t="s">
        <v>51</v>
      </c>
      <c r="E133" s="16" t="s">
        <v>419</v>
      </c>
      <c r="F133" s="17">
        <v>43962</v>
      </c>
      <c r="G133" s="16" t="s">
        <v>158</v>
      </c>
      <c r="H133" s="19">
        <v>32</v>
      </c>
      <c r="I133" s="19">
        <v>1</v>
      </c>
      <c r="J133" s="16">
        <v>2.75</v>
      </c>
      <c r="K133" s="20" t="s">
        <v>420</v>
      </c>
      <c r="L133" s="20">
        <v>0.95138888888888884</v>
      </c>
      <c r="M133" s="20">
        <v>0.96378472222222211</v>
      </c>
      <c r="N133" s="20">
        <v>0.96450231481481474</v>
      </c>
      <c r="O133" s="20">
        <v>0.97018518518518515</v>
      </c>
      <c r="P133" s="16">
        <v>4</v>
      </c>
      <c r="Q133" s="16" t="str">
        <f>TEXT(Table4[[#This Row],[Order Date]],"DDDD")</f>
        <v>Monday</v>
      </c>
      <c r="R133" s="21" t="str" cm="1">
        <f t="array" ref="R133">INDEX(Table5[Restaurant Type],MATCH(Table4[[#This Row],[Restaurant ID]],Table5[Restaurant ID],0),)</f>
        <v>Pizza</v>
      </c>
      <c r="S133" s="21" t="s">
        <v>2148</v>
      </c>
      <c r="T133" s="21">
        <f>Table4[[#This Row],[Order Ready Time]]-Table4[[#This Row],[Order Placed Time]]</f>
        <v>1.2395833333333273E-2</v>
      </c>
      <c r="U133" s="21">
        <f>Table4[[#This Row],[Order Picked Up By Driver Time]]-Table4[[#This Row],[Order Ready Time]]</f>
        <v>7.1759259259263075E-4</v>
      </c>
      <c r="V133" s="21">
        <f>Table4[[#This Row],[Order Delivered To Guest Time]]-Table4[[#This Row],[Order Picked Up By Driver Time]]</f>
        <v>5.6828703703704075E-3</v>
      </c>
      <c r="W133" s="20">
        <f t="shared" si="2"/>
        <v>1.8796296296296311E-2</v>
      </c>
    </row>
    <row r="134" spans="1:23" ht="14.25" hidden="1" customHeight="1" x14ac:dyDescent="0.35">
      <c r="A134" s="26">
        <v>39</v>
      </c>
      <c r="B134" s="16" t="s">
        <v>421</v>
      </c>
      <c r="C134" s="16" t="s">
        <v>418</v>
      </c>
      <c r="D134" s="16" t="s">
        <v>53</v>
      </c>
      <c r="E134" s="16" t="s">
        <v>419</v>
      </c>
      <c r="F134" s="17">
        <v>43963</v>
      </c>
      <c r="G134" s="16" t="s">
        <v>158</v>
      </c>
      <c r="H134" s="19">
        <v>40</v>
      </c>
      <c r="I134" s="19">
        <v>2</v>
      </c>
      <c r="J134" s="16">
        <v>4.2799999999999994</v>
      </c>
      <c r="K134" s="20" t="s">
        <v>422</v>
      </c>
      <c r="L134" s="20">
        <v>0.90972222222222221</v>
      </c>
      <c r="M134" s="20">
        <v>0.93194444444444446</v>
      </c>
      <c r="N134" s="20">
        <v>0.93402777777777779</v>
      </c>
      <c r="O134" s="20">
        <v>0.94166666666666676</v>
      </c>
      <c r="P134" s="16">
        <v>1</v>
      </c>
      <c r="Q134" s="16" t="str">
        <f>TEXT(Table4[[#This Row],[Order Date]],"DDDD")</f>
        <v>Tuesday</v>
      </c>
      <c r="R134" s="21" t="str" cm="1">
        <f t="array" ref="R134">INDEX(Table5[Restaurant Type],MATCH(Table4[[#This Row],[Restaurant ID]],Table5[Restaurant ID],0),)</f>
        <v>Pizza</v>
      </c>
      <c r="S134" s="21" t="s">
        <v>2148</v>
      </c>
      <c r="T134" s="21">
        <f>Table4[[#This Row],[Order Ready Time]]-Table4[[#This Row],[Order Placed Time]]</f>
        <v>2.2222222222222254E-2</v>
      </c>
      <c r="U134" s="21">
        <f>Table4[[#This Row],[Order Picked Up By Driver Time]]-Table4[[#This Row],[Order Ready Time]]</f>
        <v>2.0833333333333259E-3</v>
      </c>
      <c r="V134" s="21">
        <f>Table4[[#This Row],[Order Delivered To Guest Time]]-Table4[[#This Row],[Order Picked Up By Driver Time]]</f>
        <v>7.6388888888889728E-3</v>
      </c>
      <c r="W134" s="20">
        <f t="shared" si="2"/>
        <v>3.1944444444444553E-2</v>
      </c>
    </row>
    <row r="135" spans="1:23" ht="14.25" hidden="1" customHeight="1" x14ac:dyDescent="0.35">
      <c r="A135" s="26">
        <v>40</v>
      </c>
      <c r="B135" s="16" t="s">
        <v>423</v>
      </c>
      <c r="C135" s="16" t="s">
        <v>424</v>
      </c>
      <c r="D135" s="16" t="s">
        <v>57</v>
      </c>
      <c r="E135" s="16" t="s">
        <v>425</v>
      </c>
      <c r="F135" s="17">
        <v>43964</v>
      </c>
      <c r="G135" s="16" t="s">
        <v>158</v>
      </c>
      <c r="H135" s="19">
        <v>76</v>
      </c>
      <c r="I135" s="19">
        <v>2</v>
      </c>
      <c r="J135" s="16">
        <v>2.96</v>
      </c>
      <c r="K135" s="20" t="s">
        <v>426</v>
      </c>
      <c r="L135" s="20">
        <v>0.78472222222222221</v>
      </c>
      <c r="M135" s="20">
        <v>0.81074074074074076</v>
      </c>
      <c r="N135" s="20">
        <v>0.81437500000000007</v>
      </c>
      <c r="O135" s="20">
        <v>0.82030092592592585</v>
      </c>
      <c r="P135" s="16">
        <v>2</v>
      </c>
      <c r="Q135" s="16" t="str">
        <f>TEXT(Table4[[#This Row],[Order Date]],"DDDD")</f>
        <v>Wednesday</v>
      </c>
      <c r="R135" s="21" t="str" cm="1">
        <f t="array" ref="R135">INDEX(Table5[Restaurant Type],MATCH(Table4[[#This Row],[Restaurant ID]],Table5[Restaurant ID],0),)</f>
        <v>Pizza</v>
      </c>
      <c r="S135" s="21" t="s">
        <v>2148</v>
      </c>
      <c r="T135" s="21">
        <f>Table4[[#This Row],[Order Ready Time]]-Table4[[#This Row],[Order Placed Time]]</f>
        <v>2.6018518518518552E-2</v>
      </c>
      <c r="U135" s="21">
        <f>Table4[[#This Row],[Order Picked Up By Driver Time]]-Table4[[#This Row],[Order Ready Time]]</f>
        <v>3.6342592592593093E-3</v>
      </c>
      <c r="V135" s="21">
        <f>Table4[[#This Row],[Order Delivered To Guest Time]]-Table4[[#This Row],[Order Picked Up By Driver Time]]</f>
        <v>5.925925925925779E-3</v>
      </c>
      <c r="W135" s="20">
        <f t="shared" si="2"/>
        <v>3.557870370370364E-2</v>
      </c>
    </row>
    <row r="136" spans="1:23" ht="14.25" hidden="1" customHeight="1" x14ac:dyDescent="0.35">
      <c r="A136" s="26">
        <v>41</v>
      </c>
      <c r="B136" s="16" t="s">
        <v>427</v>
      </c>
      <c r="C136" s="16" t="s">
        <v>424</v>
      </c>
      <c r="D136" s="16" t="s">
        <v>61</v>
      </c>
      <c r="E136" s="16" t="s">
        <v>425</v>
      </c>
      <c r="F136" s="17">
        <v>43965</v>
      </c>
      <c r="G136" s="16" t="s">
        <v>158</v>
      </c>
      <c r="H136" s="19">
        <v>62</v>
      </c>
      <c r="I136" s="19">
        <v>0</v>
      </c>
      <c r="J136" s="16">
        <v>4.3999999999999995</v>
      </c>
      <c r="K136" s="20" t="s">
        <v>428</v>
      </c>
      <c r="L136" s="20">
        <v>0.82638888888888884</v>
      </c>
      <c r="M136" s="20">
        <v>0.85053240740740732</v>
      </c>
      <c r="N136" s="20">
        <v>0.85649305555555555</v>
      </c>
      <c r="O136" s="20">
        <v>0.86273148148148149</v>
      </c>
      <c r="P136" s="16">
        <v>1</v>
      </c>
      <c r="Q136" s="16" t="str">
        <f>TEXT(Table4[[#This Row],[Order Date]],"DDDD")</f>
        <v>Thursday</v>
      </c>
      <c r="R136" s="21" t="str" cm="1">
        <f t="array" ref="R136">INDEX(Table5[Restaurant Type],MATCH(Table4[[#This Row],[Restaurant ID]],Table5[Restaurant ID],0),)</f>
        <v>Pizza</v>
      </c>
      <c r="S136" s="21" t="s">
        <v>2148</v>
      </c>
      <c r="T136" s="21">
        <f>Table4[[#This Row],[Order Ready Time]]-Table4[[#This Row],[Order Placed Time]]</f>
        <v>2.4143518518518481E-2</v>
      </c>
      <c r="U136" s="21">
        <f>Table4[[#This Row],[Order Picked Up By Driver Time]]-Table4[[#This Row],[Order Ready Time]]</f>
        <v>5.9606481481482287E-3</v>
      </c>
      <c r="V136" s="21">
        <f>Table4[[#This Row],[Order Delivered To Guest Time]]-Table4[[#This Row],[Order Picked Up By Driver Time]]</f>
        <v>6.2384259259259389E-3</v>
      </c>
      <c r="W136" s="20">
        <f t="shared" si="2"/>
        <v>3.6342592592592649E-2</v>
      </c>
    </row>
    <row r="137" spans="1:23" ht="14.25" hidden="1" customHeight="1" x14ac:dyDescent="0.35">
      <c r="A137" s="26">
        <v>42</v>
      </c>
      <c r="B137" s="16" t="s">
        <v>429</v>
      </c>
      <c r="C137" s="16" t="s">
        <v>424</v>
      </c>
      <c r="D137" s="16" t="s">
        <v>64</v>
      </c>
      <c r="E137" s="16" t="s">
        <v>425</v>
      </c>
      <c r="F137" s="17">
        <v>43966</v>
      </c>
      <c r="G137" s="16" t="s">
        <v>158</v>
      </c>
      <c r="H137" s="19">
        <v>53</v>
      </c>
      <c r="I137" s="19">
        <v>0</v>
      </c>
      <c r="J137" s="16">
        <v>1.31</v>
      </c>
      <c r="K137" s="20" t="s">
        <v>430</v>
      </c>
      <c r="L137" s="20">
        <v>0.86805555555555547</v>
      </c>
      <c r="M137" s="20">
        <v>0.89608796296296289</v>
      </c>
      <c r="N137" s="20">
        <v>0.90334490740740747</v>
      </c>
      <c r="O137" s="20">
        <v>0.90738425925925925</v>
      </c>
      <c r="P137" s="16">
        <v>2</v>
      </c>
      <c r="Q137" s="16" t="str">
        <f>TEXT(Table4[[#This Row],[Order Date]],"DDDD")</f>
        <v>Friday</v>
      </c>
      <c r="R137" s="21" t="str" cm="1">
        <f t="array" ref="R137">INDEX(Table5[Restaurant Type],MATCH(Table4[[#This Row],[Restaurant ID]],Table5[Restaurant ID],0),)</f>
        <v>Bakery</v>
      </c>
      <c r="S137" s="21" t="s">
        <v>2148</v>
      </c>
      <c r="T137" s="21">
        <f>Table4[[#This Row],[Order Ready Time]]-Table4[[#This Row],[Order Placed Time]]</f>
        <v>2.8032407407407423E-2</v>
      </c>
      <c r="U137" s="21">
        <f>Table4[[#This Row],[Order Picked Up By Driver Time]]-Table4[[#This Row],[Order Ready Time]]</f>
        <v>7.2569444444445796E-3</v>
      </c>
      <c r="V137" s="21">
        <f>Table4[[#This Row],[Order Delivered To Guest Time]]-Table4[[#This Row],[Order Picked Up By Driver Time]]</f>
        <v>4.0393518518517801E-3</v>
      </c>
      <c r="W137" s="20">
        <f t="shared" si="2"/>
        <v>3.9328703703703782E-2</v>
      </c>
    </row>
    <row r="138" spans="1:23" ht="14.25" hidden="1" customHeight="1" x14ac:dyDescent="0.35">
      <c r="A138" s="26">
        <v>43</v>
      </c>
      <c r="B138" s="16" t="s">
        <v>431</v>
      </c>
      <c r="C138" s="16" t="s">
        <v>424</v>
      </c>
      <c r="D138" s="16" t="s">
        <v>67</v>
      </c>
      <c r="E138" s="16" t="s">
        <v>425</v>
      </c>
      <c r="F138" s="17">
        <v>43967</v>
      </c>
      <c r="G138" s="16" t="s">
        <v>158</v>
      </c>
      <c r="H138" s="19">
        <v>56</v>
      </c>
      <c r="I138" s="19">
        <v>0</v>
      </c>
      <c r="J138" s="16">
        <v>2.57</v>
      </c>
      <c r="K138" s="20" t="s">
        <v>432</v>
      </c>
      <c r="L138" s="20">
        <v>0.78472222222222221</v>
      </c>
      <c r="M138" s="20">
        <v>0.81074074074074076</v>
      </c>
      <c r="N138" s="20">
        <v>0.81437500000000007</v>
      </c>
      <c r="O138" s="20">
        <v>0.82030092592592585</v>
      </c>
      <c r="P138" s="16">
        <v>1</v>
      </c>
      <c r="Q138" s="16" t="str">
        <f>TEXT(Table4[[#This Row],[Order Date]],"DDDD")</f>
        <v>Saturday</v>
      </c>
      <c r="R138" s="21" t="str" cm="1">
        <f t="array" ref="R138">INDEX(Table5[Restaurant Type],MATCH(Table4[[#This Row],[Restaurant ID]],Table5[Restaurant ID],0),)</f>
        <v>Pizza</v>
      </c>
      <c r="S138" s="21" t="s">
        <v>2148</v>
      </c>
      <c r="T138" s="21">
        <f>Table4[[#This Row],[Order Ready Time]]-Table4[[#This Row],[Order Placed Time]]</f>
        <v>2.6018518518518552E-2</v>
      </c>
      <c r="U138" s="21">
        <f>Table4[[#This Row],[Order Picked Up By Driver Time]]-Table4[[#This Row],[Order Ready Time]]</f>
        <v>3.6342592592593093E-3</v>
      </c>
      <c r="V138" s="21">
        <f>Table4[[#This Row],[Order Delivered To Guest Time]]-Table4[[#This Row],[Order Picked Up By Driver Time]]</f>
        <v>5.925925925925779E-3</v>
      </c>
      <c r="W138" s="20">
        <f t="shared" si="2"/>
        <v>3.557870370370364E-2</v>
      </c>
    </row>
    <row r="139" spans="1:23" ht="14.25" hidden="1" customHeight="1" x14ac:dyDescent="0.35">
      <c r="A139" s="26">
        <v>44</v>
      </c>
      <c r="B139" s="16" t="s">
        <v>433</v>
      </c>
      <c r="C139" s="16" t="s">
        <v>434</v>
      </c>
      <c r="D139" s="16" t="s">
        <v>70</v>
      </c>
      <c r="E139" s="16" t="s">
        <v>435</v>
      </c>
      <c r="F139" s="17">
        <v>43968</v>
      </c>
      <c r="G139" s="16" t="s">
        <v>158</v>
      </c>
      <c r="H139" s="19">
        <v>17</v>
      </c>
      <c r="I139" s="19">
        <v>1</v>
      </c>
      <c r="J139" s="16">
        <v>0.2</v>
      </c>
      <c r="K139" s="20" t="s">
        <v>436</v>
      </c>
      <c r="L139" s="20">
        <v>0.82638888888888884</v>
      </c>
      <c r="M139" s="20">
        <v>0.85053240740740732</v>
      </c>
      <c r="N139" s="20">
        <v>0.85649305555555555</v>
      </c>
      <c r="O139" s="20">
        <v>0.86273148148148149</v>
      </c>
      <c r="P139" s="16">
        <v>5</v>
      </c>
      <c r="Q139" s="16" t="str">
        <f>TEXT(Table4[[#This Row],[Order Date]],"DDDD")</f>
        <v>Sunday</v>
      </c>
      <c r="R139" s="21" t="str" cm="1">
        <f t="array" ref="R139">INDEX(Table5[Restaurant Type],MATCH(Table4[[#This Row],[Restaurant ID]],Table5[Restaurant ID],0),)</f>
        <v>Bakery</v>
      </c>
      <c r="S139" s="21" t="s">
        <v>2148</v>
      </c>
      <c r="T139" s="21">
        <f>Table4[[#This Row],[Order Ready Time]]-Table4[[#This Row],[Order Placed Time]]</f>
        <v>2.4143518518518481E-2</v>
      </c>
      <c r="U139" s="21">
        <f>Table4[[#This Row],[Order Picked Up By Driver Time]]-Table4[[#This Row],[Order Ready Time]]</f>
        <v>5.9606481481482287E-3</v>
      </c>
      <c r="V139" s="21">
        <f>Table4[[#This Row],[Order Delivered To Guest Time]]-Table4[[#This Row],[Order Picked Up By Driver Time]]</f>
        <v>6.2384259259259389E-3</v>
      </c>
      <c r="W139" s="20">
        <f t="shared" si="2"/>
        <v>3.6342592592592649E-2</v>
      </c>
    </row>
    <row r="140" spans="1:23" ht="14.25" hidden="1" customHeight="1" x14ac:dyDescent="0.35">
      <c r="A140" s="26">
        <v>45</v>
      </c>
      <c r="B140" s="16" t="s">
        <v>437</v>
      </c>
      <c r="C140" s="16" t="s">
        <v>434</v>
      </c>
      <c r="D140" s="16" t="s">
        <v>74</v>
      </c>
      <c r="E140" s="16" t="s">
        <v>435</v>
      </c>
      <c r="F140" s="17">
        <v>43969</v>
      </c>
      <c r="G140" s="16" t="s">
        <v>158</v>
      </c>
      <c r="H140" s="19">
        <v>22</v>
      </c>
      <c r="I140" s="19">
        <v>2</v>
      </c>
      <c r="J140" s="16">
        <v>2.2699999999999996</v>
      </c>
      <c r="K140" s="20" t="s">
        <v>438</v>
      </c>
      <c r="L140" s="20">
        <v>0.86805555555555547</v>
      </c>
      <c r="M140" s="20">
        <v>0.89608796296296289</v>
      </c>
      <c r="N140" s="20">
        <v>0.90334490740740747</v>
      </c>
      <c r="O140" s="20">
        <v>0.90738425925925925</v>
      </c>
      <c r="P140" s="16">
        <v>5</v>
      </c>
      <c r="Q140" s="16" t="str">
        <f>TEXT(Table4[[#This Row],[Order Date]],"DDDD")</f>
        <v>Monday</v>
      </c>
      <c r="R140" s="21" t="str" cm="1">
        <f t="array" ref="R140">INDEX(Table5[Restaurant Type],MATCH(Table4[[#This Row],[Restaurant ID]],Table5[Restaurant ID],0),)</f>
        <v>Italian</v>
      </c>
      <c r="S140" s="21" t="s">
        <v>2148</v>
      </c>
      <c r="T140" s="21">
        <f>Table4[[#This Row],[Order Ready Time]]-Table4[[#This Row],[Order Placed Time]]</f>
        <v>2.8032407407407423E-2</v>
      </c>
      <c r="U140" s="21">
        <f>Table4[[#This Row],[Order Picked Up By Driver Time]]-Table4[[#This Row],[Order Ready Time]]</f>
        <v>7.2569444444445796E-3</v>
      </c>
      <c r="V140" s="21">
        <f>Table4[[#This Row],[Order Delivered To Guest Time]]-Table4[[#This Row],[Order Picked Up By Driver Time]]</f>
        <v>4.0393518518517801E-3</v>
      </c>
      <c r="W140" s="20">
        <f t="shared" si="2"/>
        <v>3.9328703703703782E-2</v>
      </c>
    </row>
    <row r="141" spans="1:23" ht="14.25" hidden="1" customHeight="1" x14ac:dyDescent="0.35">
      <c r="A141" s="26">
        <v>47</v>
      </c>
      <c r="B141" s="16" t="s">
        <v>439</v>
      </c>
      <c r="C141" s="16" t="s">
        <v>434</v>
      </c>
      <c r="D141" s="16" t="s">
        <v>78</v>
      </c>
      <c r="E141" s="16" t="s">
        <v>435</v>
      </c>
      <c r="F141" s="17">
        <v>43970</v>
      </c>
      <c r="G141" s="16" t="s">
        <v>158</v>
      </c>
      <c r="H141" s="19">
        <v>34</v>
      </c>
      <c r="I141" s="19">
        <v>0</v>
      </c>
      <c r="J141" s="16">
        <v>3.46</v>
      </c>
      <c r="K141" s="20" t="s">
        <v>440</v>
      </c>
      <c r="L141" s="20">
        <v>0.28472222222222221</v>
      </c>
      <c r="M141" s="20">
        <v>0.29226851851851848</v>
      </c>
      <c r="N141" s="20">
        <v>0.30190972222222223</v>
      </c>
      <c r="O141" s="20">
        <v>0.3109837962962963</v>
      </c>
      <c r="P141" s="16">
        <v>5</v>
      </c>
      <c r="Q141" s="16" t="str">
        <f>TEXT(Table4[[#This Row],[Order Date]],"DDDD")</f>
        <v>Tuesday</v>
      </c>
      <c r="R141" s="21" t="str" cm="1">
        <f t="array" ref="R141">INDEX(Table5[Restaurant Type],MATCH(Table4[[#This Row],[Restaurant ID]],Table5[Restaurant ID],0),)</f>
        <v>Pizza</v>
      </c>
      <c r="S141" s="21" t="s">
        <v>2145</v>
      </c>
      <c r="T141" s="21">
        <f>Table4[[#This Row],[Order Ready Time]]-Table4[[#This Row],[Order Placed Time]]</f>
        <v>7.5462962962962732E-3</v>
      </c>
      <c r="U141" s="21">
        <f>Table4[[#This Row],[Order Picked Up By Driver Time]]-Table4[[#This Row],[Order Ready Time]]</f>
        <v>9.641203703703749E-3</v>
      </c>
      <c r="V141" s="21">
        <f>Table4[[#This Row],[Order Delivered To Guest Time]]-Table4[[#This Row],[Order Picked Up By Driver Time]]</f>
        <v>9.0740740740740677E-3</v>
      </c>
      <c r="W141" s="20">
        <f t="shared" si="2"/>
        <v>2.626157407407409E-2</v>
      </c>
    </row>
    <row r="142" spans="1:23" ht="14.25" hidden="1" customHeight="1" x14ac:dyDescent="0.35">
      <c r="A142" s="26">
        <v>48</v>
      </c>
      <c r="B142" s="16" t="s">
        <v>441</v>
      </c>
      <c r="C142" s="16" t="s">
        <v>434</v>
      </c>
      <c r="D142" s="16" t="s">
        <v>82</v>
      </c>
      <c r="E142" s="16" t="s">
        <v>435</v>
      </c>
      <c r="F142" s="17">
        <v>43971</v>
      </c>
      <c r="G142" s="16" t="s">
        <v>158</v>
      </c>
      <c r="H142" s="19">
        <v>76</v>
      </c>
      <c r="I142" s="19">
        <v>1</v>
      </c>
      <c r="J142" s="16">
        <v>0.7</v>
      </c>
      <c r="K142" s="20" t="s">
        <v>108</v>
      </c>
      <c r="L142" s="20">
        <v>0.3263888888888889</v>
      </c>
      <c r="M142" s="20">
        <v>0.3536111111111111</v>
      </c>
      <c r="N142" s="20">
        <v>0.36249999999999999</v>
      </c>
      <c r="O142" s="20">
        <v>0.37206018518518519</v>
      </c>
      <c r="P142" s="16">
        <v>2</v>
      </c>
      <c r="Q142" s="16" t="str">
        <f>TEXT(Table4[[#This Row],[Order Date]],"DDDD")</f>
        <v>Wednesday</v>
      </c>
      <c r="R142" s="21" t="str" cm="1">
        <f t="array" ref="R142">INDEX(Table5[Restaurant Type],MATCH(Table4[[#This Row],[Restaurant ID]],Table5[Restaurant ID],0),)</f>
        <v>Oriental</v>
      </c>
      <c r="S142" s="21" t="s">
        <v>2145</v>
      </c>
      <c r="T142" s="21">
        <f>Table4[[#This Row],[Order Ready Time]]-Table4[[#This Row],[Order Placed Time]]</f>
        <v>2.7222222222222203E-2</v>
      </c>
      <c r="U142" s="21">
        <f>Table4[[#This Row],[Order Picked Up By Driver Time]]-Table4[[#This Row],[Order Ready Time]]</f>
        <v>8.8888888888888906E-3</v>
      </c>
      <c r="V142" s="21">
        <f>Table4[[#This Row],[Order Delivered To Guest Time]]-Table4[[#This Row],[Order Picked Up By Driver Time]]</f>
        <v>9.5601851851851993E-3</v>
      </c>
      <c r="W142" s="20">
        <f t="shared" si="2"/>
        <v>4.5671296296296293E-2</v>
      </c>
    </row>
    <row r="143" spans="1:23" ht="14.25" hidden="1" customHeight="1" x14ac:dyDescent="0.35">
      <c r="A143" s="26">
        <v>49</v>
      </c>
      <c r="B143" s="16" t="s">
        <v>442</v>
      </c>
      <c r="C143" s="16" t="s">
        <v>434</v>
      </c>
      <c r="D143" s="16" t="s">
        <v>87</v>
      </c>
      <c r="E143" s="16" t="s">
        <v>435</v>
      </c>
      <c r="F143" s="17">
        <v>43972</v>
      </c>
      <c r="G143" s="16" t="s">
        <v>158</v>
      </c>
      <c r="H143" s="19">
        <v>16</v>
      </c>
      <c r="I143" s="19">
        <v>1</v>
      </c>
      <c r="J143" s="16">
        <v>1.93</v>
      </c>
      <c r="K143" s="20" t="s">
        <v>111</v>
      </c>
      <c r="L143" s="20">
        <v>0.36805555555555558</v>
      </c>
      <c r="M143" s="20">
        <v>0.36903935185185183</v>
      </c>
      <c r="N143" s="20">
        <v>0.37425925925925929</v>
      </c>
      <c r="O143" s="20">
        <v>0.38217592592592592</v>
      </c>
      <c r="P143" s="16">
        <v>3</v>
      </c>
      <c r="Q143" s="16" t="str">
        <f>TEXT(Table4[[#This Row],[Order Date]],"DDDD")</f>
        <v>Thursday</v>
      </c>
      <c r="R143" s="21" t="str" cm="1">
        <f t="array" ref="R143">INDEX(Table5[Restaurant Type],MATCH(Table4[[#This Row],[Restaurant ID]],Table5[Restaurant ID],0),)</f>
        <v>French</v>
      </c>
      <c r="S143" s="21" t="s">
        <v>2145</v>
      </c>
      <c r="T143" s="21">
        <f>Table4[[#This Row],[Order Ready Time]]-Table4[[#This Row],[Order Placed Time]]</f>
        <v>9.8379629629624654E-4</v>
      </c>
      <c r="U143" s="21">
        <f>Table4[[#This Row],[Order Picked Up By Driver Time]]-Table4[[#This Row],[Order Ready Time]]</f>
        <v>5.2199074074074647E-3</v>
      </c>
      <c r="V143" s="21">
        <f>Table4[[#This Row],[Order Delivered To Guest Time]]-Table4[[#This Row],[Order Picked Up By Driver Time]]</f>
        <v>7.9166666666666274E-3</v>
      </c>
      <c r="W143" s="20">
        <f t="shared" si="2"/>
        <v>1.4120370370370339E-2</v>
      </c>
    </row>
    <row r="144" spans="1:23" ht="14.25" hidden="1" customHeight="1" x14ac:dyDescent="0.35">
      <c r="A144" s="26">
        <v>50</v>
      </c>
      <c r="B144" s="16" t="s">
        <v>443</v>
      </c>
      <c r="C144" s="16" t="s">
        <v>444</v>
      </c>
      <c r="D144" s="16" t="s">
        <v>91</v>
      </c>
      <c r="E144" s="16" t="s">
        <v>445</v>
      </c>
      <c r="F144" s="17">
        <v>43973</v>
      </c>
      <c r="G144" s="16" t="s">
        <v>158</v>
      </c>
      <c r="H144" s="19">
        <v>24</v>
      </c>
      <c r="I144" s="19">
        <v>2</v>
      </c>
      <c r="J144" s="16">
        <v>2.4499999999999997</v>
      </c>
      <c r="K144" s="20" t="s">
        <v>116</v>
      </c>
      <c r="L144" s="20">
        <v>0.40972222222222227</v>
      </c>
      <c r="M144" s="20">
        <v>0.42608796296296297</v>
      </c>
      <c r="N144" s="20">
        <v>0.43418981481481483</v>
      </c>
      <c r="O144" s="20">
        <v>0.43646990740740743</v>
      </c>
      <c r="P144" s="16">
        <v>1</v>
      </c>
      <c r="Q144" s="16" t="str">
        <f>TEXT(Table4[[#This Row],[Order Date]],"DDDD")</f>
        <v>Friday</v>
      </c>
      <c r="R144" s="21" t="str" cm="1">
        <f t="array" ref="R144">INDEX(Table5[Restaurant Type],MATCH(Table4[[#This Row],[Restaurant ID]],Table5[Restaurant ID],0),)</f>
        <v>Pizza</v>
      </c>
      <c r="S144" s="21" t="s">
        <v>2145</v>
      </c>
      <c r="T144" s="21">
        <f>Table4[[#This Row],[Order Ready Time]]-Table4[[#This Row],[Order Placed Time]]</f>
        <v>1.6365740740740709E-2</v>
      </c>
      <c r="U144" s="21">
        <f>Table4[[#This Row],[Order Picked Up By Driver Time]]-Table4[[#This Row],[Order Ready Time]]</f>
        <v>8.1018518518518601E-3</v>
      </c>
      <c r="V144" s="21">
        <f>Table4[[#This Row],[Order Delivered To Guest Time]]-Table4[[#This Row],[Order Picked Up By Driver Time]]</f>
        <v>2.2800925925925974E-3</v>
      </c>
      <c r="W144" s="20">
        <f t="shared" si="2"/>
        <v>2.6747685185185166E-2</v>
      </c>
    </row>
    <row r="145" spans="1:23" ht="14.25" hidden="1" customHeight="1" x14ac:dyDescent="0.35">
      <c r="A145" s="26">
        <v>51</v>
      </c>
      <c r="B145" s="16" t="s">
        <v>446</v>
      </c>
      <c r="C145" s="16" t="s">
        <v>444</v>
      </c>
      <c r="D145" s="16" t="s">
        <v>94</v>
      </c>
      <c r="E145" s="16" t="s">
        <v>445</v>
      </c>
      <c r="F145" s="17">
        <v>43974</v>
      </c>
      <c r="G145" s="16" t="s">
        <v>158</v>
      </c>
      <c r="H145" s="19">
        <v>76</v>
      </c>
      <c r="I145" s="19">
        <v>2</v>
      </c>
      <c r="J145" s="16">
        <v>5.63</v>
      </c>
      <c r="K145" s="20" t="s">
        <v>119</v>
      </c>
      <c r="L145" s="20">
        <v>0.4513888888888889</v>
      </c>
      <c r="M145" s="20">
        <v>0.46982638888888889</v>
      </c>
      <c r="N145" s="20">
        <v>0.4710300925925926</v>
      </c>
      <c r="O145" s="20">
        <v>0.47833333333333333</v>
      </c>
      <c r="P145" s="16">
        <v>3</v>
      </c>
      <c r="Q145" s="16" t="str">
        <f>TEXT(Table4[[#This Row],[Order Date]],"DDDD")</f>
        <v>Saturday</v>
      </c>
      <c r="R145" s="21" t="str" cm="1">
        <f t="array" ref="R145">INDEX(Table5[Restaurant Type],MATCH(Table4[[#This Row],[Restaurant ID]],Table5[Restaurant ID],0),)</f>
        <v>French</v>
      </c>
      <c r="S145" s="21" t="s">
        <v>2145</v>
      </c>
      <c r="T145" s="21">
        <f>Table4[[#This Row],[Order Ready Time]]-Table4[[#This Row],[Order Placed Time]]</f>
        <v>1.8437499999999996E-2</v>
      </c>
      <c r="U145" s="21">
        <f>Table4[[#This Row],[Order Picked Up By Driver Time]]-Table4[[#This Row],[Order Ready Time]]</f>
        <v>1.2037037037037068E-3</v>
      </c>
      <c r="V145" s="21">
        <f>Table4[[#This Row],[Order Delivered To Guest Time]]-Table4[[#This Row],[Order Picked Up By Driver Time]]</f>
        <v>7.3032407407407351E-3</v>
      </c>
      <c r="W145" s="20">
        <f t="shared" si="2"/>
        <v>2.6944444444444438E-2</v>
      </c>
    </row>
    <row r="146" spans="1:23" ht="14.25" hidden="1" customHeight="1" x14ac:dyDescent="0.35">
      <c r="A146" s="26">
        <v>52</v>
      </c>
      <c r="B146" s="16" t="s">
        <v>447</v>
      </c>
      <c r="C146" s="16" t="s">
        <v>448</v>
      </c>
      <c r="D146" s="16" t="s">
        <v>98</v>
      </c>
      <c r="E146" s="16" t="s">
        <v>449</v>
      </c>
      <c r="F146" s="17">
        <v>43975</v>
      </c>
      <c r="G146" s="16" t="s">
        <v>158</v>
      </c>
      <c r="H146" s="19">
        <v>64</v>
      </c>
      <c r="I146" s="19">
        <v>1</v>
      </c>
      <c r="J146" s="16">
        <v>0.33</v>
      </c>
      <c r="K146" s="20" t="s">
        <v>450</v>
      </c>
      <c r="L146" s="20">
        <v>0.49305555555555558</v>
      </c>
      <c r="M146" s="20">
        <v>0.50798611111111114</v>
      </c>
      <c r="N146" s="20">
        <v>0.51168981481481479</v>
      </c>
      <c r="O146" s="20">
        <v>0.51359953703703709</v>
      </c>
      <c r="P146" s="16">
        <v>2</v>
      </c>
      <c r="Q146" s="16" t="str">
        <f>TEXT(Table4[[#This Row],[Order Date]],"DDDD")</f>
        <v>Sunday</v>
      </c>
      <c r="R146" s="21" t="str" cm="1">
        <f t="array" ref="R146">INDEX(Table5[Restaurant Type],MATCH(Table4[[#This Row],[Restaurant ID]],Table5[Restaurant ID],0),)</f>
        <v>Pizza</v>
      </c>
      <c r="S146" s="21" t="s">
        <v>2146</v>
      </c>
      <c r="T146" s="21">
        <f>Table4[[#This Row],[Order Ready Time]]-Table4[[#This Row],[Order Placed Time]]</f>
        <v>1.4930555555555558E-2</v>
      </c>
      <c r="U146" s="21">
        <f>Table4[[#This Row],[Order Picked Up By Driver Time]]-Table4[[#This Row],[Order Ready Time]]</f>
        <v>3.7037037037036535E-3</v>
      </c>
      <c r="V146" s="21">
        <f>Table4[[#This Row],[Order Delivered To Guest Time]]-Table4[[#This Row],[Order Picked Up By Driver Time]]</f>
        <v>1.9097222222222987E-3</v>
      </c>
      <c r="W146" s="20">
        <f t="shared" si="2"/>
        <v>2.054398148148151E-2</v>
      </c>
    </row>
    <row r="147" spans="1:23" ht="14.25" hidden="1" customHeight="1" x14ac:dyDescent="0.35">
      <c r="A147" s="26">
        <v>53</v>
      </c>
      <c r="B147" s="16" t="s">
        <v>451</v>
      </c>
      <c r="C147" s="16" t="s">
        <v>448</v>
      </c>
      <c r="D147" s="16" t="s">
        <v>102</v>
      </c>
      <c r="E147" s="16" t="s">
        <v>449</v>
      </c>
      <c r="F147" s="17">
        <v>43976</v>
      </c>
      <c r="G147" s="16" t="s">
        <v>158</v>
      </c>
      <c r="H147" s="19">
        <v>16</v>
      </c>
      <c r="I147" s="19">
        <v>2</v>
      </c>
      <c r="J147" s="16">
        <v>4.67</v>
      </c>
      <c r="K147" s="20" t="s">
        <v>452</v>
      </c>
      <c r="L147" s="20">
        <v>0.53472222222222221</v>
      </c>
      <c r="M147" s="20">
        <v>0.54386574074074068</v>
      </c>
      <c r="N147" s="20">
        <v>0.54391203703703705</v>
      </c>
      <c r="O147" s="20">
        <v>0.54810185185185178</v>
      </c>
      <c r="P147" s="16">
        <v>4</v>
      </c>
      <c r="Q147" s="16" t="str">
        <f>TEXT(Table4[[#This Row],[Order Date]],"DDDD")</f>
        <v>Monday</v>
      </c>
      <c r="R147" s="21" t="str" cm="1">
        <f t="array" ref="R147">INDEX(Table5[Restaurant Type],MATCH(Table4[[#This Row],[Restaurant ID]],Table5[Restaurant ID],0),)</f>
        <v>Thaï</v>
      </c>
      <c r="S147" s="21" t="s">
        <v>2146</v>
      </c>
      <c r="T147" s="21">
        <f>Table4[[#This Row],[Order Ready Time]]-Table4[[#This Row],[Order Placed Time]]</f>
        <v>9.1435185185184675E-3</v>
      </c>
      <c r="U147" s="21">
        <f>Table4[[#This Row],[Order Picked Up By Driver Time]]-Table4[[#This Row],[Order Ready Time]]</f>
        <v>4.6296296296377548E-5</v>
      </c>
      <c r="V147" s="21">
        <f>Table4[[#This Row],[Order Delivered To Guest Time]]-Table4[[#This Row],[Order Picked Up By Driver Time]]</f>
        <v>4.1898148148147296E-3</v>
      </c>
      <c r="W147" s="20">
        <f t="shared" si="2"/>
        <v>1.3379629629629575E-2</v>
      </c>
    </row>
    <row r="148" spans="1:23" ht="14.25" hidden="1" customHeight="1" x14ac:dyDescent="0.35">
      <c r="A148" s="26">
        <v>54</v>
      </c>
      <c r="B148" s="16" t="s">
        <v>453</v>
      </c>
      <c r="C148" s="16" t="s">
        <v>454</v>
      </c>
      <c r="D148" s="16" t="s">
        <v>106</v>
      </c>
      <c r="E148" s="16" t="s">
        <v>455</v>
      </c>
      <c r="F148" s="17">
        <v>43977</v>
      </c>
      <c r="G148" s="16" t="s">
        <v>158</v>
      </c>
      <c r="H148" s="19">
        <v>72</v>
      </c>
      <c r="I148" s="19">
        <v>2</v>
      </c>
      <c r="J148" s="16">
        <v>4.3499999999999996</v>
      </c>
      <c r="K148" s="20" t="s">
        <v>456</v>
      </c>
      <c r="L148" s="20">
        <v>0.57638888888888895</v>
      </c>
      <c r="M148" s="20">
        <v>0.60556712962962966</v>
      </c>
      <c r="N148" s="20">
        <v>0.61442129629629627</v>
      </c>
      <c r="O148" s="20">
        <v>0.61759259259259258</v>
      </c>
      <c r="P148" s="16">
        <v>4</v>
      </c>
      <c r="Q148" s="16" t="str">
        <f>TEXT(Table4[[#This Row],[Order Date]],"DDDD")</f>
        <v>Tuesday</v>
      </c>
      <c r="R148" s="21" t="str" cm="1">
        <f t="array" ref="R148">INDEX(Table5[Restaurant Type],MATCH(Table4[[#This Row],[Restaurant ID]],Table5[Restaurant ID],0),)</f>
        <v>Pizza</v>
      </c>
      <c r="S148" s="21" t="s">
        <v>2146</v>
      </c>
      <c r="T148" s="21">
        <f>Table4[[#This Row],[Order Ready Time]]-Table4[[#This Row],[Order Placed Time]]</f>
        <v>2.9178240740740713E-2</v>
      </c>
      <c r="U148" s="21">
        <f>Table4[[#This Row],[Order Picked Up By Driver Time]]-Table4[[#This Row],[Order Ready Time]]</f>
        <v>8.8541666666666075E-3</v>
      </c>
      <c r="V148" s="21">
        <f>Table4[[#This Row],[Order Delivered To Guest Time]]-Table4[[#This Row],[Order Picked Up By Driver Time]]</f>
        <v>3.1712962962963109E-3</v>
      </c>
      <c r="W148" s="20">
        <f t="shared" si="2"/>
        <v>4.1203703703703631E-2</v>
      </c>
    </row>
    <row r="149" spans="1:23" ht="14.25" hidden="1" customHeight="1" x14ac:dyDescent="0.35">
      <c r="A149" s="26">
        <v>55</v>
      </c>
      <c r="B149" s="16" t="s">
        <v>457</v>
      </c>
      <c r="C149" s="16" t="s">
        <v>458</v>
      </c>
      <c r="D149" s="16" t="s">
        <v>110</v>
      </c>
      <c r="E149" s="16" t="s">
        <v>459</v>
      </c>
      <c r="F149" s="17">
        <v>43978</v>
      </c>
      <c r="G149" s="16" t="s">
        <v>158</v>
      </c>
      <c r="H149" s="19">
        <v>75</v>
      </c>
      <c r="I149" s="19">
        <v>1</v>
      </c>
      <c r="J149" s="16">
        <v>5.3599999999999994</v>
      </c>
      <c r="K149" s="20" t="s">
        <v>460</v>
      </c>
      <c r="L149" s="20">
        <v>0.61805555555555558</v>
      </c>
      <c r="M149" s="20">
        <v>0.62328703703703703</v>
      </c>
      <c r="N149" s="20">
        <v>0.6234143518518519</v>
      </c>
      <c r="O149" s="20">
        <v>0.63179398148148147</v>
      </c>
      <c r="P149" s="16">
        <v>4</v>
      </c>
      <c r="Q149" s="16" t="str">
        <f>TEXT(Table4[[#This Row],[Order Date]],"DDDD")</f>
        <v>Wednesday</v>
      </c>
      <c r="R149" s="21" t="str" cm="1">
        <f t="array" ref="R149">INDEX(Table5[Restaurant Type],MATCH(Table4[[#This Row],[Restaurant ID]],Table5[Restaurant ID],0),)</f>
        <v>Pizza</v>
      </c>
      <c r="S149" s="21" t="s">
        <v>2146</v>
      </c>
      <c r="T149" s="21">
        <f>Table4[[#This Row],[Order Ready Time]]-Table4[[#This Row],[Order Placed Time]]</f>
        <v>5.2314814814814481E-3</v>
      </c>
      <c r="U149" s="21">
        <f>Table4[[#This Row],[Order Picked Up By Driver Time]]-Table4[[#This Row],[Order Ready Time]]</f>
        <v>1.2731481481487172E-4</v>
      </c>
      <c r="V149" s="21">
        <f>Table4[[#This Row],[Order Delivered To Guest Time]]-Table4[[#This Row],[Order Picked Up By Driver Time]]</f>
        <v>8.3796296296295703E-3</v>
      </c>
      <c r="W149" s="20">
        <f t="shared" si="2"/>
        <v>1.373842592592589E-2</v>
      </c>
    </row>
    <row r="150" spans="1:23" ht="14.25" hidden="1" customHeight="1" x14ac:dyDescent="0.35">
      <c r="A150" s="26">
        <v>56</v>
      </c>
      <c r="B150" s="16" t="s">
        <v>461</v>
      </c>
      <c r="C150" s="16" t="s">
        <v>458</v>
      </c>
      <c r="D150" s="16" t="s">
        <v>114</v>
      </c>
      <c r="E150" s="16" t="s">
        <v>459</v>
      </c>
      <c r="F150" s="17">
        <v>43979</v>
      </c>
      <c r="G150" s="16" t="s">
        <v>158</v>
      </c>
      <c r="H150" s="19">
        <v>72</v>
      </c>
      <c r="I150" s="19">
        <v>0</v>
      </c>
      <c r="J150" s="16">
        <v>2.9899999999999998</v>
      </c>
      <c r="K150" s="20" t="s">
        <v>462</v>
      </c>
      <c r="L150" s="20">
        <v>0.65972222222222221</v>
      </c>
      <c r="M150" s="20">
        <v>0.68390046296296303</v>
      </c>
      <c r="N150" s="20">
        <v>0.68863425925925925</v>
      </c>
      <c r="O150" s="20">
        <v>0.69074074074074077</v>
      </c>
      <c r="P150" s="16">
        <v>3</v>
      </c>
      <c r="Q150" s="16" t="str">
        <f>TEXT(Table4[[#This Row],[Order Date]],"DDDD")</f>
        <v>Thursday</v>
      </c>
      <c r="R150" s="21" t="str" cm="1">
        <f t="array" ref="R150">INDEX(Table5[Restaurant Type],MATCH(Table4[[#This Row],[Restaurant ID]],Table5[Restaurant ID],0),)</f>
        <v>Pizza</v>
      </c>
      <c r="S150" s="21" t="s">
        <v>2147</v>
      </c>
      <c r="T150" s="21">
        <f>Table4[[#This Row],[Order Ready Time]]-Table4[[#This Row],[Order Placed Time]]</f>
        <v>2.417824074074082E-2</v>
      </c>
      <c r="U150" s="21">
        <f>Table4[[#This Row],[Order Picked Up By Driver Time]]-Table4[[#This Row],[Order Ready Time]]</f>
        <v>4.7337962962962221E-3</v>
      </c>
      <c r="V150" s="21">
        <f>Table4[[#This Row],[Order Delivered To Guest Time]]-Table4[[#This Row],[Order Picked Up By Driver Time]]</f>
        <v>2.1064814814815147E-3</v>
      </c>
      <c r="W150" s="20">
        <f t="shared" si="2"/>
        <v>3.1018518518518556E-2</v>
      </c>
    </row>
    <row r="151" spans="1:23" ht="14.25" hidden="1" customHeight="1" x14ac:dyDescent="0.35">
      <c r="A151" s="26">
        <v>58</v>
      </c>
      <c r="B151" s="16" t="s">
        <v>463</v>
      </c>
      <c r="C151" s="16" t="s">
        <v>464</v>
      </c>
      <c r="D151" s="16" t="s">
        <v>118</v>
      </c>
      <c r="E151" s="16" t="s">
        <v>465</v>
      </c>
      <c r="F151" s="17">
        <v>43980</v>
      </c>
      <c r="G151" s="16" t="s">
        <v>158</v>
      </c>
      <c r="H151" s="19">
        <v>75</v>
      </c>
      <c r="I151" s="19">
        <v>1</v>
      </c>
      <c r="J151" s="16">
        <v>2.8099999999999996</v>
      </c>
      <c r="K151" s="20" t="s">
        <v>466</v>
      </c>
      <c r="L151" s="20">
        <v>0.70138888888888884</v>
      </c>
      <c r="M151" s="20">
        <v>0.72166666666666668</v>
      </c>
      <c r="N151" s="20">
        <v>0.72283564814814805</v>
      </c>
      <c r="O151" s="20">
        <v>0.7287499999999999</v>
      </c>
      <c r="P151" s="16">
        <v>3</v>
      </c>
      <c r="Q151" s="16" t="str">
        <f>TEXT(Table4[[#This Row],[Order Date]],"DDDD")</f>
        <v>Friday</v>
      </c>
      <c r="R151" s="21" t="str" cm="1">
        <f t="array" ref="R151">INDEX(Table5[Restaurant Type],MATCH(Table4[[#This Row],[Restaurant ID]],Table5[Restaurant ID],0),)</f>
        <v>Oriental</v>
      </c>
      <c r="S151" s="21" t="s">
        <v>2147</v>
      </c>
      <c r="T151" s="21">
        <f>Table4[[#This Row],[Order Ready Time]]-Table4[[#This Row],[Order Placed Time]]</f>
        <v>2.0277777777777839E-2</v>
      </c>
      <c r="U151" s="21">
        <f>Table4[[#This Row],[Order Picked Up By Driver Time]]-Table4[[#This Row],[Order Ready Time]]</f>
        <v>1.1689814814813682E-3</v>
      </c>
      <c r="V151" s="21">
        <f>Table4[[#This Row],[Order Delivered To Guest Time]]-Table4[[#This Row],[Order Picked Up By Driver Time]]</f>
        <v>5.9143518518518512E-3</v>
      </c>
      <c r="W151" s="20">
        <f t="shared" si="2"/>
        <v>2.7361111111111058E-2</v>
      </c>
    </row>
    <row r="152" spans="1:23" ht="14.25" hidden="1" customHeight="1" x14ac:dyDescent="0.35">
      <c r="A152" s="26">
        <v>59</v>
      </c>
      <c r="B152" s="16" t="s">
        <v>467</v>
      </c>
      <c r="C152" s="16" t="s">
        <v>464</v>
      </c>
      <c r="D152" s="16" t="s">
        <v>121</v>
      </c>
      <c r="E152" s="16" t="s">
        <v>465</v>
      </c>
      <c r="F152" s="17">
        <v>43981</v>
      </c>
      <c r="G152" s="16" t="s">
        <v>158</v>
      </c>
      <c r="H152" s="19">
        <v>71</v>
      </c>
      <c r="I152" s="19">
        <v>0</v>
      </c>
      <c r="J152" s="16">
        <v>5.54</v>
      </c>
      <c r="K152" s="20" t="s">
        <v>468</v>
      </c>
      <c r="L152" s="20">
        <v>0.74305555555555547</v>
      </c>
      <c r="M152" s="20">
        <v>0.7521064814814814</v>
      </c>
      <c r="N152" s="20">
        <v>0.76026620370370368</v>
      </c>
      <c r="O152" s="20">
        <v>0.765625</v>
      </c>
      <c r="P152" s="16">
        <v>2</v>
      </c>
      <c r="Q152" s="16" t="str">
        <f>TEXT(Table4[[#This Row],[Order Date]],"DDDD")</f>
        <v>Saturday</v>
      </c>
      <c r="R152" s="21" t="str" cm="1">
        <f t="array" ref="R152">INDEX(Table5[Restaurant Type],MATCH(Table4[[#This Row],[Restaurant ID]],Table5[Restaurant ID],0),)</f>
        <v>Pizza</v>
      </c>
      <c r="S152" s="21" t="s">
        <v>2147</v>
      </c>
      <c r="T152" s="21">
        <f>Table4[[#This Row],[Order Ready Time]]-Table4[[#This Row],[Order Placed Time]]</f>
        <v>9.0509259259259345E-3</v>
      </c>
      <c r="U152" s="21">
        <f>Table4[[#This Row],[Order Picked Up By Driver Time]]-Table4[[#This Row],[Order Ready Time]]</f>
        <v>8.1597222222222765E-3</v>
      </c>
      <c r="V152" s="21">
        <f>Table4[[#This Row],[Order Delivered To Guest Time]]-Table4[[#This Row],[Order Picked Up By Driver Time]]</f>
        <v>5.3587962962963198E-3</v>
      </c>
      <c r="W152" s="20">
        <f t="shared" si="2"/>
        <v>2.2569444444444531E-2</v>
      </c>
    </row>
    <row r="153" spans="1:23" ht="14.25" hidden="1" customHeight="1" x14ac:dyDescent="0.35">
      <c r="A153" s="26">
        <v>60</v>
      </c>
      <c r="B153" s="16" t="s">
        <v>469</v>
      </c>
      <c r="C153" s="16" t="s">
        <v>470</v>
      </c>
      <c r="D153" s="16" t="s">
        <v>124</v>
      </c>
      <c r="E153" s="16" t="s">
        <v>471</v>
      </c>
      <c r="F153" s="17">
        <v>43982</v>
      </c>
      <c r="G153" s="16" t="s">
        <v>158</v>
      </c>
      <c r="H153" s="19">
        <v>70</v>
      </c>
      <c r="I153" s="19">
        <v>2</v>
      </c>
      <c r="J153" s="16">
        <v>1.62</v>
      </c>
      <c r="K153" s="20" t="s">
        <v>472</v>
      </c>
      <c r="L153" s="20">
        <v>0.78472222222222221</v>
      </c>
      <c r="M153" s="20">
        <v>0.81303240740740745</v>
      </c>
      <c r="N153" s="20">
        <v>0.81561342592592589</v>
      </c>
      <c r="O153" s="20">
        <v>0.81805555555555554</v>
      </c>
      <c r="P153" s="16">
        <v>4</v>
      </c>
      <c r="Q153" s="16" t="str">
        <f>TEXT(Table4[[#This Row],[Order Date]],"DDDD")</f>
        <v>Sunday</v>
      </c>
      <c r="R153" s="21" t="str" cm="1">
        <f t="array" ref="R153">INDEX(Table5[Restaurant Type],MATCH(Table4[[#This Row],[Restaurant ID]],Table5[Restaurant ID],0),)</f>
        <v>French</v>
      </c>
      <c r="S153" s="21" t="s">
        <v>2148</v>
      </c>
      <c r="T153" s="21">
        <f>Table4[[#This Row],[Order Ready Time]]-Table4[[#This Row],[Order Placed Time]]</f>
        <v>2.8310185185185244E-2</v>
      </c>
      <c r="U153" s="21">
        <f>Table4[[#This Row],[Order Picked Up By Driver Time]]-Table4[[#This Row],[Order Ready Time]]</f>
        <v>2.5810185185184409E-3</v>
      </c>
      <c r="V153" s="21">
        <f>Table4[[#This Row],[Order Delivered To Guest Time]]-Table4[[#This Row],[Order Picked Up By Driver Time]]</f>
        <v>2.4421296296296413E-3</v>
      </c>
      <c r="W153" s="20">
        <f t="shared" si="2"/>
        <v>3.3333333333333326E-2</v>
      </c>
    </row>
    <row r="154" spans="1:23" ht="14.25" hidden="1" customHeight="1" x14ac:dyDescent="0.35">
      <c r="A154" s="26">
        <v>61</v>
      </c>
      <c r="B154" s="16" t="s">
        <v>473</v>
      </c>
      <c r="C154" s="16" t="s">
        <v>470</v>
      </c>
      <c r="D154" s="16" t="s">
        <v>128</v>
      </c>
      <c r="E154" s="16" t="s">
        <v>471</v>
      </c>
      <c r="F154" s="17">
        <v>43983</v>
      </c>
      <c r="G154" s="16" t="s">
        <v>158</v>
      </c>
      <c r="H154" s="19">
        <v>22</v>
      </c>
      <c r="I154" s="19">
        <v>1</v>
      </c>
      <c r="J154" s="16">
        <v>0.6</v>
      </c>
      <c r="K154" s="20" t="s">
        <v>474</v>
      </c>
      <c r="L154" s="20">
        <v>0.82638888888888884</v>
      </c>
      <c r="M154" s="20">
        <v>0.82777777777777783</v>
      </c>
      <c r="N154" s="20">
        <v>0.83708333333333329</v>
      </c>
      <c r="O154" s="20">
        <v>0.8427662037037037</v>
      </c>
      <c r="P154" s="16">
        <v>2</v>
      </c>
      <c r="Q154" s="16" t="str">
        <f>TEXT(Table4[[#This Row],[Order Date]],"DDDD")</f>
        <v>Monday</v>
      </c>
      <c r="R154" s="21" t="str" cm="1">
        <f t="array" ref="R154">INDEX(Table5[Restaurant Type],MATCH(Table4[[#This Row],[Restaurant ID]],Table5[Restaurant ID],0),)</f>
        <v>French</v>
      </c>
      <c r="S154" s="21" t="s">
        <v>2148</v>
      </c>
      <c r="T154" s="21">
        <f>Table4[[#This Row],[Order Ready Time]]-Table4[[#This Row],[Order Placed Time]]</f>
        <v>1.388888888888995E-3</v>
      </c>
      <c r="U154" s="21">
        <f>Table4[[#This Row],[Order Picked Up By Driver Time]]-Table4[[#This Row],[Order Ready Time]]</f>
        <v>9.3055555555554559E-3</v>
      </c>
      <c r="V154" s="21">
        <f>Table4[[#This Row],[Order Delivered To Guest Time]]-Table4[[#This Row],[Order Picked Up By Driver Time]]</f>
        <v>5.6828703703704075E-3</v>
      </c>
      <c r="W154" s="20">
        <f t="shared" si="2"/>
        <v>1.6377314814814858E-2</v>
      </c>
    </row>
    <row r="155" spans="1:23" ht="14.25" hidden="1" customHeight="1" x14ac:dyDescent="0.35">
      <c r="A155" s="26">
        <v>62</v>
      </c>
      <c r="B155" s="16" t="s">
        <v>475</v>
      </c>
      <c r="C155" s="16" t="s">
        <v>470</v>
      </c>
      <c r="D155" s="16" t="s">
        <v>131</v>
      </c>
      <c r="E155" s="16" t="s">
        <v>471</v>
      </c>
      <c r="F155" s="17">
        <v>43984</v>
      </c>
      <c r="G155" s="16" t="s">
        <v>158</v>
      </c>
      <c r="H155" s="19">
        <v>39</v>
      </c>
      <c r="I155" s="19">
        <v>1</v>
      </c>
      <c r="J155" s="16">
        <v>9.9999999999999992E-2</v>
      </c>
      <c r="K155" s="20" t="s">
        <v>476</v>
      </c>
      <c r="L155" s="20">
        <v>0.86805555555555547</v>
      </c>
      <c r="M155" s="20">
        <v>0.88539351851851855</v>
      </c>
      <c r="N155" s="20">
        <v>0.88557870370370362</v>
      </c>
      <c r="O155" s="20">
        <v>0.89141203703703698</v>
      </c>
      <c r="P155" s="16">
        <v>5</v>
      </c>
      <c r="Q155" s="16" t="str">
        <f>TEXT(Table4[[#This Row],[Order Date]],"DDDD")</f>
        <v>Tuesday</v>
      </c>
      <c r="R155" s="21" t="str" cm="1">
        <f t="array" ref="R155">INDEX(Table5[Restaurant Type],MATCH(Table4[[#This Row],[Restaurant ID]],Table5[Restaurant ID],0),)</f>
        <v>Pizza</v>
      </c>
      <c r="S155" s="21" t="s">
        <v>2148</v>
      </c>
      <c r="T155" s="21">
        <f>Table4[[#This Row],[Order Ready Time]]-Table4[[#This Row],[Order Placed Time]]</f>
        <v>1.7337962962963083E-2</v>
      </c>
      <c r="U155" s="21">
        <f>Table4[[#This Row],[Order Picked Up By Driver Time]]-Table4[[#This Row],[Order Ready Time]]</f>
        <v>1.851851851850661E-4</v>
      </c>
      <c r="V155" s="21">
        <f>Table4[[#This Row],[Order Delivered To Guest Time]]-Table4[[#This Row],[Order Picked Up By Driver Time]]</f>
        <v>5.833333333333357E-3</v>
      </c>
      <c r="W155" s="20">
        <f t="shared" si="2"/>
        <v>2.3356481481481506E-2</v>
      </c>
    </row>
    <row r="156" spans="1:23" ht="14.25" hidden="1" customHeight="1" x14ac:dyDescent="0.35">
      <c r="A156" s="26">
        <v>63</v>
      </c>
      <c r="B156" s="16" t="s">
        <v>477</v>
      </c>
      <c r="C156" s="16" t="s">
        <v>478</v>
      </c>
      <c r="D156" s="16" t="s">
        <v>134</v>
      </c>
      <c r="E156" s="16" t="s">
        <v>479</v>
      </c>
      <c r="F156" s="17">
        <v>43985</v>
      </c>
      <c r="G156" s="16" t="s">
        <v>158</v>
      </c>
      <c r="H156" s="19">
        <v>38</v>
      </c>
      <c r="I156" s="19">
        <v>2</v>
      </c>
      <c r="J156" s="16">
        <v>3.55</v>
      </c>
      <c r="K156" s="20" t="s">
        <v>480</v>
      </c>
      <c r="L156" s="20">
        <v>0.90972222222222221</v>
      </c>
      <c r="M156" s="20">
        <v>0.92185185185185192</v>
      </c>
      <c r="N156" s="20">
        <v>0.93062500000000004</v>
      </c>
      <c r="O156" s="20">
        <v>0.93212962962962964</v>
      </c>
      <c r="P156" s="16">
        <v>2</v>
      </c>
      <c r="Q156" s="16" t="str">
        <f>TEXT(Table4[[#This Row],[Order Date]],"DDDD")</f>
        <v>Wednesday</v>
      </c>
      <c r="R156" s="21" t="str" cm="1">
        <f t="array" ref="R156">INDEX(Table5[Restaurant Type],MATCH(Table4[[#This Row],[Restaurant ID]],Table5[Restaurant ID],0),)</f>
        <v>French</v>
      </c>
      <c r="S156" s="21" t="s">
        <v>2148</v>
      </c>
      <c r="T156" s="21">
        <f>Table4[[#This Row],[Order Ready Time]]-Table4[[#This Row],[Order Placed Time]]</f>
        <v>1.2129629629629712E-2</v>
      </c>
      <c r="U156" s="21">
        <f>Table4[[#This Row],[Order Picked Up By Driver Time]]-Table4[[#This Row],[Order Ready Time]]</f>
        <v>8.7731481481481133E-3</v>
      </c>
      <c r="V156" s="21">
        <f>Table4[[#This Row],[Order Delivered To Guest Time]]-Table4[[#This Row],[Order Picked Up By Driver Time]]</f>
        <v>1.5046296296296058E-3</v>
      </c>
      <c r="W156" s="20">
        <f t="shared" si="2"/>
        <v>2.2407407407407431E-2</v>
      </c>
    </row>
    <row r="157" spans="1:23" ht="14.25" hidden="1" customHeight="1" x14ac:dyDescent="0.35">
      <c r="A157" s="26">
        <v>64</v>
      </c>
      <c r="B157" s="16" t="s">
        <v>481</v>
      </c>
      <c r="C157" s="16" t="s">
        <v>482</v>
      </c>
      <c r="D157" s="16" t="s">
        <v>138</v>
      </c>
      <c r="E157" s="16" t="s">
        <v>483</v>
      </c>
      <c r="F157" s="17">
        <v>43986</v>
      </c>
      <c r="G157" s="16" t="s">
        <v>158</v>
      </c>
      <c r="H157" s="19">
        <v>20</v>
      </c>
      <c r="I157" s="19">
        <v>2</v>
      </c>
      <c r="J157" s="16">
        <v>0.32</v>
      </c>
      <c r="K157" s="20" t="s">
        <v>484</v>
      </c>
      <c r="L157" s="20">
        <v>0.95138888888888884</v>
      </c>
      <c r="M157" s="20">
        <v>0.97962962962962974</v>
      </c>
      <c r="N157" s="20">
        <v>0.98212962962962969</v>
      </c>
      <c r="O157" s="20">
        <v>0.99148148148148152</v>
      </c>
      <c r="P157" s="16">
        <v>5</v>
      </c>
      <c r="Q157" s="16" t="str">
        <f>TEXT(Table4[[#This Row],[Order Date]],"DDDD")</f>
        <v>Thursday</v>
      </c>
      <c r="R157" s="21" t="str" cm="1">
        <f t="array" ref="R157">INDEX(Table5[Restaurant Type],MATCH(Table4[[#This Row],[Restaurant ID]],Table5[Restaurant ID],0),)</f>
        <v>Pizza</v>
      </c>
      <c r="S157" s="21" t="s">
        <v>2148</v>
      </c>
      <c r="T157" s="21">
        <f>Table4[[#This Row],[Order Ready Time]]-Table4[[#This Row],[Order Placed Time]]</f>
        <v>2.8240740740740899E-2</v>
      </c>
      <c r="U157" s="21">
        <f>Table4[[#This Row],[Order Picked Up By Driver Time]]-Table4[[#This Row],[Order Ready Time]]</f>
        <v>2.4999999999999467E-3</v>
      </c>
      <c r="V157" s="21">
        <f>Table4[[#This Row],[Order Delivered To Guest Time]]-Table4[[#This Row],[Order Picked Up By Driver Time]]</f>
        <v>9.3518518518518334E-3</v>
      </c>
      <c r="W157" s="20">
        <f t="shared" si="2"/>
        <v>4.009259259259268E-2</v>
      </c>
    </row>
    <row r="158" spans="1:23" ht="14.25" hidden="1" customHeight="1" x14ac:dyDescent="0.35">
      <c r="A158" s="26">
        <v>65</v>
      </c>
      <c r="B158" s="16" t="s">
        <v>485</v>
      </c>
      <c r="C158" s="16" t="s">
        <v>482</v>
      </c>
      <c r="D158" s="16" t="s">
        <v>142</v>
      </c>
      <c r="E158" s="16" t="s">
        <v>483</v>
      </c>
      <c r="F158" s="17">
        <v>43987</v>
      </c>
      <c r="G158" s="16" t="s">
        <v>158</v>
      </c>
      <c r="H158" s="19">
        <v>31</v>
      </c>
      <c r="I158" s="19">
        <v>1</v>
      </c>
      <c r="J158" s="16">
        <v>5.13</v>
      </c>
      <c r="K158" s="20" t="s">
        <v>486</v>
      </c>
      <c r="L158" s="20">
        <v>0.90972222222222221</v>
      </c>
      <c r="M158" s="20">
        <v>0.93194444444444446</v>
      </c>
      <c r="N158" s="20">
        <v>0.93402777777777779</v>
      </c>
      <c r="O158" s="20">
        <v>0.94166666666666676</v>
      </c>
      <c r="P158" s="16">
        <v>5</v>
      </c>
      <c r="Q158" s="16" t="str">
        <f>TEXT(Table4[[#This Row],[Order Date]],"DDDD")</f>
        <v>Friday</v>
      </c>
      <c r="R158" s="21" t="str" cm="1">
        <f t="array" ref="R158">INDEX(Table5[Restaurant Type],MATCH(Table4[[#This Row],[Restaurant ID]],Table5[Restaurant ID],0),)</f>
        <v>Oriental</v>
      </c>
      <c r="S158" s="21" t="s">
        <v>2148</v>
      </c>
      <c r="T158" s="21">
        <f>Table4[[#This Row],[Order Ready Time]]-Table4[[#This Row],[Order Placed Time]]</f>
        <v>2.2222222222222254E-2</v>
      </c>
      <c r="U158" s="21">
        <f>Table4[[#This Row],[Order Picked Up By Driver Time]]-Table4[[#This Row],[Order Ready Time]]</f>
        <v>2.0833333333333259E-3</v>
      </c>
      <c r="V158" s="21">
        <f>Table4[[#This Row],[Order Delivered To Guest Time]]-Table4[[#This Row],[Order Picked Up By Driver Time]]</f>
        <v>7.6388888888889728E-3</v>
      </c>
      <c r="W158" s="20">
        <f t="shared" si="2"/>
        <v>3.1944444444444553E-2</v>
      </c>
    </row>
    <row r="159" spans="1:23" ht="14.25" hidden="1" customHeight="1" x14ac:dyDescent="0.35">
      <c r="A159" s="26">
        <v>66</v>
      </c>
      <c r="B159" s="16" t="s">
        <v>487</v>
      </c>
      <c r="C159" s="16" t="s">
        <v>488</v>
      </c>
      <c r="D159" s="16" t="s">
        <v>146</v>
      </c>
      <c r="E159" s="16" t="s">
        <v>489</v>
      </c>
      <c r="F159" s="17">
        <v>43988</v>
      </c>
      <c r="G159" s="16" t="s">
        <v>158</v>
      </c>
      <c r="H159" s="19">
        <v>20</v>
      </c>
      <c r="I159" s="19">
        <v>1</v>
      </c>
      <c r="J159" s="16">
        <v>4.1399999999999997</v>
      </c>
      <c r="K159" s="20" t="s">
        <v>490</v>
      </c>
      <c r="L159" s="20">
        <v>0.78472222222222221</v>
      </c>
      <c r="M159" s="20">
        <v>0.81074074074074076</v>
      </c>
      <c r="N159" s="20">
        <v>0.81437500000000007</v>
      </c>
      <c r="O159" s="20">
        <v>0.82030092592592585</v>
      </c>
      <c r="P159" s="16">
        <v>4</v>
      </c>
      <c r="Q159" s="16" t="str">
        <f>TEXT(Table4[[#This Row],[Order Date]],"DDDD")</f>
        <v>Saturday</v>
      </c>
      <c r="R159" s="21" t="str" cm="1">
        <f t="array" ref="R159">INDEX(Table5[Restaurant Type],MATCH(Table4[[#This Row],[Restaurant ID]],Table5[Restaurant ID],0),)</f>
        <v>Oriental</v>
      </c>
      <c r="S159" s="21" t="s">
        <v>2148</v>
      </c>
      <c r="T159" s="21">
        <f>Table4[[#This Row],[Order Ready Time]]-Table4[[#This Row],[Order Placed Time]]</f>
        <v>2.6018518518518552E-2</v>
      </c>
      <c r="U159" s="21">
        <f>Table4[[#This Row],[Order Picked Up By Driver Time]]-Table4[[#This Row],[Order Ready Time]]</f>
        <v>3.6342592592593093E-3</v>
      </c>
      <c r="V159" s="21">
        <f>Table4[[#This Row],[Order Delivered To Guest Time]]-Table4[[#This Row],[Order Picked Up By Driver Time]]</f>
        <v>5.925925925925779E-3</v>
      </c>
      <c r="W159" s="20">
        <f t="shared" si="2"/>
        <v>3.557870370370364E-2</v>
      </c>
    </row>
    <row r="160" spans="1:23" ht="14.25" hidden="1" customHeight="1" x14ac:dyDescent="0.35">
      <c r="A160" s="26">
        <v>67</v>
      </c>
      <c r="B160" s="16" t="s">
        <v>491</v>
      </c>
      <c r="C160" s="16" t="s">
        <v>488</v>
      </c>
      <c r="D160" s="16" t="s">
        <v>150</v>
      </c>
      <c r="E160" s="16" t="s">
        <v>489</v>
      </c>
      <c r="F160" s="17">
        <v>43989</v>
      </c>
      <c r="G160" s="16" t="s">
        <v>158</v>
      </c>
      <c r="H160" s="19">
        <v>57</v>
      </c>
      <c r="I160" s="19">
        <v>0</v>
      </c>
      <c r="J160" s="16">
        <v>1.83</v>
      </c>
      <c r="K160" s="20" t="s">
        <v>492</v>
      </c>
      <c r="L160" s="20">
        <v>0.82638888888888884</v>
      </c>
      <c r="M160" s="20">
        <v>0.85053240740740732</v>
      </c>
      <c r="N160" s="20">
        <v>0.85649305555555555</v>
      </c>
      <c r="O160" s="20">
        <v>0.86273148148148149</v>
      </c>
      <c r="P160" s="16">
        <v>1</v>
      </c>
      <c r="Q160" s="16" t="str">
        <f>TEXT(Table4[[#This Row],[Order Date]],"DDDD")</f>
        <v>Sunday</v>
      </c>
      <c r="R160" s="21" t="str" cm="1">
        <f t="array" ref="R160">INDEX(Table5[Restaurant Type],MATCH(Table4[[#This Row],[Restaurant ID]],Table5[Restaurant ID],0),)</f>
        <v>Pizza</v>
      </c>
      <c r="S160" s="21" t="s">
        <v>2148</v>
      </c>
      <c r="T160" s="21">
        <f>Table4[[#This Row],[Order Ready Time]]-Table4[[#This Row],[Order Placed Time]]</f>
        <v>2.4143518518518481E-2</v>
      </c>
      <c r="U160" s="21">
        <f>Table4[[#This Row],[Order Picked Up By Driver Time]]-Table4[[#This Row],[Order Ready Time]]</f>
        <v>5.9606481481482287E-3</v>
      </c>
      <c r="V160" s="21">
        <f>Table4[[#This Row],[Order Delivered To Guest Time]]-Table4[[#This Row],[Order Picked Up By Driver Time]]</f>
        <v>6.2384259259259389E-3</v>
      </c>
      <c r="W160" s="20">
        <f t="shared" si="2"/>
        <v>3.6342592592592649E-2</v>
      </c>
    </row>
    <row r="161" spans="1:23" ht="14.25" hidden="1" customHeight="1" x14ac:dyDescent="0.35">
      <c r="A161" s="26">
        <v>69</v>
      </c>
      <c r="B161" s="16" t="s">
        <v>493</v>
      </c>
      <c r="C161" s="16" t="s">
        <v>488</v>
      </c>
      <c r="D161" s="16" t="s">
        <v>154</v>
      </c>
      <c r="E161" s="16" t="s">
        <v>489</v>
      </c>
      <c r="F161" s="17">
        <v>43990</v>
      </c>
      <c r="G161" s="16" t="s">
        <v>158</v>
      </c>
      <c r="H161" s="19">
        <v>22</v>
      </c>
      <c r="I161" s="19">
        <v>1</v>
      </c>
      <c r="J161" s="16">
        <v>5.8999999999999995</v>
      </c>
      <c r="K161" s="20" t="s">
        <v>494</v>
      </c>
      <c r="L161" s="20">
        <v>0.86805555555555547</v>
      </c>
      <c r="M161" s="20">
        <v>0.89608796296296289</v>
      </c>
      <c r="N161" s="20">
        <v>0.90334490740740747</v>
      </c>
      <c r="O161" s="20">
        <v>0.90738425925925925</v>
      </c>
      <c r="P161" s="16">
        <v>3</v>
      </c>
      <c r="Q161" s="16" t="str">
        <f>TEXT(Table4[[#This Row],[Order Date]],"DDDD")</f>
        <v>Monday</v>
      </c>
      <c r="R161" s="21" t="str" cm="1">
        <f t="array" ref="R161">INDEX(Table5[Restaurant Type],MATCH(Table4[[#This Row],[Restaurant ID]],Table5[Restaurant ID],0),)</f>
        <v>Pizza</v>
      </c>
      <c r="S161" s="21" t="s">
        <v>2148</v>
      </c>
      <c r="T161" s="21">
        <f>Table4[[#This Row],[Order Ready Time]]-Table4[[#This Row],[Order Placed Time]]</f>
        <v>2.8032407407407423E-2</v>
      </c>
      <c r="U161" s="21">
        <f>Table4[[#This Row],[Order Picked Up By Driver Time]]-Table4[[#This Row],[Order Ready Time]]</f>
        <v>7.2569444444445796E-3</v>
      </c>
      <c r="V161" s="21">
        <f>Table4[[#This Row],[Order Delivered To Guest Time]]-Table4[[#This Row],[Order Picked Up By Driver Time]]</f>
        <v>4.0393518518517801E-3</v>
      </c>
      <c r="W161" s="20">
        <f t="shared" si="2"/>
        <v>3.9328703703703782E-2</v>
      </c>
    </row>
    <row r="162" spans="1:23" ht="14.25" hidden="1" customHeight="1" x14ac:dyDescent="0.35">
      <c r="A162" s="26">
        <v>70</v>
      </c>
      <c r="B162" s="16" t="s">
        <v>495</v>
      </c>
      <c r="C162" s="16" t="s">
        <v>488</v>
      </c>
      <c r="D162" s="16" t="s">
        <v>157</v>
      </c>
      <c r="E162" s="16" t="s">
        <v>489</v>
      </c>
      <c r="F162" s="17">
        <v>43991</v>
      </c>
      <c r="G162" s="16" t="s">
        <v>158</v>
      </c>
      <c r="H162" s="19">
        <v>23</v>
      </c>
      <c r="I162" s="19">
        <v>0</v>
      </c>
      <c r="J162" s="16">
        <v>2.5199999999999996</v>
      </c>
      <c r="K162" s="20" t="s">
        <v>496</v>
      </c>
      <c r="L162" s="20">
        <v>0.78472222222222221</v>
      </c>
      <c r="M162" s="20">
        <v>0.81074074074074076</v>
      </c>
      <c r="N162" s="20">
        <v>0.81437500000000007</v>
      </c>
      <c r="O162" s="20">
        <v>0.82030092592592585</v>
      </c>
      <c r="P162" s="16">
        <v>2</v>
      </c>
      <c r="Q162" s="16" t="str">
        <f>TEXT(Table4[[#This Row],[Order Date]],"DDDD")</f>
        <v>Tuesday</v>
      </c>
      <c r="R162" s="21" t="str" cm="1">
        <f t="array" ref="R162">INDEX(Table5[Restaurant Type],MATCH(Table4[[#This Row],[Restaurant ID]],Table5[Restaurant ID],0),)</f>
        <v>Pizza</v>
      </c>
      <c r="S162" s="21" t="s">
        <v>2148</v>
      </c>
      <c r="T162" s="21">
        <f>Table4[[#This Row],[Order Ready Time]]-Table4[[#This Row],[Order Placed Time]]</f>
        <v>2.6018518518518552E-2</v>
      </c>
      <c r="U162" s="21">
        <f>Table4[[#This Row],[Order Picked Up By Driver Time]]-Table4[[#This Row],[Order Ready Time]]</f>
        <v>3.6342592592593093E-3</v>
      </c>
      <c r="V162" s="21">
        <f>Table4[[#This Row],[Order Delivered To Guest Time]]-Table4[[#This Row],[Order Picked Up By Driver Time]]</f>
        <v>5.925925925925779E-3</v>
      </c>
      <c r="W162" s="20">
        <f t="shared" si="2"/>
        <v>3.557870370370364E-2</v>
      </c>
    </row>
    <row r="163" spans="1:23" ht="14.25" hidden="1" customHeight="1" x14ac:dyDescent="0.35">
      <c r="A163" s="26">
        <v>71</v>
      </c>
      <c r="B163" s="16" t="s">
        <v>497</v>
      </c>
      <c r="C163" s="16" t="s">
        <v>488</v>
      </c>
      <c r="D163" s="16" t="s">
        <v>162</v>
      </c>
      <c r="E163" s="16" t="s">
        <v>489</v>
      </c>
      <c r="F163" s="17">
        <v>43992</v>
      </c>
      <c r="G163" s="16" t="s">
        <v>158</v>
      </c>
      <c r="H163" s="19">
        <v>57</v>
      </c>
      <c r="I163" s="19">
        <v>1</v>
      </c>
      <c r="J163" s="16">
        <v>1.81</v>
      </c>
      <c r="K163" s="20" t="s">
        <v>498</v>
      </c>
      <c r="L163" s="20">
        <v>0.82638888888888884</v>
      </c>
      <c r="M163" s="20">
        <v>0.85053240740740732</v>
      </c>
      <c r="N163" s="20">
        <v>0.85649305555555555</v>
      </c>
      <c r="O163" s="20">
        <v>0.86273148148148149</v>
      </c>
      <c r="P163" s="16">
        <v>2</v>
      </c>
      <c r="Q163" s="16" t="str">
        <f>TEXT(Table4[[#This Row],[Order Date]],"DDDD")</f>
        <v>Wednesday</v>
      </c>
      <c r="R163" s="21" t="str" cm="1">
        <f t="array" ref="R163">INDEX(Table5[Restaurant Type],MATCH(Table4[[#This Row],[Restaurant ID]],Table5[Restaurant ID],0),)</f>
        <v>Pizza</v>
      </c>
      <c r="S163" s="21" t="s">
        <v>2148</v>
      </c>
      <c r="T163" s="21">
        <f>Table4[[#This Row],[Order Ready Time]]-Table4[[#This Row],[Order Placed Time]]</f>
        <v>2.4143518518518481E-2</v>
      </c>
      <c r="U163" s="21">
        <f>Table4[[#This Row],[Order Picked Up By Driver Time]]-Table4[[#This Row],[Order Ready Time]]</f>
        <v>5.9606481481482287E-3</v>
      </c>
      <c r="V163" s="21">
        <f>Table4[[#This Row],[Order Delivered To Guest Time]]-Table4[[#This Row],[Order Picked Up By Driver Time]]</f>
        <v>6.2384259259259389E-3</v>
      </c>
      <c r="W163" s="20">
        <f t="shared" si="2"/>
        <v>3.6342592592592649E-2</v>
      </c>
    </row>
    <row r="164" spans="1:23" ht="14.25" hidden="1" customHeight="1" x14ac:dyDescent="0.35">
      <c r="A164" s="26">
        <v>72</v>
      </c>
      <c r="B164" s="16" t="s">
        <v>499</v>
      </c>
      <c r="C164" s="16" t="s">
        <v>500</v>
      </c>
      <c r="D164" s="16" t="s">
        <v>166</v>
      </c>
      <c r="E164" s="16" t="s">
        <v>501</v>
      </c>
      <c r="F164" s="17">
        <v>43993</v>
      </c>
      <c r="G164" s="16" t="s">
        <v>158</v>
      </c>
      <c r="H164" s="19">
        <v>46</v>
      </c>
      <c r="I164" s="19">
        <v>1</v>
      </c>
      <c r="J164" s="16">
        <v>1.51</v>
      </c>
      <c r="K164" s="20" t="s">
        <v>502</v>
      </c>
      <c r="L164" s="20">
        <v>0.86805555555555547</v>
      </c>
      <c r="M164" s="20">
        <v>0.89608796296296289</v>
      </c>
      <c r="N164" s="20">
        <v>0.90334490740740747</v>
      </c>
      <c r="O164" s="20">
        <v>0.90738425925925925</v>
      </c>
      <c r="P164" s="16">
        <v>4</v>
      </c>
      <c r="Q164" s="16" t="str">
        <f>TEXT(Table4[[#This Row],[Order Date]],"DDDD")</f>
        <v>Thursday</v>
      </c>
      <c r="R164" s="21" t="str" cm="1">
        <f t="array" ref="R164">INDEX(Table5[Restaurant Type],MATCH(Table4[[#This Row],[Restaurant ID]],Table5[Restaurant ID],0),)</f>
        <v>Pizza</v>
      </c>
      <c r="S164" s="21" t="s">
        <v>2148</v>
      </c>
      <c r="T164" s="21">
        <f>Table4[[#This Row],[Order Ready Time]]-Table4[[#This Row],[Order Placed Time]]</f>
        <v>2.8032407407407423E-2</v>
      </c>
      <c r="U164" s="21">
        <f>Table4[[#This Row],[Order Picked Up By Driver Time]]-Table4[[#This Row],[Order Ready Time]]</f>
        <v>7.2569444444445796E-3</v>
      </c>
      <c r="V164" s="21">
        <f>Table4[[#This Row],[Order Delivered To Guest Time]]-Table4[[#This Row],[Order Picked Up By Driver Time]]</f>
        <v>4.0393518518517801E-3</v>
      </c>
      <c r="W164" s="20">
        <f t="shared" si="2"/>
        <v>3.9328703703703782E-2</v>
      </c>
    </row>
    <row r="165" spans="1:23" ht="14.25" hidden="1" customHeight="1" x14ac:dyDescent="0.35">
      <c r="A165" s="26">
        <v>73</v>
      </c>
      <c r="B165" s="16" t="s">
        <v>503</v>
      </c>
      <c r="C165" s="16" t="s">
        <v>500</v>
      </c>
      <c r="D165" s="16" t="s">
        <v>169</v>
      </c>
      <c r="E165" s="16" t="s">
        <v>501</v>
      </c>
      <c r="F165" s="17">
        <v>43994</v>
      </c>
      <c r="G165" s="16" t="s">
        <v>158</v>
      </c>
      <c r="H165" s="19">
        <v>58</v>
      </c>
      <c r="I165" s="19">
        <v>2</v>
      </c>
      <c r="J165" s="16">
        <v>0.4</v>
      </c>
      <c r="K165" s="20" t="s">
        <v>504</v>
      </c>
      <c r="L165" s="20">
        <v>0.28472222222222221</v>
      </c>
      <c r="M165" s="20">
        <v>0.28690972222222222</v>
      </c>
      <c r="N165" s="20">
        <v>0.29416666666666663</v>
      </c>
      <c r="O165" s="20">
        <v>0.3012037037037037</v>
      </c>
      <c r="P165" s="16">
        <v>2</v>
      </c>
      <c r="Q165" s="16" t="str">
        <f>TEXT(Table4[[#This Row],[Order Date]],"DDDD")</f>
        <v>Friday</v>
      </c>
      <c r="R165" s="21" t="str" cm="1">
        <f t="array" ref="R165">INDEX(Table5[Restaurant Type],MATCH(Table4[[#This Row],[Restaurant ID]],Table5[Restaurant ID],0),)</f>
        <v>Pizza</v>
      </c>
      <c r="S165" s="21" t="s">
        <v>2145</v>
      </c>
      <c r="T165" s="21">
        <f>Table4[[#This Row],[Order Ready Time]]-Table4[[#This Row],[Order Placed Time]]</f>
        <v>2.1875000000000089E-3</v>
      </c>
      <c r="U165" s="21">
        <f>Table4[[#This Row],[Order Picked Up By Driver Time]]-Table4[[#This Row],[Order Ready Time]]</f>
        <v>7.2569444444444131E-3</v>
      </c>
      <c r="V165" s="21">
        <f>Table4[[#This Row],[Order Delivered To Guest Time]]-Table4[[#This Row],[Order Picked Up By Driver Time]]</f>
        <v>7.0370370370370638E-3</v>
      </c>
      <c r="W165" s="20">
        <f t="shared" si="2"/>
        <v>1.6481481481481486E-2</v>
      </c>
    </row>
    <row r="166" spans="1:23" ht="14.25" hidden="1" customHeight="1" x14ac:dyDescent="0.35">
      <c r="A166" s="26">
        <v>74</v>
      </c>
      <c r="B166" s="16" t="s">
        <v>505</v>
      </c>
      <c r="C166" s="16" t="s">
        <v>506</v>
      </c>
      <c r="D166" s="16" t="s">
        <v>172</v>
      </c>
      <c r="E166" s="16" t="s">
        <v>507</v>
      </c>
      <c r="F166" s="17">
        <v>43995</v>
      </c>
      <c r="G166" s="16" t="s">
        <v>158</v>
      </c>
      <c r="H166" s="19">
        <v>18</v>
      </c>
      <c r="I166" s="19">
        <v>1</v>
      </c>
      <c r="J166" s="16">
        <v>5.75</v>
      </c>
      <c r="K166" s="20" t="s">
        <v>508</v>
      </c>
      <c r="L166" s="20">
        <v>0.3263888888888889</v>
      </c>
      <c r="M166" s="20">
        <v>0.32991898148148152</v>
      </c>
      <c r="N166" s="20">
        <v>0.33817129629629633</v>
      </c>
      <c r="O166" s="20">
        <v>0.34047453703703701</v>
      </c>
      <c r="P166" s="16">
        <v>2</v>
      </c>
      <c r="Q166" s="16" t="str">
        <f>TEXT(Table4[[#This Row],[Order Date]],"DDDD")</f>
        <v>Saturday</v>
      </c>
      <c r="R166" s="21" t="str" cm="1">
        <f t="array" ref="R166">INDEX(Table5[Restaurant Type],MATCH(Table4[[#This Row],[Restaurant ID]],Table5[Restaurant ID],0),)</f>
        <v>Pizza</v>
      </c>
      <c r="S166" s="21" t="s">
        <v>2145</v>
      </c>
      <c r="T166" s="21">
        <f>Table4[[#This Row],[Order Ready Time]]-Table4[[#This Row],[Order Placed Time]]</f>
        <v>3.5300925925926263E-3</v>
      </c>
      <c r="U166" s="21">
        <f>Table4[[#This Row],[Order Picked Up By Driver Time]]-Table4[[#This Row],[Order Ready Time]]</f>
        <v>8.2523148148148096E-3</v>
      </c>
      <c r="V166" s="21">
        <f>Table4[[#This Row],[Order Delivered To Guest Time]]-Table4[[#This Row],[Order Picked Up By Driver Time]]</f>
        <v>2.3032407407406752E-3</v>
      </c>
      <c r="W166" s="20">
        <f t="shared" si="2"/>
        <v>1.4085648148148111E-2</v>
      </c>
    </row>
    <row r="167" spans="1:23" ht="14.25" hidden="1" customHeight="1" x14ac:dyDescent="0.35">
      <c r="A167" s="26">
        <v>75</v>
      </c>
      <c r="B167" s="16" t="s">
        <v>509</v>
      </c>
      <c r="C167" s="16" t="s">
        <v>506</v>
      </c>
      <c r="D167" s="16" t="s">
        <v>176</v>
      </c>
      <c r="E167" s="16" t="s">
        <v>507</v>
      </c>
      <c r="F167" s="17">
        <v>43996</v>
      </c>
      <c r="G167" s="16" t="s">
        <v>158</v>
      </c>
      <c r="H167" s="19">
        <v>52</v>
      </c>
      <c r="I167" s="19">
        <v>0</v>
      </c>
      <c r="J167" s="16">
        <v>3.19</v>
      </c>
      <c r="K167" s="20" t="s">
        <v>510</v>
      </c>
      <c r="L167" s="20">
        <v>0.36805555555555558</v>
      </c>
      <c r="M167" s="20">
        <v>0.37432870370370369</v>
      </c>
      <c r="N167" s="20">
        <v>0.37722222222222218</v>
      </c>
      <c r="O167" s="20">
        <v>0.38293981481481482</v>
      </c>
      <c r="P167" s="16">
        <v>1</v>
      </c>
      <c r="Q167" s="16" t="str">
        <f>TEXT(Table4[[#This Row],[Order Date]],"DDDD")</f>
        <v>Sunday</v>
      </c>
      <c r="R167" s="21" t="str" cm="1">
        <f t="array" ref="R167">INDEX(Table5[Restaurant Type],MATCH(Table4[[#This Row],[Restaurant ID]],Table5[Restaurant ID],0),)</f>
        <v>Pizza</v>
      </c>
      <c r="S167" s="21" t="s">
        <v>2145</v>
      </c>
      <c r="T167" s="21">
        <f>Table4[[#This Row],[Order Ready Time]]-Table4[[#This Row],[Order Placed Time]]</f>
        <v>6.2731481481481111E-3</v>
      </c>
      <c r="U167" s="21">
        <f>Table4[[#This Row],[Order Picked Up By Driver Time]]-Table4[[#This Row],[Order Ready Time]]</f>
        <v>2.8935185185184897E-3</v>
      </c>
      <c r="V167" s="21">
        <f>Table4[[#This Row],[Order Delivered To Guest Time]]-Table4[[#This Row],[Order Picked Up By Driver Time]]</f>
        <v>5.7175925925926352E-3</v>
      </c>
      <c r="W167" s="20">
        <f t="shared" si="2"/>
        <v>1.4884259259259236E-2</v>
      </c>
    </row>
    <row r="168" spans="1:23" ht="14.25" hidden="1" customHeight="1" x14ac:dyDescent="0.35">
      <c r="A168" s="26">
        <v>76</v>
      </c>
      <c r="B168" s="16" t="s">
        <v>511</v>
      </c>
      <c r="C168" s="16" t="s">
        <v>506</v>
      </c>
      <c r="D168" s="16" t="s">
        <v>180</v>
      </c>
      <c r="E168" s="16" t="s">
        <v>507</v>
      </c>
      <c r="F168" s="17">
        <v>43997</v>
      </c>
      <c r="G168" s="16" t="s">
        <v>158</v>
      </c>
      <c r="H168" s="19">
        <v>32</v>
      </c>
      <c r="I168" s="19">
        <v>1</v>
      </c>
      <c r="J168" s="16">
        <v>5.5</v>
      </c>
      <c r="K168" s="20" t="s">
        <v>512</v>
      </c>
      <c r="L168" s="20">
        <v>0.40972222222222227</v>
      </c>
      <c r="M168" s="20">
        <v>0.43517361111111108</v>
      </c>
      <c r="N168" s="20">
        <v>0.44335648148148149</v>
      </c>
      <c r="O168" s="20">
        <v>0.45009259259259254</v>
      </c>
      <c r="P168" s="16">
        <v>2</v>
      </c>
      <c r="Q168" s="16" t="str">
        <f>TEXT(Table4[[#This Row],[Order Date]],"DDDD")</f>
        <v>Monday</v>
      </c>
      <c r="R168" s="21" t="str" cm="1">
        <f t="array" ref="R168">INDEX(Table5[Restaurant Type],MATCH(Table4[[#This Row],[Restaurant ID]],Table5[Restaurant ID],0),)</f>
        <v>Pizza</v>
      </c>
      <c r="S168" s="21" t="s">
        <v>2145</v>
      </c>
      <c r="T168" s="21">
        <f>Table4[[#This Row],[Order Ready Time]]-Table4[[#This Row],[Order Placed Time]]</f>
        <v>2.5451388888888815E-2</v>
      </c>
      <c r="U168" s="21">
        <f>Table4[[#This Row],[Order Picked Up By Driver Time]]-Table4[[#This Row],[Order Ready Time]]</f>
        <v>8.1828703703704098E-3</v>
      </c>
      <c r="V168" s="21">
        <f>Table4[[#This Row],[Order Delivered To Guest Time]]-Table4[[#This Row],[Order Picked Up By Driver Time]]</f>
        <v>6.7361111111110539E-3</v>
      </c>
      <c r="W168" s="20">
        <f t="shared" si="2"/>
        <v>4.0370370370370279E-2</v>
      </c>
    </row>
    <row r="169" spans="1:23" ht="14.25" hidden="1" customHeight="1" x14ac:dyDescent="0.35">
      <c r="A169" s="26">
        <v>77</v>
      </c>
      <c r="B169" s="16" t="s">
        <v>513</v>
      </c>
      <c r="C169" s="16" t="s">
        <v>514</v>
      </c>
      <c r="D169" s="16" t="s">
        <v>184</v>
      </c>
      <c r="E169" s="16" t="s">
        <v>515</v>
      </c>
      <c r="F169" s="17">
        <v>43998</v>
      </c>
      <c r="G169" s="16" t="s">
        <v>158</v>
      </c>
      <c r="H169" s="19">
        <v>46</v>
      </c>
      <c r="I169" s="19">
        <v>0</v>
      </c>
      <c r="J169" s="16">
        <v>2.7699999999999996</v>
      </c>
      <c r="K169" s="20" t="s">
        <v>516</v>
      </c>
      <c r="L169" s="20">
        <v>0.4513888888888889</v>
      </c>
      <c r="M169" s="20">
        <v>0.47971064814814812</v>
      </c>
      <c r="N169" s="20">
        <v>0.48680555555555555</v>
      </c>
      <c r="O169" s="20">
        <v>0.49346064814814811</v>
      </c>
      <c r="P169" s="16">
        <v>4</v>
      </c>
      <c r="Q169" s="16" t="str">
        <f>TEXT(Table4[[#This Row],[Order Date]],"DDDD")</f>
        <v>Tuesday</v>
      </c>
      <c r="R169" s="21" t="str" cm="1">
        <f t="array" ref="R169">INDEX(Table5[Restaurant Type],MATCH(Table4[[#This Row],[Restaurant ID]],Table5[Restaurant ID],0),)</f>
        <v>Bakery</v>
      </c>
      <c r="S169" s="21" t="s">
        <v>2145</v>
      </c>
      <c r="T169" s="21">
        <f>Table4[[#This Row],[Order Ready Time]]-Table4[[#This Row],[Order Placed Time]]</f>
        <v>2.8321759259259227E-2</v>
      </c>
      <c r="U169" s="21">
        <f>Table4[[#This Row],[Order Picked Up By Driver Time]]-Table4[[#This Row],[Order Ready Time]]</f>
        <v>7.0949074074074248E-3</v>
      </c>
      <c r="V169" s="21">
        <f>Table4[[#This Row],[Order Delivered To Guest Time]]-Table4[[#This Row],[Order Picked Up By Driver Time]]</f>
        <v>6.6550925925925597E-3</v>
      </c>
      <c r="W169" s="20">
        <f t="shared" si="2"/>
        <v>4.2071759259259212E-2</v>
      </c>
    </row>
    <row r="170" spans="1:23" ht="14.25" hidden="1" customHeight="1" x14ac:dyDescent="0.35">
      <c r="A170" s="26">
        <v>78</v>
      </c>
      <c r="B170" s="16" t="s">
        <v>517</v>
      </c>
      <c r="C170" s="16" t="s">
        <v>514</v>
      </c>
      <c r="D170" s="16" t="s">
        <v>188</v>
      </c>
      <c r="E170" s="16" t="s">
        <v>515</v>
      </c>
      <c r="F170" s="17">
        <v>43999</v>
      </c>
      <c r="G170" s="16" t="s">
        <v>158</v>
      </c>
      <c r="H170" s="19">
        <v>27</v>
      </c>
      <c r="I170" s="19">
        <v>2</v>
      </c>
      <c r="J170" s="16">
        <v>0.86</v>
      </c>
      <c r="K170" s="20" t="s">
        <v>518</v>
      </c>
      <c r="L170" s="20">
        <v>0.49305555555555558</v>
      </c>
      <c r="M170" s="20">
        <v>0.50002314814814819</v>
      </c>
      <c r="N170" s="20">
        <v>0.50177083333333339</v>
      </c>
      <c r="O170" s="20">
        <v>0.50615740740740744</v>
      </c>
      <c r="P170" s="16">
        <v>5</v>
      </c>
      <c r="Q170" s="16" t="str">
        <f>TEXT(Table4[[#This Row],[Order Date]],"DDDD")</f>
        <v>Wednesday</v>
      </c>
      <c r="R170" s="21" t="str" cm="1">
        <f t="array" ref="R170">INDEX(Table5[Restaurant Type],MATCH(Table4[[#This Row],[Restaurant ID]],Table5[Restaurant ID],0),)</f>
        <v>Oriental</v>
      </c>
      <c r="S170" s="21" t="s">
        <v>2146</v>
      </c>
      <c r="T170" s="21">
        <f>Table4[[#This Row],[Order Ready Time]]-Table4[[#This Row],[Order Placed Time]]</f>
        <v>6.9675925925926085E-3</v>
      </c>
      <c r="U170" s="21">
        <f>Table4[[#This Row],[Order Picked Up By Driver Time]]-Table4[[#This Row],[Order Ready Time]]</f>
        <v>1.7476851851851993E-3</v>
      </c>
      <c r="V170" s="21">
        <f>Table4[[#This Row],[Order Delivered To Guest Time]]-Table4[[#This Row],[Order Picked Up By Driver Time]]</f>
        <v>4.3865740740740566E-3</v>
      </c>
      <c r="W170" s="20">
        <f t="shared" si="2"/>
        <v>1.3101851851851865E-2</v>
      </c>
    </row>
    <row r="171" spans="1:23" ht="14.25" hidden="1" customHeight="1" x14ac:dyDescent="0.35">
      <c r="A171" s="26">
        <v>80</v>
      </c>
      <c r="B171" s="16" t="s">
        <v>519</v>
      </c>
      <c r="C171" s="16" t="s">
        <v>514</v>
      </c>
      <c r="D171" s="16" t="s">
        <v>192</v>
      </c>
      <c r="E171" s="16" t="s">
        <v>515</v>
      </c>
      <c r="F171" s="17">
        <v>44000</v>
      </c>
      <c r="G171" s="16" t="s">
        <v>158</v>
      </c>
      <c r="H171" s="19">
        <v>59</v>
      </c>
      <c r="I171" s="19">
        <v>2</v>
      </c>
      <c r="J171" s="16">
        <v>1.66</v>
      </c>
      <c r="K171" s="20" t="s">
        <v>108</v>
      </c>
      <c r="L171" s="20">
        <v>0.53472222222222221</v>
      </c>
      <c r="M171" s="20">
        <v>0.53778935185185184</v>
      </c>
      <c r="N171" s="20">
        <v>0.54260416666666667</v>
      </c>
      <c r="O171" s="20">
        <v>0.54636574074074074</v>
      </c>
      <c r="P171" s="16">
        <v>5</v>
      </c>
      <c r="Q171" s="16" t="str">
        <f>TEXT(Table4[[#This Row],[Order Date]],"DDDD")</f>
        <v>Thursday</v>
      </c>
      <c r="R171" s="21" t="str" cm="1">
        <f t="array" ref="R171">INDEX(Table5[Restaurant Type],MATCH(Table4[[#This Row],[Restaurant ID]],Table5[Restaurant ID],0),)</f>
        <v>Bakery</v>
      </c>
      <c r="S171" s="21" t="s">
        <v>2146</v>
      </c>
      <c r="T171" s="21">
        <f>Table4[[#This Row],[Order Ready Time]]-Table4[[#This Row],[Order Placed Time]]</f>
        <v>3.067129629629628E-3</v>
      </c>
      <c r="U171" s="21">
        <f>Table4[[#This Row],[Order Picked Up By Driver Time]]-Table4[[#This Row],[Order Ready Time]]</f>
        <v>4.8148148148148273E-3</v>
      </c>
      <c r="V171" s="21">
        <f>Table4[[#This Row],[Order Delivered To Guest Time]]-Table4[[#This Row],[Order Picked Up By Driver Time]]</f>
        <v>3.76157407407407E-3</v>
      </c>
      <c r="W171" s="20">
        <f t="shared" si="2"/>
        <v>1.1643518518518525E-2</v>
      </c>
    </row>
    <row r="172" spans="1:23" ht="14.25" hidden="1" customHeight="1" x14ac:dyDescent="0.35">
      <c r="A172" s="26">
        <v>81</v>
      </c>
      <c r="B172" s="16" t="s">
        <v>520</v>
      </c>
      <c r="C172" s="16" t="s">
        <v>521</v>
      </c>
      <c r="D172" s="16" t="s">
        <v>196</v>
      </c>
      <c r="E172" s="16" t="s">
        <v>522</v>
      </c>
      <c r="F172" s="17">
        <v>44001</v>
      </c>
      <c r="G172" s="16" t="s">
        <v>158</v>
      </c>
      <c r="H172" s="19">
        <v>71</v>
      </c>
      <c r="I172" s="19">
        <v>1</v>
      </c>
      <c r="J172" s="16">
        <v>0.31</v>
      </c>
      <c r="K172" s="20" t="s">
        <v>111</v>
      </c>
      <c r="L172" s="20">
        <v>0.57638888888888895</v>
      </c>
      <c r="M172" s="20">
        <v>0.58886574074074072</v>
      </c>
      <c r="N172" s="20">
        <v>0.59491898148148148</v>
      </c>
      <c r="O172" s="20">
        <v>0.59670138888888891</v>
      </c>
      <c r="P172" s="16">
        <v>1</v>
      </c>
      <c r="Q172" s="16" t="str">
        <f>TEXT(Table4[[#This Row],[Order Date]],"DDDD")</f>
        <v>Friday</v>
      </c>
      <c r="R172" s="21" t="str" cm="1">
        <f t="array" ref="R172">INDEX(Table5[Restaurant Type],MATCH(Table4[[#This Row],[Restaurant ID]],Table5[Restaurant ID],0),)</f>
        <v>Pizza</v>
      </c>
      <c r="S172" s="21" t="s">
        <v>2146</v>
      </c>
      <c r="T172" s="21">
        <f>Table4[[#This Row],[Order Ready Time]]-Table4[[#This Row],[Order Placed Time]]</f>
        <v>1.2476851851851767E-2</v>
      </c>
      <c r="U172" s="21">
        <f>Table4[[#This Row],[Order Picked Up By Driver Time]]-Table4[[#This Row],[Order Ready Time]]</f>
        <v>6.0532407407407618E-3</v>
      </c>
      <c r="V172" s="21">
        <f>Table4[[#This Row],[Order Delivered To Guest Time]]-Table4[[#This Row],[Order Picked Up By Driver Time]]</f>
        <v>1.782407407407427E-3</v>
      </c>
      <c r="W172" s="20">
        <f t="shared" si="2"/>
        <v>2.0312499999999956E-2</v>
      </c>
    </row>
    <row r="173" spans="1:23" ht="14.25" hidden="1" customHeight="1" x14ac:dyDescent="0.35">
      <c r="A173" s="26">
        <v>82</v>
      </c>
      <c r="B173" s="16" t="s">
        <v>523</v>
      </c>
      <c r="C173" s="16" t="s">
        <v>524</v>
      </c>
      <c r="D173" s="16" t="s">
        <v>200</v>
      </c>
      <c r="E173" s="16" t="s">
        <v>525</v>
      </c>
      <c r="F173" s="17">
        <v>44002</v>
      </c>
      <c r="G173" s="16" t="s">
        <v>158</v>
      </c>
      <c r="H173" s="19">
        <v>53</v>
      </c>
      <c r="I173" s="19">
        <v>0</v>
      </c>
      <c r="J173" s="16">
        <v>4.21</v>
      </c>
      <c r="K173" s="20" t="s">
        <v>116</v>
      </c>
      <c r="L173" s="20">
        <v>0.61805555555555558</v>
      </c>
      <c r="M173" s="20">
        <v>0.62356481481481485</v>
      </c>
      <c r="N173" s="20">
        <v>0.62508101851851849</v>
      </c>
      <c r="O173" s="20">
        <v>0.62619212962962967</v>
      </c>
      <c r="P173" s="16">
        <v>5</v>
      </c>
      <c r="Q173" s="16" t="str">
        <f>TEXT(Table4[[#This Row],[Order Date]],"DDDD")</f>
        <v>Saturday</v>
      </c>
      <c r="R173" s="21" t="str" cm="1">
        <f t="array" ref="R173">INDEX(Table5[Restaurant Type],MATCH(Table4[[#This Row],[Restaurant ID]],Table5[Restaurant ID],0),)</f>
        <v>Italian</v>
      </c>
      <c r="S173" s="21" t="s">
        <v>2146</v>
      </c>
      <c r="T173" s="21">
        <f>Table4[[#This Row],[Order Ready Time]]-Table4[[#This Row],[Order Placed Time]]</f>
        <v>5.5092592592592693E-3</v>
      </c>
      <c r="U173" s="21">
        <f>Table4[[#This Row],[Order Picked Up By Driver Time]]-Table4[[#This Row],[Order Ready Time]]</f>
        <v>1.5162037037036447E-3</v>
      </c>
      <c r="V173" s="21">
        <f>Table4[[#This Row],[Order Delivered To Guest Time]]-Table4[[#This Row],[Order Picked Up By Driver Time]]</f>
        <v>1.1111111111111738E-3</v>
      </c>
      <c r="W173" s="20">
        <f t="shared" si="2"/>
        <v>8.1365740740740877E-3</v>
      </c>
    </row>
    <row r="174" spans="1:23" ht="14.25" hidden="1" customHeight="1" x14ac:dyDescent="0.35">
      <c r="A174" s="26">
        <v>83</v>
      </c>
      <c r="B174" s="16" t="s">
        <v>526</v>
      </c>
      <c r="C174" s="16" t="s">
        <v>524</v>
      </c>
      <c r="D174" s="16" t="s">
        <v>204</v>
      </c>
      <c r="E174" s="16" t="s">
        <v>525</v>
      </c>
      <c r="F174" s="17">
        <v>44003</v>
      </c>
      <c r="G174" s="16" t="s">
        <v>158</v>
      </c>
      <c r="H174" s="19">
        <v>19</v>
      </c>
      <c r="I174" s="19">
        <v>1</v>
      </c>
      <c r="J174" s="16">
        <v>4.37</v>
      </c>
      <c r="K174" s="20" t="s">
        <v>119</v>
      </c>
      <c r="L174" s="20">
        <v>0.65972222222222221</v>
      </c>
      <c r="M174" s="20">
        <v>0.66518518518518521</v>
      </c>
      <c r="N174" s="20">
        <v>0.67473379629629626</v>
      </c>
      <c r="O174" s="20">
        <v>0.68172453703703706</v>
      </c>
      <c r="P174" s="16">
        <v>1</v>
      </c>
      <c r="Q174" s="16" t="str">
        <f>TEXT(Table4[[#This Row],[Order Date]],"DDDD")</f>
        <v>Sunday</v>
      </c>
      <c r="R174" s="21" t="str" cm="1">
        <f t="array" ref="R174">INDEX(Table5[Restaurant Type],MATCH(Table4[[#This Row],[Restaurant ID]],Table5[Restaurant ID],0),)</f>
        <v>Pizza</v>
      </c>
      <c r="S174" s="21" t="s">
        <v>2147</v>
      </c>
      <c r="T174" s="21">
        <f>Table4[[#This Row],[Order Ready Time]]-Table4[[#This Row],[Order Placed Time]]</f>
        <v>5.4629629629630028E-3</v>
      </c>
      <c r="U174" s="21">
        <f>Table4[[#This Row],[Order Picked Up By Driver Time]]-Table4[[#This Row],[Order Ready Time]]</f>
        <v>9.5486111111110494E-3</v>
      </c>
      <c r="V174" s="21">
        <f>Table4[[#This Row],[Order Delivered To Guest Time]]-Table4[[#This Row],[Order Picked Up By Driver Time]]</f>
        <v>6.9907407407407973E-3</v>
      </c>
      <c r="W174" s="20">
        <f t="shared" si="2"/>
        <v>2.200231481481485E-2</v>
      </c>
    </row>
    <row r="175" spans="1:23" ht="14.25" hidden="1" customHeight="1" x14ac:dyDescent="0.35">
      <c r="A175" s="26">
        <v>84</v>
      </c>
      <c r="B175" s="16" t="s">
        <v>527</v>
      </c>
      <c r="C175" s="16" t="s">
        <v>524</v>
      </c>
      <c r="D175" s="16" t="s">
        <v>207</v>
      </c>
      <c r="E175" s="16" t="s">
        <v>525</v>
      </c>
      <c r="F175" s="17">
        <v>44004</v>
      </c>
      <c r="G175" s="16" t="s">
        <v>158</v>
      </c>
      <c r="H175" s="19">
        <v>48</v>
      </c>
      <c r="I175" s="19">
        <v>1</v>
      </c>
      <c r="J175" s="16">
        <v>1.02</v>
      </c>
      <c r="K175" s="20" t="s">
        <v>528</v>
      </c>
      <c r="L175" s="20">
        <v>0.70138888888888884</v>
      </c>
      <c r="M175" s="20">
        <v>0.73042824074074064</v>
      </c>
      <c r="N175" s="20">
        <v>0.73059027777777785</v>
      </c>
      <c r="O175" s="20">
        <v>0.73832175925925936</v>
      </c>
      <c r="P175" s="16">
        <v>5</v>
      </c>
      <c r="Q175" s="16" t="str">
        <f>TEXT(Table4[[#This Row],[Order Date]],"DDDD")</f>
        <v>Monday</v>
      </c>
      <c r="R175" s="21" t="str" cm="1">
        <f t="array" ref="R175">INDEX(Table5[Restaurant Type],MATCH(Table4[[#This Row],[Restaurant ID]],Table5[Restaurant ID],0),)</f>
        <v>Indian</v>
      </c>
      <c r="S175" s="21" t="s">
        <v>2147</v>
      </c>
      <c r="T175" s="21">
        <f>Table4[[#This Row],[Order Ready Time]]-Table4[[#This Row],[Order Placed Time]]</f>
        <v>2.9039351851851802E-2</v>
      </c>
      <c r="U175" s="21">
        <f>Table4[[#This Row],[Order Picked Up By Driver Time]]-Table4[[#This Row],[Order Ready Time]]</f>
        <v>1.620370370372104E-4</v>
      </c>
      <c r="V175" s="21">
        <f>Table4[[#This Row],[Order Delivered To Guest Time]]-Table4[[#This Row],[Order Picked Up By Driver Time]]</f>
        <v>7.7314814814815058E-3</v>
      </c>
      <c r="W175" s="20">
        <f t="shared" si="2"/>
        <v>3.6932870370370519E-2</v>
      </c>
    </row>
    <row r="176" spans="1:23" ht="14.25" hidden="1" customHeight="1" x14ac:dyDescent="0.35">
      <c r="A176" s="26">
        <v>85</v>
      </c>
      <c r="B176" s="16" t="s">
        <v>529</v>
      </c>
      <c r="C176" s="16" t="s">
        <v>524</v>
      </c>
      <c r="D176" s="16" t="s">
        <v>172</v>
      </c>
      <c r="E176" s="16" t="s">
        <v>525</v>
      </c>
      <c r="F176" s="17">
        <v>44005</v>
      </c>
      <c r="G176" s="16" t="s">
        <v>158</v>
      </c>
      <c r="H176" s="19">
        <v>50</v>
      </c>
      <c r="I176" s="19">
        <v>2</v>
      </c>
      <c r="J176" s="16">
        <v>5.33</v>
      </c>
      <c r="K176" s="20" t="s">
        <v>530</v>
      </c>
      <c r="L176" s="20">
        <v>0.74305555555555547</v>
      </c>
      <c r="M176" s="20">
        <v>0.77202546296296293</v>
      </c>
      <c r="N176" s="20">
        <v>0.77820601851851856</v>
      </c>
      <c r="O176" s="20">
        <v>0.78043981481481473</v>
      </c>
      <c r="P176" s="16">
        <v>1</v>
      </c>
      <c r="Q176" s="16" t="str">
        <f>TEXT(Table4[[#This Row],[Order Date]],"DDDD")</f>
        <v>Tuesday</v>
      </c>
      <c r="R176" s="21" t="str" cm="1">
        <f t="array" ref="R176">INDEX(Table5[Restaurant Type],MATCH(Table4[[#This Row],[Restaurant ID]],Table5[Restaurant ID],0),)</f>
        <v>Pizza</v>
      </c>
      <c r="S176" s="21" t="s">
        <v>2147</v>
      </c>
      <c r="T176" s="21">
        <f>Table4[[#This Row],[Order Ready Time]]-Table4[[#This Row],[Order Placed Time]]</f>
        <v>2.8969907407407458E-2</v>
      </c>
      <c r="U176" s="21">
        <f>Table4[[#This Row],[Order Picked Up By Driver Time]]-Table4[[#This Row],[Order Ready Time]]</f>
        <v>6.1805555555556335E-3</v>
      </c>
      <c r="V176" s="21">
        <f>Table4[[#This Row],[Order Delivered To Guest Time]]-Table4[[#This Row],[Order Picked Up By Driver Time]]</f>
        <v>2.2337962962961644E-3</v>
      </c>
      <c r="W176" s="20">
        <f t="shared" si="2"/>
        <v>3.7384259259259256E-2</v>
      </c>
    </row>
    <row r="177" spans="1:23" ht="14.25" hidden="1" customHeight="1" x14ac:dyDescent="0.35">
      <c r="A177" s="26">
        <v>86</v>
      </c>
      <c r="B177" s="16" t="s">
        <v>531</v>
      </c>
      <c r="C177" s="16" t="s">
        <v>532</v>
      </c>
      <c r="D177" s="16" t="s">
        <v>215</v>
      </c>
      <c r="E177" s="16" t="s">
        <v>533</v>
      </c>
      <c r="F177" s="17">
        <v>44006</v>
      </c>
      <c r="G177" s="16" t="s">
        <v>158</v>
      </c>
      <c r="H177" s="19">
        <v>71</v>
      </c>
      <c r="I177" s="19">
        <v>1</v>
      </c>
      <c r="J177" s="16">
        <v>2.5799999999999996</v>
      </c>
      <c r="K177" s="20" t="s">
        <v>534</v>
      </c>
      <c r="L177" s="20">
        <v>0.78472222222222221</v>
      </c>
      <c r="M177" s="20">
        <v>0.80296296296296299</v>
      </c>
      <c r="N177" s="20">
        <v>0.80395833333333344</v>
      </c>
      <c r="O177" s="20">
        <v>0.81237268518518524</v>
      </c>
      <c r="P177" s="16">
        <v>5</v>
      </c>
      <c r="Q177" s="16" t="str">
        <f>TEXT(Table4[[#This Row],[Order Date]],"DDDD")</f>
        <v>Wednesday</v>
      </c>
      <c r="R177" s="21" t="str" cm="1">
        <f t="array" ref="R177">INDEX(Table5[Restaurant Type],MATCH(Table4[[#This Row],[Restaurant ID]],Table5[Restaurant ID],0),)</f>
        <v>Oriental</v>
      </c>
      <c r="S177" s="21" t="s">
        <v>2148</v>
      </c>
      <c r="T177" s="21">
        <f>Table4[[#This Row],[Order Ready Time]]-Table4[[#This Row],[Order Placed Time]]</f>
        <v>1.824074074074078E-2</v>
      </c>
      <c r="U177" s="21">
        <f>Table4[[#This Row],[Order Picked Up By Driver Time]]-Table4[[#This Row],[Order Ready Time]]</f>
        <v>9.9537037037045195E-4</v>
      </c>
      <c r="V177" s="21">
        <f>Table4[[#This Row],[Order Delivered To Guest Time]]-Table4[[#This Row],[Order Picked Up By Driver Time]]</f>
        <v>8.4143518518517979E-3</v>
      </c>
      <c r="W177" s="20">
        <f t="shared" si="2"/>
        <v>2.7650462962963029E-2</v>
      </c>
    </row>
    <row r="178" spans="1:23" ht="14.25" hidden="1" customHeight="1" x14ac:dyDescent="0.35">
      <c r="A178" s="26">
        <v>87</v>
      </c>
      <c r="B178" s="16" t="s">
        <v>535</v>
      </c>
      <c r="C178" s="16" t="s">
        <v>532</v>
      </c>
      <c r="D178" s="16" t="s">
        <v>219</v>
      </c>
      <c r="E178" s="16" t="s">
        <v>533</v>
      </c>
      <c r="F178" s="17">
        <v>44007</v>
      </c>
      <c r="G178" s="16" t="s">
        <v>158</v>
      </c>
      <c r="H178" s="19">
        <v>19</v>
      </c>
      <c r="I178" s="19">
        <v>0</v>
      </c>
      <c r="J178" s="16">
        <v>1.92</v>
      </c>
      <c r="K178" s="20" t="s">
        <v>536</v>
      </c>
      <c r="L178" s="20">
        <v>0.82638888888888884</v>
      </c>
      <c r="M178" s="20">
        <v>0.82936342592592593</v>
      </c>
      <c r="N178" s="20">
        <v>0.82979166666666659</v>
      </c>
      <c r="O178" s="20">
        <v>0.83391203703703709</v>
      </c>
      <c r="P178" s="16">
        <v>3</v>
      </c>
      <c r="Q178" s="16" t="str">
        <f>TEXT(Table4[[#This Row],[Order Date]],"DDDD")</f>
        <v>Thursday</v>
      </c>
      <c r="R178" s="21" t="str" cm="1">
        <f t="array" ref="R178">INDEX(Table5[Restaurant Type],MATCH(Table4[[#This Row],[Restaurant ID]],Table5[Restaurant ID],0),)</f>
        <v>Pizza</v>
      </c>
      <c r="S178" s="21" t="s">
        <v>2148</v>
      </c>
      <c r="T178" s="21">
        <f>Table4[[#This Row],[Order Ready Time]]-Table4[[#This Row],[Order Placed Time]]</f>
        <v>2.9745370370370949E-3</v>
      </c>
      <c r="U178" s="21">
        <f>Table4[[#This Row],[Order Picked Up By Driver Time]]-Table4[[#This Row],[Order Ready Time]]</f>
        <v>4.2824074074065965E-4</v>
      </c>
      <c r="V178" s="21">
        <f>Table4[[#This Row],[Order Delivered To Guest Time]]-Table4[[#This Row],[Order Picked Up By Driver Time]]</f>
        <v>4.1203703703704964E-3</v>
      </c>
      <c r="W178" s="20">
        <f t="shared" si="2"/>
        <v>7.5231481481482509E-3</v>
      </c>
    </row>
    <row r="179" spans="1:23" ht="14.25" hidden="1" customHeight="1" x14ac:dyDescent="0.35">
      <c r="A179" s="26">
        <v>88</v>
      </c>
      <c r="B179" s="16" t="s">
        <v>537</v>
      </c>
      <c r="C179" s="16" t="s">
        <v>532</v>
      </c>
      <c r="D179" s="16" t="s">
        <v>222</v>
      </c>
      <c r="E179" s="16" t="s">
        <v>533</v>
      </c>
      <c r="F179" s="17">
        <v>44008</v>
      </c>
      <c r="G179" s="16" t="s">
        <v>158</v>
      </c>
      <c r="H179" s="19">
        <v>56</v>
      </c>
      <c r="I179" s="19">
        <v>0</v>
      </c>
      <c r="J179" s="16">
        <v>3.9099999999999997</v>
      </c>
      <c r="K179" s="20" t="s">
        <v>538</v>
      </c>
      <c r="L179" s="20">
        <v>0.86805555555555547</v>
      </c>
      <c r="M179" s="20">
        <v>0.86811342592592589</v>
      </c>
      <c r="N179" s="20">
        <v>0.86920138888888887</v>
      </c>
      <c r="O179" s="20">
        <v>0.87025462962962974</v>
      </c>
      <c r="P179" s="16">
        <v>4</v>
      </c>
      <c r="Q179" s="16" t="str">
        <f>TEXT(Table4[[#This Row],[Order Date]],"DDDD")</f>
        <v>Friday</v>
      </c>
      <c r="R179" s="21" t="str" cm="1">
        <f t="array" ref="R179">INDEX(Table5[Restaurant Type],MATCH(Table4[[#This Row],[Restaurant ID]],Table5[Restaurant ID],0),)</f>
        <v>Pizza</v>
      </c>
      <c r="S179" s="21" t="s">
        <v>2148</v>
      </c>
      <c r="T179" s="21">
        <f>Table4[[#This Row],[Order Ready Time]]-Table4[[#This Row],[Order Placed Time]]</f>
        <v>5.7870370370416424E-5</v>
      </c>
      <c r="U179" s="21">
        <f>Table4[[#This Row],[Order Picked Up By Driver Time]]-Table4[[#This Row],[Order Ready Time]]</f>
        <v>1.087962962962985E-3</v>
      </c>
      <c r="V179" s="21">
        <f>Table4[[#This Row],[Order Delivered To Guest Time]]-Table4[[#This Row],[Order Picked Up By Driver Time]]</f>
        <v>1.0532407407408684E-3</v>
      </c>
      <c r="W179" s="20">
        <f t="shared" si="2"/>
        <v>2.1990740740742698E-3</v>
      </c>
    </row>
    <row r="180" spans="1:23" ht="14.25" hidden="1" customHeight="1" x14ac:dyDescent="0.35">
      <c r="A180" s="26">
        <v>89</v>
      </c>
      <c r="B180" s="16" t="s">
        <v>539</v>
      </c>
      <c r="C180" s="16" t="s">
        <v>532</v>
      </c>
      <c r="D180" s="16" t="s">
        <v>225</v>
      </c>
      <c r="E180" s="16" t="s">
        <v>533</v>
      </c>
      <c r="F180" s="17">
        <v>44009</v>
      </c>
      <c r="G180" s="16" t="s">
        <v>158</v>
      </c>
      <c r="H180" s="19">
        <v>49</v>
      </c>
      <c r="I180" s="19">
        <v>0</v>
      </c>
      <c r="J180" s="16">
        <v>0.21000000000000002</v>
      </c>
      <c r="K180" s="20" t="s">
        <v>540</v>
      </c>
      <c r="L180" s="20">
        <v>0.90972222222222221</v>
      </c>
      <c r="M180" s="20">
        <v>0.91518518518518521</v>
      </c>
      <c r="N180" s="20">
        <v>0.91959490740740746</v>
      </c>
      <c r="O180" s="20">
        <v>0.92552083333333324</v>
      </c>
      <c r="P180" s="16">
        <v>3</v>
      </c>
      <c r="Q180" s="16" t="str">
        <f>TEXT(Table4[[#This Row],[Order Date]],"DDDD")</f>
        <v>Saturday</v>
      </c>
      <c r="R180" s="21" t="str" cm="1">
        <f t="array" ref="R180">INDEX(Table5[Restaurant Type],MATCH(Table4[[#This Row],[Restaurant ID]],Table5[Restaurant ID],0),)</f>
        <v>Oriental</v>
      </c>
      <c r="S180" s="21" t="s">
        <v>2148</v>
      </c>
      <c r="T180" s="21">
        <f>Table4[[#This Row],[Order Ready Time]]-Table4[[#This Row],[Order Placed Time]]</f>
        <v>5.4629629629630028E-3</v>
      </c>
      <c r="U180" s="21">
        <f>Table4[[#This Row],[Order Picked Up By Driver Time]]-Table4[[#This Row],[Order Ready Time]]</f>
        <v>4.4097222222222454E-3</v>
      </c>
      <c r="V180" s="21">
        <f>Table4[[#This Row],[Order Delivered To Guest Time]]-Table4[[#This Row],[Order Picked Up By Driver Time]]</f>
        <v>5.925925925925779E-3</v>
      </c>
      <c r="W180" s="20">
        <f t="shared" si="2"/>
        <v>1.5798611111111027E-2</v>
      </c>
    </row>
    <row r="181" spans="1:23" ht="14.25" hidden="1" customHeight="1" x14ac:dyDescent="0.35">
      <c r="A181" s="26">
        <v>91</v>
      </c>
      <c r="B181" s="16" t="s">
        <v>541</v>
      </c>
      <c r="C181" s="16" t="s">
        <v>542</v>
      </c>
      <c r="D181" s="16" t="s">
        <v>228</v>
      </c>
      <c r="E181" s="16" t="s">
        <v>543</v>
      </c>
      <c r="F181" s="17">
        <v>44010</v>
      </c>
      <c r="G181" s="16" t="s">
        <v>158</v>
      </c>
      <c r="H181" s="19">
        <v>31</v>
      </c>
      <c r="I181" s="19">
        <v>2</v>
      </c>
      <c r="J181" s="16">
        <v>0.49</v>
      </c>
      <c r="K181" s="20" t="s">
        <v>544</v>
      </c>
      <c r="L181" s="20">
        <v>0.95138888888888884</v>
      </c>
      <c r="M181" s="20">
        <v>0.96390046296296295</v>
      </c>
      <c r="N181" s="20">
        <v>0.97255787037037045</v>
      </c>
      <c r="O181" s="20">
        <v>0.97895833333333337</v>
      </c>
      <c r="P181" s="16">
        <v>1</v>
      </c>
      <c r="Q181" s="16" t="str">
        <f>TEXT(Table4[[#This Row],[Order Date]],"DDDD")</f>
        <v>Sunday</v>
      </c>
      <c r="R181" s="21" t="str" cm="1">
        <f t="array" ref="R181">INDEX(Table5[Restaurant Type],MATCH(Table4[[#This Row],[Restaurant ID]],Table5[Restaurant ID],0),)</f>
        <v>Oriental</v>
      </c>
      <c r="S181" s="21" t="s">
        <v>2148</v>
      </c>
      <c r="T181" s="21">
        <f>Table4[[#This Row],[Order Ready Time]]-Table4[[#This Row],[Order Placed Time]]</f>
        <v>1.2511574074074105E-2</v>
      </c>
      <c r="U181" s="21">
        <f>Table4[[#This Row],[Order Picked Up By Driver Time]]-Table4[[#This Row],[Order Ready Time]]</f>
        <v>8.6574074074075025E-3</v>
      </c>
      <c r="V181" s="21">
        <f>Table4[[#This Row],[Order Delivered To Guest Time]]-Table4[[#This Row],[Order Picked Up By Driver Time]]</f>
        <v>6.4004629629629273E-3</v>
      </c>
      <c r="W181" s="20">
        <f t="shared" si="2"/>
        <v>2.7569444444444535E-2</v>
      </c>
    </row>
    <row r="182" spans="1:23" ht="14.25" hidden="1" customHeight="1" x14ac:dyDescent="0.35">
      <c r="A182" s="26">
        <v>92</v>
      </c>
      <c r="B182" s="16" t="s">
        <v>545</v>
      </c>
      <c r="C182" s="16" t="s">
        <v>542</v>
      </c>
      <c r="D182" s="16" t="s">
        <v>232</v>
      </c>
      <c r="E182" s="16" t="s">
        <v>543</v>
      </c>
      <c r="F182" s="17">
        <v>44011</v>
      </c>
      <c r="G182" s="16" t="s">
        <v>158</v>
      </c>
      <c r="H182" s="19">
        <v>39</v>
      </c>
      <c r="I182" s="19">
        <v>2</v>
      </c>
      <c r="J182" s="16">
        <v>0.52</v>
      </c>
      <c r="K182" s="20" t="s">
        <v>546</v>
      </c>
      <c r="L182" s="20">
        <v>0.90972222222222221</v>
      </c>
      <c r="M182" s="20">
        <v>0.93194444444444446</v>
      </c>
      <c r="N182" s="20">
        <v>0.93402777777777779</v>
      </c>
      <c r="O182" s="20">
        <v>0.94166666666666676</v>
      </c>
      <c r="P182" s="16">
        <v>3</v>
      </c>
      <c r="Q182" s="16" t="str">
        <f>TEXT(Table4[[#This Row],[Order Date]],"DDDD")</f>
        <v>Monday</v>
      </c>
      <c r="R182" s="21" t="str" cm="1">
        <f t="array" ref="R182">INDEX(Table5[Restaurant Type],MATCH(Table4[[#This Row],[Restaurant ID]],Table5[Restaurant ID],0),)</f>
        <v>Indian</v>
      </c>
      <c r="S182" s="21" t="s">
        <v>2148</v>
      </c>
      <c r="T182" s="21">
        <f>Table4[[#This Row],[Order Ready Time]]-Table4[[#This Row],[Order Placed Time]]</f>
        <v>2.2222222222222254E-2</v>
      </c>
      <c r="U182" s="21">
        <f>Table4[[#This Row],[Order Picked Up By Driver Time]]-Table4[[#This Row],[Order Ready Time]]</f>
        <v>2.0833333333333259E-3</v>
      </c>
      <c r="V182" s="21">
        <f>Table4[[#This Row],[Order Delivered To Guest Time]]-Table4[[#This Row],[Order Picked Up By Driver Time]]</f>
        <v>7.6388888888889728E-3</v>
      </c>
      <c r="W182" s="20">
        <f t="shared" si="2"/>
        <v>3.1944444444444553E-2</v>
      </c>
    </row>
    <row r="183" spans="1:23" ht="14.25" hidden="1" customHeight="1" x14ac:dyDescent="0.35">
      <c r="A183" s="26">
        <v>93</v>
      </c>
      <c r="B183" s="16" t="s">
        <v>547</v>
      </c>
      <c r="C183" s="16" t="s">
        <v>548</v>
      </c>
      <c r="D183" s="16" t="s">
        <v>236</v>
      </c>
      <c r="E183" s="16" t="s">
        <v>549</v>
      </c>
      <c r="F183" s="17">
        <v>44012</v>
      </c>
      <c r="G183" s="16" t="s">
        <v>158</v>
      </c>
      <c r="H183" s="19">
        <v>29</v>
      </c>
      <c r="I183" s="19">
        <v>2</v>
      </c>
      <c r="J183" s="16">
        <v>5.31</v>
      </c>
      <c r="K183" s="20" t="s">
        <v>550</v>
      </c>
      <c r="L183" s="20">
        <v>0.78472222222222221</v>
      </c>
      <c r="M183" s="20">
        <v>0.81074074074074076</v>
      </c>
      <c r="N183" s="20">
        <v>0.81437500000000007</v>
      </c>
      <c r="O183" s="20">
        <v>0.82030092592592585</v>
      </c>
      <c r="P183" s="16">
        <v>1</v>
      </c>
      <c r="Q183" s="16" t="str">
        <f>TEXT(Table4[[#This Row],[Order Date]],"DDDD")</f>
        <v>Tuesday</v>
      </c>
      <c r="R183" s="21" t="str" cm="1">
        <f t="array" ref="R183">INDEX(Table5[Restaurant Type],MATCH(Table4[[#This Row],[Restaurant ID]],Table5[Restaurant ID],0),)</f>
        <v>Oriental</v>
      </c>
      <c r="S183" s="21" t="s">
        <v>2148</v>
      </c>
      <c r="T183" s="21">
        <f>Table4[[#This Row],[Order Ready Time]]-Table4[[#This Row],[Order Placed Time]]</f>
        <v>2.6018518518518552E-2</v>
      </c>
      <c r="U183" s="21">
        <f>Table4[[#This Row],[Order Picked Up By Driver Time]]-Table4[[#This Row],[Order Ready Time]]</f>
        <v>3.6342592592593093E-3</v>
      </c>
      <c r="V183" s="21">
        <f>Table4[[#This Row],[Order Delivered To Guest Time]]-Table4[[#This Row],[Order Picked Up By Driver Time]]</f>
        <v>5.925925925925779E-3</v>
      </c>
      <c r="W183" s="20">
        <f t="shared" si="2"/>
        <v>3.557870370370364E-2</v>
      </c>
    </row>
    <row r="184" spans="1:23" ht="14.25" hidden="1" customHeight="1" x14ac:dyDescent="0.35">
      <c r="A184" s="26">
        <v>94</v>
      </c>
      <c r="B184" s="16" t="s">
        <v>551</v>
      </c>
      <c r="C184" s="16" t="s">
        <v>552</v>
      </c>
      <c r="D184" s="16" t="s">
        <v>239</v>
      </c>
      <c r="E184" s="16" t="s">
        <v>553</v>
      </c>
      <c r="F184" s="17">
        <v>44013</v>
      </c>
      <c r="G184" s="16" t="s">
        <v>158</v>
      </c>
      <c r="H184" s="19">
        <v>67</v>
      </c>
      <c r="I184" s="19">
        <v>0</v>
      </c>
      <c r="J184" s="16">
        <v>5.41</v>
      </c>
      <c r="K184" s="20" t="s">
        <v>554</v>
      </c>
      <c r="L184" s="20">
        <v>0.82638888888888884</v>
      </c>
      <c r="M184" s="20">
        <v>0.85053240740740732</v>
      </c>
      <c r="N184" s="20">
        <v>0.85649305555555555</v>
      </c>
      <c r="O184" s="20">
        <v>0.86273148148148149</v>
      </c>
      <c r="P184" s="16">
        <v>2</v>
      </c>
      <c r="Q184" s="16" t="str">
        <f>TEXT(Table4[[#This Row],[Order Date]],"DDDD")</f>
        <v>Wednesday</v>
      </c>
      <c r="R184" s="21" t="str" cm="1">
        <f t="array" ref="R184">INDEX(Table5[Restaurant Type],MATCH(Table4[[#This Row],[Restaurant ID]],Table5[Restaurant ID],0),)</f>
        <v>Indian</v>
      </c>
      <c r="S184" s="21" t="s">
        <v>2148</v>
      </c>
      <c r="T184" s="21">
        <f>Table4[[#This Row],[Order Ready Time]]-Table4[[#This Row],[Order Placed Time]]</f>
        <v>2.4143518518518481E-2</v>
      </c>
      <c r="U184" s="21">
        <f>Table4[[#This Row],[Order Picked Up By Driver Time]]-Table4[[#This Row],[Order Ready Time]]</f>
        <v>5.9606481481482287E-3</v>
      </c>
      <c r="V184" s="21">
        <f>Table4[[#This Row],[Order Delivered To Guest Time]]-Table4[[#This Row],[Order Picked Up By Driver Time]]</f>
        <v>6.2384259259259389E-3</v>
      </c>
      <c r="W184" s="20">
        <f t="shared" si="2"/>
        <v>3.6342592592592649E-2</v>
      </c>
    </row>
    <row r="185" spans="1:23" ht="14.25" hidden="1" customHeight="1" x14ac:dyDescent="0.35">
      <c r="A185" s="26">
        <v>95</v>
      </c>
      <c r="B185" s="16" t="s">
        <v>555</v>
      </c>
      <c r="C185" s="16" t="s">
        <v>552</v>
      </c>
      <c r="D185" s="16" t="s">
        <v>19</v>
      </c>
      <c r="E185" s="16" t="s">
        <v>553</v>
      </c>
      <c r="F185" s="17">
        <v>44014</v>
      </c>
      <c r="G185" s="16" t="s">
        <v>158</v>
      </c>
      <c r="H185" s="19">
        <v>72</v>
      </c>
      <c r="I185" s="19">
        <v>0</v>
      </c>
      <c r="J185" s="16">
        <v>0.28000000000000003</v>
      </c>
      <c r="K185" s="20" t="s">
        <v>556</v>
      </c>
      <c r="L185" s="20">
        <v>0.86805555555555547</v>
      </c>
      <c r="M185" s="20">
        <v>0.89608796296296289</v>
      </c>
      <c r="N185" s="20">
        <v>0.90334490740740747</v>
      </c>
      <c r="O185" s="20">
        <v>0.90738425925925925</v>
      </c>
      <c r="P185" s="16">
        <v>5</v>
      </c>
      <c r="Q185" s="16" t="str">
        <f>TEXT(Table4[[#This Row],[Order Date]],"DDDD")</f>
        <v>Thursday</v>
      </c>
      <c r="R185" s="21" t="str" cm="1">
        <f t="array" ref="R185">INDEX(Table5[Restaurant Type],MATCH(Table4[[#This Row],[Restaurant ID]],Table5[Restaurant ID],0),)</f>
        <v>Pizza</v>
      </c>
      <c r="S185" s="21" t="s">
        <v>2148</v>
      </c>
      <c r="T185" s="21">
        <f>Table4[[#This Row],[Order Ready Time]]-Table4[[#This Row],[Order Placed Time]]</f>
        <v>2.8032407407407423E-2</v>
      </c>
      <c r="U185" s="21">
        <f>Table4[[#This Row],[Order Picked Up By Driver Time]]-Table4[[#This Row],[Order Ready Time]]</f>
        <v>7.2569444444445796E-3</v>
      </c>
      <c r="V185" s="21">
        <f>Table4[[#This Row],[Order Delivered To Guest Time]]-Table4[[#This Row],[Order Picked Up By Driver Time]]</f>
        <v>4.0393518518517801E-3</v>
      </c>
      <c r="W185" s="20">
        <f t="shared" si="2"/>
        <v>3.9328703703703782E-2</v>
      </c>
    </row>
    <row r="186" spans="1:23" ht="14.25" hidden="1" customHeight="1" x14ac:dyDescent="0.35">
      <c r="A186" s="26">
        <v>96</v>
      </c>
      <c r="B186" s="16" t="s">
        <v>557</v>
      </c>
      <c r="C186" s="16" t="s">
        <v>552</v>
      </c>
      <c r="D186" s="16" t="s">
        <v>24</v>
      </c>
      <c r="E186" s="16" t="s">
        <v>553</v>
      </c>
      <c r="F186" s="17">
        <v>44015</v>
      </c>
      <c r="G186" s="16" t="s">
        <v>158</v>
      </c>
      <c r="H186" s="19">
        <v>28</v>
      </c>
      <c r="I186" s="19">
        <v>0</v>
      </c>
      <c r="J186" s="16">
        <v>2.21</v>
      </c>
      <c r="K186" s="20" t="s">
        <v>558</v>
      </c>
      <c r="L186" s="20">
        <v>0.78472222222222221</v>
      </c>
      <c r="M186" s="20">
        <v>0.81074074074074076</v>
      </c>
      <c r="N186" s="20">
        <v>0.81437500000000007</v>
      </c>
      <c r="O186" s="20">
        <v>0.82030092592592585</v>
      </c>
      <c r="P186" s="16">
        <v>4</v>
      </c>
      <c r="Q186" s="16" t="str">
        <f>TEXT(Table4[[#This Row],[Order Date]],"DDDD")</f>
        <v>Friday</v>
      </c>
      <c r="R186" s="21" t="str" cm="1">
        <f t="array" ref="R186">INDEX(Table5[Restaurant Type],MATCH(Table4[[#This Row],[Restaurant ID]],Table5[Restaurant ID],0),)</f>
        <v>Pizza</v>
      </c>
      <c r="S186" s="21" t="s">
        <v>2148</v>
      </c>
      <c r="T186" s="21">
        <f>Table4[[#This Row],[Order Ready Time]]-Table4[[#This Row],[Order Placed Time]]</f>
        <v>2.6018518518518552E-2</v>
      </c>
      <c r="U186" s="21">
        <f>Table4[[#This Row],[Order Picked Up By Driver Time]]-Table4[[#This Row],[Order Ready Time]]</f>
        <v>3.6342592592593093E-3</v>
      </c>
      <c r="V186" s="21">
        <f>Table4[[#This Row],[Order Delivered To Guest Time]]-Table4[[#This Row],[Order Picked Up By Driver Time]]</f>
        <v>5.925925925925779E-3</v>
      </c>
      <c r="W186" s="20">
        <f t="shared" si="2"/>
        <v>3.557870370370364E-2</v>
      </c>
    </row>
    <row r="187" spans="1:23" ht="14.25" hidden="1" customHeight="1" x14ac:dyDescent="0.35">
      <c r="A187" s="26">
        <v>97</v>
      </c>
      <c r="B187" s="16" t="s">
        <v>559</v>
      </c>
      <c r="C187" s="16" t="s">
        <v>560</v>
      </c>
      <c r="D187" s="16" t="s">
        <v>27</v>
      </c>
      <c r="E187" s="16" t="s">
        <v>561</v>
      </c>
      <c r="F187" s="17">
        <v>44016</v>
      </c>
      <c r="G187" s="16" t="s">
        <v>158</v>
      </c>
      <c r="H187" s="19">
        <v>34</v>
      </c>
      <c r="I187" s="19">
        <v>0</v>
      </c>
      <c r="J187" s="16">
        <v>4.01</v>
      </c>
      <c r="K187" s="20" t="s">
        <v>562</v>
      </c>
      <c r="L187" s="20">
        <v>0.82638888888888884</v>
      </c>
      <c r="M187" s="20">
        <v>0.85053240740740732</v>
      </c>
      <c r="N187" s="20">
        <v>0.85649305555555555</v>
      </c>
      <c r="O187" s="20">
        <v>0.86273148148148149</v>
      </c>
      <c r="P187" s="16">
        <v>2</v>
      </c>
      <c r="Q187" s="16" t="str">
        <f>TEXT(Table4[[#This Row],[Order Date]],"DDDD")</f>
        <v>Saturday</v>
      </c>
      <c r="R187" s="21" t="str" cm="1">
        <f t="array" ref="R187">INDEX(Table5[Restaurant Type],MATCH(Table4[[#This Row],[Restaurant ID]],Table5[Restaurant ID],0),)</f>
        <v>Thaï</v>
      </c>
      <c r="S187" s="21" t="s">
        <v>2148</v>
      </c>
      <c r="T187" s="21">
        <f>Table4[[#This Row],[Order Ready Time]]-Table4[[#This Row],[Order Placed Time]]</f>
        <v>2.4143518518518481E-2</v>
      </c>
      <c r="U187" s="21">
        <f>Table4[[#This Row],[Order Picked Up By Driver Time]]-Table4[[#This Row],[Order Ready Time]]</f>
        <v>5.9606481481482287E-3</v>
      </c>
      <c r="V187" s="21">
        <f>Table4[[#This Row],[Order Delivered To Guest Time]]-Table4[[#This Row],[Order Picked Up By Driver Time]]</f>
        <v>6.2384259259259389E-3</v>
      </c>
      <c r="W187" s="20">
        <f t="shared" si="2"/>
        <v>3.6342592592592649E-2</v>
      </c>
    </row>
    <row r="188" spans="1:23" ht="14.25" hidden="1" customHeight="1" x14ac:dyDescent="0.35">
      <c r="A188" s="26">
        <v>98</v>
      </c>
      <c r="B188" s="16" t="s">
        <v>563</v>
      </c>
      <c r="C188" s="16" t="s">
        <v>560</v>
      </c>
      <c r="D188" s="16" t="s">
        <v>30</v>
      </c>
      <c r="E188" s="16" t="s">
        <v>561</v>
      </c>
      <c r="F188" s="17">
        <v>44017</v>
      </c>
      <c r="G188" s="16" t="s">
        <v>158</v>
      </c>
      <c r="H188" s="19">
        <v>34</v>
      </c>
      <c r="I188" s="19">
        <v>2</v>
      </c>
      <c r="J188" s="16">
        <v>1.2</v>
      </c>
      <c r="K188" s="20" t="s">
        <v>564</v>
      </c>
      <c r="L188" s="20">
        <v>0.86805555555555547</v>
      </c>
      <c r="M188" s="20">
        <v>0.89608796296296289</v>
      </c>
      <c r="N188" s="20">
        <v>0.90334490740740747</v>
      </c>
      <c r="O188" s="20">
        <v>0.90738425925925925</v>
      </c>
      <c r="P188" s="16">
        <v>3</v>
      </c>
      <c r="Q188" s="16" t="str">
        <f>TEXT(Table4[[#This Row],[Order Date]],"DDDD")</f>
        <v>Sunday</v>
      </c>
      <c r="R188" s="21" t="str" cm="1">
        <f t="array" ref="R188">INDEX(Table5[Restaurant Type],MATCH(Table4[[#This Row],[Restaurant ID]],Table5[Restaurant ID],0),)</f>
        <v>Pizza</v>
      </c>
      <c r="S188" s="21" t="s">
        <v>2148</v>
      </c>
      <c r="T188" s="21">
        <f>Table4[[#This Row],[Order Ready Time]]-Table4[[#This Row],[Order Placed Time]]</f>
        <v>2.8032407407407423E-2</v>
      </c>
      <c r="U188" s="21">
        <f>Table4[[#This Row],[Order Picked Up By Driver Time]]-Table4[[#This Row],[Order Ready Time]]</f>
        <v>7.2569444444445796E-3</v>
      </c>
      <c r="V188" s="21">
        <f>Table4[[#This Row],[Order Delivered To Guest Time]]-Table4[[#This Row],[Order Picked Up By Driver Time]]</f>
        <v>4.0393518518517801E-3</v>
      </c>
      <c r="W188" s="20">
        <f t="shared" si="2"/>
        <v>3.9328703703703782E-2</v>
      </c>
    </row>
    <row r="189" spans="1:23" ht="14.25" hidden="1" customHeight="1" x14ac:dyDescent="0.35">
      <c r="A189" s="26">
        <v>99</v>
      </c>
      <c r="B189" s="16" t="s">
        <v>565</v>
      </c>
      <c r="C189" s="16" t="s">
        <v>566</v>
      </c>
      <c r="D189" s="16" t="s">
        <v>33</v>
      </c>
      <c r="E189" s="16" t="s">
        <v>567</v>
      </c>
      <c r="F189" s="17">
        <v>44018</v>
      </c>
      <c r="G189" s="16" t="s">
        <v>158</v>
      </c>
      <c r="H189" s="19">
        <v>47</v>
      </c>
      <c r="I189" s="19">
        <v>1</v>
      </c>
      <c r="J189" s="16">
        <v>0.65</v>
      </c>
      <c r="K189" s="20" t="s">
        <v>568</v>
      </c>
      <c r="L189" s="20">
        <v>0.28472222222222221</v>
      </c>
      <c r="M189" s="20">
        <v>0.31363425925925925</v>
      </c>
      <c r="N189" s="20">
        <v>0.32247685185185188</v>
      </c>
      <c r="O189" s="20">
        <v>0.32349537037037041</v>
      </c>
      <c r="P189" s="16">
        <v>2</v>
      </c>
      <c r="Q189" s="16" t="str">
        <f>TEXT(Table4[[#This Row],[Order Date]],"DDDD")</f>
        <v>Monday</v>
      </c>
      <c r="R189" s="21" t="str" cm="1">
        <f t="array" ref="R189">INDEX(Table5[Restaurant Type],MATCH(Table4[[#This Row],[Restaurant ID]],Table5[Restaurant ID],0),)</f>
        <v>Italian</v>
      </c>
      <c r="S189" s="21" t="s">
        <v>2145</v>
      </c>
      <c r="T189" s="21">
        <f>Table4[[#This Row],[Order Ready Time]]-Table4[[#This Row],[Order Placed Time]]</f>
        <v>2.8912037037037042E-2</v>
      </c>
      <c r="U189" s="21">
        <f>Table4[[#This Row],[Order Picked Up By Driver Time]]-Table4[[#This Row],[Order Ready Time]]</f>
        <v>8.8425925925926241E-3</v>
      </c>
      <c r="V189" s="21">
        <f>Table4[[#This Row],[Order Delivered To Guest Time]]-Table4[[#This Row],[Order Picked Up By Driver Time]]</f>
        <v>1.0185185185185297E-3</v>
      </c>
      <c r="W189" s="20">
        <f t="shared" si="2"/>
        <v>3.8773148148148195E-2</v>
      </c>
    </row>
    <row r="190" spans="1:23" ht="14.25" hidden="1" customHeight="1" x14ac:dyDescent="0.35">
      <c r="A190" s="26">
        <v>100</v>
      </c>
      <c r="B190" s="16" t="s">
        <v>569</v>
      </c>
      <c r="C190" s="16" t="s">
        <v>570</v>
      </c>
      <c r="D190" s="16" t="s">
        <v>36</v>
      </c>
      <c r="E190" s="16" t="s">
        <v>571</v>
      </c>
      <c r="F190" s="17">
        <v>44019</v>
      </c>
      <c r="G190" s="16" t="s">
        <v>158</v>
      </c>
      <c r="H190" s="19">
        <v>34</v>
      </c>
      <c r="I190" s="19">
        <v>1</v>
      </c>
      <c r="J190" s="16">
        <v>2.2899999999999996</v>
      </c>
      <c r="K190" s="20" t="s">
        <v>572</v>
      </c>
      <c r="L190" s="20">
        <v>0.3263888888888889</v>
      </c>
      <c r="M190" s="20">
        <v>0.33659722222222221</v>
      </c>
      <c r="N190" s="20">
        <v>0.34410879629629632</v>
      </c>
      <c r="O190" s="20">
        <v>0.34535879629629629</v>
      </c>
      <c r="P190" s="16">
        <v>4</v>
      </c>
      <c r="Q190" s="16" t="str">
        <f>TEXT(Table4[[#This Row],[Order Date]],"DDDD")</f>
        <v>Tuesday</v>
      </c>
      <c r="R190" s="21" t="str" cm="1">
        <f t="array" ref="R190">INDEX(Table5[Restaurant Type],MATCH(Table4[[#This Row],[Restaurant ID]],Table5[Restaurant ID],0),)</f>
        <v>French</v>
      </c>
      <c r="S190" s="21" t="s">
        <v>2145</v>
      </c>
      <c r="T190" s="21">
        <f>Table4[[#This Row],[Order Ready Time]]-Table4[[#This Row],[Order Placed Time]]</f>
        <v>1.0208333333333319E-2</v>
      </c>
      <c r="U190" s="21">
        <f>Table4[[#This Row],[Order Picked Up By Driver Time]]-Table4[[#This Row],[Order Ready Time]]</f>
        <v>7.511574074074101E-3</v>
      </c>
      <c r="V190" s="21">
        <f>Table4[[#This Row],[Order Delivered To Guest Time]]-Table4[[#This Row],[Order Picked Up By Driver Time]]</f>
        <v>1.2499999999999734E-3</v>
      </c>
      <c r="W190" s="20">
        <f t="shared" si="2"/>
        <v>1.8969907407407394E-2</v>
      </c>
    </row>
    <row r="191" spans="1:23" ht="14.25" hidden="1" customHeight="1" x14ac:dyDescent="0.35">
      <c r="A191" s="26">
        <v>102</v>
      </c>
      <c r="B191" s="16" t="s">
        <v>573</v>
      </c>
      <c r="C191" s="16" t="s">
        <v>570</v>
      </c>
      <c r="D191" s="16" t="s">
        <v>40</v>
      </c>
      <c r="E191" s="16" t="s">
        <v>571</v>
      </c>
      <c r="F191" s="17">
        <v>44020</v>
      </c>
      <c r="G191" s="16" t="s">
        <v>158</v>
      </c>
      <c r="H191" s="19">
        <v>43</v>
      </c>
      <c r="I191" s="19">
        <v>1</v>
      </c>
      <c r="J191" s="16">
        <v>1.1200000000000001</v>
      </c>
      <c r="K191" s="20" t="s">
        <v>358</v>
      </c>
      <c r="L191" s="20">
        <v>0.36805555555555558</v>
      </c>
      <c r="M191" s="20">
        <v>0.37317129629629631</v>
      </c>
      <c r="N191" s="20">
        <v>0.37516203703703704</v>
      </c>
      <c r="O191" s="20">
        <v>0.37556712962962963</v>
      </c>
      <c r="P191" s="16">
        <v>1</v>
      </c>
      <c r="Q191" s="16" t="str">
        <f>TEXT(Table4[[#This Row],[Order Date]],"DDDD")</f>
        <v>Wednesday</v>
      </c>
      <c r="R191" s="21" t="str" cm="1">
        <f t="array" ref="R191">INDEX(Table5[Restaurant Type],MATCH(Table4[[#This Row],[Restaurant ID]],Table5[Restaurant ID],0),)</f>
        <v>French</v>
      </c>
      <c r="S191" s="21" t="s">
        <v>2145</v>
      </c>
      <c r="T191" s="21">
        <f>Table4[[#This Row],[Order Ready Time]]-Table4[[#This Row],[Order Placed Time]]</f>
        <v>5.1157407407407263E-3</v>
      </c>
      <c r="U191" s="21">
        <f>Table4[[#This Row],[Order Picked Up By Driver Time]]-Table4[[#This Row],[Order Ready Time]]</f>
        <v>1.9907407407407374E-3</v>
      </c>
      <c r="V191" s="21">
        <f>Table4[[#This Row],[Order Delivered To Guest Time]]-Table4[[#This Row],[Order Picked Up By Driver Time]]</f>
        <v>4.050925925925819E-4</v>
      </c>
      <c r="W191" s="20">
        <f t="shared" si="2"/>
        <v>7.5115740740740455E-3</v>
      </c>
    </row>
    <row r="192" spans="1:23" ht="14.25" hidden="1" customHeight="1" x14ac:dyDescent="0.35">
      <c r="A192" s="26">
        <v>103</v>
      </c>
      <c r="B192" s="16" t="s">
        <v>574</v>
      </c>
      <c r="C192" s="16" t="s">
        <v>575</v>
      </c>
      <c r="D192" s="16" t="s">
        <v>44</v>
      </c>
      <c r="E192" s="16" t="s">
        <v>576</v>
      </c>
      <c r="F192" s="17">
        <v>44021</v>
      </c>
      <c r="G192" s="16" t="s">
        <v>158</v>
      </c>
      <c r="H192" s="19">
        <v>69</v>
      </c>
      <c r="I192" s="19">
        <v>1</v>
      </c>
      <c r="J192" s="16">
        <v>4.54</v>
      </c>
      <c r="K192" s="20" t="s">
        <v>360</v>
      </c>
      <c r="L192" s="20">
        <v>0.40972222222222227</v>
      </c>
      <c r="M192" s="20">
        <v>0.42767361111111107</v>
      </c>
      <c r="N192" s="20">
        <v>0.43156250000000002</v>
      </c>
      <c r="O192" s="20">
        <v>0.43430555555555556</v>
      </c>
      <c r="P192" s="16">
        <v>3</v>
      </c>
      <c r="Q192" s="16" t="str">
        <f>TEXT(Table4[[#This Row],[Order Date]],"DDDD")</f>
        <v>Thursday</v>
      </c>
      <c r="R192" s="21" t="str" cm="1">
        <f t="array" ref="R192">INDEX(Table5[Restaurant Type],MATCH(Table4[[#This Row],[Restaurant ID]],Table5[Restaurant ID],0),)</f>
        <v>Pizza</v>
      </c>
      <c r="S192" s="21" t="s">
        <v>2145</v>
      </c>
      <c r="T192" s="21">
        <f>Table4[[#This Row],[Order Ready Time]]-Table4[[#This Row],[Order Placed Time]]</f>
        <v>1.7951388888888808E-2</v>
      </c>
      <c r="U192" s="21">
        <f>Table4[[#This Row],[Order Picked Up By Driver Time]]-Table4[[#This Row],[Order Ready Time]]</f>
        <v>3.8888888888889417E-3</v>
      </c>
      <c r="V192" s="21">
        <f>Table4[[#This Row],[Order Delivered To Guest Time]]-Table4[[#This Row],[Order Picked Up By Driver Time]]</f>
        <v>2.7430555555555403E-3</v>
      </c>
      <c r="W192" s="20">
        <f t="shared" si="2"/>
        <v>2.458333333333329E-2</v>
      </c>
    </row>
    <row r="193" spans="1:23" ht="14.25" hidden="1" customHeight="1" x14ac:dyDescent="0.35">
      <c r="A193" s="26">
        <v>104</v>
      </c>
      <c r="B193" s="16" t="s">
        <v>577</v>
      </c>
      <c r="C193" s="16" t="s">
        <v>575</v>
      </c>
      <c r="D193" s="16" t="s">
        <v>48</v>
      </c>
      <c r="E193" s="16" t="s">
        <v>576</v>
      </c>
      <c r="F193" s="17">
        <v>44022</v>
      </c>
      <c r="G193" s="16" t="s">
        <v>158</v>
      </c>
      <c r="H193" s="19">
        <v>16</v>
      </c>
      <c r="I193" s="19">
        <v>0</v>
      </c>
      <c r="J193" s="16">
        <v>3.7199999999999998</v>
      </c>
      <c r="K193" s="20" t="s">
        <v>364</v>
      </c>
      <c r="L193" s="20">
        <v>0.4513888888888889</v>
      </c>
      <c r="M193" s="20">
        <v>0.47993055555555553</v>
      </c>
      <c r="N193" s="20">
        <v>0.4876388888888889</v>
      </c>
      <c r="O193" s="20">
        <v>0.49026620370370372</v>
      </c>
      <c r="P193" s="16">
        <v>3</v>
      </c>
      <c r="Q193" s="16" t="str">
        <f>TEXT(Table4[[#This Row],[Order Date]],"DDDD")</f>
        <v>Friday</v>
      </c>
      <c r="R193" s="21" t="str" cm="1">
        <f t="array" ref="R193">INDEX(Table5[Restaurant Type],MATCH(Table4[[#This Row],[Restaurant ID]],Table5[Restaurant ID],0),)</f>
        <v>Thaï</v>
      </c>
      <c r="S193" s="21" t="s">
        <v>2145</v>
      </c>
      <c r="T193" s="21">
        <f>Table4[[#This Row],[Order Ready Time]]-Table4[[#This Row],[Order Placed Time]]</f>
        <v>2.8541666666666632E-2</v>
      </c>
      <c r="U193" s="21">
        <f>Table4[[#This Row],[Order Picked Up By Driver Time]]-Table4[[#This Row],[Order Ready Time]]</f>
        <v>7.7083333333333726E-3</v>
      </c>
      <c r="V193" s="21">
        <f>Table4[[#This Row],[Order Delivered To Guest Time]]-Table4[[#This Row],[Order Picked Up By Driver Time]]</f>
        <v>2.6273148148148184E-3</v>
      </c>
      <c r="W193" s="20">
        <f t="shared" si="2"/>
        <v>3.8877314814814823E-2</v>
      </c>
    </row>
    <row r="194" spans="1:23" ht="14.25" hidden="1" customHeight="1" x14ac:dyDescent="0.35">
      <c r="A194" s="26">
        <v>105</v>
      </c>
      <c r="B194" s="16" t="s">
        <v>578</v>
      </c>
      <c r="C194" s="16" t="s">
        <v>575</v>
      </c>
      <c r="D194" s="16" t="s">
        <v>51</v>
      </c>
      <c r="E194" s="16" t="s">
        <v>576</v>
      </c>
      <c r="F194" s="17">
        <v>44023</v>
      </c>
      <c r="G194" s="16" t="s">
        <v>158</v>
      </c>
      <c r="H194" s="19">
        <v>33</v>
      </c>
      <c r="I194" s="19">
        <v>1</v>
      </c>
      <c r="J194" s="16">
        <v>3.38</v>
      </c>
      <c r="K194" s="20" t="s">
        <v>366</v>
      </c>
      <c r="L194" s="20">
        <v>0.49305555555555558</v>
      </c>
      <c r="M194" s="20">
        <v>0.51890046296296299</v>
      </c>
      <c r="N194" s="20">
        <v>0.52283564814814809</v>
      </c>
      <c r="O194" s="20">
        <v>0.52730324074074075</v>
      </c>
      <c r="P194" s="16">
        <v>1</v>
      </c>
      <c r="Q194" s="16" t="str">
        <f>TEXT(Table4[[#This Row],[Order Date]],"DDDD")</f>
        <v>Saturday</v>
      </c>
      <c r="R194" s="21" t="str" cm="1">
        <f t="array" ref="R194">INDEX(Table5[Restaurant Type],MATCH(Table4[[#This Row],[Restaurant ID]],Table5[Restaurant ID],0),)</f>
        <v>Pizza</v>
      </c>
      <c r="S194" s="21" t="s">
        <v>2146</v>
      </c>
      <c r="T194" s="21">
        <f>Table4[[#This Row],[Order Ready Time]]-Table4[[#This Row],[Order Placed Time]]</f>
        <v>2.5844907407407414E-2</v>
      </c>
      <c r="U194" s="21">
        <f>Table4[[#This Row],[Order Picked Up By Driver Time]]-Table4[[#This Row],[Order Ready Time]]</f>
        <v>3.9351851851850972E-3</v>
      </c>
      <c r="V194" s="21">
        <f>Table4[[#This Row],[Order Delivered To Guest Time]]-Table4[[#This Row],[Order Picked Up By Driver Time]]</f>
        <v>4.4675925925926618E-3</v>
      </c>
      <c r="W194" s="20">
        <f t="shared" ref="W194:W212" si="3">O194-L194</f>
        <v>3.4247685185185173E-2</v>
      </c>
    </row>
    <row r="195" spans="1:23" ht="14.25" hidden="1" customHeight="1" x14ac:dyDescent="0.35">
      <c r="A195" s="26">
        <v>106</v>
      </c>
      <c r="B195" s="16" t="s">
        <v>579</v>
      </c>
      <c r="C195" s="16" t="s">
        <v>575</v>
      </c>
      <c r="D195" s="16" t="s">
        <v>53</v>
      </c>
      <c r="E195" s="16" t="s">
        <v>576</v>
      </c>
      <c r="F195" s="17">
        <v>44024</v>
      </c>
      <c r="G195" s="16" t="s">
        <v>158</v>
      </c>
      <c r="H195" s="19">
        <v>21</v>
      </c>
      <c r="I195" s="19">
        <v>0</v>
      </c>
      <c r="J195" s="16">
        <v>4.45</v>
      </c>
      <c r="K195" s="20" t="s">
        <v>368</v>
      </c>
      <c r="L195" s="20">
        <v>0.53472222222222221</v>
      </c>
      <c r="M195" s="20">
        <v>0.54028935185185178</v>
      </c>
      <c r="N195" s="20">
        <v>0.54430555555555549</v>
      </c>
      <c r="O195" s="20">
        <v>0.54716435185185186</v>
      </c>
      <c r="P195" s="16">
        <v>4</v>
      </c>
      <c r="Q195" s="16" t="str">
        <f>TEXT(Table4[[#This Row],[Order Date]],"DDDD")</f>
        <v>Sunday</v>
      </c>
      <c r="R195" s="21" t="str" cm="1">
        <f t="array" ref="R195">INDEX(Table5[Restaurant Type],MATCH(Table4[[#This Row],[Restaurant ID]],Table5[Restaurant ID],0),)</f>
        <v>Pizza</v>
      </c>
      <c r="S195" s="21" t="s">
        <v>2146</v>
      </c>
      <c r="T195" s="21">
        <f>Table4[[#This Row],[Order Ready Time]]-Table4[[#This Row],[Order Placed Time]]</f>
        <v>5.5671296296295747E-3</v>
      </c>
      <c r="U195" s="21">
        <f>Table4[[#This Row],[Order Picked Up By Driver Time]]-Table4[[#This Row],[Order Ready Time]]</f>
        <v>4.0162037037037024E-3</v>
      </c>
      <c r="V195" s="21">
        <f>Table4[[#This Row],[Order Delivered To Guest Time]]-Table4[[#This Row],[Order Picked Up By Driver Time]]</f>
        <v>2.8587962962963731E-3</v>
      </c>
      <c r="W195" s="20">
        <f t="shared" si="3"/>
        <v>1.244212962962965E-2</v>
      </c>
    </row>
    <row r="196" spans="1:23" ht="14.25" hidden="1" customHeight="1" x14ac:dyDescent="0.35">
      <c r="A196" s="26">
        <v>107</v>
      </c>
      <c r="B196" s="16" t="s">
        <v>580</v>
      </c>
      <c r="C196" s="16" t="s">
        <v>581</v>
      </c>
      <c r="D196" s="16" t="s">
        <v>57</v>
      </c>
      <c r="E196" s="16" t="s">
        <v>582</v>
      </c>
      <c r="F196" s="17">
        <v>44025</v>
      </c>
      <c r="G196" s="16" t="s">
        <v>158</v>
      </c>
      <c r="H196" s="19">
        <v>18</v>
      </c>
      <c r="I196" s="19">
        <v>0</v>
      </c>
      <c r="J196" s="16">
        <v>0.23</v>
      </c>
      <c r="K196" s="20" t="s">
        <v>372</v>
      </c>
      <c r="L196" s="20">
        <v>0.57638888888888895</v>
      </c>
      <c r="M196" s="20">
        <v>0.59972222222222216</v>
      </c>
      <c r="N196" s="20">
        <v>0.60393518518518519</v>
      </c>
      <c r="O196" s="20">
        <v>0.609837962962963</v>
      </c>
      <c r="P196" s="16">
        <v>4</v>
      </c>
      <c r="Q196" s="16" t="str">
        <f>TEXT(Table4[[#This Row],[Order Date]],"DDDD")</f>
        <v>Monday</v>
      </c>
      <c r="R196" s="21" t="str" cm="1">
        <f t="array" ref="R196">INDEX(Table5[Restaurant Type],MATCH(Table4[[#This Row],[Restaurant ID]],Table5[Restaurant ID],0),)</f>
        <v>Pizza</v>
      </c>
      <c r="S196" s="21" t="s">
        <v>2146</v>
      </c>
      <c r="T196" s="21">
        <f>Table4[[#This Row],[Order Ready Time]]-Table4[[#This Row],[Order Placed Time]]</f>
        <v>2.3333333333333206E-2</v>
      </c>
      <c r="U196" s="21">
        <f>Table4[[#This Row],[Order Picked Up By Driver Time]]-Table4[[#This Row],[Order Ready Time]]</f>
        <v>4.2129629629630294E-3</v>
      </c>
      <c r="V196" s="21">
        <f>Table4[[#This Row],[Order Delivered To Guest Time]]-Table4[[#This Row],[Order Picked Up By Driver Time]]</f>
        <v>5.9027777777778123E-3</v>
      </c>
      <c r="W196" s="20">
        <f t="shared" si="3"/>
        <v>3.3449074074074048E-2</v>
      </c>
    </row>
    <row r="197" spans="1:23" ht="14.25" hidden="1" customHeight="1" x14ac:dyDescent="0.35">
      <c r="A197" s="26">
        <v>108</v>
      </c>
      <c r="B197" s="16" t="s">
        <v>583</v>
      </c>
      <c r="C197" s="16" t="s">
        <v>581</v>
      </c>
      <c r="D197" s="16" t="s">
        <v>61</v>
      </c>
      <c r="E197" s="16" t="s">
        <v>582</v>
      </c>
      <c r="F197" s="17">
        <v>44026</v>
      </c>
      <c r="G197" s="16" t="s">
        <v>158</v>
      </c>
      <c r="H197" s="19">
        <v>53</v>
      </c>
      <c r="I197" s="19">
        <v>1</v>
      </c>
      <c r="J197" s="16">
        <v>3.76</v>
      </c>
      <c r="K197" s="20" t="s">
        <v>374</v>
      </c>
      <c r="L197" s="20">
        <v>0.61805555555555558</v>
      </c>
      <c r="M197" s="20">
        <v>0.62813657407407408</v>
      </c>
      <c r="N197" s="20">
        <v>0.62832175925925926</v>
      </c>
      <c r="O197" s="20">
        <v>0.62876157407407407</v>
      </c>
      <c r="P197" s="16">
        <v>5</v>
      </c>
      <c r="Q197" s="16" t="str">
        <f>TEXT(Table4[[#This Row],[Order Date]],"DDDD")</f>
        <v>Tuesday</v>
      </c>
      <c r="R197" s="21" t="str" cm="1">
        <f t="array" ref="R197">INDEX(Table5[Restaurant Type],MATCH(Table4[[#This Row],[Restaurant ID]],Table5[Restaurant ID],0),)</f>
        <v>Pizza</v>
      </c>
      <c r="S197" s="21" t="s">
        <v>2146</v>
      </c>
      <c r="T197" s="21">
        <f>Table4[[#This Row],[Order Ready Time]]-Table4[[#This Row],[Order Placed Time]]</f>
        <v>1.0081018518518503E-2</v>
      </c>
      <c r="U197" s="21">
        <f>Table4[[#This Row],[Order Picked Up By Driver Time]]-Table4[[#This Row],[Order Ready Time]]</f>
        <v>1.8518518518517713E-4</v>
      </c>
      <c r="V197" s="21">
        <f>Table4[[#This Row],[Order Delivered To Guest Time]]-Table4[[#This Row],[Order Picked Up By Driver Time]]</f>
        <v>4.3981481481480955E-4</v>
      </c>
      <c r="W197" s="20">
        <f t="shared" si="3"/>
        <v>1.070601851851849E-2</v>
      </c>
    </row>
    <row r="198" spans="1:23" ht="14.25" hidden="1" customHeight="1" x14ac:dyDescent="0.35">
      <c r="A198" s="26">
        <v>109</v>
      </c>
      <c r="B198" s="16" t="s">
        <v>584</v>
      </c>
      <c r="C198" s="16" t="s">
        <v>581</v>
      </c>
      <c r="D198" s="16" t="s">
        <v>64</v>
      </c>
      <c r="E198" s="16" t="s">
        <v>582</v>
      </c>
      <c r="F198" s="17">
        <v>44027</v>
      </c>
      <c r="G198" s="16" t="s">
        <v>158</v>
      </c>
      <c r="H198" s="19">
        <v>24</v>
      </c>
      <c r="I198" s="19">
        <v>2</v>
      </c>
      <c r="J198" s="16">
        <v>3.48</v>
      </c>
      <c r="K198" s="20" t="s">
        <v>585</v>
      </c>
      <c r="L198" s="20">
        <v>0.65972222222222221</v>
      </c>
      <c r="M198" s="20">
        <v>0.66437500000000005</v>
      </c>
      <c r="N198" s="20">
        <v>0.6694444444444444</v>
      </c>
      <c r="O198" s="20">
        <v>0.67479166666666668</v>
      </c>
      <c r="P198" s="16">
        <v>5</v>
      </c>
      <c r="Q198" s="16" t="str">
        <f>TEXT(Table4[[#This Row],[Order Date]],"DDDD")</f>
        <v>Wednesday</v>
      </c>
      <c r="R198" s="21" t="str" cm="1">
        <f t="array" ref="R198">INDEX(Table5[Restaurant Type],MATCH(Table4[[#This Row],[Restaurant ID]],Table5[Restaurant ID],0),)</f>
        <v>Bakery</v>
      </c>
      <c r="S198" s="21" t="s">
        <v>2147</v>
      </c>
      <c r="T198" s="21">
        <f>Table4[[#This Row],[Order Ready Time]]-Table4[[#This Row],[Order Placed Time]]</f>
        <v>4.652777777777839E-3</v>
      </c>
      <c r="U198" s="21">
        <f>Table4[[#This Row],[Order Picked Up By Driver Time]]-Table4[[#This Row],[Order Ready Time]]</f>
        <v>5.0694444444443487E-3</v>
      </c>
      <c r="V198" s="21">
        <f>Table4[[#This Row],[Order Delivered To Guest Time]]-Table4[[#This Row],[Order Picked Up By Driver Time]]</f>
        <v>5.3472222222222809E-3</v>
      </c>
      <c r="W198" s="20">
        <f t="shared" si="3"/>
        <v>1.5069444444444469E-2</v>
      </c>
    </row>
    <row r="199" spans="1:23" ht="14.25" hidden="1" customHeight="1" x14ac:dyDescent="0.35">
      <c r="A199" s="26">
        <v>110</v>
      </c>
      <c r="B199" s="16" t="s">
        <v>586</v>
      </c>
      <c r="C199" s="16" t="s">
        <v>581</v>
      </c>
      <c r="D199" s="16" t="s">
        <v>67</v>
      </c>
      <c r="E199" s="16" t="s">
        <v>582</v>
      </c>
      <c r="F199" s="17">
        <v>44028</v>
      </c>
      <c r="G199" s="16" t="s">
        <v>158</v>
      </c>
      <c r="H199" s="19">
        <v>56</v>
      </c>
      <c r="I199" s="19">
        <v>0</v>
      </c>
      <c r="J199" s="16">
        <v>5.5</v>
      </c>
      <c r="K199" s="20" t="s">
        <v>587</v>
      </c>
      <c r="L199" s="20">
        <v>0.70138888888888884</v>
      </c>
      <c r="M199" s="20">
        <v>0.72240740740740739</v>
      </c>
      <c r="N199" s="20">
        <v>0.72888888888888881</v>
      </c>
      <c r="O199" s="20">
        <v>0.73700231481481471</v>
      </c>
      <c r="P199" s="16">
        <v>5</v>
      </c>
      <c r="Q199" s="16" t="str">
        <f>TEXT(Table4[[#This Row],[Order Date]],"DDDD")</f>
        <v>Thursday</v>
      </c>
      <c r="R199" s="21" t="str" cm="1">
        <f t="array" ref="R199">INDEX(Table5[Restaurant Type],MATCH(Table4[[#This Row],[Restaurant ID]],Table5[Restaurant ID],0),)</f>
        <v>Pizza</v>
      </c>
      <c r="S199" s="21" t="s">
        <v>2147</v>
      </c>
      <c r="T199" s="21">
        <f>Table4[[#This Row],[Order Ready Time]]-Table4[[#This Row],[Order Placed Time]]</f>
        <v>2.1018518518518547E-2</v>
      </c>
      <c r="U199" s="21">
        <f>Table4[[#This Row],[Order Picked Up By Driver Time]]-Table4[[#This Row],[Order Ready Time]]</f>
        <v>6.4814814814814214E-3</v>
      </c>
      <c r="V199" s="21">
        <f>Table4[[#This Row],[Order Delivered To Guest Time]]-Table4[[#This Row],[Order Picked Up By Driver Time]]</f>
        <v>8.113425925925899E-3</v>
      </c>
      <c r="W199" s="20">
        <f t="shared" si="3"/>
        <v>3.5613425925925868E-2</v>
      </c>
    </row>
    <row r="200" spans="1:23" ht="14.25" hidden="1" customHeight="1" x14ac:dyDescent="0.35">
      <c r="A200" s="26">
        <v>111</v>
      </c>
      <c r="B200" s="16" t="s">
        <v>588</v>
      </c>
      <c r="C200" s="16" t="s">
        <v>581</v>
      </c>
      <c r="D200" s="16" t="s">
        <v>70</v>
      </c>
      <c r="E200" s="16" t="s">
        <v>582</v>
      </c>
      <c r="F200" s="17">
        <v>44029</v>
      </c>
      <c r="G200" s="16" t="s">
        <v>158</v>
      </c>
      <c r="H200" s="19">
        <v>18</v>
      </c>
      <c r="I200" s="19">
        <v>0</v>
      </c>
      <c r="J200" s="16">
        <v>1.3800000000000001</v>
      </c>
      <c r="K200" s="20" t="s">
        <v>589</v>
      </c>
      <c r="L200" s="20">
        <v>0.74305555555555547</v>
      </c>
      <c r="M200" s="20">
        <v>0.75186342592592592</v>
      </c>
      <c r="N200" s="20">
        <v>0.75607638888888884</v>
      </c>
      <c r="O200" s="20">
        <v>0.75988425925925929</v>
      </c>
      <c r="P200" s="16">
        <v>5</v>
      </c>
      <c r="Q200" s="16" t="str">
        <f>TEXT(Table4[[#This Row],[Order Date]],"DDDD")</f>
        <v>Friday</v>
      </c>
      <c r="R200" s="21" t="str" cm="1">
        <f t="array" ref="R200">INDEX(Table5[Restaurant Type],MATCH(Table4[[#This Row],[Restaurant ID]],Table5[Restaurant ID],0),)</f>
        <v>Bakery</v>
      </c>
      <c r="S200" s="21" t="s">
        <v>2147</v>
      </c>
      <c r="T200" s="21">
        <f>Table4[[#This Row],[Order Ready Time]]-Table4[[#This Row],[Order Placed Time]]</f>
        <v>8.807870370370452E-3</v>
      </c>
      <c r="U200" s="21">
        <f>Table4[[#This Row],[Order Picked Up By Driver Time]]-Table4[[#This Row],[Order Ready Time]]</f>
        <v>4.2129629629629184E-3</v>
      </c>
      <c r="V200" s="21">
        <f>Table4[[#This Row],[Order Delivered To Guest Time]]-Table4[[#This Row],[Order Picked Up By Driver Time]]</f>
        <v>3.8078703703704475E-3</v>
      </c>
      <c r="W200" s="20">
        <f t="shared" si="3"/>
        <v>1.6828703703703818E-2</v>
      </c>
    </row>
    <row r="201" spans="1:23" ht="14.25" hidden="1" customHeight="1" x14ac:dyDescent="0.35">
      <c r="A201" s="26">
        <v>114</v>
      </c>
      <c r="B201" s="16" t="s">
        <v>590</v>
      </c>
      <c r="C201" s="16" t="s">
        <v>591</v>
      </c>
      <c r="D201" s="16" t="s">
        <v>74</v>
      </c>
      <c r="E201" s="16" t="s">
        <v>592</v>
      </c>
      <c r="F201" s="17">
        <v>44030</v>
      </c>
      <c r="G201" s="16" t="s">
        <v>158</v>
      </c>
      <c r="H201" s="19">
        <v>69</v>
      </c>
      <c r="I201" s="19">
        <v>1</v>
      </c>
      <c r="J201" s="16">
        <v>5.6099999999999994</v>
      </c>
      <c r="K201" s="20" t="s">
        <v>593</v>
      </c>
      <c r="L201" s="20">
        <v>0.78472222222222221</v>
      </c>
      <c r="M201" s="20">
        <v>0.79881944444444442</v>
      </c>
      <c r="N201" s="20">
        <v>0.80826388888888889</v>
      </c>
      <c r="O201" s="20">
        <v>0.81747685185185182</v>
      </c>
      <c r="P201" s="16">
        <v>5</v>
      </c>
      <c r="Q201" s="16" t="str">
        <f>TEXT(Table4[[#This Row],[Order Date]],"DDDD")</f>
        <v>Saturday</v>
      </c>
      <c r="R201" s="21" t="str" cm="1">
        <f t="array" ref="R201">INDEX(Table5[Restaurant Type],MATCH(Table4[[#This Row],[Restaurant ID]],Table5[Restaurant ID],0),)</f>
        <v>Italian</v>
      </c>
      <c r="S201" s="21" t="s">
        <v>2148</v>
      </c>
      <c r="T201" s="21">
        <f>Table4[[#This Row],[Order Ready Time]]-Table4[[#This Row],[Order Placed Time]]</f>
        <v>1.4097222222222205E-2</v>
      </c>
      <c r="U201" s="21">
        <f>Table4[[#This Row],[Order Picked Up By Driver Time]]-Table4[[#This Row],[Order Ready Time]]</f>
        <v>9.4444444444444775E-3</v>
      </c>
      <c r="V201" s="21">
        <f>Table4[[#This Row],[Order Delivered To Guest Time]]-Table4[[#This Row],[Order Picked Up By Driver Time]]</f>
        <v>9.2129629629629228E-3</v>
      </c>
      <c r="W201" s="20">
        <f t="shared" si="3"/>
        <v>3.2754629629629606E-2</v>
      </c>
    </row>
    <row r="202" spans="1:23" ht="14.25" hidden="1" customHeight="1" x14ac:dyDescent="0.35">
      <c r="A202" s="26">
        <v>115</v>
      </c>
      <c r="B202" s="16" t="s">
        <v>594</v>
      </c>
      <c r="C202" s="16" t="s">
        <v>591</v>
      </c>
      <c r="D202" s="16" t="s">
        <v>78</v>
      </c>
      <c r="E202" s="16" t="s">
        <v>592</v>
      </c>
      <c r="F202" s="17">
        <v>44031</v>
      </c>
      <c r="G202" s="16" t="s">
        <v>158</v>
      </c>
      <c r="H202" s="19">
        <v>20</v>
      </c>
      <c r="I202" s="19">
        <v>0</v>
      </c>
      <c r="J202" s="16">
        <v>4.75</v>
      </c>
      <c r="K202" s="20" t="s">
        <v>595</v>
      </c>
      <c r="L202" s="20">
        <v>0.82638888888888884</v>
      </c>
      <c r="M202" s="20">
        <v>0.82912037037037034</v>
      </c>
      <c r="N202" s="20">
        <v>0.83083333333333342</v>
      </c>
      <c r="O202" s="20">
        <v>0.8340277777777777</v>
      </c>
      <c r="P202" s="16">
        <v>1</v>
      </c>
      <c r="Q202" s="16" t="str">
        <f>TEXT(Table4[[#This Row],[Order Date]],"DDDD")</f>
        <v>Sunday</v>
      </c>
      <c r="R202" s="21" t="str" cm="1">
        <f t="array" ref="R202">INDEX(Table5[Restaurant Type],MATCH(Table4[[#This Row],[Restaurant ID]],Table5[Restaurant ID],0),)</f>
        <v>Pizza</v>
      </c>
      <c r="S202" s="21" t="s">
        <v>2148</v>
      </c>
      <c r="T202" s="21">
        <f>Table4[[#This Row],[Order Ready Time]]-Table4[[#This Row],[Order Placed Time]]</f>
        <v>2.7314814814815014E-3</v>
      </c>
      <c r="U202" s="21">
        <f>Table4[[#This Row],[Order Picked Up By Driver Time]]-Table4[[#This Row],[Order Ready Time]]</f>
        <v>1.7129629629630827E-3</v>
      </c>
      <c r="V202" s="21">
        <f>Table4[[#This Row],[Order Delivered To Guest Time]]-Table4[[#This Row],[Order Picked Up By Driver Time]]</f>
        <v>3.1944444444442777E-3</v>
      </c>
      <c r="W202" s="20">
        <f t="shared" si="3"/>
        <v>7.6388888888888618E-3</v>
      </c>
    </row>
    <row r="203" spans="1:23" ht="14.25" hidden="1" customHeight="1" x14ac:dyDescent="0.35">
      <c r="A203" s="26">
        <v>116</v>
      </c>
      <c r="B203" s="16" t="s">
        <v>596</v>
      </c>
      <c r="C203" s="16" t="s">
        <v>591</v>
      </c>
      <c r="D203" s="16" t="s">
        <v>82</v>
      </c>
      <c r="E203" s="16" t="s">
        <v>592</v>
      </c>
      <c r="F203" s="17">
        <v>44032</v>
      </c>
      <c r="G203" s="16" t="s">
        <v>158</v>
      </c>
      <c r="H203" s="19">
        <v>71</v>
      </c>
      <c r="I203" s="19">
        <v>0</v>
      </c>
      <c r="J203" s="16">
        <v>2.3499999999999996</v>
      </c>
      <c r="K203" s="20" t="s">
        <v>597</v>
      </c>
      <c r="L203" s="20">
        <v>0.86805555555555547</v>
      </c>
      <c r="M203" s="20">
        <v>0.89726851851851863</v>
      </c>
      <c r="N203" s="20">
        <v>0.90121527777777777</v>
      </c>
      <c r="O203" s="20">
        <v>0.90398148148148139</v>
      </c>
      <c r="P203" s="16">
        <v>2</v>
      </c>
      <c r="Q203" s="16" t="str">
        <f>TEXT(Table4[[#This Row],[Order Date]],"DDDD")</f>
        <v>Monday</v>
      </c>
      <c r="R203" s="21" t="str" cm="1">
        <f t="array" ref="R203">INDEX(Table5[Restaurant Type],MATCH(Table4[[#This Row],[Restaurant ID]],Table5[Restaurant ID],0),)</f>
        <v>Oriental</v>
      </c>
      <c r="S203" s="21" t="s">
        <v>2148</v>
      </c>
      <c r="T203" s="21">
        <f>Table4[[#This Row],[Order Ready Time]]-Table4[[#This Row],[Order Placed Time]]</f>
        <v>2.9212962962963163E-2</v>
      </c>
      <c r="U203" s="21">
        <f>Table4[[#This Row],[Order Picked Up By Driver Time]]-Table4[[#This Row],[Order Ready Time]]</f>
        <v>3.9467592592591361E-3</v>
      </c>
      <c r="V203" s="21">
        <f>Table4[[#This Row],[Order Delivered To Guest Time]]-Table4[[#This Row],[Order Picked Up By Driver Time]]</f>
        <v>2.766203703703618E-3</v>
      </c>
      <c r="W203" s="20">
        <f t="shared" si="3"/>
        <v>3.5925925925925917E-2</v>
      </c>
    </row>
    <row r="204" spans="1:23" ht="14.25" hidden="1" customHeight="1" x14ac:dyDescent="0.35">
      <c r="A204" s="26">
        <v>117</v>
      </c>
      <c r="B204" s="16" t="s">
        <v>598</v>
      </c>
      <c r="C204" s="16" t="s">
        <v>599</v>
      </c>
      <c r="D204" s="16" t="s">
        <v>87</v>
      </c>
      <c r="E204" s="16" t="s">
        <v>600</v>
      </c>
      <c r="F204" s="17">
        <v>44033</v>
      </c>
      <c r="G204" s="16" t="s">
        <v>158</v>
      </c>
      <c r="H204" s="19">
        <v>67</v>
      </c>
      <c r="I204" s="19">
        <v>1</v>
      </c>
      <c r="J204" s="16">
        <v>4.68</v>
      </c>
      <c r="K204" s="20" t="s">
        <v>601</v>
      </c>
      <c r="L204" s="20">
        <v>0.90972222222222221</v>
      </c>
      <c r="M204" s="20">
        <v>0.91434027777777782</v>
      </c>
      <c r="N204" s="20">
        <v>0.91538194444444443</v>
      </c>
      <c r="O204" s="20">
        <v>0.91827546296296303</v>
      </c>
      <c r="P204" s="16">
        <v>3</v>
      </c>
      <c r="Q204" s="16" t="str">
        <f>TEXT(Table4[[#This Row],[Order Date]],"DDDD")</f>
        <v>Tuesday</v>
      </c>
      <c r="R204" s="21" t="str" cm="1">
        <f t="array" ref="R204">INDEX(Table5[Restaurant Type],MATCH(Table4[[#This Row],[Restaurant ID]],Table5[Restaurant ID],0),)</f>
        <v>French</v>
      </c>
      <c r="S204" s="21" t="s">
        <v>2148</v>
      </c>
      <c r="T204" s="21">
        <f>Table4[[#This Row],[Order Ready Time]]-Table4[[#This Row],[Order Placed Time]]</f>
        <v>4.6180555555556113E-3</v>
      </c>
      <c r="U204" s="21">
        <f>Table4[[#This Row],[Order Picked Up By Driver Time]]-Table4[[#This Row],[Order Ready Time]]</f>
        <v>1.0416666666666075E-3</v>
      </c>
      <c r="V204" s="21">
        <f>Table4[[#This Row],[Order Delivered To Guest Time]]-Table4[[#This Row],[Order Picked Up By Driver Time]]</f>
        <v>2.8935185185186008E-3</v>
      </c>
      <c r="W204" s="20">
        <f t="shared" si="3"/>
        <v>8.5532407407408195E-3</v>
      </c>
    </row>
    <row r="205" spans="1:23" ht="14.25" hidden="1" customHeight="1" x14ac:dyDescent="0.35">
      <c r="A205" s="26">
        <v>118</v>
      </c>
      <c r="B205" s="16" t="s">
        <v>602</v>
      </c>
      <c r="C205" s="16" t="s">
        <v>599</v>
      </c>
      <c r="D205" s="16" t="s">
        <v>91</v>
      </c>
      <c r="E205" s="16" t="s">
        <v>600</v>
      </c>
      <c r="F205" s="17">
        <v>44034</v>
      </c>
      <c r="G205" s="16" t="s">
        <v>158</v>
      </c>
      <c r="H205" s="19">
        <v>67</v>
      </c>
      <c r="I205" s="19">
        <v>2</v>
      </c>
      <c r="J205" s="16">
        <v>0.43</v>
      </c>
      <c r="K205" s="20" t="s">
        <v>603</v>
      </c>
      <c r="L205" s="20">
        <v>0.95138888888888884</v>
      </c>
      <c r="M205" s="20">
        <v>0.97046296296296297</v>
      </c>
      <c r="N205" s="20">
        <v>0.97207175925925926</v>
      </c>
      <c r="O205" s="20">
        <v>0.97636574074074067</v>
      </c>
      <c r="P205" s="16">
        <v>4</v>
      </c>
      <c r="Q205" s="16" t="str">
        <f>TEXT(Table4[[#This Row],[Order Date]],"DDDD")</f>
        <v>Wednesday</v>
      </c>
      <c r="R205" s="21" t="str" cm="1">
        <f t="array" ref="R205">INDEX(Table5[Restaurant Type],MATCH(Table4[[#This Row],[Restaurant ID]],Table5[Restaurant ID],0),)</f>
        <v>Pizza</v>
      </c>
      <c r="S205" s="21" t="s">
        <v>2148</v>
      </c>
      <c r="T205" s="21">
        <f>Table4[[#This Row],[Order Ready Time]]-Table4[[#This Row],[Order Placed Time]]</f>
        <v>1.9074074074074132E-2</v>
      </c>
      <c r="U205" s="21">
        <f>Table4[[#This Row],[Order Picked Up By Driver Time]]-Table4[[#This Row],[Order Ready Time]]</f>
        <v>1.6087962962962887E-3</v>
      </c>
      <c r="V205" s="21">
        <f>Table4[[#This Row],[Order Delivered To Guest Time]]-Table4[[#This Row],[Order Picked Up By Driver Time]]</f>
        <v>4.2939814814814126E-3</v>
      </c>
      <c r="W205" s="20">
        <f t="shared" si="3"/>
        <v>2.4976851851851833E-2</v>
      </c>
    </row>
    <row r="206" spans="1:23" ht="14.25" hidden="1" customHeight="1" x14ac:dyDescent="0.35">
      <c r="A206" s="26">
        <v>119</v>
      </c>
      <c r="B206" s="16" t="s">
        <v>604</v>
      </c>
      <c r="C206" s="16" t="s">
        <v>605</v>
      </c>
      <c r="D206" s="16" t="s">
        <v>94</v>
      </c>
      <c r="E206" s="16" t="s">
        <v>606</v>
      </c>
      <c r="F206" s="17">
        <v>44035</v>
      </c>
      <c r="G206" s="16" t="s">
        <v>158</v>
      </c>
      <c r="H206" s="19">
        <v>44</v>
      </c>
      <c r="I206" s="19">
        <v>0</v>
      </c>
      <c r="J206" s="16">
        <v>1.59</v>
      </c>
      <c r="K206" s="20" t="s">
        <v>607</v>
      </c>
      <c r="L206" s="20">
        <v>0.90972222222222221</v>
      </c>
      <c r="M206" s="20">
        <v>0.93194444444444446</v>
      </c>
      <c r="N206" s="20">
        <v>0.93402777777777779</v>
      </c>
      <c r="O206" s="20">
        <v>0.94166666666666676</v>
      </c>
      <c r="P206" s="16">
        <v>4</v>
      </c>
      <c r="Q206" s="16" t="str">
        <f>TEXT(Table4[[#This Row],[Order Date]],"DDDD")</f>
        <v>Thursday</v>
      </c>
      <c r="R206" s="21" t="str" cm="1">
        <f t="array" ref="R206">INDEX(Table5[Restaurant Type],MATCH(Table4[[#This Row],[Restaurant ID]],Table5[Restaurant ID],0),)</f>
        <v>French</v>
      </c>
      <c r="S206" s="21" t="s">
        <v>2148</v>
      </c>
      <c r="T206" s="21">
        <f>Table4[[#This Row],[Order Ready Time]]-Table4[[#This Row],[Order Placed Time]]</f>
        <v>2.2222222222222254E-2</v>
      </c>
      <c r="U206" s="21">
        <f>Table4[[#This Row],[Order Picked Up By Driver Time]]-Table4[[#This Row],[Order Ready Time]]</f>
        <v>2.0833333333333259E-3</v>
      </c>
      <c r="V206" s="21">
        <f>Table4[[#This Row],[Order Delivered To Guest Time]]-Table4[[#This Row],[Order Picked Up By Driver Time]]</f>
        <v>7.6388888888889728E-3</v>
      </c>
      <c r="W206" s="20">
        <f t="shared" si="3"/>
        <v>3.1944444444444553E-2</v>
      </c>
    </row>
    <row r="207" spans="1:23" ht="14.25" hidden="1" customHeight="1" x14ac:dyDescent="0.35">
      <c r="A207" s="26">
        <v>120</v>
      </c>
      <c r="B207" s="16" t="s">
        <v>608</v>
      </c>
      <c r="C207" s="16" t="s">
        <v>605</v>
      </c>
      <c r="D207" s="16" t="s">
        <v>98</v>
      </c>
      <c r="E207" s="16" t="s">
        <v>606</v>
      </c>
      <c r="F207" s="17">
        <v>44036</v>
      </c>
      <c r="G207" s="16" t="s">
        <v>21</v>
      </c>
      <c r="H207" s="19">
        <v>63</v>
      </c>
      <c r="I207" s="19">
        <v>2</v>
      </c>
      <c r="J207" s="16">
        <v>2.0199999999999996</v>
      </c>
      <c r="K207" s="20" t="s">
        <v>609</v>
      </c>
      <c r="L207" s="20">
        <v>0.78472222222222221</v>
      </c>
      <c r="M207" s="20">
        <v>0.81074074074074076</v>
      </c>
      <c r="N207" s="20">
        <v>0.81437500000000007</v>
      </c>
      <c r="O207" s="20">
        <v>0.82030092592592585</v>
      </c>
      <c r="P207" s="16">
        <v>4</v>
      </c>
      <c r="Q207" s="16" t="str">
        <f>TEXT(Table4[[#This Row],[Order Date]],"DDDD")</f>
        <v>Friday</v>
      </c>
      <c r="R207" s="21" t="str" cm="1">
        <f t="array" ref="R207">INDEX(Table5[Restaurant Type],MATCH(Table4[[#This Row],[Restaurant ID]],Table5[Restaurant ID],0),)</f>
        <v>Pizza</v>
      </c>
      <c r="S207" s="21" t="s">
        <v>2148</v>
      </c>
      <c r="T207" s="21">
        <f>Table4[[#This Row],[Order Ready Time]]-Table4[[#This Row],[Order Placed Time]]</f>
        <v>2.6018518518518552E-2</v>
      </c>
      <c r="U207" s="21">
        <f>Table4[[#This Row],[Order Picked Up By Driver Time]]-Table4[[#This Row],[Order Ready Time]]</f>
        <v>3.6342592592593093E-3</v>
      </c>
      <c r="V207" s="21">
        <f>Table4[[#This Row],[Order Delivered To Guest Time]]-Table4[[#This Row],[Order Picked Up By Driver Time]]</f>
        <v>5.925925925925779E-3</v>
      </c>
      <c r="W207" s="20">
        <f t="shared" si="3"/>
        <v>3.557870370370364E-2</v>
      </c>
    </row>
    <row r="208" spans="1:23" ht="14.25" hidden="1" customHeight="1" x14ac:dyDescent="0.35">
      <c r="A208" s="26">
        <v>121</v>
      </c>
      <c r="B208" s="16" t="s">
        <v>610</v>
      </c>
      <c r="C208" s="16" t="s">
        <v>605</v>
      </c>
      <c r="D208" s="16" t="s">
        <v>102</v>
      </c>
      <c r="E208" s="16" t="s">
        <v>606</v>
      </c>
      <c r="F208" s="17">
        <v>44037</v>
      </c>
      <c r="G208" s="16" t="s">
        <v>21</v>
      </c>
      <c r="H208" s="19">
        <v>17</v>
      </c>
      <c r="I208" s="19">
        <v>0</v>
      </c>
      <c r="J208" s="16">
        <v>2.59</v>
      </c>
      <c r="K208" s="20" t="s">
        <v>611</v>
      </c>
      <c r="L208" s="20">
        <v>0.82638888888888884</v>
      </c>
      <c r="M208" s="20">
        <v>0.85053240740740732</v>
      </c>
      <c r="N208" s="20">
        <v>0.85649305555555555</v>
      </c>
      <c r="O208" s="20">
        <v>0.86273148148148149</v>
      </c>
      <c r="P208" s="16">
        <v>5</v>
      </c>
      <c r="Q208" s="16" t="str">
        <f>TEXT(Table4[[#This Row],[Order Date]],"DDDD")</f>
        <v>Saturday</v>
      </c>
      <c r="R208" s="21" t="str" cm="1">
        <f t="array" ref="R208">INDEX(Table5[Restaurant Type],MATCH(Table4[[#This Row],[Restaurant ID]],Table5[Restaurant ID],0),)</f>
        <v>Thaï</v>
      </c>
      <c r="S208" s="21" t="s">
        <v>2148</v>
      </c>
      <c r="T208" s="21">
        <f>Table4[[#This Row],[Order Ready Time]]-Table4[[#This Row],[Order Placed Time]]</f>
        <v>2.4143518518518481E-2</v>
      </c>
      <c r="U208" s="21">
        <f>Table4[[#This Row],[Order Picked Up By Driver Time]]-Table4[[#This Row],[Order Ready Time]]</f>
        <v>5.9606481481482287E-3</v>
      </c>
      <c r="V208" s="21">
        <f>Table4[[#This Row],[Order Delivered To Guest Time]]-Table4[[#This Row],[Order Picked Up By Driver Time]]</f>
        <v>6.2384259259259389E-3</v>
      </c>
      <c r="W208" s="20">
        <f t="shared" si="3"/>
        <v>3.6342592592592649E-2</v>
      </c>
    </row>
    <row r="209" spans="1:23" ht="14.25" hidden="1" customHeight="1" x14ac:dyDescent="0.35">
      <c r="A209" s="26">
        <v>122</v>
      </c>
      <c r="B209" s="16" t="s">
        <v>612</v>
      </c>
      <c r="C209" s="16" t="s">
        <v>613</v>
      </c>
      <c r="D209" s="16" t="s">
        <v>106</v>
      </c>
      <c r="E209" s="16" t="s">
        <v>614</v>
      </c>
      <c r="F209" s="17">
        <v>44038</v>
      </c>
      <c r="G209" s="16" t="s">
        <v>21</v>
      </c>
      <c r="H209" s="19">
        <v>24</v>
      </c>
      <c r="I209" s="19">
        <v>2</v>
      </c>
      <c r="J209" s="16">
        <v>2.4499999999999997</v>
      </c>
      <c r="K209" s="20" t="s">
        <v>615</v>
      </c>
      <c r="L209" s="20">
        <v>0.86805555555555547</v>
      </c>
      <c r="M209" s="20">
        <v>0.89608796296296289</v>
      </c>
      <c r="N209" s="20">
        <v>0.90334490740740747</v>
      </c>
      <c r="O209" s="20">
        <v>0.90738425925925925</v>
      </c>
      <c r="P209" s="16">
        <v>5</v>
      </c>
      <c r="Q209" s="16" t="str">
        <f>TEXT(Table4[[#This Row],[Order Date]],"DDDD")</f>
        <v>Sunday</v>
      </c>
      <c r="R209" s="21" t="str" cm="1">
        <f t="array" ref="R209">INDEX(Table5[Restaurant Type],MATCH(Table4[[#This Row],[Restaurant ID]],Table5[Restaurant ID],0),)</f>
        <v>Pizza</v>
      </c>
      <c r="S209" s="21" t="s">
        <v>2148</v>
      </c>
      <c r="T209" s="21">
        <f>Table4[[#This Row],[Order Ready Time]]-Table4[[#This Row],[Order Placed Time]]</f>
        <v>2.8032407407407423E-2</v>
      </c>
      <c r="U209" s="21">
        <f>Table4[[#This Row],[Order Picked Up By Driver Time]]-Table4[[#This Row],[Order Ready Time]]</f>
        <v>7.2569444444445796E-3</v>
      </c>
      <c r="V209" s="21">
        <f>Table4[[#This Row],[Order Delivered To Guest Time]]-Table4[[#This Row],[Order Picked Up By Driver Time]]</f>
        <v>4.0393518518517801E-3</v>
      </c>
      <c r="W209" s="20">
        <f t="shared" si="3"/>
        <v>3.9328703703703782E-2</v>
      </c>
    </row>
    <row r="210" spans="1:23" ht="14.25" hidden="1" customHeight="1" x14ac:dyDescent="0.35">
      <c r="A210" s="26">
        <v>123</v>
      </c>
      <c r="B210" s="16" t="s">
        <v>616</v>
      </c>
      <c r="C210" s="16" t="s">
        <v>613</v>
      </c>
      <c r="D210" s="16" t="s">
        <v>110</v>
      </c>
      <c r="E210" s="16" t="s">
        <v>614</v>
      </c>
      <c r="F210" s="17">
        <v>44039</v>
      </c>
      <c r="G210" s="16" t="s">
        <v>21</v>
      </c>
      <c r="H210" s="19">
        <v>61</v>
      </c>
      <c r="I210" s="19">
        <v>2</v>
      </c>
      <c r="J210" s="16">
        <v>1.4</v>
      </c>
      <c r="K210" s="20" t="s">
        <v>617</v>
      </c>
      <c r="L210" s="20">
        <v>0.78472222222222221</v>
      </c>
      <c r="M210" s="20">
        <v>0.81074074074074076</v>
      </c>
      <c r="N210" s="20">
        <v>0.81437500000000007</v>
      </c>
      <c r="O210" s="20">
        <v>0.82030092592592585</v>
      </c>
      <c r="P210" s="16">
        <v>3</v>
      </c>
      <c r="Q210" s="16" t="str">
        <f>TEXT(Table4[[#This Row],[Order Date]],"DDDD")</f>
        <v>Monday</v>
      </c>
      <c r="R210" s="21" t="str" cm="1">
        <f t="array" ref="R210">INDEX(Table5[Restaurant Type],MATCH(Table4[[#This Row],[Restaurant ID]],Table5[Restaurant ID],0),)</f>
        <v>Pizza</v>
      </c>
      <c r="S210" s="21" t="s">
        <v>2148</v>
      </c>
      <c r="T210" s="21">
        <f>Table4[[#This Row],[Order Ready Time]]-Table4[[#This Row],[Order Placed Time]]</f>
        <v>2.6018518518518552E-2</v>
      </c>
      <c r="U210" s="21">
        <f>Table4[[#This Row],[Order Picked Up By Driver Time]]-Table4[[#This Row],[Order Ready Time]]</f>
        <v>3.6342592592593093E-3</v>
      </c>
      <c r="V210" s="21">
        <f>Table4[[#This Row],[Order Delivered To Guest Time]]-Table4[[#This Row],[Order Picked Up By Driver Time]]</f>
        <v>5.925925925925779E-3</v>
      </c>
      <c r="W210" s="20">
        <f t="shared" si="3"/>
        <v>3.557870370370364E-2</v>
      </c>
    </row>
    <row r="211" spans="1:23" ht="14.25" hidden="1" customHeight="1" x14ac:dyDescent="0.35">
      <c r="A211" s="26">
        <v>125</v>
      </c>
      <c r="B211" s="16" t="s">
        <v>618</v>
      </c>
      <c r="C211" s="16" t="s">
        <v>619</v>
      </c>
      <c r="D211" s="16" t="s">
        <v>114</v>
      </c>
      <c r="E211" s="16" t="s">
        <v>620</v>
      </c>
      <c r="F211" s="17">
        <v>44040</v>
      </c>
      <c r="G211" s="16" t="s">
        <v>21</v>
      </c>
      <c r="H211" s="19">
        <v>44</v>
      </c>
      <c r="I211" s="19">
        <v>1</v>
      </c>
      <c r="J211" s="16">
        <v>2.5</v>
      </c>
      <c r="K211" s="20" t="s">
        <v>25</v>
      </c>
      <c r="L211" s="20">
        <v>0.82638888888888884</v>
      </c>
      <c r="M211" s="20">
        <v>0.85053240740740732</v>
      </c>
      <c r="N211" s="20">
        <v>0.85649305555555555</v>
      </c>
      <c r="O211" s="20">
        <v>0.86273148148148149</v>
      </c>
      <c r="P211" s="16">
        <v>5</v>
      </c>
      <c r="Q211" s="16" t="str">
        <f>TEXT(Table4[[#This Row],[Order Date]],"DDDD")</f>
        <v>Tuesday</v>
      </c>
      <c r="R211" s="21" t="str" cm="1">
        <f t="array" ref="R211">INDEX(Table5[Restaurant Type],MATCH(Table4[[#This Row],[Restaurant ID]],Table5[Restaurant ID],0),)</f>
        <v>Pizza</v>
      </c>
      <c r="S211" s="21" t="s">
        <v>2148</v>
      </c>
      <c r="T211" s="21">
        <f>Table4[[#This Row],[Order Ready Time]]-Table4[[#This Row],[Order Placed Time]]</f>
        <v>2.4143518518518481E-2</v>
      </c>
      <c r="U211" s="21">
        <f>Table4[[#This Row],[Order Picked Up By Driver Time]]-Table4[[#This Row],[Order Ready Time]]</f>
        <v>5.9606481481482287E-3</v>
      </c>
      <c r="V211" s="21">
        <f>Table4[[#This Row],[Order Delivered To Guest Time]]-Table4[[#This Row],[Order Picked Up By Driver Time]]</f>
        <v>6.2384259259259389E-3</v>
      </c>
      <c r="W211" s="20">
        <f t="shared" si="3"/>
        <v>3.6342592592592649E-2</v>
      </c>
    </row>
    <row r="212" spans="1:23" ht="14.25" hidden="1" customHeight="1" x14ac:dyDescent="0.35">
      <c r="A212" s="26">
        <v>126</v>
      </c>
      <c r="B212" s="16" t="s">
        <v>621</v>
      </c>
      <c r="C212" s="16" t="s">
        <v>622</v>
      </c>
      <c r="D212" s="16" t="s">
        <v>118</v>
      </c>
      <c r="E212" s="16" t="s">
        <v>623</v>
      </c>
      <c r="F212" s="17">
        <v>44041</v>
      </c>
      <c r="G212" s="16" t="s">
        <v>21</v>
      </c>
      <c r="H212" s="19">
        <v>50</v>
      </c>
      <c r="I212" s="19">
        <v>0</v>
      </c>
      <c r="J212" s="16">
        <v>5.97</v>
      </c>
      <c r="K212" s="20" t="s">
        <v>28</v>
      </c>
      <c r="L212" s="20">
        <v>0.86805555555555547</v>
      </c>
      <c r="M212" s="20">
        <v>0.89608796296296289</v>
      </c>
      <c r="N212" s="20">
        <v>0.90334490740740747</v>
      </c>
      <c r="O212" s="20">
        <v>0.90738425925925925</v>
      </c>
      <c r="P212" s="16">
        <v>5</v>
      </c>
      <c r="Q212" s="16" t="str">
        <f>TEXT(Table4[[#This Row],[Order Date]],"DDDD")</f>
        <v>Wednesday</v>
      </c>
      <c r="R212" s="21" t="str" cm="1">
        <f t="array" ref="R212">INDEX(Table5[Restaurant Type],MATCH(Table4[[#This Row],[Restaurant ID]],Table5[Restaurant ID],0),)</f>
        <v>Oriental</v>
      </c>
      <c r="S212" s="21" t="s">
        <v>2148</v>
      </c>
      <c r="T212" s="21">
        <f>Table4[[#This Row],[Order Ready Time]]-Table4[[#This Row],[Order Placed Time]]</f>
        <v>2.8032407407407423E-2</v>
      </c>
      <c r="U212" s="21">
        <f>Table4[[#This Row],[Order Picked Up By Driver Time]]-Table4[[#This Row],[Order Ready Time]]</f>
        <v>7.2569444444445796E-3</v>
      </c>
      <c r="V212" s="21">
        <f>Table4[[#This Row],[Order Delivered To Guest Time]]-Table4[[#This Row],[Order Picked Up By Driver Time]]</f>
        <v>4.0393518518517801E-3</v>
      </c>
      <c r="W212" s="20">
        <f t="shared" si="3"/>
        <v>3.9328703703703782E-2</v>
      </c>
    </row>
    <row r="213" spans="1:23" ht="14.25" customHeight="1" x14ac:dyDescent="0.35">
      <c r="A213" s="26"/>
      <c r="B213" s="16"/>
      <c r="C213" s="16"/>
      <c r="D213" s="16"/>
      <c r="E213" s="16"/>
      <c r="F213" s="17"/>
      <c r="G213" s="16"/>
      <c r="H213" s="19"/>
      <c r="I213" s="19"/>
      <c r="J213" s="16"/>
      <c r="K213" s="20"/>
      <c r="L213" s="20"/>
      <c r="M213" s="20"/>
      <c r="N213" s="20"/>
      <c r="O213" s="20"/>
      <c r="Q213" s="20"/>
      <c r="R213" s="16"/>
      <c r="S213" s="16"/>
      <c r="T213" s="21"/>
      <c r="U213" s="21"/>
      <c r="V213" s="21"/>
      <c r="W213" s="21"/>
    </row>
    <row r="214" spans="1:23" ht="14.25" customHeight="1" x14ac:dyDescent="0.35">
      <c r="A214" s="26"/>
      <c r="B214" s="16"/>
      <c r="C214" s="16"/>
      <c r="D214" s="16"/>
      <c r="E214" s="16"/>
      <c r="F214" s="17"/>
      <c r="G214" s="16"/>
      <c r="H214" s="19"/>
      <c r="I214" s="19"/>
      <c r="J214" s="16"/>
      <c r="K214" s="20"/>
      <c r="L214" s="20"/>
      <c r="M214" s="20"/>
      <c r="N214" s="20"/>
      <c r="O214" s="20"/>
      <c r="Q214" s="20"/>
      <c r="R214" s="16"/>
      <c r="S214" s="16"/>
      <c r="T214" s="21"/>
      <c r="U214" s="21"/>
      <c r="V214" s="21"/>
      <c r="W214" s="21"/>
    </row>
    <row r="215" spans="1:23" ht="14.25" customHeight="1" x14ac:dyDescent="0.35">
      <c r="A215" s="26"/>
      <c r="B215" s="16"/>
      <c r="C215" s="16"/>
      <c r="D215" s="16"/>
      <c r="E215" s="16"/>
      <c r="F215" s="17"/>
      <c r="G215" s="16"/>
      <c r="H215" s="19"/>
      <c r="I215" s="19"/>
      <c r="J215" s="16"/>
      <c r="K215" s="20"/>
      <c r="L215" s="20"/>
      <c r="M215" s="20"/>
      <c r="N215" s="20"/>
      <c r="O215" s="20"/>
      <c r="Q215" s="20"/>
      <c r="R215" s="16"/>
      <c r="S215" s="16"/>
      <c r="T215" s="21"/>
      <c r="U215" s="21"/>
      <c r="V215" s="21"/>
      <c r="W215" s="21"/>
    </row>
    <row r="216" spans="1:23" ht="14.25" customHeight="1" x14ac:dyDescent="0.35">
      <c r="A216" s="26"/>
      <c r="B216" s="16"/>
      <c r="C216" s="16"/>
      <c r="D216" s="16"/>
      <c r="E216" s="16"/>
      <c r="F216" s="17"/>
      <c r="G216" s="16"/>
      <c r="H216" s="19"/>
      <c r="I216" s="19"/>
      <c r="J216" s="16"/>
      <c r="K216" s="20"/>
      <c r="L216" s="20"/>
      <c r="M216" s="20"/>
      <c r="N216" s="20"/>
      <c r="O216" s="20"/>
      <c r="Q216" s="20"/>
      <c r="R216" s="16"/>
      <c r="S216" s="16"/>
      <c r="T216" s="21"/>
      <c r="U216" s="21"/>
      <c r="V216" s="21"/>
      <c r="W216" s="21"/>
    </row>
    <row r="217" spans="1:23" ht="14.25" customHeight="1" x14ac:dyDescent="0.35">
      <c r="A217" s="26"/>
      <c r="B217" s="16"/>
      <c r="C217" s="16"/>
      <c r="D217" s="16"/>
      <c r="E217" s="16"/>
      <c r="F217" s="17"/>
      <c r="G217" s="16"/>
      <c r="H217" s="19"/>
      <c r="I217" s="19"/>
      <c r="J217" s="16"/>
      <c r="K217" s="20"/>
      <c r="L217" s="20"/>
      <c r="M217" s="20"/>
      <c r="N217" s="20"/>
      <c r="O217" s="20"/>
      <c r="Q217" s="20"/>
      <c r="R217" s="16"/>
      <c r="S217" s="16"/>
      <c r="T217" s="21"/>
      <c r="U217" s="21"/>
      <c r="V217" s="21"/>
      <c r="W217" s="21"/>
    </row>
    <row r="218" spans="1:23" ht="14.25" customHeight="1" x14ac:dyDescent="0.35">
      <c r="A218" s="26"/>
      <c r="B218" s="16"/>
      <c r="C218" s="16"/>
      <c r="D218" s="16"/>
      <c r="E218" s="16"/>
      <c r="F218" s="17"/>
      <c r="G218" s="16"/>
      <c r="H218" s="19"/>
      <c r="I218" s="19"/>
      <c r="J218" s="16"/>
      <c r="K218" s="20"/>
      <c r="L218" s="20"/>
      <c r="M218" s="20"/>
      <c r="N218" s="20"/>
      <c r="O218" s="20"/>
      <c r="Q218" s="20"/>
      <c r="R218" s="16"/>
      <c r="S218" s="16"/>
      <c r="T218" s="21"/>
      <c r="U218" s="21"/>
      <c r="V218" s="21"/>
      <c r="W218" s="21"/>
    </row>
    <row r="219" spans="1:23" ht="14.25" customHeight="1" x14ac:dyDescent="0.35">
      <c r="A219" s="26"/>
      <c r="B219" s="16"/>
      <c r="C219" s="16"/>
      <c r="D219" s="16"/>
      <c r="E219" s="16"/>
      <c r="F219" s="17"/>
      <c r="G219" s="16"/>
      <c r="H219" s="19"/>
      <c r="I219" s="19"/>
      <c r="J219" s="16"/>
      <c r="K219" s="20"/>
      <c r="L219" s="20"/>
      <c r="M219" s="20"/>
      <c r="N219" s="20"/>
      <c r="O219" s="20"/>
      <c r="Q219" s="20"/>
      <c r="R219" s="16"/>
      <c r="S219" s="16"/>
      <c r="T219" s="21"/>
      <c r="U219" s="21"/>
      <c r="V219" s="21"/>
      <c r="W219" s="21"/>
    </row>
    <row r="220" spans="1:23" ht="14.25" customHeight="1" x14ac:dyDescent="0.35">
      <c r="A220" s="26"/>
      <c r="B220" s="16"/>
      <c r="C220" s="16"/>
      <c r="D220" s="16"/>
      <c r="E220" s="16"/>
      <c r="F220" s="17"/>
      <c r="G220" s="16"/>
      <c r="H220" s="19"/>
      <c r="I220" s="19"/>
      <c r="J220" s="16"/>
      <c r="K220" s="20"/>
      <c r="L220" s="20"/>
      <c r="M220" s="20"/>
      <c r="N220" s="20"/>
      <c r="O220" s="20"/>
      <c r="Q220" s="20"/>
      <c r="R220" s="16"/>
      <c r="S220" s="16"/>
      <c r="T220" s="21"/>
      <c r="U220" s="21"/>
      <c r="V220" s="21"/>
      <c r="W220" s="21"/>
    </row>
    <row r="221" spans="1:23" ht="14.25" customHeight="1" x14ac:dyDescent="0.35">
      <c r="A221" s="26"/>
      <c r="B221" s="16"/>
      <c r="C221" s="16"/>
      <c r="D221" s="16"/>
      <c r="E221" s="16"/>
      <c r="F221" s="17"/>
      <c r="G221" s="16"/>
      <c r="H221" s="19"/>
      <c r="I221" s="19"/>
      <c r="J221" s="16"/>
      <c r="K221" s="20"/>
      <c r="L221" s="20"/>
      <c r="M221" s="20"/>
      <c r="N221" s="20"/>
      <c r="O221" s="20"/>
      <c r="Q221" s="20"/>
      <c r="R221" s="16"/>
      <c r="S221" s="16"/>
      <c r="T221" s="21"/>
      <c r="U221" s="21"/>
      <c r="V221" s="21"/>
      <c r="W221" s="21"/>
    </row>
    <row r="222" spans="1:23" ht="14.25" customHeight="1" x14ac:dyDescent="0.35">
      <c r="A222" s="26"/>
      <c r="B222" s="16"/>
      <c r="C222" s="16"/>
      <c r="D222" s="16"/>
      <c r="E222" s="16"/>
      <c r="F222" s="17"/>
      <c r="G222" s="16"/>
      <c r="H222" s="19"/>
      <c r="I222" s="19"/>
      <c r="J222" s="16"/>
      <c r="K222" s="20"/>
      <c r="L222" s="20"/>
      <c r="M222" s="20"/>
      <c r="N222" s="20"/>
      <c r="O222" s="20"/>
      <c r="Q222" s="20"/>
      <c r="R222" s="16"/>
      <c r="S222" s="16"/>
      <c r="T222" s="21"/>
      <c r="U222" s="21"/>
      <c r="V222" s="21"/>
      <c r="W222" s="21"/>
    </row>
    <row r="223" spans="1:23" ht="14.25" customHeight="1" x14ac:dyDescent="0.35">
      <c r="A223" s="26"/>
      <c r="B223" s="16"/>
      <c r="C223" s="16"/>
      <c r="D223" s="16"/>
      <c r="E223" s="16"/>
      <c r="F223" s="17"/>
      <c r="G223" s="16"/>
      <c r="H223" s="19"/>
      <c r="I223" s="19"/>
      <c r="J223" s="16"/>
      <c r="K223" s="20"/>
      <c r="L223" s="20"/>
      <c r="M223" s="20"/>
      <c r="N223" s="20"/>
      <c r="O223" s="20"/>
      <c r="Q223" s="20"/>
      <c r="R223" s="16"/>
      <c r="S223" s="16"/>
      <c r="T223" s="21"/>
      <c r="U223" s="21"/>
      <c r="V223" s="21"/>
      <c r="W223" s="21"/>
    </row>
    <row r="224" spans="1:23" ht="14.25" customHeight="1" x14ac:dyDescent="0.35">
      <c r="A224" s="26"/>
      <c r="B224" s="16"/>
      <c r="C224" s="16"/>
      <c r="D224" s="16"/>
      <c r="E224" s="16"/>
      <c r="F224" s="17"/>
      <c r="G224" s="16"/>
      <c r="H224" s="19"/>
      <c r="I224" s="19"/>
      <c r="J224" s="16"/>
      <c r="K224" s="20"/>
      <c r="L224" s="20"/>
      <c r="M224" s="20"/>
      <c r="N224" s="20"/>
      <c r="O224" s="20"/>
      <c r="Q224" s="20"/>
      <c r="R224" s="16"/>
      <c r="S224" s="16"/>
      <c r="T224" s="21"/>
      <c r="U224" s="21"/>
      <c r="V224" s="21"/>
      <c r="W224" s="21"/>
    </row>
    <row r="225" spans="1:23" ht="14.25" customHeight="1" x14ac:dyDescent="0.35">
      <c r="A225" s="26"/>
      <c r="B225" s="16"/>
      <c r="C225" s="16"/>
      <c r="D225" s="16"/>
      <c r="E225" s="16"/>
      <c r="F225" s="17"/>
      <c r="G225" s="16"/>
      <c r="H225" s="19"/>
      <c r="I225" s="19"/>
      <c r="J225" s="16"/>
      <c r="K225" s="20"/>
      <c r="L225" s="20"/>
      <c r="M225" s="20"/>
      <c r="N225" s="20"/>
      <c r="O225" s="20"/>
      <c r="Q225" s="20"/>
      <c r="R225" s="16"/>
      <c r="S225" s="16"/>
      <c r="T225" s="21"/>
      <c r="U225" s="21"/>
      <c r="V225" s="21"/>
      <c r="W225" s="21"/>
    </row>
    <row r="226" spans="1:23" ht="14.25" customHeight="1" x14ac:dyDescent="0.35">
      <c r="A226" s="26"/>
      <c r="B226" s="16"/>
      <c r="C226" s="16"/>
      <c r="D226" s="16"/>
      <c r="E226" s="16"/>
      <c r="F226" s="17"/>
      <c r="G226" s="16"/>
      <c r="H226" s="19"/>
      <c r="I226" s="19"/>
      <c r="J226" s="16"/>
      <c r="K226" s="20"/>
      <c r="L226" s="20"/>
      <c r="M226" s="20"/>
      <c r="N226" s="20"/>
      <c r="O226" s="20"/>
      <c r="Q226" s="20"/>
      <c r="R226" s="16"/>
      <c r="S226" s="16"/>
      <c r="T226" s="21"/>
      <c r="U226" s="21"/>
      <c r="V226" s="21"/>
      <c r="W226" s="21"/>
    </row>
    <row r="227" spans="1:23" ht="14.25" customHeight="1" x14ac:dyDescent="0.35">
      <c r="A227" s="26"/>
      <c r="B227" s="16"/>
      <c r="C227" s="16"/>
      <c r="D227" s="16"/>
      <c r="E227" s="16"/>
      <c r="F227" s="17"/>
      <c r="G227" s="16"/>
      <c r="H227" s="19"/>
      <c r="I227" s="19"/>
      <c r="J227" s="16"/>
      <c r="K227" s="20"/>
      <c r="L227" s="20"/>
      <c r="M227" s="20"/>
      <c r="N227" s="20"/>
      <c r="O227" s="20"/>
      <c r="Q227" s="20"/>
      <c r="R227" s="16"/>
      <c r="S227" s="16"/>
      <c r="T227" s="21"/>
      <c r="U227" s="21"/>
      <c r="V227" s="21"/>
      <c r="W227" s="21"/>
    </row>
    <row r="228" spans="1:23" ht="14.25" customHeight="1" x14ac:dyDescent="0.35">
      <c r="A228" s="26"/>
      <c r="B228" s="16"/>
      <c r="C228" s="16"/>
      <c r="D228" s="16"/>
      <c r="E228" s="16"/>
      <c r="F228" s="17"/>
      <c r="G228" s="16"/>
      <c r="H228" s="19"/>
      <c r="I228" s="19"/>
      <c r="J228" s="16"/>
      <c r="K228" s="20"/>
      <c r="L228" s="20"/>
      <c r="M228" s="20"/>
      <c r="N228" s="20"/>
      <c r="O228" s="20"/>
      <c r="Q228" s="20"/>
      <c r="R228" s="16"/>
      <c r="S228" s="16"/>
      <c r="T228" s="21"/>
      <c r="U228" s="21"/>
      <c r="V228" s="21"/>
      <c r="W228" s="21"/>
    </row>
    <row r="229" spans="1:23" ht="14.25" customHeight="1" x14ac:dyDescent="0.35">
      <c r="A229" s="26"/>
      <c r="B229" s="16"/>
      <c r="C229" s="16"/>
      <c r="D229" s="16"/>
      <c r="E229" s="16"/>
      <c r="F229" s="17"/>
      <c r="G229" s="16"/>
      <c r="H229" s="19"/>
      <c r="I229" s="19"/>
      <c r="J229" s="16"/>
      <c r="K229" s="20"/>
      <c r="L229" s="20"/>
      <c r="M229" s="20"/>
      <c r="N229" s="20"/>
      <c r="O229" s="20"/>
      <c r="Q229" s="20"/>
      <c r="R229" s="16"/>
      <c r="S229" s="16"/>
      <c r="T229" s="21"/>
      <c r="U229" s="21"/>
      <c r="V229" s="21"/>
      <c r="W229" s="21"/>
    </row>
    <row r="230" spans="1:23" ht="14.25" customHeight="1" x14ac:dyDescent="0.35">
      <c r="A230" s="26"/>
      <c r="B230" s="16"/>
      <c r="C230" s="16"/>
      <c r="D230" s="16"/>
      <c r="E230" s="16"/>
      <c r="F230" s="17"/>
      <c r="G230" s="16"/>
      <c r="H230" s="19"/>
      <c r="I230" s="19"/>
      <c r="J230" s="16"/>
      <c r="K230" s="20"/>
      <c r="L230" s="20"/>
      <c r="M230" s="20"/>
      <c r="N230" s="20"/>
      <c r="O230" s="20"/>
      <c r="Q230" s="20"/>
      <c r="R230" s="16"/>
      <c r="S230" s="16"/>
      <c r="T230" s="21"/>
      <c r="U230" s="21"/>
      <c r="V230" s="21"/>
      <c r="W230" s="21"/>
    </row>
    <row r="231" spans="1:23" ht="14.25" customHeight="1" x14ac:dyDescent="0.35">
      <c r="A231" s="26"/>
      <c r="B231" s="16"/>
      <c r="C231" s="16"/>
      <c r="D231" s="16"/>
      <c r="E231" s="16"/>
      <c r="F231" s="17"/>
      <c r="G231" s="16"/>
      <c r="H231" s="19"/>
      <c r="I231" s="19"/>
      <c r="J231" s="16"/>
      <c r="K231" s="20"/>
      <c r="L231" s="20"/>
      <c r="M231" s="20"/>
      <c r="N231" s="20"/>
      <c r="O231" s="20"/>
      <c r="Q231" s="20"/>
      <c r="R231" s="16"/>
      <c r="S231" s="16"/>
      <c r="T231" s="21"/>
      <c r="U231" s="21"/>
      <c r="V231" s="21"/>
      <c r="W231" s="21"/>
    </row>
    <row r="232" spans="1:23" ht="14.25" customHeight="1" x14ac:dyDescent="0.35">
      <c r="A232" s="26"/>
      <c r="B232" s="16"/>
      <c r="C232" s="16"/>
      <c r="D232" s="16"/>
      <c r="E232" s="16"/>
      <c r="F232" s="17"/>
      <c r="G232" s="16"/>
      <c r="H232" s="19"/>
      <c r="I232" s="19"/>
      <c r="J232" s="16"/>
      <c r="K232" s="20"/>
      <c r="L232" s="20"/>
      <c r="M232" s="20"/>
      <c r="N232" s="20"/>
      <c r="O232" s="20"/>
      <c r="Q232" s="20"/>
      <c r="R232" s="16"/>
      <c r="S232" s="16"/>
      <c r="T232" s="21"/>
      <c r="U232" s="21"/>
      <c r="V232" s="21"/>
      <c r="W232" s="21"/>
    </row>
    <row r="233" spans="1:23" ht="14.25" customHeight="1" x14ac:dyDescent="0.35">
      <c r="A233" s="26"/>
      <c r="B233" s="16"/>
      <c r="C233" s="16"/>
      <c r="D233" s="16"/>
      <c r="E233" s="16"/>
      <c r="F233" s="17"/>
      <c r="G233" s="16"/>
      <c r="H233" s="19"/>
      <c r="I233" s="19"/>
      <c r="J233" s="16"/>
      <c r="K233" s="20"/>
      <c r="L233" s="20"/>
      <c r="M233" s="20"/>
      <c r="N233" s="20"/>
      <c r="O233" s="20"/>
      <c r="Q233" s="20"/>
      <c r="R233" s="16"/>
      <c r="S233" s="16"/>
      <c r="T233" s="21"/>
      <c r="U233" s="21"/>
      <c r="V233" s="21"/>
      <c r="W233" s="21"/>
    </row>
    <row r="234" spans="1:23" ht="14.25" customHeight="1" x14ac:dyDescent="0.35">
      <c r="A234" s="26"/>
      <c r="B234" s="16"/>
      <c r="C234" s="16"/>
      <c r="D234" s="16"/>
      <c r="E234" s="16"/>
      <c r="F234" s="17"/>
      <c r="G234" s="16"/>
      <c r="H234" s="19"/>
      <c r="I234" s="19"/>
      <c r="J234" s="16"/>
      <c r="K234" s="20"/>
      <c r="L234" s="20"/>
      <c r="M234" s="20"/>
      <c r="N234" s="20"/>
      <c r="O234" s="20"/>
      <c r="Q234" s="20"/>
      <c r="R234" s="16"/>
      <c r="S234" s="16"/>
      <c r="T234" s="21"/>
      <c r="U234" s="21"/>
      <c r="V234" s="21"/>
      <c r="W234" s="21"/>
    </row>
    <row r="235" spans="1:23" ht="14.25" customHeight="1" x14ac:dyDescent="0.35">
      <c r="A235" s="26"/>
      <c r="B235" s="16"/>
      <c r="C235" s="16"/>
      <c r="D235" s="16"/>
      <c r="E235" s="16"/>
      <c r="F235" s="17"/>
      <c r="G235" s="16"/>
      <c r="H235" s="19"/>
      <c r="I235" s="19"/>
      <c r="J235" s="16"/>
      <c r="K235" s="20"/>
      <c r="L235" s="20"/>
      <c r="M235" s="20"/>
      <c r="N235" s="20"/>
      <c r="O235" s="20"/>
      <c r="Q235" s="20"/>
      <c r="R235" s="16"/>
      <c r="S235" s="16"/>
      <c r="T235" s="21"/>
      <c r="U235" s="21"/>
      <c r="V235" s="21"/>
      <c r="W235" s="21"/>
    </row>
    <row r="236" spans="1:23" ht="14.25" customHeight="1" x14ac:dyDescent="0.35">
      <c r="A236" s="26"/>
      <c r="B236" s="16"/>
      <c r="C236" s="16"/>
      <c r="D236" s="16"/>
      <c r="E236" s="16"/>
      <c r="F236" s="17"/>
      <c r="G236" s="16"/>
      <c r="H236" s="19"/>
      <c r="I236" s="19"/>
      <c r="J236" s="16"/>
      <c r="K236" s="20"/>
      <c r="L236" s="20"/>
      <c r="M236" s="20"/>
      <c r="N236" s="20"/>
      <c r="O236" s="20"/>
      <c r="Q236" s="20"/>
      <c r="R236" s="16"/>
      <c r="S236" s="16"/>
      <c r="T236" s="21"/>
      <c r="U236" s="21"/>
      <c r="V236" s="21"/>
      <c r="W236" s="21"/>
    </row>
    <row r="237" spans="1:23" ht="14.25" customHeight="1" x14ac:dyDescent="0.35">
      <c r="A237" s="26"/>
      <c r="B237" s="16"/>
      <c r="C237" s="16"/>
      <c r="D237" s="16"/>
      <c r="E237" s="16"/>
      <c r="F237" s="17"/>
      <c r="G237" s="16"/>
      <c r="H237" s="19"/>
      <c r="I237" s="19"/>
      <c r="J237" s="16"/>
      <c r="K237" s="20"/>
      <c r="L237" s="20"/>
      <c r="M237" s="20"/>
      <c r="N237" s="20"/>
      <c r="O237" s="20"/>
      <c r="Q237" s="20"/>
      <c r="R237" s="16"/>
      <c r="S237" s="16"/>
      <c r="T237" s="21"/>
      <c r="U237" s="21"/>
      <c r="V237" s="21"/>
      <c r="W237" s="21"/>
    </row>
    <row r="238" spans="1:23" ht="14.25" customHeight="1" x14ac:dyDescent="0.35">
      <c r="A238" s="26"/>
      <c r="B238" s="16"/>
      <c r="C238" s="16"/>
      <c r="D238" s="16"/>
      <c r="E238" s="16"/>
      <c r="F238" s="17"/>
      <c r="G238" s="16"/>
      <c r="H238" s="19"/>
      <c r="I238" s="19"/>
      <c r="J238" s="16"/>
      <c r="K238" s="20"/>
      <c r="L238" s="20"/>
      <c r="M238" s="20"/>
      <c r="N238" s="20"/>
      <c r="O238" s="20"/>
      <c r="Q238" s="20"/>
      <c r="R238" s="16"/>
      <c r="S238" s="16"/>
      <c r="T238" s="21"/>
      <c r="U238" s="21"/>
      <c r="V238" s="21"/>
      <c r="W238" s="21"/>
    </row>
    <row r="239" spans="1:23" ht="14.25" customHeight="1" x14ac:dyDescent="0.35">
      <c r="A239" s="26"/>
      <c r="B239" s="16"/>
      <c r="C239" s="16"/>
      <c r="D239" s="16"/>
      <c r="E239" s="16"/>
      <c r="F239" s="17"/>
      <c r="G239" s="16"/>
      <c r="H239" s="19"/>
      <c r="I239" s="19"/>
      <c r="J239" s="16"/>
      <c r="K239" s="20"/>
      <c r="L239" s="20"/>
      <c r="M239" s="20"/>
      <c r="N239" s="20"/>
      <c r="O239" s="20"/>
      <c r="Q239" s="20"/>
      <c r="R239" s="16"/>
      <c r="S239" s="16"/>
      <c r="T239" s="21"/>
      <c r="U239" s="21"/>
      <c r="V239" s="21"/>
      <c r="W239" s="21"/>
    </row>
    <row r="240" spans="1:23" ht="14.25" customHeight="1" x14ac:dyDescent="0.35">
      <c r="A240" s="26"/>
      <c r="B240" s="16"/>
      <c r="C240" s="16"/>
      <c r="D240" s="16"/>
      <c r="E240" s="16"/>
      <c r="F240" s="17"/>
      <c r="G240" s="16"/>
      <c r="H240" s="19"/>
      <c r="I240" s="19"/>
      <c r="J240" s="16"/>
      <c r="K240" s="20"/>
      <c r="L240" s="20"/>
      <c r="M240" s="20"/>
      <c r="N240" s="20"/>
      <c r="O240" s="20"/>
      <c r="Q240" s="20"/>
      <c r="R240" s="16"/>
      <c r="S240" s="16"/>
      <c r="T240" s="21"/>
      <c r="U240" s="21"/>
      <c r="V240" s="21"/>
      <c r="W240" s="21"/>
    </row>
    <row r="241" spans="1:23" ht="14.25" customHeight="1" x14ac:dyDescent="0.35">
      <c r="A241" s="26"/>
      <c r="B241" s="16"/>
      <c r="C241" s="16"/>
      <c r="D241" s="16"/>
      <c r="E241" s="16"/>
      <c r="F241" s="17"/>
      <c r="G241" s="16"/>
      <c r="H241" s="19"/>
      <c r="I241" s="19"/>
      <c r="J241" s="16"/>
      <c r="K241" s="20"/>
      <c r="L241" s="20"/>
      <c r="M241" s="20"/>
      <c r="N241" s="20"/>
      <c r="O241" s="20"/>
      <c r="Q241" s="20"/>
      <c r="R241" s="16"/>
      <c r="S241" s="16"/>
      <c r="T241" s="21"/>
      <c r="U241" s="21"/>
      <c r="V241" s="21"/>
      <c r="W241" s="21"/>
    </row>
    <row r="242" spans="1:23" ht="14.25" customHeight="1" x14ac:dyDescent="0.35">
      <c r="A242" s="26"/>
      <c r="B242" s="16"/>
      <c r="C242" s="16"/>
      <c r="D242" s="16"/>
      <c r="E242" s="16"/>
      <c r="F242" s="17"/>
      <c r="G242" s="16"/>
      <c r="H242" s="19"/>
      <c r="I242" s="19"/>
      <c r="J242" s="16"/>
      <c r="K242" s="20"/>
      <c r="L242" s="20"/>
      <c r="M242" s="20"/>
      <c r="N242" s="20"/>
      <c r="O242" s="20"/>
      <c r="Q242" s="20"/>
      <c r="R242" s="16"/>
      <c r="S242" s="16"/>
      <c r="T242" s="21"/>
      <c r="U242" s="21"/>
      <c r="V242" s="21"/>
      <c r="W242" s="21"/>
    </row>
    <row r="243" spans="1:23" ht="14.25" customHeight="1" x14ac:dyDescent="0.35">
      <c r="A243" s="26"/>
      <c r="B243" s="16"/>
      <c r="C243" s="16"/>
      <c r="D243" s="16"/>
      <c r="E243" s="16"/>
      <c r="F243" s="17"/>
      <c r="G243" s="16"/>
      <c r="H243" s="19"/>
      <c r="I243" s="19"/>
      <c r="J243" s="16"/>
      <c r="K243" s="20"/>
      <c r="L243" s="20"/>
      <c r="M243" s="20"/>
      <c r="N243" s="20"/>
      <c r="O243" s="20"/>
      <c r="Q243" s="20"/>
      <c r="R243" s="16"/>
      <c r="S243" s="16"/>
      <c r="T243" s="21"/>
      <c r="U243" s="21"/>
      <c r="V243" s="21"/>
      <c r="W243" s="21"/>
    </row>
    <row r="244" spans="1:23" ht="14.25" customHeight="1" x14ac:dyDescent="0.35">
      <c r="A244" s="26"/>
      <c r="B244" s="16"/>
      <c r="C244" s="16"/>
      <c r="D244" s="16"/>
      <c r="E244" s="16"/>
      <c r="F244" s="17"/>
      <c r="G244" s="16"/>
      <c r="H244" s="19"/>
      <c r="I244" s="19"/>
      <c r="J244" s="16"/>
      <c r="K244" s="20"/>
      <c r="L244" s="20"/>
      <c r="M244" s="20"/>
      <c r="N244" s="20"/>
      <c r="O244" s="20"/>
      <c r="Q244" s="20"/>
      <c r="R244" s="16"/>
      <c r="S244" s="16"/>
      <c r="T244" s="21"/>
      <c r="U244" s="21"/>
      <c r="V244" s="21"/>
      <c r="W244" s="21"/>
    </row>
    <row r="245" spans="1:23" ht="14.25" customHeight="1" x14ac:dyDescent="0.35">
      <c r="A245" s="26"/>
      <c r="B245" s="16"/>
      <c r="C245" s="16"/>
      <c r="D245" s="16"/>
      <c r="E245" s="16"/>
      <c r="F245" s="17"/>
      <c r="G245" s="16"/>
      <c r="H245" s="19"/>
      <c r="I245" s="19"/>
      <c r="J245" s="16"/>
      <c r="K245" s="20"/>
      <c r="L245" s="20"/>
      <c r="M245" s="20"/>
      <c r="N245" s="20"/>
      <c r="O245" s="20"/>
      <c r="Q245" s="20"/>
      <c r="R245" s="16"/>
      <c r="S245" s="16"/>
      <c r="T245" s="21"/>
      <c r="U245" s="21"/>
      <c r="V245" s="21"/>
      <c r="W245" s="21"/>
    </row>
    <row r="246" spans="1:23" ht="14.25" customHeight="1" x14ac:dyDescent="0.35">
      <c r="A246" s="26"/>
      <c r="B246" s="16"/>
      <c r="C246" s="16"/>
      <c r="D246" s="16"/>
      <c r="E246" s="16"/>
      <c r="F246" s="17"/>
      <c r="G246" s="16"/>
      <c r="H246" s="19"/>
      <c r="I246" s="19"/>
      <c r="J246" s="16"/>
      <c r="K246" s="20"/>
      <c r="L246" s="20"/>
      <c r="M246" s="20"/>
      <c r="N246" s="20"/>
      <c r="O246" s="20"/>
      <c r="Q246" s="20"/>
      <c r="R246" s="16"/>
      <c r="S246" s="16"/>
      <c r="T246" s="21"/>
      <c r="U246" s="21"/>
      <c r="V246" s="21"/>
      <c r="W246" s="21"/>
    </row>
    <row r="247" spans="1:23" ht="14.25" customHeight="1" x14ac:dyDescent="0.35">
      <c r="A247" s="26"/>
      <c r="B247" s="16"/>
      <c r="C247" s="16"/>
      <c r="D247" s="16"/>
      <c r="E247" s="16"/>
      <c r="F247" s="17"/>
      <c r="G247" s="16"/>
      <c r="H247" s="19"/>
      <c r="I247" s="19"/>
      <c r="J247" s="16"/>
      <c r="K247" s="20"/>
      <c r="L247" s="20"/>
      <c r="M247" s="20"/>
      <c r="N247" s="20"/>
      <c r="O247" s="20"/>
      <c r="Q247" s="20"/>
      <c r="R247" s="16"/>
      <c r="S247" s="16"/>
      <c r="T247" s="21"/>
      <c r="U247" s="21"/>
      <c r="V247" s="21"/>
      <c r="W247" s="21"/>
    </row>
    <row r="248" spans="1:23" ht="14.25" customHeight="1" x14ac:dyDescent="0.35">
      <c r="A248" s="26"/>
      <c r="B248" s="16"/>
      <c r="C248" s="16"/>
      <c r="D248" s="16"/>
      <c r="E248" s="16"/>
      <c r="F248" s="17"/>
      <c r="G248" s="16"/>
      <c r="H248" s="19"/>
      <c r="I248" s="19"/>
      <c r="J248" s="16"/>
      <c r="K248" s="20"/>
      <c r="L248" s="20"/>
      <c r="M248" s="20"/>
      <c r="N248" s="20"/>
      <c r="O248" s="20"/>
      <c r="Q248" s="20"/>
      <c r="R248" s="16"/>
      <c r="S248" s="16"/>
      <c r="T248" s="21"/>
      <c r="U248" s="21"/>
      <c r="V248" s="21"/>
      <c r="W248" s="21"/>
    </row>
    <row r="249" spans="1:23" ht="14.25" customHeight="1" x14ac:dyDescent="0.35">
      <c r="A249" s="26"/>
      <c r="B249" s="16"/>
      <c r="C249" s="16"/>
      <c r="D249" s="16"/>
      <c r="E249" s="16"/>
      <c r="F249" s="17"/>
      <c r="G249" s="16"/>
      <c r="H249" s="19"/>
      <c r="I249" s="19"/>
      <c r="J249" s="16"/>
      <c r="K249" s="20"/>
      <c r="L249" s="20"/>
      <c r="M249" s="20"/>
      <c r="N249" s="20"/>
      <c r="O249" s="20"/>
      <c r="Q249" s="20"/>
      <c r="R249" s="16"/>
      <c r="S249" s="16"/>
      <c r="T249" s="21"/>
      <c r="U249" s="21"/>
      <c r="V249" s="21"/>
      <c r="W249" s="21"/>
    </row>
    <row r="250" spans="1:23" ht="14.25" customHeight="1" x14ac:dyDescent="0.35">
      <c r="A250" s="26"/>
      <c r="B250" s="16"/>
      <c r="C250" s="16"/>
      <c r="D250" s="16"/>
      <c r="E250" s="16"/>
      <c r="F250" s="17"/>
      <c r="G250" s="16"/>
      <c r="H250" s="19"/>
      <c r="I250" s="19"/>
      <c r="J250" s="16"/>
      <c r="K250" s="20"/>
      <c r="L250" s="20"/>
      <c r="M250" s="20"/>
      <c r="N250" s="20"/>
      <c r="O250" s="20"/>
      <c r="Q250" s="20"/>
      <c r="R250" s="16"/>
      <c r="S250" s="16"/>
      <c r="T250" s="21"/>
      <c r="U250" s="21"/>
      <c r="V250" s="21"/>
      <c r="W250" s="21"/>
    </row>
    <row r="251" spans="1:23" ht="14.25" customHeight="1" x14ac:dyDescent="0.35">
      <c r="A251" s="26"/>
      <c r="B251" s="16"/>
      <c r="C251" s="16"/>
      <c r="D251" s="16"/>
      <c r="E251" s="16"/>
      <c r="F251" s="17"/>
      <c r="G251" s="16"/>
      <c r="H251" s="19"/>
      <c r="I251" s="19"/>
      <c r="J251" s="16"/>
      <c r="K251" s="20"/>
      <c r="L251" s="20"/>
      <c r="M251" s="20"/>
      <c r="N251" s="20"/>
      <c r="O251" s="20"/>
      <c r="Q251" s="20"/>
      <c r="R251" s="16"/>
      <c r="S251" s="16"/>
      <c r="T251" s="21"/>
      <c r="U251" s="21"/>
      <c r="V251" s="21"/>
      <c r="W251" s="21"/>
    </row>
    <row r="252" spans="1:23" ht="14.25" customHeight="1" x14ac:dyDescent="0.35">
      <c r="A252" s="26"/>
      <c r="B252" s="16"/>
      <c r="C252" s="16"/>
      <c r="D252" s="16"/>
      <c r="E252" s="16"/>
      <c r="F252" s="17"/>
      <c r="G252" s="16"/>
      <c r="H252" s="19"/>
      <c r="I252" s="19"/>
      <c r="J252" s="16"/>
      <c r="K252" s="20"/>
      <c r="L252" s="20"/>
      <c r="M252" s="20"/>
      <c r="N252" s="20"/>
      <c r="O252" s="20"/>
      <c r="Q252" s="20"/>
      <c r="R252" s="16"/>
      <c r="S252" s="16"/>
      <c r="T252" s="21"/>
      <c r="U252" s="21"/>
      <c r="V252" s="21"/>
      <c r="W252" s="21"/>
    </row>
    <row r="253" spans="1:23" ht="14.25" customHeight="1" x14ac:dyDescent="0.35">
      <c r="A253" s="26"/>
      <c r="B253" s="16"/>
      <c r="C253" s="16"/>
      <c r="D253" s="16"/>
      <c r="E253" s="16"/>
      <c r="F253" s="17"/>
      <c r="G253" s="16"/>
      <c r="H253" s="19"/>
      <c r="I253" s="19"/>
      <c r="J253" s="16"/>
      <c r="K253" s="20"/>
      <c r="L253" s="20"/>
      <c r="M253" s="20"/>
      <c r="N253" s="20"/>
      <c r="O253" s="20"/>
      <c r="Q253" s="20"/>
      <c r="R253" s="16"/>
      <c r="S253" s="16"/>
      <c r="T253" s="21"/>
      <c r="U253" s="21"/>
      <c r="V253" s="21"/>
      <c r="W253" s="21"/>
    </row>
    <row r="254" spans="1:23" ht="14.25" customHeight="1" x14ac:dyDescent="0.35">
      <c r="A254" s="26"/>
      <c r="B254" s="16"/>
      <c r="C254" s="16"/>
      <c r="D254" s="16"/>
      <c r="E254" s="16"/>
      <c r="F254" s="17"/>
      <c r="G254" s="16"/>
      <c r="H254" s="19"/>
      <c r="I254" s="19"/>
      <c r="J254" s="16"/>
      <c r="K254" s="20"/>
      <c r="L254" s="20"/>
      <c r="M254" s="20"/>
      <c r="N254" s="20"/>
      <c r="O254" s="20"/>
      <c r="Q254" s="20"/>
      <c r="R254" s="16"/>
      <c r="S254" s="16"/>
      <c r="T254" s="21"/>
      <c r="U254" s="21"/>
      <c r="V254" s="21"/>
      <c r="W254" s="21"/>
    </row>
    <row r="255" spans="1:23" ht="14.25" customHeight="1" x14ac:dyDescent="0.35">
      <c r="A255" s="26"/>
      <c r="B255" s="16"/>
      <c r="C255" s="16"/>
      <c r="D255" s="16"/>
      <c r="E255" s="16"/>
      <c r="F255" s="17"/>
      <c r="G255" s="16"/>
      <c r="H255" s="19"/>
      <c r="I255" s="19"/>
      <c r="J255" s="16"/>
      <c r="K255" s="20"/>
      <c r="L255" s="20"/>
      <c r="M255" s="20"/>
      <c r="N255" s="20"/>
      <c r="O255" s="20"/>
      <c r="Q255" s="20"/>
      <c r="R255" s="16"/>
      <c r="S255" s="16"/>
      <c r="T255" s="21"/>
      <c r="U255" s="21"/>
      <c r="V255" s="21"/>
      <c r="W255" s="21"/>
    </row>
    <row r="256" spans="1:23" ht="14.25" customHeight="1" x14ac:dyDescent="0.35">
      <c r="A256" s="26"/>
      <c r="B256" s="16"/>
      <c r="C256" s="16"/>
      <c r="D256" s="16"/>
      <c r="E256" s="16"/>
      <c r="F256" s="17"/>
      <c r="G256" s="16"/>
      <c r="H256" s="19"/>
      <c r="I256" s="19"/>
      <c r="J256" s="16"/>
      <c r="K256" s="20"/>
      <c r="L256" s="20"/>
      <c r="M256" s="20"/>
      <c r="N256" s="20"/>
      <c r="O256" s="20"/>
      <c r="Q256" s="20"/>
      <c r="R256" s="16"/>
      <c r="S256" s="16"/>
      <c r="T256" s="21"/>
      <c r="U256" s="21"/>
      <c r="V256" s="21"/>
      <c r="W256" s="21"/>
    </row>
    <row r="257" spans="1:23" ht="14.25" customHeight="1" x14ac:dyDescent="0.35">
      <c r="A257" s="26"/>
      <c r="B257" s="16"/>
      <c r="C257" s="16"/>
      <c r="D257" s="16"/>
      <c r="E257" s="16"/>
      <c r="F257" s="17"/>
      <c r="G257" s="16"/>
      <c r="H257" s="19"/>
      <c r="I257" s="19"/>
      <c r="J257" s="16"/>
      <c r="K257" s="20"/>
      <c r="L257" s="20"/>
      <c r="M257" s="20"/>
      <c r="N257" s="20"/>
      <c r="O257" s="20"/>
      <c r="Q257" s="20"/>
      <c r="R257" s="16"/>
      <c r="S257" s="16"/>
      <c r="T257" s="21"/>
      <c r="U257" s="21"/>
      <c r="V257" s="21"/>
      <c r="W257" s="21"/>
    </row>
    <row r="258" spans="1:23" ht="14.25" customHeight="1" x14ac:dyDescent="0.35">
      <c r="A258" s="26"/>
      <c r="B258" s="16"/>
      <c r="C258" s="16"/>
      <c r="D258" s="16"/>
      <c r="E258" s="16"/>
      <c r="F258" s="17"/>
      <c r="G258" s="16"/>
      <c r="H258" s="19"/>
      <c r="I258" s="19"/>
      <c r="J258" s="16"/>
      <c r="K258" s="20"/>
      <c r="L258" s="20"/>
      <c r="M258" s="20"/>
      <c r="N258" s="20"/>
      <c r="O258" s="20"/>
      <c r="Q258" s="20"/>
      <c r="R258" s="16"/>
      <c r="S258" s="16"/>
      <c r="T258" s="21"/>
      <c r="U258" s="21"/>
      <c r="V258" s="21"/>
      <c r="W258" s="21"/>
    </row>
    <row r="259" spans="1:23" ht="14.25" customHeight="1" x14ac:dyDescent="0.35">
      <c r="A259" s="26"/>
      <c r="B259" s="16"/>
      <c r="C259" s="16"/>
      <c r="D259" s="16"/>
      <c r="E259" s="16"/>
      <c r="F259" s="17"/>
      <c r="G259" s="16"/>
      <c r="H259" s="19"/>
      <c r="I259" s="19"/>
      <c r="J259" s="16"/>
      <c r="K259" s="20"/>
      <c r="L259" s="20"/>
      <c r="M259" s="20"/>
      <c r="N259" s="20"/>
      <c r="O259" s="20"/>
      <c r="Q259" s="20"/>
      <c r="R259" s="16"/>
      <c r="S259" s="16"/>
      <c r="T259" s="21"/>
      <c r="U259" s="21"/>
      <c r="V259" s="21"/>
      <c r="W259" s="21"/>
    </row>
    <row r="260" spans="1:23" ht="14.25" customHeight="1" x14ac:dyDescent="0.35">
      <c r="A260" s="26"/>
      <c r="B260" s="16"/>
      <c r="C260" s="16"/>
      <c r="D260" s="16"/>
      <c r="E260" s="16"/>
      <c r="F260" s="17"/>
      <c r="G260" s="16"/>
      <c r="H260" s="19"/>
      <c r="I260" s="19"/>
      <c r="J260" s="16"/>
      <c r="K260" s="20"/>
      <c r="L260" s="20"/>
      <c r="M260" s="20"/>
      <c r="N260" s="20"/>
      <c r="O260" s="20"/>
      <c r="Q260" s="20"/>
      <c r="R260" s="16"/>
      <c r="S260" s="16"/>
      <c r="T260" s="21"/>
      <c r="U260" s="21"/>
      <c r="V260" s="21"/>
      <c r="W260" s="21"/>
    </row>
    <row r="261" spans="1:23" ht="14.25" customHeight="1" x14ac:dyDescent="0.35">
      <c r="A261" s="26"/>
      <c r="B261" s="16"/>
      <c r="C261" s="16"/>
      <c r="D261" s="16"/>
      <c r="E261" s="16"/>
      <c r="F261" s="17"/>
      <c r="G261" s="16"/>
      <c r="H261" s="19"/>
      <c r="I261" s="19"/>
      <c r="J261" s="16"/>
      <c r="K261" s="20"/>
      <c r="L261" s="20"/>
      <c r="M261" s="20"/>
      <c r="N261" s="20"/>
      <c r="O261" s="20"/>
      <c r="Q261" s="20"/>
      <c r="R261" s="16"/>
      <c r="S261" s="16"/>
      <c r="T261" s="21"/>
      <c r="U261" s="21"/>
      <c r="V261" s="21"/>
      <c r="W261" s="21"/>
    </row>
    <row r="262" spans="1:23" ht="14.25" customHeight="1" x14ac:dyDescent="0.35">
      <c r="A262" s="26"/>
      <c r="B262" s="16"/>
      <c r="C262" s="16"/>
      <c r="D262" s="16"/>
      <c r="E262" s="16"/>
      <c r="F262" s="17"/>
      <c r="G262" s="16"/>
      <c r="H262" s="19"/>
      <c r="I262" s="19"/>
      <c r="J262" s="16"/>
      <c r="K262" s="20"/>
      <c r="L262" s="20"/>
      <c r="M262" s="20"/>
      <c r="N262" s="20"/>
      <c r="O262" s="20"/>
      <c r="Q262" s="20"/>
      <c r="R262" s="16"/>
      <c r="S262" s="16"/>
      <c r="T262" s="21"/>
      <c r="U262" s="21"/>
      <c r="V262" s="21"/>
      <c r="W262" s="21"/>
    </row>
    <row r="263" spans="1:23" ht="14.25" customHeight="1" x14ac:dyDescent="0.35">
      <c r="A263" s="26"/>
      <c r="B263" s="16"/>
      <c r="C263" s="16"/>
      <c r="D263" s="16"/>
      <c r="E263" s="16"/>
      <c r="F263" s="17"/>
      <c r="G263" s="16"/>
      <c r="H263" s="19"/>
      <c r="I263" s="19"/>
      <c r="J263" s="16"/>
      <c r="K263" s="20"/>
      <c r="L263" s="20"/>
      <c r="M263" s="20"/>
      <c r="N263" s="20"/>
      <c r="O263" s="20"/>
      <c r="Q263" s="20"/>
      <c r="R263" s="16"/>
      <c r="S263" s="16"/>
      <c r="T263" s="21"/>
      <c r="U263" s="21"/>
      <c r="V263" s="21"/>
      <c r="W263" s="21"/>
    </row>
    <row r="264" spans="1:23" ht="14.25" customHeight="1" x14ac:dyDescent="0.35">
      <c r="A264" s="26"/>
      <c r="B264" s="16"/>
      <c r="C264" s="16"/>
      <c r="D264" s="16"/>
      <c r="E264" s="16"/>
      <c r="F264" s="17"/>
      <c r="G264" s="16"/>
      <c r="H264" s="19"/>
      <c r="I264" s="19"/>
      <c r="J264" s="16"/>
      <c r="K264" s="20"/>
      <c r="L264" s="20"/>
      <c r="M264" s="20"/>
      <c r="N264" s="20"/>
      <c r="O264" s="20"/>
      <c r="Q264" s="20"/>
      <c r="R264" s="16"/>
      <c r="S264" s="16"/>
      <c r="T264" s="21"/>
      <c r="U264" s="21"/>
      <c r="V264" s="21"/>
      <c r="W264" s="21"/>
    </row>
    <row r="265" spans="1:23" ht="14.25" customHeight="1" x14ac:dyDescent="0.35">
      <c r="A265" s="26"/>
      <c r="B265" s="16"/>
      <c r="C265" s="16"/>
      <c r="D265" s="16"/>
      <c r="E265" s="16"/>
      <c r="F265" s="17"/>
      <c r="G265" s="16"/>
      <c r="H265" s="19"/>
      <c r="I265" s="19"/>
      <c r="J265" s="16"/>
      <c r="K265" s="20"/>
      <c r="L265" s="20"/>
      <c r="M265" s="20"/>
      <c r="N265" s="20"/>
      <c r="O265" s="20"/>
      <c r="Q265" s="20"/>
      <c r="R265" s="16"/>
      <c r="S265" s="16"/>
      <c r="T265" s="21"/>
      <c r="U265" s="21"/>
      <c r="V265" s="21"/>
      <c r="W265" s="21"/>
    </row>
    <row r="266" spans="1:23" ht="14.25" customHeight="1" x14ac:dyDescent="0.35">
      <c r="A266" s="26"/>
      <c r="B266" s="16"/>
      <c r="C266" s="16"/>
      <c r="D266" s="16"/>
      <c r="E266" s="16"/>
      <c r="F266" s="17"/>
      <c r="G266" s="16"/>
      <c r="H266" s="19"/>
      <c r="I266" s="19"/>
      <c r="J266" s="16"/>
      <c r="K266" s="20"/>
      <c r="L266" s="20"/>
      <c r="M266" s="20"/>
      <c r="N266" s="20"/>
      <c r="O266" s="20"/>
      <c r="Q266" s="20"/>
      <c r="R266" s="16"/>
      <c r="S266" s="16"/>
      <c r="T266" s="21"/>
      <c r="U266" s="21"/>
      <c r="V266" s="21"/>
      <c r="W266" s="21"/>
    </row>
    <row r="267" spans="1:23" ht="14.25" customHeight="1" x14ac:dyDescent="0.35">
      <c r="A267" s="26"/>
      <c r="B267" s="16"/>
      <c r="C267" s="16"/>
      <c r="D267" s="16"/>
      <c r="E267" s="16"/>
      <c r="F267" s="17"/>
      <c r="G267" s="16"/>
      <c r="H267" s="19"/>
      <c r="I267" s="19"/>
      <c r="J267" s="16"/>
      <c r="K267" s="20"/>
      <c r="L267" s="20"/>
      <c r="M267" s="20"/>
      <c r="N267" s="20"/>
      <c r="O267" s="20"/>
      <c r="Q267" s="20"/>
      <c r="R267" s="16"/>
      <c r="S267" s="16"/>
      <c r="T267" s="21"/>
      <c r="U267" s="21"/>
      <c r="V267" s="21"/>
      <c r="W267" s="21"/>
    </row>
    <row r="268" spans="1:23" ht="14.25" customHeight="1" x14ac:dyDescent="0.35">
      <c r="A268" s="26"/>
      <c r="B268" s="16"/>
      <c r="C268" s="16"/>
      <c r="D268" s="16"/>
      <c r="E268" s="16"/>
      <c r="F268" s="17"/>
      <c r="G268" s="16"/>
      <c r="H268" s="19"/>
      <c r="I268" s="19"/>
      <c r="J268" s="16"/>
      <c r="K268" s="20"/>
      <c r="L268" s="20"/>
      <c r="M268" s="20"/>
      <c r="N268" s="20"/>
      <c r="O268" s="20"/>
      <c r="Q268" s="20"/>
      <c r="R268" s="16"/>
      <c r="S268" s="16"/>
      <c r="T268" s="21"/>
      <c r="U268" s="21"/>
      <c r="V268" s="21"/>
      <c r="W268" s="21"/>
    </row>
    <row r="269" spans="1:23" ht="14.25" customHeight="1" x14ac:dyDescent="0.35">
      <c r="A269" s="26"/>
      <c r="B269" s="16"/>
      <c r="C269" s="16"/>
      <c r="D269" s="16"/>
      <c r="E269" s="16"/>
      <c r="F269" s="17"/>
      <c r="G269" s="16"/>
      <c r="H269" s="19"/>
      <c r="I269" s="19"/>
      <c r="J269" s="16"/>
      <c r="K269" s="20"/>
      <c r="L269" s="20"/>
      <c r="M269" s="20"/>
      <c r="N269" s="20"/>
      <c r="O269" s="20"/>
      <c r="Q269" s="20"/>
      <c r="R269" s="16"/>
      <c r="S269" s="16"/>
      <c r="T269" s="21"/>
      <c r="U269" s="21"/>
      <c r="V269" s="21"/>
      <c r="W269" s="21"/>
    </row>
    <row r="270" spans="1:23" ht="14.25" customHeight="1" x14ac:dyDescent="0.35">
      <c r="A270" s="26"/>
      <c r="B270" s="16"/>
      <c r="C270" s="16"/>
      <c r="D270" s="16"/>
      <c r="E270" s="16"/>
      <c r="F270" s="17"/>
      <c r="G270" s="16"/>
      <c r="H270" s="19"/>
      <c r="I270" s="19"/>
      <c r="J270" s="16"/>
      <c r="K270" s="20"/>
      <c r="L270" s="20"/>
      <c r="M270" s="20"/>
      <c r="N270" s="20"/>
      <c r="O270" s="20"/>
      <c r="Q270" s="20"/>
      <c r="R270" s="16"/>
      <c r="S270" s="16"/>
      <c r="T270" s="21"/>
      <c r="U270" s="21"/>
      <c r="V270" s="21"/>
      <c r="W270" s="21"/>
    </row>
    <row r="271" spans="1:23" ht="14.25" customHeight="1" x14ac:dyDescent="0.35">
      <c r="A271" s="26"/>
      <c r="B271" s="16"/>
      <c r="C271" s="16"/>
      <c r="D271" s="16"/>
      <c r="E271" s="16"/>
      <c r="F271" s="17"/>
      <c r="G271" s="16"/>
      <c r="H271" s="19"/>
      <c r="I271" s="19"/>
      <c r="J271" s="16"/>
      <c r="K271" s="20"/>
      <c r="L271" s="20"/>
      <c r="M271" s="20"/>
      <c r="N271" s="20"/>
      <c r="O271" s="20"/>
      <c r="Q271" s="20"/>
      <c r="R271" s="16"/>
      <c r="S271" s="16"/>
      <c r="T271" s="21"/>
      <c r="U271" s="21"/>
      <c r="V271" s="21"/>
      <c r="W271" s="21"/>
    </row>
    <row r="272" spans="1:23" ht="14.25" customHeight="1" x14ac:dyDescent="0.35">
      <c r="A272" s="26"/>
      <c r="B272" s="16"/>
      <c r="C272" s="16"/>
      <c r="D272" s="16"/>
      <c r="E272" s="16"/>
      <c r="F272" s="17"/>
      <c r="G272" s="16"/>
      <c r="H272" s="19"/>
      <c r="I272" s="19"/>
      <c r="J272" s="16"/>
      <c r="K272" s="20"/>
      <c r="L272" s="20"/>
      <c r="M272" s="20"/>
      <c r="N272" s="20"/>
      <c r="O272" s="20"/>
      <c r="Q272" s="20"/>
      <c r="R272" s="16"/>
      <c r="S272" s="16"/>
      <c r="T272" s="21"/>
      <c r="U272" s="21"/>
      <c r="V272" s="21"/>
      <c r="W272" s="21"/>
    </row>
    <row r="273" spans="1:23" ht="14.25" customHeight="1" x14ac:dyDescent="0.35">
      <c r="A273" s="26"/>
      <c r="B273" s="16"/>
      <c r="C273" s="16"/>
      <c r="D273" s="16"/>
      <c r="E273" s="16"/>
      <c r="F273" s="17"/>
      <c r="G273" s="16"/>
      <c r="H273" s="19"/>
      <c r="I273" s="19"/>
      <c r="J273" s="16"/>
      <c r="K273" s="20"/>
      <c r="L273" s="20"/>
      <c r="M273" s="20"/>
      <c r="N273" s="20"/>
      <c r="O273" s="20"/>
      <c r="Q273" s="20"/>
      <c r="R273" s="16"/>
      <c r="S273" s="16"/>
      <c r="T273" s="21"/>
      <c r="U273" s="21"/>
      <c r="V273" s="21"/>
      <c r="W273" s="21"/>
    </row>
    <row r="274" spans="1:23" ht="14.25" customHeight="1" x14ac:dyDescent="0.35">
      <c r="A274" s="26"/>
      <c r="B274" s="16"/>
      <c r="C274" s="16"/>
      <c r="D274" s="16"/>
      <c r="E274" s="16"/>
      <c r="F274" s="17"/>
      <c r="G274" s="16"/>
      <c r="H274" s="19"/>
      <c r="I274" s="19"/>
      <c r="J274" s="16"/>
      <c r="K274" s="20"/>
      <c r="L274" s="20"/>
      <c r="M274" s="20"/>
      <c r="N274" s="20"/>
      <c r="O274" s="20"/>
      <c r="Q274" s="20"/>
      <c r="R274" s="16"/>
      <c r="S274" s="16"/>
      <c r="T274" s="21"/>
      <c r="U274" s="21"/>
      <c r="V274" s="21"/>
      <c r="W274" s="21"/>
    </row>
    <row r="275" spans="1:23" ht="14.25" customHeight="1" x14ac:dyDescent="0.35">
      <c r="A275" s="26"/>
      <c r="B275" s="16"/>
      <c r="C275" s="16"/>
      <c r="D275" s="16"/>
      <c r="E275" s="16"/>
      <c r="F275" s="17"/>
      <c r="G275" s="16"/>
      <c r="H275" s="19"/>
      <c r="I275" s="19"/>
      <c r="J275" s="16"/>
      <c r="K275" s="20"/>
      <c r="L275" s="20"/>
      <c r="M275" s="20"/>
      <c r="N275" s="20"/>
      <c r="O275" s="20"/>
      <c r="Q275" s="20"/>
      <c r="R275" s="16"/>
      <c r="S275" s="16"/>
      <c r="T275" s="21"/>
      <c r="U275" s="21"/>
      <c r="V275" s="21"/>
      <c r="W275" s="21"/>
    </row>
    <row r="276" spans="1:23" ht="14.25" customHeight="1" x14ac:dyDescent="0.35">
      <c r="A276" s="26"/>
      <c r="B276" s="16"/>
      <c r="C276" s="16"/>
      <c r="D276" s="16"/>
      <c r="E276" s="16"/>
      <c r="F276" s="17"/>
      <c r="G276" s="16"/>
      <c r="H276" s="19"/>
      <c r="I276" s="19"/>
      <c r="J276" s="16"/>
      <c r="K276" s="20"/>
      <c r="L276" s="20"/>
      <c r="M276" s="20"/>
      <c r="N276" s="20"/>
      <c r="O276" s="20"/>
      <c r="Q276" s="20"/>
      <c r="R276" s="16"/>
      <c r="S276" s="16"/>
      <c r="T276" s="21"/>
      <c r="U276" s="21"/>
      <c r="V276" s="21"/>
      <c r="W276" s="21"/>
    </row>
    <row r="277" spans="1:23" ht="14.25" customHeight="1" x14ac:dyDescent="0.35">
      <c r="A277" s="26"/>
      <c r="B277" s="16"/>
      <c r="C277" s="16"/>
      <c r="D277" s="16"/>
      <c r="E277" s="16"/>
      <c r="F277" s="17"/>
      <c r="G277" s="16"/>
      <c r="H277" s="19"/>
      <c r="I277" s="19"/>
      <c r="J277" s="16"/>
      <c r="K277" s="20"/>
      <c r="L277" s="20"/>
      <c r="M277" s="20"/>
      <c r="N277" s="20"/>
      <c r="O277" s="20"/>
      <c r="Q277" s="20"/>
      <c r="R277" s="16"/>
      <c r="S277" s="16"/>
      <c r="T277" s="21"/>
      <c r="U277" s="21"/>
      <c r="V277" s="21"/>
      <c r="W277" s="21"/>
    </row>
    <row r="278" spans="1:23" ht="14.25" customHeight="1" x14ac:dyDescent="0.35">
      <c r="A278" s="26"/>
      <c r="B278" s="16"/>
      <c r="C278" s="16"/>
      <c r="D278" s="16"/>
      <c r="E278" s="16"/>
      <c r="F278" s="17"/>
      <c r="G278" s="16"/>
      <c r="H278" s="19"/>
      <c r="I278" s="19"/>
      <c r="J278" s="16"/>
      <c r="K278" s="20"/>
      <c r="L278" s="20"/>
      <c r="M278" s="20"/>
      <c r="N278" s="20"/>
      <c r="O278" s="20"/>
      <c r="Q278" s="20"/>
      <c r="R278" s="16"/>
      <c r="S278" s="16"/>
      <c r="T278" s="21"/>
      <c r="U278" s="21"/>
      <c r="V278" s="21"/>
      <c r="W278" s="21"/>
    </row>
    <row r="279" spans="1:23" ht="14.25" customHeight="1" x14ac:dyDescent="0.35">
      <c r="A279" s="26"/>
      <c r="B279" s="16"/>
      <c r="C279" s="16"/>
      <c r="D279" s="16"/>
      <c r="E279" s="16"/>
      <c r="F279" s="17"/>
      <c r="G279" s="16"/>
      <c r="H279" s="19"/>
      <c r="I279" s="19"/>
      <c r="J279" s="16"/>
      <c r="K279" s="20"/>
      <c r="L279" s="20"/>
      <c r="M279" s="20"/>
      <c r="N279" s="20"/>
      <c r="O279" s="20"/>
      <c r="Q279" s="20"/>
      <c r="R279" s="16"/>
      <c r="S279" s="16"/>
      <c r="T279" s="21"/>
      <c r="U279" s="21"/>
      <c r="V279" s="21"/>
      <c r="W279" s="21"/>
    </row>
    <row r="280" spans="1:23" ht="14.25" customHeight="1" x14ac:dyDescent="0.35">
      <c r="A280" s="26"/>
      <c r="B280" s="16"/>
      <c r="C280" s="16"/>
      <c r="D280" s="16"/>
      <c r="E280" s="16"/>
      <c r="F280" s="17"/>
      <c r="G280" s="16"/>
      <c r="H280" s="19"/>
      <c r="I280" s="19"/>
      <c r="J280" s="16"/>
      <c r="K280" s="20"/>
      <c r="L280" s="20"/>
      <c r="M280" s="20"/>
      <c r="N280" s="20"/>
      <c r="O280" s="20"/>
      <c r="Q280" s="20"/>
      <c r="R280" s="16"/>
      <c r="S280" s="16"/>
      <c r="T280" s="21"/>
      <c r="U280" s="21"/>
      <c r="V280" s="21"/>
      <c r="W280" s="21"/>
    </row>
    <row r="281" spans="1:23" ht="14.25" customHeight="1" x14ac:dyDescent="0.35">
      <c r="A281" s="26"/>
      <c r="B281" s="16"/>
      <c r="C281" s="16"/>
      <c r="D281" s="16"/>
      <c r="E281" s="16"/>
      <c r="F281" s="17"/>
      <c r="G281" s="16"/>
      <c r="H281" s="19"/>
      <c r="I281" s="19"/>
      <c r="J281" s="16"/>
      <c r="K281" s="20"/>
      <c r="L281" s="20"/>
      <c r="M281" s="20"/>
      <c r="N281" s="20"/>
      <c r="O281" s="20"/>
      <c r="Q281" s="20"/>
      <c r="R281" s="16"/>
      <c r="S281" s="16"/>
      <c r="T281" s="21"/>
      <c r="U281" s="21"/>
      <c r="V281" s="21"/>
      <c r="W281" s="21"/>
    </row>
    <row r="282" spans="1:23" ht="14.25" customHeight="1" x14ac:dyDescent="0.35">
      <c r="A282" s="26"/>
      <c r="B282" s="16"/>
      <c r="C282" s="16"/>
      <c r="D282" s="16"/>
      <c r="E282" s="16"/>
      <c r="F282" s="17"/>
      <c r="G282" s="16"/>
      <c r="H282" s="19"/>
      <c r="I282" s="19"/>
      <c r="J282" s="16"/>
      <c r="K282" s="20"/>
      <c r="L282" s="20"/>
      <c r="M282" s="20"/>
      <c r="N282" s="20"/>
      <c r="O282" s="20"/>
      <c r="Q282" s="20"/>
      <c r="R282" s="16"/>
      <c r="S282" s="16"/>
      <c r="T282" s="21"/>
      <c r="U282" s="21"/>
      <c r="V282" s="21"/>
      <c r="W282" s="21"/>
    </row>
    <row r="283" spans="1:23" ht="14.25" customHeight="1" x14ac:dyDescent="0.35">
      <c r="A283" s="26"/>
      <c r="B283" s="16"/>
      <c r="C283" s="16"/>
      <c r="D283" s="16"/>
      <c r="E283" s="16"/>
      <c r="F283" s="17"/>
      <c r="G283" s="16"/>
      <c r="H283" s="19"/>
      <c r="I283" s="19"/>
      <c r="J283" s="16"/>
      <c r="K283" s="20"/>
      <c r="L283" s="20"/>
      <c r="M283" s="20"/>
      <c r="N283" s="20"/>
      <c r="O283" s="20"/>
      <c r="Q283" s="20"/>
      <c r="R283" s="16"/>
      <c r="S283" s="16"/>
      <c r="T283" s="21"/>
      <c r="U283" s="21"/>
      <c r="V283" s="21"/>
      <c r="W283" s="21"/>
    </row>
    <row r="284" spans="1:23" ht="14.25" customHeight="1" x14ac:dyDescent="0.35">
      <c r="A284" s="26"/>
      <c r="B284" s="16"/>
      <c r="C284" s="16"/>
      <c r="D284" s="16"/>
      <c r="E284" s="16"/>
      <c r="F284" s="17"/>
      <c r="G284" s="16"/>
      <c r="H284" s="19"/>
      <c r="I284" s="19"/>
      <c r="J284" s="16"/>
      <c r="K284" s="20"/>
      <c r="L284" s="20"/>
      <c r="M284" s="20"/>
      <c r="N284" s="20"/>
      <c r="O284" s="20"/>
      <c r="Q284" s="20"/>
      <c r="R284" s="16"/>
      <c r="S284" s="16"/>
      <c r="T284" s="21"/>
      <c r="U284" s="21"/>
      <c r="V284" s="21"/>
      <c r="W284" s="21"/>
    </row>
    <row r="285" spans="1:23" ht="14.25" customHeight="1" x14ac:dyDescent="0.35">
      <c r="A285" s="26"/>
      <c r="B285" s="16"/>
      <c r="C285" s="16"/>
      <c r="D285" s="16"/>
      <c r="E285" s="16"/>
      <c r="F285" s="17"/>
      <c r="G285" s="16"/>
      <c r="H285" s="19"/>
      <c r="I285" s="19"/>
      <c r="J285" s="16"/>
      <c r="K285" s="20"/>
      <c r="L285" s="20"/>
      <c r="M285" s="20"/>
      <c r="N285" s="20"/>
      <c r="O285" s="20"/>
      <c r="Q285" s="20"/>
      <c r="R285" s="16"/>
      <c r="S285" s="16"/>
      <c r="T285" s="21"/>
      <c r="U285" s="21"/>
      <c r="V285" s="21"/>
      <c r="W285" s="21"/>
    </row>
    <row r="286" spans="1:23" ht="14.25" customHeight="1" x14ac:dyDescent="0.35">
      <c r="A286" s="26"/>
      <c r="B286" s="16"/>
      <c r="C286" s="16"/>
      <c r="D286" s="16"/>
      <c r="E286" s="16"/>
      <c r="F286" s="17"/>
      <c r="G286" s="16"/>
      <c r="H286" s="19"/>
      <c r="I286" s="19"/>
      <c r="J286" s="16"/>
      <c r="K286" s="20"/>
      <c r="L286" s="20"/>
      <c r="M286" s="20"/>
      <c r="N286" s="20"/>
      <c r="O286" s="20"/>
      <c r="Q286" s="20"/>
      <c r="R286" s="16"/>
      <c r="S286" s="16"/>
      <c r="T286" s="21"/>
      <c r="U286" s="21"/>
      <c r="V286" s="21"/>
      <c r="W286" s="21"/>
    </row>
    <row r="287" spans="1:23" ht="14.25" customHeight="1" x14ac:dyDescent="0.35">
      <c r="A287" s="26"/>
      <c r="B287" s="16"/>
      <c r="C287" s="16"/>
      <c r="D287" s="16"/>
      <c r="E287" s="16"/>
      <c r="F287" s="17"/>
      <c r="G287" s="16"/>
      <c r="H287" s="19"/>
      <c r="I287" s="19"/>
      <c r="J287" s="16"/>
      <c r="K287" s="20"/>
      <c r="L287" s="20"/>
      <c r="M287" s="20"/>
      <c r="N287" s="20"/>
      <c r="O287" s="20"/>
      <c r="Q287" s="20"/>
      <c r="R287" s="16"/>
      <c r="S287" s="16"/>
      <c r="T287" s="21"/>
      <c r="U287" s="21"/>
      <c r="V287" s="21"/>
      <c r="W287" s="21"/>
    </row>
    <row r="288" spans="1:23" ht="14.25" customHeight="1" x14ac:dyDescent="0.35">
      <c r="A288" s="26"/>
      <c r="B288" s="16"/>
      <c r="C288" s="16"/>
      <c r="D288" s="16"/>
      <c r="E288" s="16"/>
      <c r="F288" s="17"/>
      <c r="G288" s="16"/>
      <c r="H288" s="19"/>
      <c r="I288" s="19"/>
      <c r="J288" s="16"/>
      <c r="K288" s="20"/>
      <c r="L288" s="20"/>
      <c r="M288" s="20"/>
      <c r="N288" s="20"/>
      <c r="O288" s="20"/>
      <c r="Q288" s="20"/>
      <c r="R288" s="16"/>
      <c r="S288" s="16"/>
      <c r="T288" s="21"/>
      <c r="U288" s="21"/>
      <c r="V288" s="21"/>
      <c r="W288" s="21"/>
    </row>
    <row r="289" spans="1:23" ht="14.25" customHeight="1" x14ac:dyDescent="0.35">
      <c r="A289" s="26"/>
      <c r="B289" s="16"/>
      <c r="C289" s="16"/>
      <c r="D289" s="16"/>
      <c r="E289" s="16"/>
      <c r="F289" s="17"/>
      <c r="G289" s="16"/>
      <c r="H289" s="19"/>
      <c r="I289" s="19"/>
      <c r="J289" s="16"/>
      <c r="K289" s="20"/>
      <c r="L289" s="20"/>
      <c r="M289" s="20"/>
      <c r="N289" s="20"/>
      <c r="O289" s="20"/>
      <c r="Q289" s="20"/>
      <c r="R289" s="16"/>
      <c r="S289" s="16"/>
      <c r="T289" s="21"/>
      <c r="U289" s="21"/>
      <c r="V289" s="21"/>
      <c r="W289" s="21"/>
    </row>
    <row r="290" spans="1:23" ht="14.25" customHeight="1" x14ac:dyDescent="0.35">
      <c r="A290" s="26"/>
      <c r="B290" s="16"/>
      <c r="C290" s="16"/>
      <c r="D290" s="16"/>
      <c r="E290" s="16"/>
      <c r="F290" s="17"/>
      <c r="G290" s="16"/>
      <c r="H290" s="19"/>
      <c r="I290" s="19"/>
      <c r="J290" s="16"/>
      <c r="K290" s="20"/>
      <c r="L290" s="20"/>
      <c r="M290" s="20"/>
      <c r="N290" s="20"/>
      <c r="O290" s="20"/>
      <c r="Q290" s="20"/>
      <c r="R290" s="16"/>
      <c r="S290" s="16"/>
      <c r="T290" s="21"/>
      <c r="U290" s="21"/>
      <c r="V290" s="21"/>
      <c r="W290" s="21"/>
    </row>
    <row r="291" spans="1:23" ht="14.25" customHeight="1" x14ac:dyDescent="0.35">
      <c r="A291" s="26"/>
      <c r="B291" s="16"/>
      <c r="C291" s="16"/>
      <c r="D291" s="16"/>
      <c r="E291" s="16"/>
      <c r="F291" s="17"/>
      <c r="G291" s="16"/>
      <c r="H291" s="19"/>
      <c r="I291" s="19"/>
      <c r="J291" s="16"/>
      <c r="K291" s="20"/>
      <c r="L291" s="20"/>
      <c r="M291" s="20"/>
      <c r="N291" s="20"/>
      <c r="O291" s="20"/>
      <c r="Q291" s="20"/>
      <c r="R291" s="16"/>
      <c r="S291" s="16"/>
      <c r="T291" s="21"/>
      <c r="U291" s="21"/>
      <c r="V291" s="21"/>
      <c r="W291" s="21"/>
    </row>
    <row r="292" spans="1:23" ht="14.25" customHeight="1" x14ac:dyDescent="0.35">
      <c r="A292" s="26"/>
      <c r="B292" s="16"/>
      <c r="C292" s="16"/>
      <c r="D292" s="16"/>
      <c r="E292" s="16"/>
      <c r="F292" s="17"/>
      <c r="G292" s="16"/>
      <c r="H292" s="19"/>
      <c r="I292" s="19"/>
      <c r="J292" s="16"/>
      <c r="K292" s="20"/>
      <c r="L292" s="20"/>
      <c r="M292" s="20"/>
      <c r="N292" s="20"/>
      <c r="O292" s="20"/>
      <c r="Q292" s="20"/>
      <c r="R292" s="16"/>
      <c r="S292" s="16"/>
      <c r="T292" s="21"/>
      <c r="U292" s="21"/>
      <c r="V292" s="21"/>
      <c r="W292" s="21"/>
    </row>
    <row r="293" spans="1:23" ht="14.25" customHeight="1" x14ac:dyDescent="0.35">
      <c r="A293" s="26"/>
      <c r="B293" s="16"/>
      <c r="C293" s="16"/>
      <c r="D293" s="16"/>
      <c r="E293" s="16"/>
      <c r="F293" s="17"/>
      <c r="G293" s="16"/>
      <c r="H293" s="19"/>
      <c r="I293" s="19"/>
      <c r="J293" s="16"/>
      <c r="K293" s="20"/>
      <c r="L293" s="20"/>
      <c r="M293" s="20"/>
      <c r="N293" s="20"/>
      <c r="O293" s="20"/>
      <c r="Q293" s="20"/>
      <c r="R293" s="16"/>
      <c r="S293" s="16"/>
      <c r="T293" s="21"/>
      <c r="U293" s="21"/>
      <c r="V293" s="21"/>
      <c r="W293" s="21"/>
    </row>
    <row r="294" spans="1:23" ht="14.25" customHeight="1" x14ac:dyDescent="0.35">
      <c r="A294" s="26"/>
      <c r="B294" s="16"/>
      <c r="C294" s="16"/>
      <c r="D294" s="16"/>
      <c r="E294" s="16"/>
      <c r="F294" s="17"/>
      <c r="G294" s="16"/>
      <c r="H294" s="19"/>
      <c r="I294" s="19"/>
      <c r="J294" s="16"/>
      <c r="K294" s="20"/>
      <c r="L294" s="20"/>
      <c r="M294" s="20"/>
      <c r="N294" s="20"/>
      <c r="O294" s="20"/>
      <c r="Q294" s="20"/>
      <c r="R294" s="16"/>
      <c r="S294" s="16"/>
      <c r="T294" s="21"/>
      <c r="U294" s="21"/>
      <c r="V294" s="21"/>
      <c r="W294" s="21"/>
    </row>
    <row r="295" spans="1:23" ht="14.25" customHeight="1" x14ac:dyDescent="0.35">
      <c r="A295" s="26"/>
      <c r="B295" s="16"/>
      <c r="C295" s="16"/>
      <c r="D295" s="16"/>
      <c r="E295" s="16"/>
      <c r="F295" s="17"/>
      <c r="G295" s="16"/>
      <c r="H295" s="19"/>
      <c r="I295" s="19"/>
      <c r="J295" s="16"/>
      <c r="K295" s="20"/>
      <c r="L295" s="20"/>
      <c r="M295" s="20"/>
      <c r="N295" s="20"/>
      <c r="O295" s="20"/>
      <c r="Q295" s="20"/>
      <c r="R295" s="16"/>
      <c r="S295" s="16"/>
      <c r="T295" s="21"/>
      <c r="U295" s="21"/>
      <c r="V295" s="21"/>
      <c r="W295" s="21"/>
    </row>
    <row r="296" spans="1:23" ht="14.25" customHeight="1" x14ac:dyDescent="0.35">
      <c r="A296" s="26"/>
      <c r="B296" s="16"/>
      <c r="C296" s="16"/>
      <c r="D296" s="16"/>
      <c r="E296" s="16"/>
      <c r="F296" s="17"/>
      <c r="G296" s="16"/>
      <c r="H296" s="19"/>
      <c r="I296" s="19"/>
      <c r="J296" s="16"/>
      <c r="K296" s="20"/>
      <c r="L296" s="20"/>
      <c r="M296" s="20"/>
      <c r="N296" s="20"/>
      <c r="O296" s="20"/>
      <c r="Q296" s="20"/>
      <c r="R296" s="16"/>
      <c r="S296" s="16"/>
      <c r="T296" s="21"/>
      <c r="U296" s="21"/>
      <c r="V296" s="21"/>
      <c r="W296" s="21"/>
    </row>
    <row r="297" spans="1:23" ht="14.25" customHeight="1" x14ac:dyDescent="0.35">
      <c r="A297" s="26"/>
      <c r="B297" s="16"/>
      <c r="C297" s="16"/>
      <c r="D297" s="16"/>
      <c r="E297" s="16"/>
      <c r="F297" s="17"/>
      <c r="G297" s="16"/>
      <c r="H297" s="19"/>
      <c r="I297" s="19"/>
      <c r="J297" s="16"/>
      <c r="K297" s="20"/>
      <c r="L297" s="20"/>
      <c r="M297" s="20"/>
      <c r="N297" s="20"/>
      <c r="O297" s="20"/>
      <c r="Q297" s="20"/>
      <c r="R297" s="16"/>
      <c r="S297" s="16"/>
      <c r="T297" s="21"/>
      <c r="U297" s="21"/>
      <c r="V297" s="21"/>
      <c r="W297" s="21"/>
    </row>
    <row r="298" spans="1:23" ht="14.25" customHeight="1" x14ac:dyDescent="0.35">
      <c r="A298" s="26"/>
      <c r="B298" s="16"/>
      <c r="C298" s="16"/>
      <c r="D298" s="16"/>
      <c r="E298" s="16"/>
      <c r="F298" s="17"/>
      <c r="G298" s="16"/>
      <c r="H298" s="19"/>
      <c r="I298" s="19"/>
      <c r="J298" s="16"/>
      <c r="K298" s="20"/>
      <c r="L298" s="20"/>
      <c r="M298" s="20"/>
      <c r="N298" s="20"/>
      <c r="O298" s="20"/>
      <c r="Q298" s="20"/>
      <c r="R298" s="16"/>
      <c r="S298" s="16"/>
      <c r="T298" s="21"/>
      <c r="U298" s="21"/>
      <c r="V298" s="21"/>
      <c r="W298" s="21"/>
    </row>
    <row r="299" spans="1:23" ht="14.25" customHeight="1" x14ac:dyDescent="0.35">
      <c r="A299" s="26"/>
      <c r="B299" s="16"/>
      <c r="C299" s="16"/>
      <c r="D299" s="16"/>
      <c r="E299" s="16"/>
      <c r="F299" s="17"/>
      <c r="G299" s="16"/>
      <c r="H299" s="19"/>
      <c r="I299" s="19"/>
      <c r="J299" s="16"/>
      <c r="K299" s="20"/>
      <c r="L299" s="20"/>
      <c r="M299" s="20"/>
      <c r="N299" s="20"/>
      <c r="O299" s="20"/>
      <c r="Q299" s="20"/>
      <c r="R299" s="16"/>
      <c r="S299" s="16"/>
      <c r="T299" s="21"/>
      <c r="U299" s="21"/>
      <c r="V299" s="21"/>
      <c r="W299" s="21"/>
    </row>
    <row r="300" spans="1:23" ht="14.25" customHeight="1" x14ac:dyDescent="0.35">
      <c r="A300" s="26"/>
      <c r="B300" s="16"/>
      <c r="C300" s="16"/>
      <c r="D300" s="16"/>
      <c r="E300" s="16"/>
      <c r="F300" s="17"/>
      <c r="G300" s="16"/>
      <c r="H300" s="19"/>
      <c r="I300" s="19"/>
      <c r="J300" s="16"/>
      <c r="K300" s="20"/>
      <c r="L300" s="20"/>
      <c r="M300" s="20"/>
      <c r="N300" s="20"/>
      <c r="O300" s="20"/>
      <c r="Q300" s="20"/>
      <c r="R300" s="16"/>
      <c r="S300" s="16"/>
      <c r="T300" s="21"/>
      <c r="U300" s="21"/>
      <c r="V300" s="21"/>
      <c r="W300" s="21"/>
    </row>
    <row r="301" spans="1:23" ht="14.25" customHeight="1" x14ac:dyDescent="0.35">
      <c r="A301" s="26"/>
      <c r="B301" s="16"/>
      <c r="C301" s="16"/>
      <c r="D301" s="16"/>
      <c r="E301" s="16"/>
      <c r="F301" s="17"/>
      <c r="G301" s="16"/>
      <c r="H301" s="19"/>
      <c r="I301" s="19"/>
      <c r="J301" s="16"/>
      <c r="K301" s="20"/>
      <c r="L301" s="20"/>
      <c r="M301" s="20"/>
      <c r="N301" s="20"/>
      <c r="O301" s="20"/>
      <c r="Q301" s="20"/>
      <c r="R301" s="16"/>
      <c r="S301" s="16"/>
      <c r="T301" s="21"/>
      <c r="U301" s="21"/>
      <c r="V301" s="21"/>
      <c r="W301" s="21"/>
    </row>
    <row r="302" spans="1:23" ht="14.25" customHeight="1" x14ac:dyDescent="0.35">
      <c r="A302" s="26"/>
      <c r="B302" s="16"/>
      <c r="C302" s="16"/>
      <c r="D302" s="16"/>
      <c r="E302" s="16"/>
      <c r="F302" s="17"/>
      <c r="G302" s="16"/>
      <c r="H302" s="19"/>
      <c r="I302" s="19"/>
      <c r="J302" s="16"/>
      <c r="K302" s="20"/>
      <c r="L302" s="20"/>
      <c r="M302" s="20"/>
      <c r="N302" s="20"/>
      <c r="O302" s="20"/>
      <c r="Q302" s="20"/>
      <c r="R302" s="16"/>
      <c r="S302" s="16"/>
      <c r="T302" s="21"/>
      <c r="U302" s="21"/>
      <c r="V302" s="21"/>
      <c r="W302" s="21"/>
    </row>
    <row r="303" spans="1:23" ht="14.25" customHeight="1" x14ac:dyDescent="0.35">
      <c r="A303" s="26"/>
      <c r="B303" s="16"/>
      <c r="C303" s="16"/>
      <c r="D303" s="16"/>
      <c r="E303" s="16"/>
      <c r="F303" s="17"/>
      <c r="G303" s="16"/>
      <c r="H303" s="19"/>
      <c r="I303" s="19"/>
      <c r="J303" s="16"/>
      <c r="K303" s="20"/>
      <c r="L303" s="20"/>
      <c r="M303" s="20"/>
      <c r="N303" s="20"/>
      <c r="O303" s="20"/>
      <c r="Q303" s="20"/>
      <c r="R303" s="16"/>
      <c r="S303" s="16"/>
      <c r="T303" s="21"/>
      <c r="U303" s="21"/>
      <c r="V303" s="21"/>
      <c r="W303" s="21"/>
    </row>
    <row r="304" spans="1:23" ht="14.25" customHeight="1" x14ac:dyDescent="0.35">
      <c r="A304" s="26"/>
      <c r="B304" s="16"/>
      <c r="C304" s="16"/>
      <c r="D304" s="16"/>
      <c r="E304" s="16"/>
      <c r="F304" s="17"/>
      <c r="G304" s="16"/>
      <c r="H304" s="19"/>
      <c r="I304" s="19"/>
      <c r="J304" s="16"/>
      <c r="K304" s="20"/>
      <c r="L304" s="20"/>
      <c r="M304" s="20"/>
      <c r="N304" s="20"/>
      <c r="O304" s="20"/>
      <c r="Q304" s="20"/>
      <c r="R304" s="16"/>
      <c r="S304" s="16"/>
      <c r="T304" s="21"/>
      <c r="U304" s="21"/>
      <c r="V304" s="21"/>
      <c r="W304" s="21"/>
    </row>
    <row r="305" spans="1:23" ht="14.25" customHeight="1" x14ac:dyDescent="0.35">
      <c r="A305" s="26"/>
      <c r="B305" s="16"/>
      <c r="C305" s="16"/>
      <c r="D305" s="16"/>
      <c r="E305" s="16"/>
      <c r="F305" s="17"/>
      <c r="G305" s="16"/>
      <c r="H305" s="19"/>
      <c r="I305" s="19"/>
      <c r="J305" s="16"/>
      <c r="K305" s="20"/>
      <c r="L305" s="20"/>
      <c r="M305" s="20"/>
      <c r="N305" s="20"/>
      <c r="O305" s="20"/>
      <c r="Q305" s="20"/>
      <c r="R305" s="16"/>
      <c r="S305" s="16"/>
      <c r="T305" s="21"/>
      <c r="U305" s="21"/>
      <c r="V305" s="21"/>
      <c r="W305" s="21"/>
    </row>
    <row r="306" spans="1:23" ht="14.25" customHeight="1" x14ac:dyDescent="0.35">
      <c r="A306" s="26"/>
      <c r="B306" s="16"/>
      <c r="C306" s="16"/>
      <c r="D306" s="16"/>
      <c r="E306" s="16"/>
      <c r="F306" s="17"/>
      <c r="G306" s="16"/>
      <c r="H306" s="19"/>
      <c r="I306" s="19"/>
      <c r="J306" s="16"/>
      <c r="K306" s="20"/>
      <c r="L306" s="20"/>
      <c r="M306" s="20"/>
      <c r="N306" s="20"/>
      <c r="O306" s="20"/>
      <c r="Q306" s="20"/>
      <c r="R306" s="16"/>
      <c r="S306" s="16"/>
      <c r="T306" s="21"/>
      <c r="U306" s="21"/>
      <c r="V306" s="21"/>
      <c r="W306" s="21"/>
    </row>
    <row r="307" spans="1:23" ht="14.25" customHeight="1" x14ac:dyDescent="0.35">
      <c r="A307" s="26"/>
      <c r="B307" s="16"/>
      <c r="C307" s="16"/>
      <c r="D307" s="16"/>
      <c r="E307" s="16"/>
      <c r="F307" s="17"/>
      <c r="G307" s="16"/>
      <c r="H307" s="19"/>
      <c r="I307" s="19"/>
      <c r="J307" s="16"/>
      <c r="K307" s="20"/>
      <c r="L307" s="20"/>
      <c r="M307" s="20"/>
      <c r="N307" s="20"/>
      <c r="O307" s="20"/>
      <c r="Q307" s="20"/>
      <c r="R307" s="16"/>
      <c r="S307" s="16"/>
      <c r="T307" s="21"/>
      <c r="U307" s="21"/>
      <c r="V307" s="21"/>
      <c r="W307" s="21"/>
    </row>
    <row r="308" spans="1:23" ht="14.25" customHeight="1" x14ac:dyDescent="0.35">
      <c r="A308" s="26"/>
      <c r="B308" s="16"/>
      <c r="C308" s="16"/>
      <c r="D308" s="16"/>
      <c r="E308" s="16"/>
      <c r="F308" s="17"/>
      <c r="G308" s="16"/>
      <c r="H308" s="19"/>
      <c r="I308" s="19"/>
      <c r="J308" s="16"/>
      <c r="K308" s="20"/>
      <c r="L308" s="20"/>
      <c r="M308" s="20"/>
      <c r="N308" s="20"/>
      <c r="O308" s="20"/>
      <c r="Q308" s="20"/>
      <c r="R308" s="16"/>
      <c r="S308" s="16"/>
      <c r="T308" s="21"/>
      <c r="U308" s="21"/>
      <c r="V308" s="21"/>
      <c r="W308" s="21"/>
    </row>
    <row r="309" spans="1:23" ht="14.25" customHeight="1" x14ac:dyDescent="0.35">
      <c r="A309" s="26"/>
      <c r="B309" s="16"/>
      <c r="C309" s="16"/>
      <c r="D309" s="16"/>
      <c r="E309" s="16"/>
      <c r="F309" s="17"/>
      <c r="G309" s="16"/>
      <c r="H309" s="19"/>
      <c r="I309" s="19"/>
      <c r="J309" s="16"/>
      <c r="K309" s="20"/>
      <c r="L309" s="20"/>
      <c r="M309" s="20"/>
      <c r="N309" s="20"/>
      <c r="O309" s="20"/>
      <c r="Q309" s="20"/>
      <c r="R309" s="16"/>
      <c r="S309" s="16"/>
      <c r="T309" s="21"/>
      <c r="U309" s="21"/>
      <c r="V309" s="21"/>
      <c r="W309" s="21"/>
    </row>
    <row r="310" spans="1:23" ht="14.25" customHeight="1" x14ac:dyDescent="0.35">
      <c r="A310" s="26"/>
      <c r="B310" s="16"/>
      <c r="C310" s="16"/>
      <c r="D310" s="16"/>
      <c r="E310" s="16"/>
      <c r="F310" s="17"/>
      <c r="G310" s="16"/>
      <c r="H310" s="19"/>
      <c r="I310" s="19"/>
      <c r="J310" s="16"/>
      <c r="K310" s="20"/>
      <c r="L310" s="20"/>
      <c r="M310" s="20"/>
      <c r="N310" s="20"/>
      <c r="O310" s="20"/>
      <c r="Q310" s="20"/>
      <c r="R310" s="16"/>
      <c r="S310" s="16"/>
      <c r="T310" s="21"/>
      <c r="U310" s="21"/>
      <c r="V310" s="21"/>
      <c r="W310" s="21"/>
    </row>
    <row r="311" spans="1:23" ht="14.25" customHeight="1" x14ac:dyDescent="0.35">
      <c r="A311" s="26"/>
      <c r="B311" s="16"/>
      <c r="C311" s="16"/>
      <c r="D311" s="16"/>
      <c r="E311" s="16"/>
      <c r="F311" s="17"/>
      <c r="G311" s="16"/>
      <c r="H311" s="19"/>
      <c r="I311" s="19"/>
      <c r="J311" s="16"/>
      <c r="K311" s="20"/>
      <c r="L311" s="20"/>
      <c r="M311" s="20"/>
      <c r="N311" s="20"/>
      <c r="O311" s="20"/>
      <c r="Q311" s="20"/>
      <c r="R311" s="16"/>
      <c r="S311" s="16"/>
      <c r="T311" s="21"/>
      <c r="U311" s="21"/>
      <c r="V311" s="21"/>
      <c r="W311" s="21"/>
    </row>
    <row r="312" spans="1:23" ht="14.25" customHeight="1" x14ac:dyDescent="0.35">
      <c r="A312" s="26"/>
      <c r="B312" s="16"/>
      <c r="C312" s="16"/>
      <c r="D312" s="16"/>
      <c r="E312" s="16"/>
      <c r="F312" s="17"/>
      <c r="G312" s="16"/>
      <c r="H312" s="19"/>
      <c r="I312" s="19"/>
      <c r="J312" s="16"/>
      <c r="K312" s="20"/>
      <c r="L312" s="20"/>
      <c r="M312" s="20"/>
      <c r="N312" s="20"/>
      <c r="O312" s="20"/>
      <c r="Q312" s="20"/>
      <c r="R312" s="16"/>
      <c r="S312" s="16"/>
      <c r="T312" s="21"/>
      <c r="U312" s="21"/>
      <c r="V312" s="21"/>
      <c r="W312" s="21"/>
    </row>
    <row r="313" spans="1:23" ht="14.25" customHeight="1" x14ac:dyDescent="0.35">
      <c r="A313" s="26"/>
      <c r="B313" s="16"/>
      <c r="C313" s="16"/>
      <c r="D313" s="16"/>
      <c r="E313" s="16"/>
      <c r="F313" s="17"/>
      <c r="G313" s="16"/>
      <c r="H313" s="19"/>
      <c r="I313" s="19"/>
      <c r="J313" s="16"/>
      <c r="K313" s="20"/>
      <c r="L313" s="20"/>
      <c r="M313" s="20"/>
      <c r="N313" s="20"/>
      <c r="O313" s="20"/>
      <c r="Q313" s="20"/>
      <c r="R313" s="16"/>
      <c r="S313" s="16"/>
      <c r="T313" s="21"/>
      <c r="U313" s="21"/>
      <c r="V313" s="21"/>
      <c r="W313" s="21"/>
    </row>
    <row r="314" spans="1:23" ht="14.25" customHeight="1" x14ac:dyDescent="0.35">
      <c r="A314" s="26"/>
      <c r="B314" s="16"/>
      <c r="C314" s="16"/>
      <c r="D314" s="16"/>
      <c r="E314" s="16"/>
      <c r="F314" s="17"/>
      <c r="G314" s="16"/>
      <c r="H314" s="19"/>
      <c r="I314" s="19"/>
      <c r="J314" s="16"/>
      <c r="K314" s="20"/>
      <c r="L314" s="20"/>
      <c r="M314" s="20"/>
      <c r="N314" s="20"/>
      <c r="O314" s="20"/>
      <c r="Q314" s="20"/>
      <c r="R314" s="16"/>
      <c r="S314" s="16"/>
      <c r="T314" s="21"/>
      <c r="U314" s="21"/>
      <c r="V314" s="21"/>
      <c r="W314" s="21"/>
    </row>
    <row r="315" spans="1:23" ht="14.25" customHeight="1" x14ac:dyDescent="0.35">
      <c r="A315" s="26"/>
      <c r="B315" s="16"/>
      <c r="C315" s="16"/>
      <c r="D315" s="16"/>
      <c r="E315" s="16"/>
      <c r="F315" s="17"/>
      <c r="G315" s="16"/>
      <c r="H315" s="19"/>
      <c r="I315" s="19"/>
      <c r="J315" s="16"/>
      <c r="K315" s="20"/>
      <c r="L315" s="20"/>
      <c r="M315" s="20"/>
      <c r="N315" s="20"/>
      <c r="O315" s="20"/>
      <c r="Q315" s="20"/>
      <c r="R315" s="16"/>
      <c r="S315" s="16"/>
      <c r="T315" s="21"/>
      <c r="U315" s="21"/>
      <c r="V315" s="21"/>
      <c r="W315" s="21"/>
    </row>
    <row r="316" spans="1:23" ht="14.25" customHeight="1" x14ac:dyDescent="0.35">
      <c r="A316" s="26"/>
      <c r="B316" s="16"/>
      <c r="C316" s="16"/>
      <c r="D316" s="16"/>
      <c r="E316" s="16"/>
      <c r="F316" s="17"/>
      <c r="G316" s="16"/>
      <c r="H316" s="19"/>
      <c r="I316" s="19"/>
      <c r="J316" s="16"/>
      <c r="K316" s="20"/>
      <c r="L316" s="20"/>
      <c r="M316" s="20"/>
      <c r="N316" s="20"/>
      <c r="O316" s="20"/>
      <c r="Q316" s="20"/>
      <c r="R316" s="16"/>
      <c r="S316" s="16"/>
      <c r="T316" s="21"/>
      <c r="U316" s="21"/>
      <c r="V316" s="21"/>
      <c r="W316" s="21"/>
    </row>
    <row r="317" spans="1:23" ht="14.25" customHeight="1" x14ac:dyDescent="0.35">
      <c r="A317" s="26"/>
      <c r="B317" s="16"/>
      <c r="C317" s="16"/>
      <c r="D317" s="16"/>
      <c r="E317" s="16"/>
      <c r="F317" s="17"/>
      <c r="G317" s="16"/>
      <c r="H317" s="19"/>
      <c r="I317" s="19"/>
      <c r="J317" s="16"/>
      <c r="K317" s="20"/>
      <c r="L317" s="20"/>
      <c r="M317" s="20"/>
      <c r="N317" s="20"/>
      <c r="O317" s="20"/>
      <c r="Q317" s="20"/>
      <c r="R317" s="16"/>
      <c r="S317" s="16"/>
      <c r="T317" s="21"/>
      <c r="U317" s="21"/>
      <c r="V317" s="21"/>
      <c r="W317" s="21"/>
    </row>
    <row r="318" spans="1:23" ht="14.25" customHeight="1" x14ac:dyDescent="0.35">
      <c r="A318" s="26"/>
      <c r="B318" s="16"/>
      <c r="C318" s="16"/>
      <c r="D318" s="16"/>
      <c r="E318" s="16"/>
      <c r="F318" s="17"/>
      <c r="G318" s="16"/>
      <c r="H318" s="19"/>
      <c r="I318" s="19"/>
      <c r="J318" s="16"/>
      <c r="K318" s="20"/>
      <c r="L318" s="20"/>
      <c r="M318" s="20"/>
      <c r="N318" s="20"/>
      <c r="O318" s="20"/>
      <c r="Q318" s="20"/>
      <c r="R318" s="16"/>
      <c r="S318" s="16"/>
      <c r="T318" s="21"/>
      <c r="U318" s="21"/>
      <c r="V318" s="21"/>
      <c r="W318" s="21"/>
    </row>
    <row r="319" spans="1:23" ht="14.25" customHeight="1" x14ac:dyDescent="0.35">
      <c r="A319" s="26"/>
      <c r="B319" s="16"/>
      <c r="C319" s="16"/>
      <c r="D319" s="16"/>
      <c r="E319" s="16"/>
      <c r="F319" s="17"/>
      <c r="G319" s="16"/>
      <c r="H319" s="19"/>
      <c r="I319" s="19"/>
      <c r="J319" s="16"/>
      <c r="K319" s="20"/>
      <c r="L319" s="20"/>
      <c r="M319" s="20"/>
      <c r="N319" s="20"/>
      <c r="O319" s="20"/>
      <c r="Q319" s="20"/>
      <c r="R319" s="16"/>
      <c r="S319" s="16"/>
      <c r="T319" s="21"/>
      <c r="U319" s="21"/>
      <c r="V319" s="21"/>
      <c r="W319" s="21"/>
    </row>
    <row r="320" spans="1:23" ht="14.25" customHeight="1" x14ac:dyDescent="0.35">
      <c r="A320" s="26"/>
      <c r="B320" s="16"/>
      <c r="C320" s="16"/>
      <c r="D320" s="16"/>
      <c r="E320" s="16"/>
      <c r="F320" s="17"/>
      <c r="G320" s="16"/>
      <c r="H320" s="19"/>
      <c r="I320" s="19"/>
      <c r="J320" s="16"/>
      <c r="K320" s="20"/>
      <c r="L320" s="20"/>
      <c r="M320" s="20"/>
      <c r="N320" s="20"/>
      <c r="O320" s="20"/>
      <c r="Q320" s="20"/>
      <c r="R320" s="16"/>
      <c r="S320" s="16"/>
      <c r="T320" s="21"/>
      <c r="U320" s="21"/>
      <c r="V320" s="21"/>
      <c r="W320" s="21"/>
    </row>
    <row r="321" spans="1:23" ht="14.25" customHeight="1" x14ac:dyDescent="0.35">
      <c r="A321" s="26"/>
      <c r="B321" s="16"/>
      <c r="C321" s="16"/>
      <c r="D321" s="16"/>
      <c r="E321" s="16"/>
      <c r="F321" s="17"/>
      <c r="G321" s="16"/>
      <c r="H321" s="19"/>
      <c r="I321" s="19"/>
      <c r="J321" s="16"/>
      <c r="K321" s="20"/>
      <c r="L321" s="20"/>
      <c r="M321" s="20"/>
      <c r="N321" s="20"/>
      <c r="O321" s="20"/>
      <c r="Q321" s="20"/>
      <c r="R321" s="16"/>
      <c r="S321" s="16"/>
      <c r="T321" s="21"/>
      <c r="U321" s="21"/>
      <c r="V321" s="21"/>
      <c r="W321" s="21"/>
    </row>
    <row r="322" spans="1:23" ht="14.25" customHeight="1" x14ac:dyDescent="0.35">
      <c r="A322" s="26"/>
      <c r="B322" s="16"/>
      <c r="C322" s="16"/>
      <c r="D322" s="16"/>
      <c r="E322" s="16"/>
      <c r="F322" s="17"/>
      <c r="G322" s="16"/>
      <c r="H322" s="19"/>
      <c r="I322" s="19"/>
      <c r="J322" s="16"/>
      <c r="K322" s="20"/>
      <c r="L322" s="20"/>
      <c r="M322" s="20"/>
      <c r="N322" s="20"/>
      <c r="O322" s="20"/>
      <c r="Q322" s="20"/>
      <c r="R322" s="16"/>
      <c r="S322" s="16"/>
      <c r="T322" s="21"/>
      <c r="U322" s="21"/>
      <c r="V322" s="21"/>
      <c r="W322" s="21"/>
    </row>
    <row r="323" spans="1:23" ht="14.25" customHeight="1" x14ac:dyDescent="0.35">
      <c r="A323" s="26"/>
      <c r="B323" s="16"/>
      <c r="C323" s="16"/>
      <c r="D323" s="16"/>
      <c r="E323" s="16"/>
      <c r="F323" s="17"/>
      <c r="G323" s="16"/>
      <c r="H323" s="19"/>
      <c r="I323" s="19"/>
      <c r="J323" s="16"/>
      <c r="K323" s="20"/>
      <c r="L323" s="20"/>
      <c r="M323" s="20"/>
      <c r="N323" s="20"/>
      <c r="O323" s="20"/>
      <c r="Q323" s="20"/>
      <c r="R323" s="16"/>
      <c r="S323" s="16"/>
      <c r="T323" s="21"/>
      <c r="U323" s="21"/>
      <c r="V323" s="21"/>
      <c r="W323" s="21"/>
    </row>
    <row r="324" spans="1:23" ht="14.25" customHeight="1" x14ac:dyDescent="0.35">
      <c r="A324" s="26"/>
      <c r="B324" s="16"/>
      <c r="C324" s="16"/>
      <c r="D324" s="16"/>
      <c r="E324" s="16"/>
      <c r="F324" s="17"/>
      <c r="G324" s="16"/>
      <c r="H324" s="19"/>
      <c r="I324" s="19"/>
      <c r="J324" s="16"/>
      <c r="K324" s="20"/>
      <c r="L324" s="20"/>
      <c r="M324" s="20"/>
      <c r="N324" s="20"/>
      <c r="O324" s="20"/>
      <c r="Q324" s="20"/>
      <c r="R324" s="16"/>
      <c r="S324" s="16"/>
      <c r="T324" s="21"/>
      <c r="U324" s="21"/>
      <c r="V324" s="21"/>
      <c r="W324" s="21"/>
    </row>
    <row r="325" spans="1:23" ht="14.25" customHeight="1" x14ac:dyDescent="0.35">
      <c r="A325" s="26"/>
      <c r="B325" s="16"/>
      <c r="C325" s="16"/>
      <c r="D325" s="16"/>
      <c r="E325" s="16"/>
      <c r="F325" s="17"/>
      <c r="G325" s="16"/>
      <c r="H325" s="19"/>
      <c r="I325" s="19"/>
      <c r="J325" s="16"/>
      <c r="K325" s="20"/>
      <c r="L325" s="20"/>
      <c r="M325" s="20"/>
      <c r="N325" s="20"/>
      <c r="O325" s="20"/>
      <c r="Q325" s="20"/>
      <c r="R325" s="16"/>
      <c r="S325" s="16"/>
      <c r="T325" s="21"/>
      <c r="U325" s="21"/>
      <c r="V325" s="21"/>
      <c r="W325" s="21"/>
    </row>
    <row r="326" spans="1:23" ht="14.25" customHeight="1" x14ac:dyDescent="0.35">
      <c r="A326" s="26"/>
      <c r="B326" s="16"/>
      <c r="C326" s="16"/>
      <c r="D326" s="16"/>
      <c r="E326" s="16"/>
      <c r="F326" s="17"/>
      <c r="G326" s="16"/>
      <c r="H326" s="19"/>
      <c r="I326" s="19"/>
      <c r="J326" s="16"/>
      <c r="K326" s="20"/>
      <c r="L326" s="20"/>
      <c r="M326" s="20"/>
      <c r="N326" s="20"/>
      <c r="O326" s="20"/>
      <c r="Q326" s="20"/>
      <c r="R326" s="16"/>
      <c r="S326" s="16"/>
      <c r="T326" s="21"/>
      <c r="U326" s="21"/>
      <c r="V326" s="21"/>
      <c r="W326" s="21"/>
    </row>
    <row r="327" spans="1:23" ht="14.25" customHeight="1" x14ac:dyDescent="0.35">
      <c r="A327" s="26"/>
      <c r="B327" s="16"/>
      <c r="C327" s="16"/>
      <c r="D327" s="16"/>
      <c r="E327" s="16"/>
      <c r="F327" s="17"/>
      <c r="G327" s="16"/>
      <c r="H327" s="19"/>
      <c r="I327" s="19"/>
      <c r="J327" s="16"/>
      <c r="K327" s="20"/>
      <c r="L327" s="20"/>
      <c r="M327" s="20"/>
      <c r="N327" s="20"/>
      <c r="O327" s="20"/>
      <c r="Q327" s="20"/>
      <c r="R327" s="16"/>
      <c r="S327" s="16"/>
      <c r="T327" s="21"/>
      <c r="U327" s="21"/>
      <c r="V327" s="21"/>
      <c r="W327" s="21"/>
    </row>
    <row r="328" spans="1:23" ht="14.25" customHeight="1" x14ac:dyDescent="0.35">
      <c r="A328" s="26"/>
      <c r="B328" s="16"/>
      <c r="C328" s="16"/>
      <c r="D328" s="16"/>
      <c r="E328" s="16"/>
      <c r="F328" s="17"/>
      <c r="G328" s="16"/>
      <c r="H328" s="19"/>
      <c r="I328" s="19"/>
      <c r="J328" s="16"/>
      <c r="K328" s="20"/>
      <c r="L328" s="20"/>
      <c r="M328" s="20"/>
      <c r="N328" s="20"/>
      <c r="O328" s="20"/>
      <c r="Q328" s="20"/>
      <c r="R328" s="16"/>
      <c r="S328" s="16"/>
      <c r="T328" s="21"/>
      <c r="U328" s="21"/>
      <c r="V328" s="21"/>
      <c r="W328" s="21"/>
    </row>
    <row r="329" spans="1:23" ht="14.25" customHeight="1" x14ac:dyDescent="0.35">
      <c r="A329" s="26"/>
      <c r="B329" s="16"/>
      <c r="C329" s="16"/>
      <c r="D329" s="16"/>
      <c r="E329" s="16"/>
      <c r="F329" s="17"/>
      <c r="G329" s="16"/>
      <c r="H329" s="19"/>
      <c r="I329" s="19"/>
      <c r="J329" s="16"/>
      <c r="K329" s="20"/>
      <c r="L329" s="20"/>
      <c r="M329" s="20"/>
      <c r="N329" s="20"/>
      <c r="O329" s="20"/>
      <c r="Q329" s="20"/>
      <c r="R329" s="16"/>
      <c r="S329" s="16"/>
      <c r="T329" s="21"/>
      <c r="U329" s="21"/>
      <c r="V329" s="21"/>
      <c r="W329" s="21"/>
    </row>
    <row r="330" spans="1:23" ht="14.25" customHeight="1" x14ac:dyDescent="0.35">
      <c r="A330" s="26"/>
      <c r="B330" s="16"/>
      <c r="C330" s="16"/>
      <c r="D330" s="16"/>
      <c r="E330" s="16"/>
      <c r="F330" s="17"/>
      <c r="G330" s="16"/>
      <c r="H330" s="19"/>
      <c r="I330" s="19"/>
      <c r="J330" s="16"/>
      <c r="K330" s="20"/>
      <c r="L330" s="20"/>
      <c r="M330" s="20"/>
      <c r="N330" s="20"/>
      <c r="O330" s="20"/>
      <c r="Q330" s="20"/>
      <c r="R330" s="16"/>
      <c r="S330" s="16"/>
      <c r="T330" s="21"/>
      <c r="U330" s="21"/>
      <c r="V330" s="21"/>
      <c r="W330" s="21"/>
    </row>
    <row r="331" spans="1:23" ht="14.25" customHeight="1" x14ac:dyDescent="0.35">
      <c r="A331" s="26"/>
      <c r="B331" s="16"/>
      <c r="C331" s="16"/>
      <c r="D331" s="16"/>
      <c r="E331" s="16"/>
      <c r="F331" s="17"/>
      <c r="G331" s="16"/>
      <c r="H331" s="19"/>
      <c r="I331" s="19"/>
      <c r="J331" s="16"/>
      <c r="K331" s="20"/>
      <c r="L331" s="20"/>
      <c r="M331" s="20"/>
      <c r="N331" s="20"/>
      <c r="O331" s="20"/>
      <c r="Q331" s="20"/>
      <c r="R331" s="16"/>
      <c r="S331" s="16"/>
      <c r="T331" s="21"/>
      <c r="U331" s="21"/>
      <c r="V331" s="21"/>
      <c r="W331" s="21"/>
    </row>
    <row r="332" spans="1:23" ht="14.25" customHeight="1" x14ac:dyDescent="0.35">
      <c r="A332" s="26"/>
      <c r="B332" s="16"/>
      <c r="C332" s="16"/>
      <c r="D332" s="16"/>
      <c r="E332" s="16"/>
      <c r="F332" s="17"/>
      <c r="G332" s="16"/>
      <c r="H332" s="19"/>
      <c r="I332" s="19"/>
      <c r="J332" s="16"/>
      <c r="K332" s="20"/>
      <c r="L332" s="20"/>
      <c r="M332" s="20"/>
      <c r="N332" s="20"/>
      <c r="O332" s="20"/>
      <c r="Q332" s="20"/>
      <c r="R332" s="16"/>
      <c r="S332" s="16"/>
      <c r="T332" s="21"/>
      <c r="U332" s="21"/>
      <c r="V332" s="21"/>
      <c r="W332" s="21"/>
    </row>
    <row r="333" spans="1:23" ht="14.25" customHeight="1" x14ac:dyDescent="0.35">
      <c r="A333" s="26"/>
      <c r="B333" s="16"/>
      <c r="C333" s="16"/>
      <c r="D333" s="16"/>
      <c r="E333" s="16"/>
      <c r="F333" s="17"/>
      <c r="G333" s="16"/>
      <c r="H333" s="19"/>
      <c r="I333" s="19"/>
      <c r="J333" s="16"/>
      <c r="K333" s="20"/>
      <c r="L333" s="20"/>
      <c r="M333" s="20"/>
      <c r="N333" s="20"/>
      <c r="O333" s="20"/>
      <c r="Q333" s="20"/>
      <c r="R333" s="16"/>
      <c r="S333" s="16"/>
      <c r="T333" s="21"/>
      <c r="U333" s="21"/>
      <c r="V333" s="21"/>
      <c r="W333" s="21"/>
    </row>
    <row r="334" spans="1:23" ht="14.25" customHeight="1" x14ac:dyDescent="0.35">
      <c r="A334" s="26"/>
      <c r="B334" s="16"/>
      <c r="C334" s="16"/>
      <c r="D334" s="16"/>
      <c r="E334" s="16"/>
      <c r="F334" s="17"/>
      <c r="G334" s="16"/>
      <c r="H334" s="19"/>
      <c r="I334" s="19"/>
      <c r="J334" s="16"/>
      <c r="K334" s="20"/>
      <c r="L334" s="20"/>
      <c r="M334" s="20"/>
      <c r="N334" s="20"/>
      <c r="O334" s="20"/>
      <c r="Q334" s="20"/>
      <c r="R334" s="16"/>
      <c r="S334" s="16"/>
      <c r="T334" s="21"/>
      <c r="U334" s="21"/>
      <c r="V334" s="21"/>
      <c r="W334" s="21"/>
    </row>
    <row r="335" spans="1:23" ht="14.25" customHeight="1" x14ac:dyDescent="0.35">
      <c r="A335" s="26"/>
      <c r="B335" s="16"/>
      <c r="C335" s="16"/>
      <c r="D335" s="16"/>
      <c r="E335" s="16"/>
      <c r="F335" s="17"/>
      <c r="G335" s="16"/>
      <c r="H335" s="19"/>
      <c r="I335" s="19"/>
      <c r="J335" s="16"/>
      <c r="K335" s="20"/>
      <c r="L335" s="20"/>
      <c r="M335" s="20"/>
      <c r="N335" s="20"/>
      <c r="O335" s="20"/>
      <c r="Q335" s="20"/>
      <c r="R335" s="16"/>
      <c r="S335" s="16"/>
      <c r="T335" s="21"/>
      <c r="U335" s="21"/>
      <c r="V335" s="21"/>
      <c r="W335" s="21"/>
    </row>
    <row r="336" spans="1:23" ht="14.25" customHeight="1" x14ac:dyDescent="0.35">
      <c r="A336" s="26"/>
      <c r="B336" s="16"/>
      <c r="C336" s="16"/>
      <c r="D336" s="16"/>
      <c r="E336" s="16"/>
      <c r="F336" s="17"/>
      <c r="G336" s="16"/>
      <c r="H336" s="19"/>
      <c r="I336" s="19"/>
      <c r="J336" s="16"/>
      <c r="K336" s="20"/>
      <c r="L336" s="20"/>
      <c r="M336" s="20"/>
      <c r="N336" s="20"/>
      <c r="O336" s="20"/>
      <c r="Q336" s="20"/>
      <c r="R336" s="16"/>
      <c r="S336" s="16"/>
      <c r="T336" s="21"/>
      <c r="U336" s="21"/>
      <c r="V336" s="21"/>
      <c r="W336" s="21"/>
    </row>
    <row r="337" spans="1:23" ht="14.25" customHeight="1" x14ac:dyDescent="0.35">
      <c r="A337" s="26"/>
      <c r="B337" s="16"/>
      <c r="C337" s="16"/>
      <c r="D337" s="16"/>
      <c r="E337" s="16"/>
      <c r="F337" s="17"/>
      <c r="G337" s="16"/>
      <c r="H337" s="19"/>
      <c r="I337" s="19"/>
      <c r="J337" s="16"/>
      <c r="K337" s="20"/>
      <c r="L337" s="20"/>
      <c r="M337" s="20"/>
      <c r="N337" s="20"/>
      <c r="O337" s="20"/>
      <c r="Q337" s="20"/>
      <c r="R337" s="16"/>
      <c r="S337" s="16"/>
      <c r="T337" s="21"/>
      <c r="U337" s="21"/>
      <c r="V337" s="21"/>
      <c r="W337" s="21"/>
    </row>
    <row r="338" spans="1:23" ht="14.25" customHeight="1" x14ac:dyDescent="0.35">
      <c r="A338" s="26"/>
      <c r="B338" s="16"/>
      <c r="C338" s="16"/>
      <c r="D338" s="16"/>
      <c r="E338" s="16"/>
      <c r="F338" s="17"/>
      <c r="G338" s="16"/>
      <c r="H338" s="19"/>
      <c r="I338" s="19"/>
      <c r="J338" s="16"/>
      <c r="K338" s="20"/>
      <c r="L338" s="20"/>
      <c r="M338" s="20"/>
      <c r="N338" s="20"/>
      <c r="O338" s="20"/>
      <c r="Q338" s="20"/>
      <c r="R338" s="16"/>
      <c r="S338" s="16"/>
      <c r="T338" s="21"/>
      <c r="U338" s="21"/>
      <c r="V338" s="21"/>
      <c r="W338" s="21"/>
    </row>
    <row r="339" spans="1:23" ht="14.25" customHeight="1" x14ac:dyDescent="0.35">
      <c r="A339" s="26"/>
      <c r="B339" s="16"/>
      <c r="C339" s="16"/>
      <c r="D339" s="16"/>
      <c r="E339" s="16"/>
      <c r="F339" s="17"/>
      <c r="G339" s="16"/>
      <c r="H339" s="19"/>
      <c r="I339" s="19"/>
      <c r="J339" s="16"/>
      <c r="K339" s="20"/>
      <c r="L339" s="20"/>
      <c r="M339" s="20"/>
      <c r="N339" s="20"/>
      <c r="O339" s="20"/>
      <c r="Q339" s="20"/>
      <c r="R339" s="16"/>
      <c r="S339" s="16"/>
      <c r="T339" s="21"/>
      <c r="U339" s="21"/>
      <c r="V339" s="21"/>
      <c r="W339" s="21"/>
    </row>
    <row r="340" spans="1:23" ht="14.25" customHeight="1" x14ac:dyDescent="0.35">
      <c r="A340" s="26"/>
      <c r="B340" s="16"/>
      <c r="C340" s="16"/>
      <c r="D340" s="16"/>
      <c r="E340" s="16"/>
      <c r="F340" s="17"/>
      <c r="G340" s="16"/>
      <c r="H340" s="19"/>
      <c r="I340" s="19"/>
      <c r="J340" s="16"/>
      <c r="K340" s="20"/>
      <c r="L340" s="20"/>
      <c r="M340" s="20"/>
      <c r="N340" s="20"/>
      <c r="O340" s="20"/>
      <c r="Q340" s="20"/>
      <c r="R340" s="16"/>
      <c r="S340" s="16"/>
      <c r="T340" s="21"/>
      <c r="U340" s="21"/>
      <c r="V340" s="21"/>
      <c r="W340" s="21"/>
    </row>
    <row r="341" spans="1:23" ht="14.25" customHeight="1" x14ac:dyDescent="0.35">
      <c r="A341" s="26"/>
      <c r="B341" s="16"/>
      <c r="C341" s="16"/>
      <c r="D341" s="16"/>
      <c r="E341" s="16"/>
      <c r="F341" s="17"/>
      <c r="G341" s="16"/>
      <c r="H341" s="19"/>
      <c r="I341" s="19"/>
      <c r="J341" s="16"/>
      <c r="K341" s="20"/>
      <c r="L341" s="20"/>
      <c r="M341" s="20"/>
      <c r="N341" s="20"/>
      <c r="O341" s="20"/>
      <c r="Q341" s="20"/>
      <c r="R341" s="16"/>
      <c r="S341" s="16"/>
      <c r="T341" s="21"/>
      <c r="U341" s="21"/>
      <c r="V341" s="21"/>
      <c r="W341" s="21"/>
    </row>
    <row r="342" spans="1:23" ht="14.25" customHeight="1" x14ac:dyDescent="0.35">
      <c r="A342" s="26"/>
      <c r="B342" s="16"/>
      <c r="C342" s="16"/>
      <c r="D342" s="16"/>
      <c r="E342" s="16"/>
      <c r="F342" s="17"/>
      <c r="G342" s="16"/>
      <c r="H342" s="19"/>
      <c r="I342" s="19"/>
      <c r="J342" s="16"/>
      <c r="K342" s="20"/>
      <c r="L342" s="20"/>
      <c r="M342" s="20"/>
      <c r="N342" s="20"/>
      <c r="O342" s="20"/>
      <c r="Q342" s="20"/>
      <c r="R342" s="16"/>
      <c r="S342" s="16"/>
      <c r="T342" s="21"/>
      <c r="U342" s="21"/>
      <c r="V342" s="21"/>
      <c r="W342" s="21"/>
    </row>
    <row r="343" spans="1:23" ht="14.25" customHeight="1" x14ac:dyDescent="0.35">
      <c r="A343" s="26"/>
      <c r="B343" s="16"/>
      <c r="C343" s="16"/>
      <c r="D343" s="16"/>
      <c r="E343" s="16"/>
      <c r="F343" s="17"/>
      <c r="G343" s="16"/>
      <c r="H343" s="19"/>
      <c r="I343" s="19"/>
      <c r="J343" s="16"/>
      <c r="K343" s="20"/>
      <c r="L343" s="20"/>
      <c r="M343" s="20"/>
      <c r="N343" s="20"/>
      <c r="O343" s="20"/>
      <c r="Q343" s="20"/>
      <c r="R343" s="16"/>
      <c r="S343" s="16"/>
      <c r="T343" s="21"/>
      <c r="U343" s="21"/>
      <c r="V343" s="21"/>
      <c r="W343" s="21"/>
    </row>
    <row r="344" spans="1:23" ht="14.25" customHeight="1" x14ac:dyDescent="0.35">
      <c r="A344" s="26"/>
      <c r="B344" s="16"/>
      <c r="C344" s="16"/>
      <c r="D344" s="16"/>
      <c r="E344" s="16"/>
      <c r="F344" s="17"/>
      <c r="G344" s="16"/>
      <c r="H344" s="19"/>
      <c r="I344" s="19"/>
      <c r="J344" s="16"/>
      <c r="K344" s="20"/>
      <c r="L344" s="20"/>
      <c r="M344" s="20"/>
      <c r="N344" s="20"/>
      <c r="O344" s="20"/>
      <c r="Q344" s="20"/>
      <c r="R344" s="16"/>
      <c r="S344" s="16"/>
      <c r="T344" s="21"/>
      <c r="U344" s="21"/>
      <c r="V344" s="21"/>
      <c r="W344" s="21"/>
    </row>
    <row r="345" spans="1:23" ht="14.25" customHeight="1" x14ac:dyDescent="0.35">
      <c r="A345" s="26"/>
      <c r="B345" s="16"/>
      <c r="C345" s="16"/>
      <c r="D345" s="16"/>
      <c r="E345" s="16"/>
      <c r="F345" s="17"/>
      <c r="G345" s="16"/>
      <c r="H345" s="19"/>
      <c r="I345" s="19"/>
      <c r="J345" s="16"/>
      <c r="K345" s="20"/>
      <c r="L345" s="20"/>
      <c r="M345" s="20"/>
      <c r="N345" s="20"/>
      <c r="O345" s="20"/>
      <c r="Q345" s="20"/>
      <c r="R345" s="16"/>
      <c r="S345" s="16"/>
      <c r="T345" s="21"/>
      <c r="U345" s="21"/>
      <c r="V345" s="21"/>
      <c r="W345" s="21"/>
    </row>
    <row r="346" spans="1:23" ht="14.25" customHeight="1" x14ac:dyDescent="0.35">
      <c r="A346" s="26"/>
      <c r="B346" s="16"/>
      <c r="C346" s="16"/>
      <c r="D346" s="16"/>
      <c r="E346" s="16"/>
      <c r="F346" s="17"/>
      <c r="G346" s="16"/>
      <c r="H346" s="19"/>
      <c r="I346" s="19"/>
      <c r="J346" s="16"/>
      <c r="K346" s="20"/>
      <c r="L346" s="20"/>
      <c r="M346" s="20"/>
      <c r="N346" s="20"/>
      <c r="O346" s="20"/>
      <c r="Q346" s="20"/>
      <c r="R346" s="16"/>
      <c r="S346" s="16"/>
      <c r="T346" s="21"/>
      <c r="U346" s="21"/>
      <c r="V346" s="21"/>
      <c r="W346" s="21"/>
    </row>
    <row r="347" spans="1:23" ht="14.25" customHeight="1" x14ac:dyDescent="0.35">
      <c r="A347" s="26"/>
      <c r="B347" s="16"/>
      <c r="C347" s="16"/>
      <c r="D347" s="16"/>
      <c r="E347" s="16"/>
      <c r="F347" s="17"/>
      <c r="G347" s="16"/>
      <c r="H347" s="19"/>
      <c r="I347" s="19"/>
      <c r="J347" s="16"/>
      <c r="K347" s="20"/>
      <c r="L347" s="20"/>
      <c r="M347" s="20"/>
      <c r="N347" s="20"/>
      <c r="O347" s="20"/>
      <c r="Q347" s="20"/>
      <c r="R347" s="16"/>
      <c r="S347" s="16"/>
      <c r="T347" s="21"/>
      <c r="U347" s="21"/>
      <c r="V347" s="21"/>
      <c r="W347" s="21"/>
    </row>
    <row r="348" spans="1:23" ht="14.25" customHeight="1" x14ac:dyDescent="0.35">
      <c r="A348" s="26"/>
      <c r="B348" s="16"/>
      <c r="C348" s="16"/>
      <c r="D348" s="16"/>
      <c r="E348" s="16"/>
      <c r="F348" s="17"/>
      <c r="G348" s="16"/>
      <c r="H348" s="19"/>
      <c r="I348" s="19"/>
      <c r="J348" s="16"/>
      <c r="K348" s="20"/>
      <c r="L348" s="20"/>
      <c r="M348" s="20"/>
      <c r="N348" s="20"/>
      <c r="O348" s="20"/>
      <c r="Q348" s="20"/>
      <c r="R348" s="16"/>
      <c r="S348" s="16"/>
      <c r="T348" s="21"/>
      <c r="U348" s="21"/>
      <c r="V348" s="21"/>
      <c r="W348" s="21"/>
    </row>
    <row r="349" spans="1:23" ht="14.25" customHeight="1" x14ac:dyDescent="0.35">
      <c r="A349" s="26"/>
      <c r="B349" s="16"/>
      <c r="C349" s="16"/>
      <c r="D349" s="16"/>
      <c r="E349" s="16"/>
      <c r="F349" s="17"/>
      <c r="G349" s="16"/>
      <c r="H349" s="19"/>
      <c r="I349" s="19"/>
      <c r="J349" s="16"/>
      <c r="K349" s="20"/>
      <c r="L349" s="20"/>
      <c r="M349" s="20"/>
      <c r="N349" s="20"/>
      <c r="O349" s="20"/>
      <c r="Q349" s="20"/>
      <c r="R349" s="16"/>
      <c r="S349" s="16"/>
      <c r="T349" s="21"/>
      <c r="U349" s="21"/>
      <c r="V349" s="21"/>
      <c r="W349" s="21"/>
    </row>
    <row r="350" spans="1:23" ht="14.25" customHeight="1" x14ac:dyDescent="0.35">
      <c r="A350" s="26"/>
      <c r="B350" s="16"/>
      <c r="C350" s="16"/>
      <c r="D350" s="16"/>
      <c r="E350" s="16"/>
      <c r="F350" s="17"/>
      <c r="G350" s="16"/>
      <c r="H350" s="19"/>
      <c r="I350" s="19"/>
      <c r="J350" s="16"/>
      <c r="K350" s="20"/>
      <c r="L350" s="20"/>
      <c r="M350" s="20"/>
      <c r="N350" s="20"/>
      <c r="O350" s="20"/>
      <c r="Q350" s="20"/>
      <c r="R350" s="16"/>
      <c r="S350" s="16"/>
      <c r="T350" s="21"/>
      <c r="U350" s="21"/>
      <c r="V350" s="21"/>
      <c r="W350" s="21"/>
    </row>
    <row r="351" spans="1:23" ht="14.25" customHeight="1" x14ac:dyDescent="0.35">
      <c r="A351" s="26"/>
      <c r="B351" s="16"/>
      <c r="C351" s="16"/>
      <c r="D351" s="16"/>
      <c r="E351" s="16"/>
      <c r="F351" s="17"/>
      <c r="G351" s="16"/>
      <c r="H351" s="19"/>
      <c r="I351" s="19"/>
      <c r="J351" s="16"/>
      <c r="K351" s="20"/>
      <c r="L351" s="20"/>
      <c r="M351" s="20"/>
      <c r="N351" s="20"/>
      <c r="O351" s="20"/>
      <c r="Q351" s="20"/>
      <c r="R351" s="16"/>
      <c r="S351" s="16"/>
      <c r="T351" s="21"/>
      <c r="U351" s="21"/>
      <c r="V351" s="21"/>
      <c r="W351" s="21"/>
    </row>
    <row r="352" spans="1:23" ht="14.25" customHeight="1" x14ac:dyDescent="0.35">
      <c r="A352" s="26"/>
      <c r="B352" s="16"/>
      <c r="C352" s="16"/>
      <c r="D352" s="16"/>
      <c r="E352" s="16"/>
      <c r="F352" s="17"/>
      <c r="G352" s="16"/>
      <c r="H352" s="19"/>
      <c r="I352" s="19"/>
      <c r="J352" s="16"/>
      <c r="K352" s="20"/>
      <c r="L352" s="20"/>
      <c r="M352" s="20"/>
      <c r="N352" s="20"/>
      <c r="O352" s="20"/>
      <c r="Q352" s="20"/>
      <c r="R352" s="16"/>
      <c r="S352" s="16"/>
      <c r="T352" s="21"/>
      <c r="U352" s="21"/>
      <c r="V352" s="21"/>
      <c r="W352" s="21"/>
    </row>
    <row r="353" spans="1:23" ht="14.25" customHeight="1" x14ac:dyDescent="0.35">
      <c r="A353" s="26"/>
      <c r="B353" s="16"/>
      <c r="C353" s="16"/>
      <c r="D353" s="16"/>
      <c r="E353" s="16"/>
      <c r="F353" s="17"/>
      <c r="G353" s="16"/>
      <c r="H353" s="19"/>
      <c r="I353" s="19"/>
      <c r="J353" s="16"/>
      <c r="K353" s="20"/>
      <c r="L353" s="20"/>
      <c r="M353" s="20"/>
      <c r="N353" s="20"/>
      <c r="O353" s="20"/>
      <c r="Q353" s="20"/>
      <c r="R353" s="16"/>
      <c r="S353" s="16"/>
      <c r="T353" s="21"/>
      <c r="U353" s="21"/>
      <c r="V353" s="21"/>
      <c r="W353" s="21"/>
    </row>
    <row r="354" spans="1:23" ht="14.25" customHeight="1" x14ac:dyDescent="0.35">
      <c r="A354" s="26"/>
      <c r="B354" s="16"/>
      <c r="C354" s="16"/>
      <c r="D354" s="16"/>
      <c r="E354" s="16"/>
      <c r="F354" s="17"/>
      <c r="G354" s="16"/>
      <c r="H354" s="19"/>
      <c r="I354" s="19"/>
      <c r="J354" s="16"/>
      <c r="K354" s="20"/>
      <c r="L354" s="20"/>
      <c r="M354" s="20"/>
      <c r="N354" s="20"/>
      <c r="O354" s="20"/>
      <c r="Q354" s="20"/>
      <c r="R354" s="16"/>
      <c r="S354" s="16"/>
      <c r="T354" s="21"/>
      <c r="U354" s="21"/>
      <c r="V354" s="21"/>
      <c r="W354" s="21"/>
    </row>
    <row r="355" spans="1:23" ht="14.25" customHeight="1" x14ac:dyDescent="0.35">
      <c r="A355" s="26"/>
      <c r="B355" s="16"/>
      <c r="C355" s="16"/>
      <c r="D355" s="16"/>
      <c r="E355" s="16"/>
      <c r="F355" s="17"/>
      <c r="G355" s="16"/>
      <c r="H355" s="19"/>
      <c r="I355" s="19"/>
      <c r="J355" s="16"/>
      <c r="K355" s="20"/>
      <c r="L355" s="20"/>
      <c r="M355" s="20"/>
      <c r="N355" s="20"/>
      <c r="O355" s="20"/>
      <c r="Q355" s="20"/>
      <c r="R355" s="16"/>
      <c r="S355" s="16"/>
      <c r="T355" s="21"/>
      <c r="U355" s="21"/>
      <c r="V355" s="21"/>
      <c r="W355" s="21"/>
    </row>
    <row r="356" spans="1:23" ht="14.25" customHeight="1" x14ac:dyDescent="0.35">
      <c r="A356" s="26"/>
      <c r="B356" s="16"/>
      <c r="C356" s="16"/>
      <c r="D356" s="16"/>
      <c r="E356" s="16"/>
      <c r="F356" s="17"/>
      <c r="G356" s="16"/>
      <c r="H356" s="19"/>
      <c r="I356" s="19"/>
      <c r="J356" s="16"/>
      <c r="K356" s="20"/>
      <c r="L356" s="20"/>
      <c r="M356" s="20"/>
      <c r="N356" s="20"/>
      <c r="O356" s="20"/>
      <c r="Q356" s="20"/>
      <c r="R356" s="16"/>
      <c r="S356" s="16"/>
      <c r="T356" s="21"/>
      <c r="U356" s="21"/>
      <c r="V356" s="21"/>
      <c r="W356" s="21"/>
    </row>
    <row r="357" spans="1:23" ht="14.25" customHeight="1" x14ac:dyDescent="0.35">
      <c r="A357" s="26"/>
      <c r="B357" s="16"/>
      <c r="C357" s="16"/>
      <c r="D357" s="16"/>
      <c r="E357" s="16"/>
      <c r="F357" s="17"/>
      <c r="G357" s="16"/>
      <c r="H357" s="19"/>
      <c r="I357" s="19"/>
      <c r="J357" s="16"/>
      <c r="K357" s="20"/>
      <c r="L357" s="20"/>
      <c r="M357" s="20"/>
      <c r="N357" s="20"/>
      <c r="O357" s="20"/>
      <c r="Q357" s="20"/>
      <c r="R357" s="16"/>
      <c r="S357" s="16"/>
      <c r="T357" s="21"/>
      <c r="U357" s="21"/>
      <c r="V357" s="21"/>
      <c r="W357" s="21"/>
    </row>
    <row r="358" spans="1:23" ht="14.25" customHeight="1" x14ac:dyDescent="0.35">
      <c r="A358" s="26"/>
      <c r="B358" s="16"/>
      <c r="C358" s="16"/>
      <c r="D358" s="16"/>
      <c r="E358" s="16"/>
      <c r="F358" s="17"/>
      <c r="G358" s="16"/>
      <c r="H358" s="19"/>
      <c r="I358" s="19"/>
      <c r="J358" s="16"/>
      <c r="K358" s="20"/>
      <c r="L358" s="20"/>
      <c r="M358" s="20"/>
      <c r="N358" s="20"/>
      <c r="O358" s="20"/>
      <c r="Q358" s="20"/>
      <c r="R358" s="16"/>
      <c r="S358" s="16"/>
      <c r="T358" s="21"/>
      <c r="U358" s="21"/>
      <c r="V358" s="21"/>
      <c r="W358" s="21"/>
    </row>
    <row r="359" spans="1:23" ht="14.25" customHeight="1" x14ac:dyDescent="0.35">
      <c r="A359" s="26"/>
      <c r="B359" s="16"/>
      <c r="C359" s="16"/>
      <c r="D359" s="16"/>
      <c r="E359" s="16"/>
      <c r="F359" s="17"/>
      <c r="G359" s="16"/>
      <c r="H359" s="19"/>
      <c r="I359" s="19"/>
      <c r="J359" s="16"/>
      <c r="K359" s="20"/>
      <c r="L359" s="20"/>
      <c r="M359" s="20"/>
      <c r="N359" s="20"/>
      <c r="O359" s="20"/>
      <c r="Q359" s="20"/>
      <c r="R359" s="16"/>
      <c r="S359" s="16"/>
      <c r="T359" s="21"/>
      <c r="U359" s="21"/>
      <c r="V359" s="21"/>
      <c r="W359" s="21"/>
    </row>
    <row r="360" spans="1:23" ht="14.25" customHeight="1" x14ac:dyDescent="0.35">
      <c r="A360" s="26"/>
      <c r="B360" s="16"/>
      <c r="C360" s="16"/>
      <c r="D360" s="16"/>
      <c r="E360" s="16"/>
      <c r="F360" s="17"/>
      <c r="G360" s="16"/>
      <c r="H360" s="19"/>
      <c r="I360" s="19"/>
      <c r="J360" s="16"/>
      <c r="K360" s="20"/>
      <c r="L360" s="20"/>
      <c r="M360" s="20"/>
      <c r="N360" s="20"/>
      <c r="O360" s="20"/>
      <c r="Q360" s="20"/>
      <c r="R360" s="16"/>
      <c r="S360" s="16"/>
      <c r="T360" s="21"/>
      <c r="U360" s="21"/>
      <c r="V360" s="21"/>
      <c r="W360" s="21"/>
    </row>
    <row r="361" spans="1:23" ht="14.25" customHeight="1" x14ac:dyDescent="0.35">
      <c r="A361" s="26"/>
      <c r="B361" s="16"/>
      <c r="C361" s="16"/>
      <c r="D361" s="16"/>
      <c r="E361" s="16"/>
      <c r="F361" s="17"/>
      <c r="G361" s="16"/>
      <c r="H361" s="19"/>
      <c r="I361" s="19"/>
      <c r="J361" s="16"/>
      <c r="K361" s="20"/>
      <c r="L361" s="20"/>
      <c r="M361" s="20"/>
      <c r="N361" s="20"/>
      <c r="O361" s="20"/>
      <c r="Q361" s="20"/>
      <c r="R361" s="16"/>
      <c r="S361" s="16"/>
      <c r="T361" s="21"/>
      <c r="U361" s="21"/>
      <c r="V361" s="21"/>
      <c r="W361" s="21"/>
    </row>
    <row r="362" spans="1:23" ht="14.25" customHeight="1" x14ac:dyDescent="0.35">
      <c r="A362" s="26"/>
      <c r="B362" s="16"/>
      <c r="C362" s="16"/>
      <c r="D362" s="16"/>
      <c r="E362" s="16"/>
      <c r="F362" s="17"/>
      <c r="G362" s="16"/>
      <c r="H362" s="19"/>
      <c r="I362" s="19"/>
      <c r="J362" s="16"/>
      <c r="K362" s="20"/>
      <c r="L362" s="20"/>
      <c r="M362" s="20"/>
      <c r="N362" s="20"/>
      <c r="O362" s="20"/>
      <c r="Q362" s="20"/>
      <c r="R362" s="16"/>
      <c r="S362" s="16"/>
      <c r="T362" s="21"/>
      <c r="U362" s="21"/>
      <c r="V362" s="21"/>
      <c r="W362" s="21"/>
    </row>
    <row r="363" spans="1:23" ht="14.25" customHeight="1" x14ac:dyDescent="0.35">
      <c r="A363" s="26"/>
      <c r="B363" s="16"/>
      <c r="C363" s="16"/>
      <c r="D363" s="16"/>
      <c r="E363" s="16"/>
      <c r="F363" s="17"/>
      <c r="G363" s="16"/>
      <c r="H363" s="19"/>
      <c r="I363" s="19"/>
      <c r="J363" s="16"/>
      <c r="K363" s="20"/>
      <c r="L363" s="20"/>
      <c r="M363" s="20"/>
      <c r="N363" s="20"/>
      <c r="O363" s="20"/>
      <c r="Q363" s="20"/>
      <c r="R363" s="16"/>
      <c r="S363" s="16"/>
      <c r="T363" s="21"/>
      <c r="U363" s="21"/>
      <c r="V363" s="21"/>
      <c r="W363" s="21"/>
    </row>
    <row r="364" spans="1:23" ht="14.25" customHeight="1" x14ac:dyDescent="0.35">
      <c r="A364" s="26"/>
      <c r="B364" s="16"/>
      <c r="C364" s="16"/>
      <c r="D364" s="16"/>
      <c r="E364" s="16"/>
      <c r="F364" s="17"/>
      <c r="G364" s="16"/>
      <c r="H364" s="19"/>
      <c r="I364" s="19"/>
      <c r="J364" s="16"/>
      <c r="K364" s="20"/>
      <c r="L364" s="20"/>
      <c r="M364" s="20"/>
      <c r="N364" s="20"/>
      <c r="O364" s="20"/>
      <c r="Q364" s="20"/>
      <c r="R364" s="16"/>
      <c r="S364" s="16"/>
      <c r="T364" s="21"/>
      <c r="U364" s="21"/>
      <c r="V364" s="21"/>
      <c r="W364" s="21"/>
    </row>
    <row r="365" spans="1:23" ht="14.25" customHeight="1" x14ac:dyDescent="0.35">
      <c r="A365" s="26"/>
      <c r="B365" s="16"/>
      <c r="C365" s="16"/>
      <c r="D365" s="16"/>
      <c r="E365" s="16"/>
      <c r="F365" s="17"/>
      <c r="G365" s="16"/>
      <c r="H365" s="19"/>
      <c r="I365" s="19"/>
      <c r="J365" s="16"/>
      <c r="K365" s="20"/>
      <c r="L365" s="20"/>
      <c r="M365" s="20"/>
      <c r="N365" s="20"/>
      <c r="O365" s="20"/>
      <c r="Q365" s="20"/>
      <c r="R365" s="16"/>
      <c r="S365" s="16"/>
      <c r="T365" s="21"/>
      <c r="U365" s="21"/>
      <c r="V365" s="21"/>
      <c r="W365" s="21"/>
    </row>
    <row r="366" spans="1:23" ht="14.25" customHeight="1" x14ac:dyDescent="0.35">
      <c r="A366" s="26"/>
      <c r="B366" s="16"/>
      <c r="C366" s="16"/>
      <c r="D366" s="16"/>
      <c r="E366" s="16"/>
      <c r="F366" s="17"/>
      <c r="G366" s="16"/>
      <c r="H366" s="19"/>
      <c r="I366" s="19"/>
      <c r="J366" s="16"/>
      <c r="K366" s="20"/>
      <c r="L366" s="20"/>
      <c r="M366" s="20"/>
      <c r="N366" s="20"/>
      <c r="O366" s="20"/>
      <c r="Q366" s="20"/>
      <c r="R366" s="16"/>
      <c r="S366" s="16"/>
      <c r="T366" s="21"/>
      <c r="U366" s="21"/>
      <c r="V366" s="21"/>
      <c r="W366" s="21"/>
    </row>
    <row r="367" spans="1:23" ht="14.25" customHeight="1" x14ac:dyDescent="0.35">
      <c r="A367" s="26"/>
      <c r="B367" s="16"/>
      <c r="C367" s="16"/>
      <c r="D367" s="16"/>
      <c r="E367" s="16"/>
      <c r="F367" s="17"/>
      <c r="G367" s="16"/>
      <c r="H367" s="19"/>
      <c r="I367" s="19"/>
      <c r="J367" s="16"/>
      <c r="K367" s="20"/>
      <c r="L367" s="20"/>
      <c r="M367" s="20"/>
      <c r="N367" s="20"/>
      <c r="O367" s="20"/>
      <c r="Q367" s="20"/>
      <c r="R367" s="16"/>
      <c r="S367" s="16"/>
      <c r="T367" s="21"/>
      <c r="U367" s="21"/>
      <c r="V367" s="21"/>
      <c r="W367" s="21"/>
    </row>
    <row r="368" spans="1:23" ht="14.25" customHeight="1" x14ac:dyDescent="0.35">
      <c r="A368" s="26"/>
      <c r="B368" s="16"/>
      <c r="C368" s="16"/>
      <c r="D368" s="16"/>
      <c r="E368" s="16"/>
      <c r="F368" s="17"/>
      <c r="G368" s="16"/>
      <c r="H368" s="19"/>
      <c r="I368" s="19"/>
      <c r="J368" s="16"/>
      <c r="K368" s="20"/>
      <c r="L368" s="20"/>
      <c r="M368" s="20"/>
      <c r="N368" s="20"/>
      <c r="O368" s="20"/>
      <c r="Q368" s="20"/>
      <c r="R368" s="16"/>
      <c r="S368" s="16"/>
      <c r="T368" s="21"/>
      <c r="U368" s="21"/>
      <c r="V368" s="21"/>
      <c r="W368" s="21"/>
    </row>
    <row r="369" spans="1:23" ht="14.25" customHeight="1" x14ac:dyDescent="0.35">
      <c r="A369" s="26"/>
      <c r="B369" s="16"/>
      <c r="C369" s="16"/>
      <c r="D369" s="16"/>
      <c r="E369" s="16"/>
      <c r="F369" s="17"/>
      <c r="G369" s="16"/>
      <c r="H369" s="19"/>
      <c r="I369" s="19"/>
      <c r="J369" s="16"/>
      <c r="K369" s="20"/>
      <c r="L369" s="20"/>
      <c r="M369" s="20"/>
      <c r="N369" s="20"/>
      <c r="O369" s="20"/>
      <c r="Q369" s="20"/>
      <c r="R369" s="16"/>
      <c r="S369" s="16"/>
      <c r="T369" s="21"/>
      <c r="U369" s="21"/>
      <c r="V369" s="21"/>
      <c r="W369" s="21"/>
    </row>
    <row r="370" spans="1:23" ht="14.25" customHeight="1" x14ac:dyDescent="0.35">
      <c r="A370" s="26"/>
      <c r="B370" s="16"/>
      <c r="C370" s="16"/>
      <c r="D370" s="16"/>
      <c r="E370" s="16"/>
      <c r="F370" s="17"/>
      <c r="G370" s="16"/>
      <c r="H370" s="19"/>
      <c r="I370" s="19"/>
      <c r="J370" s="16"/>
      <c r="K370" s="20"/>
      <c r="L370" s="20"/>
      <c r="M370" s="20"/>
      <c r="N370" s="20"/>
      <c r="O370" s="20"/>
      <c r="Q370" s="20"/>
      <c r="R370" s="16"/>
      <c r="S370" s="16"/>
      <c r="T370" s="21"/>
      <c r="U370" s="21"/>
      <c r="V370" s="21"/>
      <c r="W370" s="21"/>
    </row>
    <row r="371" spans="1:23" ht="14.25" customHeight="1" x14ac:dyDescent="0.35">
      <c r="A371" s="26"/>
      <c r="B371" s="16"/>
      <c r="C371" s="16"/>
      <c r="D371" s="16"/>
      <c r="E371" s="16"/>
      <c r="F371" s="17"/>
      <c r="G371" s="16"/>
      <c r="H371" s="19"/>
      <c r="I371" s="19"/>
      <c r="J371" s="16"/>
      <c r="K371" s="20"/>
      <c r="L371" s="20"/>
      <c r="M371" s="20"/>
      <c r="N371" s="20"/>
      <c r="O371" s="20"/>
      <c r="Q371" s="20"/>
      <c r="R371" s="16"/>
      <c r="S371" s="16"/>
      <c r="T371" s="21"/>
      <c r="U371" s="21"/>
      <c r="V371" s="21"/>
      <c r="W371" s="21"/>
    </row>
    <row r="372" spans="1:23" ht="14.25" customHeight="1" x14ac:dyDescent="0.35">
      <c r="A372" s="26"/>
      <c r="B372" s="16"/>
      <c r="C372" s="16"/>
      <c r="D372" s="16"/>
      <c r="E372" s="16"/>
      <c r="F372" s="17"/>
      <c r="G372" s="16"/>
      <c r="H372" s="19"/>
      <c r="I372" s="19"/>
      <c r="J372" s="16"/>
      <c r="K372" s="20"/>
      <c r="L372" s="20"/>
      <c r="M372" s="20"/>
      <c r="N372" s="20"/>
      <c r="O372" s="20"/>
      <c r="Q372" s="20"/>
      <c r="R372" s="16"/>
      <c r="S372" s="16"/>
      <c r="T372" s="21"/>
      <c r="U372" s="21"/>
      <c r="V372" s="21"/>
      <c r="W372" s="21"/>
    </row>
    <row r="373" spans="1:23" ht="14.25" customHeight="1" x14ac:dyDescent="0.35">
      <c r="A373" s="26"/>
      <c r="B373" s="16"/>
      <c r="C373" s="16"/>
      <c r="D373" s="16"/>
      <c r="E373" s="16"/>
      <c r="F373" s="17"/>
      <c r="G373" s="16"/>
      <c r="H373" s="19"/>
      <c r="I373" s="19"/>
      <c r="J373" s="16"/>
      <c r="K373" s="20"/>
      <c r="L373" s="20"/>
      <c r="M373" s="20"/>
      <c r="N373" s="20"/>
      <c r="O373" s="20"/>
      <c r="Q373" s="20"/>
      <c r="R373" s="16"/>
      <c r="S373" s="16"/>
      <c r="T373" s="21"/>
      <c r="U373" s="21"/>
      <c r="V373" s="21"/>
      <c r="W373" s="21"/>
    </row>
    <row r="374" spans="1:23" ht="14.25" customHeight="1" x14ac:dyDescent="0.35">
      <c r="A374" s="26"/>
      <c r="B374" s="16"/>
      <c r="C374" s="16"/>
      <c r="D374" s="16"/>
      <c r="E374" s="16"/>
      <c r="F374" s="17"/>
      <c r="G374" s="16"/>
      <c r="H374" s="19"/>
      <c r="I374" s="19"/>
      <c r="J374" s="16"/>
      <c r="K374" s="20"/>
      <c r="L374" s="20"/>
      <c r="M374" s="20"/>
      <c r="N374" s="20"/>
      <c r="O374" s="20"/>
      <c r="Q374" s="20"/>
      <c r="R374" s="16"/>
      <c r="S374" s="16"/>
      <c r="T374" s="21"/>
      <c r="U374" s="21"/>
      <c r="V374" s="21"/>
      <c r="W374" s="21"/>
    </row>
    <row r="375" spans="1:23" ht="14.25" customHeight="1" x14ac:dyDescent="0.35">
      <c r="A375" s="26"/>
      <c r="B375" s="16"/>
      <c r="C375" s="16"/>
      <c r="D375" s="16"/>
      <c r="E375" s="16"/>
      <c r="F375" s="17"/>
      <c r="G375" s="16"/>
      <c r="H375" s="19"/>
      <c r="I375" s="19"/>
      <c r="J375" s="16"/>
      <c r="K375" s="20"/>
      <c r="L375" s="20"/>
      <c r="M375" s="20"/>
      <c r="N375" s="20"/>
      <c r="O375" s="20"/>
      <c r="Q375" s="20"/>
      <c r="R375" s="16"/>
      <c r="S375" s="16"/>
      <c r="T375" s="21"/>
      <c r="U375" s="21"/>
      <c r="V375" s="21"/>
      <c r="W375" s="21"/>
    </row>
    <row r="376" spans="1:23" ht="14.25" customHeight="1" x14ac:dyDescent="0.35">
      <c r="A376" s="26"/>
      <c r="B376" s="16"/>
      <c r="C376" s="16"/>
      <c r="D376" s="16"/>
      <c r="E376" s="16"/>
      <c r="F376" s="17"/>
      <c r="G376" s="16"/>
      <c r="H376" s="19"/>
      <c r="I376" s="19"/>
      <c r="J376" s="16"/>
      <c r="K376" s="20"/>
      <c r="L376" s="20"/>
      <c r="M376" s="20"/>
      <c r="N376" s="20"/>
      <c r="O376" s="20"/>
      <c r="Q376" s="20"/>
      <c r="R376" s="16"/>
      <c r="S376" s="16"/>
      <c r="T376" s="21"/>
      <c r="U376" s="21"/>
      <c r="V376" s="21"/>
      <c r="W376" s="21"/>
    </row>
    <row r="377" spans="1:23" ht="14.25" customHeight="1" x14ac:dyDescent="0.35">
      <c r="A377" s="26"/>
      <c r="B377" s="16"/>
      <c r="C377" s="16"/>
      <c r="D377" s="16"/>
      <c r="E377" s="16"/>
      <c r="F377" s="17"/>
      <c r="G377" s="16"/>
      <c r="H377" s="19"/>
      <c r="I377" s="19"/>
      <c r="J377" s="16"/>
      <c r="K377" s="20"/>
      <c r="L377" s="20"/>
      <c r="M377" s="20"/>
      <c r="N377" s="20"/>
      <c r="O377" s="20"/>
      <c r="Q377" s="20"/>
      <c r="R377" s="16"/>
      <c r="S377" s="16"/>
      <c r="T377" s="21"/>
      <c r="U377" s="21"/>
      <c r="V377" s="21"/>
      <c r="W377" s="21"/>
    </row>
    <row r="378" spans="1:23" ht="14.25" customHeight="1" x14ac:dyDescent="0.35">
      <c r="A378" s="26"/>
      <c r="B378" s="16"/>
      <c r="C378" s="16"/>
      <c r="D378" s="16"/>
      <c r="E378" s="16"/>
      <c r="F378" s="17"/>
      <c r="G378" s="16"/>
      <c r="H378" s="19"/>
      <c r="I378" s="19"/>
      <c r="J378" s="16"/>
      <c r="K378" s="20"/>
      <c r="L378" s="20"/>
      <c r="M378" s="20"/>
      <c r="N378" s="20"/>
      <c r="O378" s="20"/>
      <c r="Q378" s="20"/>
      <c r="R378" s="16"/>
      <c r="S378" s="16"/>
      <c r="T378" s="21"/>
      <c r="U378" s="21"/>
      <c r="V378" s="21"/>
      <c r="W378" s="21"/>
    </row>
    <row r="379" spans="1:23" ht="14.25" customHeight="1" x14ac:dyDescent="0.35">
      <c r="A379" s="26"/>
      <c r="B379" s="16"/>
      <c r="C379" s="16"/>
      <c r="D379" s="16"/>
      <c r="E379" s="16"/>
      <c r="F379" s="17"/>
      <c r="G379" s="16"/>
      <c r="H379" s="19"/>
      <c r="I379" s="19"/>
      <c r="J379" s="16"/>
      <c r="K379" s="20"/>
      <c r="L379" s="20"/>
      <c r="M379" s="20"/>
      <c r="N379" s="20"/>
      <c r="O379" s="20"/>
      <c r="Q379" s="20"/>
      <c r="R379" s="16"/>
      <c r="S379" s="16"/>
      <c r="T379" s="21"/>
      <c r="U379" s="21"/>
      <c r="V379" s="21"/>
      <c r="W379" s="21"/>
    </row>
    <row r="380" spans="1:23" ht="14.25" customHeight="1" x14ac:dyDescent="0.35">
      <c r="A380" s="26"/>
      <c r="B380" s="16"/>
      <c r="C380" s="16"/>
      <c r="D380" s="16"/>
      <c r="E380" s="16"/>
      <c r="F380" s="17"/>
      <c r="G380" s="16"/>
      <c r="H380" s="19"/>
      <c r="I380" s="19"/>
      <c r="J380" s="16"/>
      <c r="K380" s="20"/>
      <c r="L380" s="20"/>
      <c r="M380" s="20"/>
      <c r="N380" s="20"/>
      <c r="O380" s="20"/>
      <c r="Q380" s="20"/>
      <c r="R380" s="16"/>
      <c r="S380" s="16"/>
      <c r="T380" s="21"/>
      <c r="U380" s="21"/>
      <c r="V380" s="21"/>
      <c r="W380" s="21"/>
    </row>
    <row r="381" spans="1:23" ht="14.25" customHeight="1" x14ac:dyDescent="0.35">
      <c r="A381" s="26"/>
      <c r="B381" s="16"/>
      <c r="C381" s="16"/>
      <c r="D381" s="16"/>
      <c r="E381" s="16"/>
      <c r="F381" s="17"/>
      <c r="G381" s="16"/>
      <c r="H381" s="19"/>
      <c r="I381" s="19"/>
      <c r="J381" s="16"/>
      <c r="K381" s="20"/>
      <c r="L381" s="20"/>
      <c r="M381" s="20"/>
      <c r="N381" s="20"/>
      <c r="O381" s="20"/>
      <c r="Q381" s="20"/>
      <c r="R381" s="16"/>
      <c r="S381" s="16"/>
      <c r="T381" s="21"/>
      <c r="U381" s="21"/>
      <c r="V381" s="21"/>
      <c r="W381" s="21"/>
    </row>
    <row r="382" spans="1:23" ht="14.25" customHeight="1" x14ac:dyDescent="0.35">
      <c r="A382" s="26"/>
      <c r="B382" s="16"/>
      <c r="C382" s="16"/>
      <c r="D382" s="16"/>
      <c r="E382" s="16"/>
      <c r="F382" s="17"/>
      <c r="G382" s="16"/>
      <c r="H382" s="19"/>
      <c r="I382" s="19"/>
      <c r="J382" s="16"/>
      <c r="K382" s="20"/>
      <c r="L382" s="20"/>
      <c r="M382" s="20"/>
      <c r="N382" s="20"/>
      <c r="O382" s="20"/>
      <c r="Q382" s="20"/>
      <c r="R382" s="16"/>
      <c r="S382" s="16"/>
      <c r="T382" s="21"/>
      <c r="U382" s="21"/>
      <c r="V382" s="21"/>
      <c r="W382" s="21"/>
    </row>
    <row r="383" spans="1:23" ht="14.25" customHeight="1" x14ac:dyDescent="0.35">
      <c r="A383" s="26"/>
      <c r="B383" s="16"/>
      <c r="C383" s="16"/>
      <c r="D383" s="16"/>
      <c r="E383" s="16"/>
      <c r="F383" s="17"/>
      <c r="G383" s="16"/>
      <c r="H383" s="19"/>
      <c r="I383" s="19"/>
      <c r="J383" s="16"/>
      <c r="K383" s="20"/>
      <c r="L383" s="20"/>
      <c r="M383" s="20"/>
      <c r="N383" s="20"/>
      <c r="O383" s="20"/>
      <c r="Q383" s="20"/>
      <c r="R383" s="16"/>
      <c r="S383" s="16"/>
      <c r="T383" s="21"/>
      <c r="U383" s="21"/>
      <c r="V383" s="21"/>
      <c r="W383" s="21"/>
    </row>
    <row r="384" spans="1:23" ht="14.25" customHeight="1" x14ac:dyDescent="0.35">
      <c r="A384" s="26"/>
      <c r="B384" s="16"/>
      <c r="C384" s="16"/>
      <c r="D384" s="16"/>
      <c r="E384" s="16"/>
      <c r="F384" s="17"/>
      <c r="G384" s="16"/>
      <c r="H384" s="19"/>
      <c r="I384" s="19"/>
      <c r="J384" s="16"/>
      <c r="K384" s="20"/>
      <c r="L384" s="20"/>
      <c r="M384" s="20"/>
      <c r="N384" s="20"/>
      <c r="O384" s="20"/>
      <c r="Q384" s="20"/>
      <c r="R384" s="16"/>
      <c r="S384" s="16"/>
      <c r="T384" s="21"/>
      <c r="U384" s="21"/>
      <c r="V384" s="21"/>
      <c r="W384" s="21"/>
    </row>
    <row r="385" spans="1:23" ht="14.25" customHeight="1" x14ac:dyDescent="0.35">
      <c r="A385" s="26"/>
      <c r="B385" s="16"/>
      <c r="C385" s="16"/>
      <c r="D385" s="16"/>
      <c r="E385" s="16"/>
      <c r="F385" s="17"/>
      <c r="G385" s="16"/>
      <c r="H385" s="19"/>
      <c r="I385" s="19"/>
      <c r="J385" s="16"/>
      <c r="K385" s="20"/>
      <c r="L385" s="20"/>
      <c r="M385" s="20"/>
      <c r="N385" s="20"/>
      <c r="O385" s="20"/>
      <c r="Q385" s="20"/>
      <c r="R385" s="16"/>
      <c r="S385" s="16"/>
      <c r="T385" s="21"/>
      <c r="U385" s="21"/>
      <c r="V385" s="21"/>
      <c r="W385" s="21"/>
    </row>
    <row r="386" spans="1:23" ht="14.25" customHeight="1" x14ac:dyDescent="0.35">
      <c r="A386" s="26"/>
      <c r="B386" s="16"/>
      <c r="C386" s="16"/>
      <c r="D386" s="16"/>
      <c r="E386" s="16"/>
      <c r="F386" s="17"/>
      <c r="G386" s="16"/>
      <c r="H386" s="19"/>
      <c r="I386" s="19"/>
      <c r="J386" s="16"/>
      <c r="K386" s="20"/>
      <c r="L386" s="20"/>
      <c r="M386" s="20"/>
      <c r="N386" s="20"/>
      <c r="O386" s="20"/>
      <c r="Q386" s="20"/>
      <c r="R386" s="16"/>
      <c r="S386" s="16"/>
      <c r="T386" s="21"/>
      <c r="U386" s="21"/>
      <c r="V386" s="21"/>
      <c r="W386" s="21"/>
    </row>
    <row r="387" spans="1:23" ht="14.25" customHeight="1" x14ac:dyDescent="0.35">
      <c r="A387" s="26"/>
      <c r="B387" s="16"/>
      <c r="C387" s="16"/>
      <c r="D387" s="16"/>
      <c r="E387" s="16"/>
      <c r="F387" s="17"/>
      <c r="G387" s="16"/>
      <c r="H387" s="19"/>
      <c r="I387" s="19"/>
      <c r="J387" s="16"/>
      <c r="K387" s="20"/>
      <c r="L387" s="20"/>
      <c r="M387" s="20"/>
      <c r="N387" s="20"/>
      <c r="O387" s="20"/>
      <c r="Q387" s="20"/>
      <c r="R387" s="16"/>
      <c r="S387" s="16"/>
      <c r="T387" s="21"/>
      <c r="U387" s="21"/>
      <c r="V387" s="21"/>
      <c r="W387" s="21"/>
    </row>
    <row r="388" spans="1:23" ht="14.25" customHeight="1" x14ac:dyDescent="0.35">
      <c r="A388" s="26"/>
      <c r="B388" s="16"/>
      <c r="C388" s="16"/>
      <c r="D388" s="16"/>
      <c r="E388" s="16"/>
      <c r="F388" s="17"/>
      <c r="G388" s="16"/>
      <c r="H388" s="19"/>
      <c r="I388" s="19"/>
      <c r="J388" s="16"/>
      <c r="K388" s="20"/>
      <c r="L388" s="20"/>
      <c r="M388" s="20"/>
      <c r="N388" s="20"/>
      <c r="O388" s="20"/>
      <c r="Q388" s="20"/>
      <c r="R388" s="16"/>
      <c r="S388" s="16"/>
      <c r="T388" s="21"/>
      <c r="U388" s="21"/>
      <c r="V388" s="21"/>
      <c r="W388" s="21"/>
    </row>
    <row r="389" spans="1:23" ht="14.25" customHeight="1" x14ac:dyDescent="0.35">
      <c r="A389" s="26"/>
      <c r="B389" s="16"/>
      <c r="C389" s="16"/>
      <c r="D389" s="16"/>
      <c r="E389" s="16"/>
      <c r="F389" s="17"/>
      <c r="G389" s="16"/>
      <c r="H389" s="19"/>
      <c r="I389" s="19"/>
      <c r="J389" s="16"/>
      <c r="K389" s="20"/>
      <c r="L389" s="20"/>
      <c r="M389" s="20"/>
      <c r="N389" s="20"/>
      <c r="O389" s="20"/>
      <c r="Q389" s="20"/>
      <c r="R389" s="16"/>
      <c r="S389" s="16"/>
      <c r="T389" s="21"/>
      <c r="U389" s="21"/>
      <c r="V389" s="21"/>
      <c r="W389" s="21"/>
    </row>
    <row r="390" spans="1:23" ht="14.25" customHeight="1" x14ac:dyDescent="0.35">
      <c r="A390" s="26"/>
      <c r="B390" s="16"/>
      <c r="C390" s="16"/>
      <c r="D390" s="16"/>
      <c r="E390" s="16"/>
      <c r="F390" s="17"/>
      <c r="G390" s="16"/>
      <c r="H390" s="19"/>
      <c r="I390" s="19"/>
      <c r="J390" s="16"/>
      <c r="K390" s="20"/>
      <c r="L390" s="20"/>
      <c r="M390" s="20"/>
      <c r="N390" s="20"/>
      <c r="O390" s="20"/>
      <c r="Q390" s="20"/>
      <c r="R390" s="16"/>
      <c r="S390" s="16"/>
      <c r="T390" s="21"/>
      <c r="U390" s="21"/>
      <c r="V390" s="21"/>
      <c r="W390" s="21"/>
    </row>
    <row r="391" spans="1:23" ht="14.25" customHeight="1" x14ac:dyDescent="0.35">
      <c r="A391" s="26"/>
      <c r="B391" s="16"/>
      <c r="C391" s="16"/>
      <c r="D391" s="16"/>
      <c r="E391" s="16"/>
      <c r="F391" s="17"/>
      <c r="G391" s="16"/>
      <c r="H391" s="19"/>
      <c r="I391" s="19"/>
      <c r="J391" s="16"/>
      <c r="K391" s="20"/>
      <c r="L391" s="20"/>
      <c r="M391" s="20"/>
      <c r="N391" s="20"/>
      <c r="O391" s="20"/>
      <c r="Q391" s="20"/>
      <c r="R391" s="16"/>
      <c r="S391" s="16"/>
      <c r="T391" s="21"/>
      <c r="U391" s="21"/>
      <c r="V391" s="21"/>
      <c r="W391" s="21"/>
    </row>
    <row r="392" spans="1:23" ht="14.25" customHeight="1" x14ac:dyDescent="0.35">
      <c r="A392" s="26"/>
      <c r="B392" s="16"/>
      <c r="C392" s="16"/>
      <c r="D392" s="16"/>
      <c r="E392" s="16"/>
      <c r="F392" s="17"/>
      <c r="G392" s="16"/>
      <c r="H392" s="19"/>
      <c r="I392" s="19"/>
      <c r="J392" s="16"/>
      <c r="K392" s="20"/>
      <c r="L392" s="20"/>
      <c r="M392" s="20"/>
      <c r="N392" s="20"/>
      <c r="O392" s="20"/>
      <c r="Q392" s="20"/>
      <c r="R392" s="16"/>
      <c r="S392" s="16"/>
      <c r="T392" s="21"/>
      <c r="U392" s="21"/>
      <c r="V392" s="21"/>
      <c r="W392" s="21"/>
    </row>
    <row r="393" spans="1:23" ht="14.25" customHeight="1" x14ac:dyDescent="0.35">
      <c r="A393" s="26"/>
      <c r="B393" s="16"/>
      <c r="C393" s="16"/>
      <c r="D393" s="16"/>
      <c r="E393" s="16"/>
      <c r="F393" s="17"/>
      <c r="G393" s="16"/>
      <c r="H393" s="19"/>
      <c r="I393" s="19"/>
      <c r="J393" s="16"/>
      <c r="K393" s="20"/>
      <c r="L393" s="20"/>
      <c r="M393" s="20"/>
      <c r="N393" s="20"/>
      <c r="O393" s="20"/>
      <c r="Q393" s="20"/>
      <c r="R393" s="16"/>
      <c r="S393" s="16"/>
      <c r="T393" s="21"/>
      <c r="U393" s="21"/>
      <c r="V393" s="21"/>
      <c r="W393" s="21"/>
    </row>
    <row r="394" spans="1:23" ht="14.25" customHeight="1" x14ac:dyDescent="0.35">
      <c r="A394" s="26"/>
      <c r="B394" s="16"/>
      <c r="C394" s="16"/>
      <c r="D394" s="16"/>
      <c r="E394" s="16"/>
      <c r="F394" s="17"/>
      <c r="G394" s="16"/>
      <c r="H394" s="19"/>
      <c r="I394" s="19"/>
      <c r="J394" s="16"/>
      <c r="K394" s="20"/>
      <c r="L394" s="20"/>
      <c r="M394" s="20"/>
      <c r="N394" s="20"/>
      <c r="O394" s="20"/>
      <c r="Q394" s="20"/>
      <c r="R394" s="16"/>
      <c r="S394" s="16"/>
      <c r="T394" s="21"/>
      <c r="U394" s="21"/>
      <c r="V394" s="21"/>
      <c r="W394" s="21"/>
    </row>
    <row r="395" spans="1:23" ht="14.25" customHeight="1" x14ac:dyDescent="0.35">
      <c r="A395" s="26"/>
      <c r="B395" s="16"/>
      <c r="C395" s="16"/>
      <c r="D395" s="16"/>
      <c r="E395" s="16"/>
      <c r="F395" s="17"/>
      <c r="G395" s="16"/>
      <c r="H395" s="19"/>
      <c r="I395" s="19"/>
      <c r="J395" s="16"/>
      <c r="K395" s="20"/>
      <c r="L395" s="20"/>
      <c r="M395" s="20"/>
      <c r="N395" s="20"/>
      <c r="O395" s="20"/>
      <c r="Q395" s="20"/>
      <c r="R395" s="16"/>
      <c r="S395" s="16"/>
      <c r="T395" s="21"/>
      <c r="U395" s="21"/>
      <c r="V395" s="21"/>
      <c r="W395" s="21"/>
    </row>
    <row r="396" spans="1:23" ht="14.25" customHeight="1" x14ac:dyDescent="0.35">
      <c r="A396" s="26"/>
      <c r="B396" s="16"/>
      <c r="C396" s="16"/>
      <c r="D396" s="16"/>
      <c r="E396" s="16"/>
      <c r="F396" s="17"/>
      <c r="G396" s="16"/>
      <c r="H396" s="19"/>
      <c r="I396" s="19"/>
      <c r="J396" s="16"/>
      <c r="K396" s="20"/>
      <c r="L396" s="20"/>
      <c r="M396" s="20"/>
      <c r="N396" s="20"/>
      <c r="O396" s="20"/>
      <c r="Q396" s="20"/>
      <c r="R396" s="16"/>
      <c r="S396" s="16"/>
      <c r="T396" s="21"/>
      <c r="U396" s="21"/>
      <c r="V396" s="21"/>
      <c r="W396" s="21"/>
    </row>
    <row r="397" spans="1:23" ht="14.25" customHeight="1" x14ac:dyDescent="0.35">
      <c r="A397" s="26"/>
      <c r="B397" s="16"/>
      <c r="C397" s="16"/>
      <c r="D397" s="16"/>
      <c r="E397" s="16"/>
      <c r="F397" s="17"/>
      <c r="G397" s="16"/>
      <c r="H397" s="19"/>
      <c r="I397" s="19"/>
      <c r="J397" s="16"/>
      <c r="K397" s="20"/>
      <c r="L397" s="20"/>
      <c r="M397" s="20"/>
      <c r="N397" s="20"/>
      <c r="O397" s="20"/>
      <c r="Q397" s="20"/>
      <c r="R397" s="16"/>
      <c r="S397" s="16"/>
      <c r="T397" s="21"/>
      <c r="U397" s="21"/>
      <c r="V397" s="21"/>
      <c r="W397" s="21"/>
    </row>
    <row r="398" spans="1:23" ht="14.25" customHeight="1" x14ac:dyDescent="0.35">
      <c r="A398" s="26"/>
      <c r="B398" s="16"/>
      <c r="C398" s="16"/>
      <c r="D398" s="16"/>
      <c r="E398" s="16"/>
      <c r="F398" s="17"/>
      <c r="G398" s="16"/>
      <c r="H398" s="19"/>
      <c r="I398" s="19"/>
      <c r="J398" s="16"/>
      <c r="K398" s="20"/>
      <c r="L398" s="20"/>
      <c r="M398" s="20"/>
      <c r="N398" s="20"/>
      <c r="O398" s="20"/>
      <c r="Q398" s="20"/>
      <c r="R398" s="16"/>
      <c r="S398" s="16"/>
      <c r="T398" s="21"/>
      <c r="U398" s="21"/>
      <c r="V398" s="21"/>
      <c r="W398" s="21"/>
    </row>
    <row r="399" spans="1:23" ht="14.25" customHeight="1" x14ac:dyDescent="0.35">
      <c r="A399" s="26"/>
      <c r="B399" s="16"/>
      <c r="C399" s="16"/>
      <c r="D399" s="16"/>
      <c r="E399" s="16"/>
      <c r="F399" s="17"/>
      <c r="G399" s="16"/>
      <c r="H399" s="19"/>
      <c r="I399" s="19"/>
      <c r="J399" s="16"/>
      <c r="K399" s="20"/>
      <c r="L399" s="20"/>
      <c r="M399" s="20"/>
      <c r="N399" s="20"/>
      <c r="O399" s="20"/>
      <c r="Q399" s="20"/>
      <c r="R399" s="16"/>
      <c r="S399" s="16"/>
      <c r="T399" s="21"/>
      <c r="U399" s="21"/>
      <c r="V399" s="21"/>
      <c r="W399" s="21"/>
    </row>
    <row r="400" spans="1:23" ht="14.25" customHeight="1" x14ac:dyDescent="0.35">
      <c r="A400" s="26"/>
      <c r="B400" s="16"/>
      <c r="C400" s="16"/>
      <c r="D400" s="16"/>
      <c r="E400" s="16"/>
      <c r="F400" s="17"/>
      <c r="G400" s="16"/>
      <c r="H400" s="19"/>
      <c r="I400" s="19"/>
      <c r="J400" s="16"/>
      <c r="K400" s="20"/>
      <c r="L400" s="20"/>
      <c r="M400" s="20"/>
      <c r="N400" s="20"/>
      <c r="O400" s="20"/>
      <c r="Q400" s="20"/>
      <c r="R400" s="16"/>
      <c r="S400" s="16"/>
      <c r="T400" s="21"/>
      <c r="U400" s="21"/>
      <c r="V400" s="21"/>
      <c r="W400" s="21"/>
    </row>
    <row r="401" spans="1:23" ht="14.25" customHeight="1" x14ac:dyDescent="0.35">
      <c r="A401" s="26"/>
      <c r="B401" s="16"/>
      <c r="C401" s="16"/>
      <c r="D401" s="16"/>
      <c r="E401" s="16"/>
      <c r="F401" s="17"/>
      <c r="G401" s="16"/>
      <c r="H401" s="19"/>
      <c r="I401" s="19"/>
      <c r="J401" s="16"/>
      <c r="K401" s="20"/>
      <c r="L401" s="20"/>
      <c r="M401" s="20"/>
      <c r="N401" s="20"/>
      <c r="O401" s="20"/>
      <c r="Q401" s="20"/>
      <c r="R401" s="16"/>
      <c r="S401" s="16"/>
      <c r="T401" s="21"/>
      <c r="U401" s="21"/>
      <c r="V401" s="21"/>
      <c r="W401" s="21"/>
    </row>
    <row r="402" spans="1:23" ht="14.25" customHeight="1" x14ac:dyDescent="0.35">
      <c r="A402" s="26"/>
      <c r="B402" s="16"/>
      <c r="C402" s="16"/>
      <c r="D402" s="16"/>
      <c r="E402" s="16"/>
      <c r="F402" s="17"/>
      <c r="G402" s="16"/>
      <c r="H402" s="19"/>
      <c r="I402" s="19"/>
      <c r="J402" s="16"/>
      <c r="K402" s="20"/>
      <c r="L402" s="20"/>
      <c r="M402" s="20"/>
      <c r="N402" s="20"/>
      <c r="O402" s="20"/>
      <c r="Q402" s="20"/>
      <c r="R402" s="16"/>
      <c r="S402" s="16"/>
      <c r="T402" s="21"/>
      <c r="U402" s="21"/>
      <c r="V402" s="21"/>
      <c r="W402" s="21"/>
    </row>
    <row r="403" spans="1:23" ht="14.25" customHeight="1" x14ac:dyDescent="0.35">
      <c r="A403" s="26"/>
      <c r="B403" s="16"/>
      <c r="C403" s="16"/>
      <c r="D403" s="16"/>
      <c r="E403" s="16"/>
      <c r="F403" s="17"/>
      <c r="G403" s="16"/>
      <c r="H403" s="19"/>
      <c r="I403" s="19"/>
      <c r="J403" s="16"/>
      <c r="K403" s="20"/>
      <c r="L403" s="20"/>
      <c r="M403" s="20"/>
      <c r="N403" s="20"/>
      <c r="O403" s="20"/>
      <c r="Q403" s="20"/>
      <c r="R403" s="16"/>
      <c r="S403" s="16"/>
      <c r="T403" s="21"/>
      <c r="U403" s="21"/>
      <c r="V403" s="21"/>
      <c r="W403" s="21"/>
    </row>
    <row r="404" spans="1:23" ht="14.25" customHeight="1" x14ac:dyDescent="0.35">
      <c r="A404" s="26"/>
      <c r="B404" s="16"/>
      <c r="C404" s="16"/>
      <c r="D404" s="16"/>
      <c r="E404" s="16"/>
      <c r="F404" s="17"/>
      <c r="G404" s="16"/>
      <c r="H404" s="19"/>
      <c r="I404" s="19"/>
      <c r="J404" s="16"/>
      <c r="K404" s="20"/>
      <c r="L404" s="20"/>
      <c r="M404" s="20"/>
      <c r="N404" s="20"/>
      <c r="O404" s="20"/>
      <c r="Q404" s="20"/>
      <c r="R404" s="16"/>
      <c r="S404" s="16"/>
      <c r="T404" s="21"/>
      <c r="U404" s="21"/>
      <c r="V404" s="21"/>
      <c r="W404" s="21"/>
    </row>
    <row r="405" spans="1:23" ht="14.25" customHeight="1" x14ac:dyDescent="0.35">
      <c r="A405" s="26"/>
      <c r="B405" s="16"/>
      <c r="C405" s="16"/>
      <c r="D405" s="16"/>
      <c r="E405" s="16"/>
      <c r="F405" s="17"/>
      <c r="G405" s="16"/>
      <c r="H405" s="19"/>
      <c r="I405" s="19"/>
      <c r="J405" s="16"/>
      <c r="K405" s="20"/>
      <c r="L405" s="20"/>
      <c r="M405" s="20"/>
      <c r="N405" s="20"/>
      <c r="O405" s="20"/>
      <c r="Q405" s="20"/>
      <c r="R405" s="16"/>
      <c r="S405" s="16"/>
      <c r="T405" s="21"/>
      <c r="U405" s="21"/>
      <c r="V405" s="21"/>
      <c r="W405" s="21"/>
    </row>
    <row r="406" spans="1:23" ht="14.25" customHeight="1" x14ac:dyDescent="0.35">
      <c r="A406" s="26"/>
      <c r="B406" s="16"/>
      <c r="C406" s="16"/>
      <c r="D406" s="16"/>
      <c r="E406" s="16"/>
      <c r="F406" s="17"/>
      <c r="G406" s="16"/>
      <c r="H406" s="19"/>
      <c r="I406" s="19"/>
      <c r="J406" s="16"/>
      <c r="K406" s="20"/>
      <c r="L406" s="20"/>
      <c r="M406" s="20"/>
      <c r="N406" s="20"/>
      <c r="O406" s="20"/>
      <c r="Q406" s="20"/>
      <c r="R406" s="16"/>
      <c r="S406" s="16"/>
      <c r="T406" s="21"/>
      <c r="U406" s="21"/>
      <c r="V406" s="21"/>
      <c r="W406" s="21"/>
    </row>
    <row r="407" spans="1:23" ht="14.25" customHeight="1" x14ac:dyDescent="0.35">
      <c r="A407" s="26"/>
      <c r="B407" s="16"/>
      <c r="C407" s="16"/>
      <c r="D407" s="16"/>
      <c r="E407" s="16"/>
      <c r="F407" s="17"/>
      <c r="G407" s="16"/>
      <c r="H407" s="19"/>
      <c r="I407" s="19"/>
      <c r="J407" s="16"/>
      <c r="K407" s="20"/>
      <c r="L407" s="20"/>
      <c r="M407" s="20"/>
      <c r="N407" s="20"/>
      <c r="O407" s="20"/>
      <c r="Q407" s="20"/>
      <c r="R407" s="16"/>
      <c r="S407" s="16"/>
      <c r="T407" s="21"/>
      <c r="U407" s="21"/>
      <c r="V407" s="21"/>
      <c r="W407" s="21"/>
    </row>
    <row r="408" spans="1:23" ht="14.25" customHeight="1" x14ac:dyDescent="0.35">
      <c r="A408" s="26"/>
      <c r="B408" s="16"/>
      <c r="C408" s="16"/>
      <c r="D408" s="16"/>
      <c r="E408" s="16"/>
      <c r="F408" s="17"/>
      <c r="G408" s="16"/>
      <c r="H408" s="19"/>
      <c r="I408" s="19"/>
      <c r="J408" s="16"/>
      <c r="K408" s="20"/>
      <c r="L408" s="20"/>
      <c r="M408" s="20"/>
      <c r="N408" s="20"/>
      <c r="O408" s="20"/>
      <c r="Q408" s="20"/>
      <c r="R408" s="16"/>
      <c r="S408" s="16"/>
      <c r="T408" s="21"/>
      <c r="U408" s="21"/>
      <c r="V408" s="21"/>
      <c r="W408" s="21"/>
    </row>
    <row r="409" spans="1:23" ht="14.25" customHeight="1" x14ac:dyDescent="0.35">
      <c r="A409" s="26"/>
      <c r="B409" s="16"/>
      <c r="C409" s="16"/>
      <c r="D409" s="16"/>
      <c r="E409" s="16"/>
      <c r="F409" s="17"/>
      <c r="G409" s="16"/>
      <c r="H409" s="19"/>
      <c r="I409" s="19"/>
      <c r="J409" s="16"/>
      <c r="K409" s="20"/>
      <c r="L409" s="20"/>
      <c r="M409" s="20"/>
      <c r="N409" s="20"/>
      <c r="O409" s="20"/>
      <c r="Q409" s="20"/>
      <c r="R409" s="16"/>
      <c r="S409" s="16"/>
      <c r="T409" s="21"/>
      <c r="U409" s="21"/>
      <c r="V409" s="21"/>
      <c r="W409" s="21"/>
    </row>
    <row r="410" spans="1:23" ht="14.25" customHeight="1" x14ac:dyDescent="0.35">
      <c r="A410" s="26"/>
      <c r="B410" s="16"/>
      <c r="C410" s="16"/>
      <c r="D410" s="16"/>
      <c r="E410" s="16"/>
      <c r="F410" s="17"/>
      <c r="G410" s="16"/>
      <c r="H410" s="19"/>
      <c r="I410" s="19"/>
      <c r="J410" s="16"/>
      <c r="K410" s="20"/>
      <c r="L410" s="20"/>
      <c r="M410" s="20"/>
      <c r="N410" s="20"/>
      <c r="O410" s="20"/>
      <c r="Q410" s="20"/>
      <c r="R410" s="16"/>
      <c r="S410" s="16"/>
      <c r="T410" s="21"/>
      <c r="U410" s="21"/>
      <c r="V410" s="21"/>
      <c r="W410" s="21"/>
    </row>
    <row r="411" spans="1:23" ht="14.25" customHeight="1" x14ac:dyDescent="0.35">
      <c r="A411" s="26"/>
      <c r="B411" s="16"/>
      <c r="C411" s="16"/>
      <c r="D411" s="16"/>
      <c r="E411" s="16"/>
      <c r="F411" s="17"/>
      <c r="G411" s="16"/>
      <c r="H411" s="19"/>
      <c r="I411" s="19"/>
      <c r="J411" s="16"/>
      <c r="K411" s="20"/>
      <c r="L411" s="20"/>
      <c r="M411" s="20"/>
      <c r="N411" s="20"/>
      <c r="O411" s="20"/>
      <c r="Q411" s="20"/>
      <c r="R411" s="16"/>
      <c r="S411" s="16"/>
      <c r="T411" s="21"/>
      <c r="U411" s="21"/>
      <c r="V411" s="21"/>
      <c r="W411" s="21"/>
    </row>
    <row r="412" spans="1:23" ht="14.25" customHeight="1" x14ac:dyDescent="0.35">
      <c r="A412" s="26"/>
      <c r="B412" s="16"/>
      <c r="C412" s="16"/>
      <c r="D412" s="16"/>
      <c r="E412" s="16"/>
      <c r="F412" s="17"/>
      <c r="G412" s="16"/>
      <c r="H412" s="19"/>
      <c r="I412" s="19"/>
      <c r="J412" s="16"/>
      <c r="K412" s="20"/>
      <c r="L412" s="20"/>
      <c r="M412" s="20"/>
      <c r="N412" s="20"/>
      <c r="O412" s="20"/>
      <c r="Q412" s="20"/>
      <c r="R412" s="16"/>
      <c r="S412" s="16"/>
      <c r="T412" s="21"/>
      <c r="U412" s="21"/>
      <c r="V412" s="21"/>
      <c r="W412" s="21"/>
    </row>
    <row r="413" spans="1:23" ht="14.25" customHeight="1" x14ac:dyDescent="0.35">
      <c r="A413" s="26"/>
      <c r="B413" s="16"/>
      <c r="C413" s="16"/>
      <c r="D413" s="16"/>
      <c r="E413" s="16"/>
      <c r="F413" s="17"/>
      <c r="G413" s="16"/>
      <c r="H413" s="19"/>
      <c r="I413" s="19"/>
      <c r="J413" s="16"/>
      <c r="K413" s="20"/>
      <c r="L413" s="20"/>
      <c r="M413" s="20"/>
      <c r="N413" s="20"/>
      <c r="O413" s="20"/>
      <c r="Q413" s="20"/>
      <c r="R413" s="16"/>
      <c r="S413" s="16"/>
      <c r="T413" s="21"/>
      <c r="U413" s="21"/>
      <c r="V413" s="21"/>
      <c r="W413" s="21"/>
    </row>
    <row r="414" spans="1:23" ht="14.25" customHeight="1" x14ac:dyDescent="0.35">
      <c r="A414" s="26"/>
      <c r="B414" s="16"/>
      <c r="C414" s="16"/>
      <c r="D414" s="16"/>
      <c r="E414" s="16"/>
      <c r="F414" s="17"/>
      <c r="G414" s="16"/>
      <c r="H414" s="19"/>
      <c r="I414" s="19"/>
      <c r="J414" s="16"/>
      <c r="K414" s="20"/>
      <c r="L414" s="20"/>
      <c r="M414" s="20"/>
      <c r="N414" s="20"/>
      <c r="O414" s="20"/>
      <c r="Q414" s="20"/>
      <c r="R414" s="16"/>
      <c r="S414" s="16"/>
      <c r="T414" s="21"/>
      <c r="U414" s="21"/>
      <c r="V414" s="21"/>
      <c r="W414" s="21"/>
    </row>
    <row r="415" spans="1:23" ht="14.25" customHeight="1" x14ac:dyDescent="0.35">
      <c r="A415" s="26"/>
      <c r="B415" s="16"/>
      <c r="C415" s="16"/>
      <c r="D415" s="16"/>
      <c r="E415" s="16"/>
      <c r="F415" s="17"/>
      <c r="G415" s="16"/>
      <c r="H415" s="19"/>
      <c r="I415" s="19"/>
      <c r="J415" s="16"/>
      <c r="K415" s="20"/>
      <c r="L415" s="20"/>
      <c r="M415" s="20"/>
      <c r="N415" s="20"/>
      <c r="O415" s="20"/>
      <c r="Q415" s="20"/>
      <c r="R415" s="16"/>
      <c r="S415" s="16"/>
      <c r="T415" s="21"/>
      <c r="U415" s="21"/>
      <c r="V415" s="21"/>
      <c r="W415" s="21"/>
    </row>
    <row r="416" spans="1:23" ht="14.25" customHeight="1" x14ac:dyDescent="0.35">
      <c r="A416" s="26"/>
      <c r="B416" s="16"/>
      <c r="C416" s="16"/>
      <c r="D416" s="16"/>
      <c r="E416" s="16"/>
      <c r="F416" s="17"/>
      <c r="G416" s="16"/>
      <c r="H416" s="19"/>
      <c r="I416" s="19"/>
      <c r="J416" s="16"/>
      <c r="K416" s="20"/>
      <c r="L416" s="20"/>
      <c r="M416" s="20"/>
      <c r="N416" s="20"/>
      <c r="O416" s="20"/>
      <c r="Q416" s="20"/>
      <c r="R416" s="16"/>
      <c r="S416" s="16"/>
      <c r="T416" s="21"/>
      <c r="U416" s="21"/>
      <c r="V416" s="21"/>
      <c r="W416" s="21"/>
    </row>
    <row r="417" spans="1:23" ht="14.25" customHeight="1" x14ac:dyDescent="0.35">
      <c r="A417" s="26"/>
      <c r="B417" s="16"/>
      <c r="C417" s="16"/>
      <c r="D417" s="16"/>
      <c r="E417" s="16"/>
      <c r="F417" s="17"/>
      <c r="G417" s="16"/>
      <c r="H417" s="19"/>
      <c r="I417" s="19"/>
      <c r="J417" s="16"/>
      <c r="K417" s="20"/>
      <c r="L417" s="20"/>
      <c r="M417" s="20"/>
      <c r="N417" s="20"/>
      <c r="O417" s="20"/>
      <c r="Q417" s="20"/>
      <c r="R417" s="16"/>
      <c r="S417" s="16"/>
      <c r="T417" s="21"/>
      <c r="U417" s="21"/>
      <c r="V417" s="21"/>
      <c r="W417" s="21"/>
    </row>
    <row r="418" spans="1:23" ht="14.25" customHeight="1" x14ac:dyDescent="0.35">
      <c r="A418" s="26"/>
      <c r="B418" s="16"/>
      <c r="C418" s="16"/>
      <c r="D418" s="16"/>
      <c r="E418" s="16"/>
      <c r="F418" s="17"/>
      <c r="G418" s="16"/>
      <c r="H418" s="19"/>
      <c r="I418" s="19"/>
      <c r="J418" s="16"/>
      <c r="K418" s="20"/>
      <c r="L418" s="20"/>
      <c r="M418" s="20"/>
      <c r="N418" s="20"/>
      <c r="O418" s="20"/>
      <c r="Q418" s="20"/>
      <c r="R418" s="16"/>
      <c r="S418" s="16"/>
      <c r="T418" s="21"/>
      <c r="U418" s="21"/>
      <c r="V418" s="21"/>
      <c r="W418" s="21"/>
    </row>
    <row r="419" spans="1:23" ht="14.25" customHeight="1" x14ac:dyDescent="0.35">
      <c r="A419" s="26"/>
      <c r="B419" s="16"/>
      <c r="C419" s="16"/>
      <c r="D419" s="16"/>
      <c r="E419" s="16"/>
      <c r="F419" s="17"/>
      <c r="G419" s="16"/>
      <c r="H419" s="19"/>
      <c r="I419" s="19"/>
      <c r="J419" s="16"/>
      <c r="K419" s="20"/>
      <c r="L419" s="20"/>
      <c r="M419" s="20"/>
      <c r="N419" s="20"/>
      <c r="O419" s="20"/>
      <c r="Q419" s="20"/>
      <c r="R419" s="16"/>
      <c r="S419" s="16"/>
      <c r="T419" s="21"/>
      <c r="U419" s="21"/>
      <c r="V419" s="21"/>
      <c r="W419" s="21"/>
    </row>
    <row r="420" spans="1:23" ht="14.25" customHeight="1" x14ac:dyDescent="0.35">
      <c r="A420" s="26"/>
      <c r="B420" s="16"/>
      <c r="C420" s="16"/>
      <c r="D420" s="16"/>
      <c r="E420" s="16"/>
      <c r="F420" s="17"/>
      <c r="G420" s="16"/>
      <c r="H420" s="19"/>
      <c r="I420" s="19"/>
      <c r="J420" s="16"/>
      <c r="K420" s="20"/>
      <c r="L420" s="20"/>
      <c r="M420" s="20"/>
      <c r="N420" s="20"/>
      <c r="O420" s="20"/>
      <c r="Q420" s="20"/>
      <c r="R420" s="16"/>
      <c r="S420" s="16"/>
      <c r="T420" s="21"/>
      <c r="U420" s="21"/>
      <c r="V420" s="21"/>
      <c r="W420" s="21"/>
    </row>
    <row r="421" spans="1:23" ht="14.25" customHeight="1" x14ac:dyDescent="0.35">
      <c r="A421" s="26"/>
      <c r="B421" s="16"/>
      <c r="C421" s="16"/>
      <c r="D421" s="16"/>
      <c r="E421" s="16"/>
      <c r="F421" s="17"/>
      <c r="G421" s="16"/>
      <c r="H421" s="19"/>
      <c r="I421" s="19"/>
      <c r="J421" s="16"/>
      <c r="K421" s="20"/>
      <c r="L421" s="20"/>
      <c r="M421" s="20"/>
      <c r="N421" s="20"/>
      <c r="O421" s="20"/>
      <c r="Q421" s="20"/>
      <c r="R421" s="16"/>
      <c r="S421" s="16"/>
      <c r="T421" s="21"/>
      <c r="U421" s="21"/>
      <c r="V421" s="21"/>
      <c r="W421" s="21"/>
    </row>
    <row r="422" spans="1:23" ht="14.25" customHeight="1" x14ac:dyDescent="0.35">
      <c r="A422" s="26"/>
      <c r="B422" s="16"/>
      <c r="C422" s="16"/>
      <c r="D422" s="16"/>
      <c r="E422" s="16"/>
      <c r="F422" s="17"/>
      <c r="G422" s="16"/>
      <c r="H422" s="19"/>
      <c r="I422" s="19"/>
      <c r="J422" s="16"/>
      <c r="K422" s="20"/>
      <c r="L422" s="20"/>
      <c r="M422" s="20"/>
      <c r="N422" s="20"/>
      <c r="O422" s="20"/>
      <c r="Q422" s="20"/>
      <c r="R422" s="16"/>
      <c r="S422" s="16"/>
      <c r="T422" s="21"/>
      <c r="U422" s="21"/>
      <c r="V422" s="21"/>
      <c r="W422" s="21"/>
    </row>
    <row r="423" spans="1:23" ht="14.25" customHeight="1" x14ac:dyDescent="0.35">
      <c r="A423" s="26"/>
      <c r="B423" s="16"/>
      <c r="C423" s="16"/>
      <c r="D423" s="16"/>
      <c r="E423" s="16"/>
      <c r="F423" s="17"/>
      <c r="G423" s="16"/>
      <c r="H423" s="19"/>
      <c r="I423" s="19"/>
      <c r="J423" s="16"/>
      <c r="K423" s="20"/>
      <c r="L423" s="20"/>
      <c r="M423" s="20"/>
      <c r="N423" s="20"/>
      <c r="O423" s="20"/>
      <c r="Q423" s="20"/>
      <c r="R423" s="16"/>
      <c r="S423" s="16"/>
      <c r="T423" s="21"/>
      <c r="U423" s="21"/>
      <c r="V423" s="21"/>
      <c r="W423" s="21"/>
    </row>
    <row r="424" spans="1:23" ht="14.25" customHeight="1" x14ac:dyDescent="0.35">
      <c r="A424" s="26"/>
      <c r="B424" s="16"/>
      <c r="C424" s="16"/>
      <c r="D424" s="16"/>
      <c r="E424" s="16"/>
      <c r="F424" s="17"/>
      <c r="G424" s="16"/>
      <c r="H424" s="19"/>
      <c r="I424" s="19"/>
      <c r="J424" s="16"/>
      <c r="K424" s="20"/>
      <c r="L424" s="20"/>
      <c r="M424" s="20"/>
      <c r="N424" s="20"/>
      <c r="O424" s="20"/>
      <c r="Q424" s="20"/>
      <c r="R424" s="16"/>
      <c r="S424" s="16"/>
      <c r="T424" s="21"/>
      <c r="U424" s="21"/>
      <c r="V424" s="21"/>
      <c r="W424" s="21"/>
    </row>
    <row r="425" spans="1:23" ht="14.25" customHeight="1" x14ac:dyDescent="0.35">
      <c r="A425" s="26"/>
      <c r="B425" s="16"/>
      <c r="C425" s="16"/>
      <c r="D425" s="16"/>
      <c r="E425" s="16"/>
      <c r="F425" s="17"/>
      <c r="G425" s="16"/>
      <c r="H425" s="19"/>
      <c r="I425" s="19"/>
      <c r="J425" s="16"/>
      <c r="K425" s="20"/>
      <c r="L425" s="20"/>
      <c r="M425" s="20"/>
      <c r="N425" s="20"/>
      <c r="O425" s="20"/>
      <c r="Q425" s="20"/>
      <c r="R425" s="16"/>
      <c r="S425" s="16"/>
      <c r="T425" s="21"/>
      <c r="U425" s="21"/>
      <c r="V425" s="21"/>
      <c r="W425" s="21"/>
    </row>
    <row r="426" spans="1:23" ht="14.25" customHeight="1" x14ac:dyDescent="0.35">
      <c r="A426" s="26"/>
      <c r="B426" s="16"/>
      <c r="C426" s="16"/>
      <c r="D426" s="16"/>
      <c r="E426" s="16"/>
      <c r="F426" s="17"/>
      <c r="G426" s="16"/>
      <c r="H426" s="19"/>
      <c r="I426" s="19"/>
      <c r="J426" s="16"/>
      <c r="K426" s="20"/>
      <c r="L426" s="20"/>
      <c r="M426" s="20"/>
      <c r="N426" s="20"/>
      <c r="O426" s="20"/>
      <c r="Q426" s="20"/>
      <c r="R426" s="16"/>
      <c r="S426" s="16"/>
      <c r="T426" s="21"/>
      <c r="U426" s="21"/>
      <c r="V426" s="21"/>
      <c r="W426" s="21"/>
    </row>
    <row r="427" spans="1:23" ht="14.25" customHeight="1" x14ac:dyDescent="0.35">
      <c r="A427" s="26"/>
      <c r="B427" s="16"/>
      <c r="C427" s="16"/>
      <c r="D427" s="16"/>
      <c r="E427" s="16"/>
      <c r="F427" s="17"/>
      <c r="G427" s="16"/>
      <c r="H427" s="19"/>
      <c r="I427" s="19"/>
      <c r="J427" s="16"/>
      <c r="K427" s="20"/>
      <c r="L427" s="20"/>
      <c r="M427" s="20"/>
      <c r="N427" s="20"/>
      <c r="O427" s="20"/>
      <c r="Q427" s="20"/>
      <c r="R427" s="16"/>
      <c r="S427" s="16"/>
      <c r="T427" s="21"/>
      <c r="U427" s="21"/>
      <c r="V427" s="21"/>
      <c r="W427" s="21"/>
    </row>
    <row r="428" spans="1:23" ht="14.25" customHeight="1" x14ac:dyDescent="0.35">
      <c r="A428" s="26"/>
      <c r="B428" s="16"/>
      <c r="C428" s="16"/>
      <c r="D428" s="16"/>
      <c r="E428" s="16"/>
      <c r="F428" s="17"/>
      <c r="G428" s="16"/>
      <c r="H428" s="19"/>
      <c r="I428" s="19"/>
      <c r="J428" s="16"/>
      <c r="K428" s="20"/>
      <c r="L428" s="20"/>
      <c r="M428" s="20"/>
      <c r="N428" s="20"/>
      <c r="O428" s="20"/>
      <c r="Q428" s="20"/>
      <c r="R428" s="16"/>
      <c r="S428" s="16"/>
      <c r="T428" s="21"/>
      <c r="U428" s="21"/>
      <c r="V428" s="21"/>
      <c r="W428" s="21"/>
    </row>
    <row r="429" spans="1:23" ht="14.25" customHeight="1" x14ac:dyDescent="0.35">
      <c r="A429" s="26"/>
      <c r="B429" s="16"/>
      <c r="C429" s="16"/>
      <c r="D429" s="16"/>
      <c r="E429" s="16"/>
      <c r="F429" s="17"/>
      <c r="G429" s="16"/>
      <c r="H429" s="19"/>
      <c r="I429" s="19"/>
      <c r="J429" s="16"/>
      <c r="K429" s="20"/>
      <c r="L429" s="20"/>
      <c r="M429" s="20"/>
      <c r="N429" s="20"/>
      <c r="O429" s="20"/>
      <c r="Q429" s="20"/>
      <c r="R429" s="16"/>
      <c r="S429" s="16"/>
      <c r="T429" s="21"/>
      <c r="U429" s="21"/>
      <c r="V429" s="21"/>
      <c r="W429" s="21"/>
    </row>
    <row r="430" spans="1:23" ht="14.25" customHeight="1" x14ac:dyDescent="0.35">
      <c r="A430" s="26"/>
      <c r="B430" s="16"/>
      <c r="C430" s="16"/>
      <c r="D430" s="16"/>
      <c r="E430" s="16"/>
      <c r="F430" s="17"/>
      <c r="G430" s="16"/>
      <c r="H430" s="19"/>
      <c r="I430" s="19"/>
      <c r="J430" s="16"/>
      <c r="K430" s="20"/>
      <c r="L430" s="20"/>
      <c r="M430" s="20"/>
      <c r="N430" s="20"/>
      <c r="O430" s="20"/>
      <c r="Q430" s="20"/>
      <c r="R430" s="16"/>
      <c r="S430" s="16"/>
      <c r="T430" s="21"/>
      <c r="U430" s="21"/>
      <c r="V430" s="21"/>
      <c r="W430" s="21"/>
    </row>
    <row r="431" spans="1:23" ht="14.25" customHeight="1" x14ac:dyDescent="0.35">
      <c r="A431" s="26"/>
      <c r="B431" s="16"/>
      <c r="C431" s="16"/>
      <c r="D431" s="16"/>
      <c r="E431" s="16"/>
      <c r="F431" s="17"/>
      <c r="G431" s="16"/>
      <c r="H431" s="19"/>
      <c r="I431" s="19"/>
      <c r="J431" s="16"/>
      <c r="K431" s="20"/>
      <c r="L431" s="20"/>
      <c r="M431" s="20"/>
      <c r="N431" s="20"/>
      <c r="O431" s="20"/>
      <c r="Q431" s="20"/>
      <c r="R431" s="16"/>
      <c r="S431" s="16"/>
      <c r="T431" s="21"/>
      <c r="U431" s="21"/>
      <c r="V431" s="21"/>
      <c r="W431" s="21"/>
    </row>
    <row r="432" spans="1:23" ht="14.25" customHeight="1" x14ac:dyDescent="0.35">
      <c r="A432" s="26"/>
      <c r="B432" s="16"/>
      <c r="C432" s="16"/>
      <c r="D432" s="16"/>
      <c r="E432" s="16"/>
      <c r="F432" s="17"/>
      <c r="G432" s="16"/>
      <c r="H432" s="19"/>
      <c r="I432" s="19"/>
      <c r="J432" s="16"/>
      <c r="K432" s="20"/>
      <c r="L432" s="20"/>
      <c r="M432" s="20"/>
      <c r="N432" s="20"/>
      <c r="O432" s="20"/>
      <c r="Q432" s="20"/>
      <c r="R432" s="16"/>
      <c r="S432" s="16"/>
      <c r="T432" s="21"/>
      <c r="U432" s="21"/>
      <c r="V432" s="21"/>
      <c r="W432" s="21"/>
    </row>
    <row r="433" spans="1:23" ht="14.25" customHeight="1" x14ac:dyDescent="0.35">
      <c r="A433" s="26"/>
      <c r="B433" s="16"/>
      <c r="C433" s="16"/>
      <c r="D433" s="16"/>
      <c r="E433" s="16"/>
      <c r="F433" s="17"/>
      <c r="G433" s="16"/>
      <c r="H433" s="19"/>
      <c r="I433" s="19"/>
      <c r="J433" s="16"/>
      <c r="K433" s="20"/>
      <c r="L433" s="20"/>
      <c r="M433" s="20"/>
      <c r="N433" s="20"/>
      <c r="O433" s="20"/>
      <c r="Q433" s="20"/>
      <c r="R433" s="16"/>
      <c r="S433" s="16"/>
      <c r="T433" s="21"/>
      <c r="U433" s="21"/>
      <c r="V433" s="21"/>
      <c r="W433" s="21"/>
    </row>
    <row r="434" spans="1:23" ht="14.25" customHeight="1" x14ac:dyDescent="0.35">
      <c r="A434" s="26"/>
      <c r="B434" s="16"/>
      <c r="C434" s="16"/>
      <c r="D434" s="16"/>
      <c r="E434" s="16"/>
      <c r="F434" s="17"/>
      <c r="G434" s="16"/>
      <c r="H434" s="19"/>
      <c r="I434" s="19"/>
      <c r="J434" s="16"/>
      <c r="K434" s="20"/>
      <c r="L434" s="20"/>
      <c r="M434" s="20"/>
      <c r="N434" s="20"/>
      <c r="O434" s="20"/>
      <c r="Q434" s="20"/>
      <c r="R434" s="16"/>
      <c r="S434" s="16"/>
      <c r="T434" s="21"/>
      <c r="U434" s="21"/>
      <c r="V434" s="21"/>
      <c r="W434" s="21"/>
    </row>
    <row r="435" spans="1:23" ht="14.25" customHeight="1" x14ac:dyDescent="0.35">
      <c r="A435" s="26"/>
      <c r="B435" s="16"/>
      <c r="C435" s="16"/>
      <c r="D435" s="16"/>
      <c r="E435" s="16"/>
      <c r="F435" s="17"/>
      <c r="G435" s="16"/>
      <c r="H435" s="19"/>
      <c r="I435" s="19"/>
      <c r="J435" s="16"/>
      <c r="K435" s="20"/>
      <c r="L435" s="20"/>
      <c r="M435" s="20"/>
      <c r="N435" s="20"/>
      <c r="O435" s="20"/>
      <c r="Q435" s="20"/>
      <c r="R435" s="16"/>
      <c r="S435" s="16"/>
      <c r="T435" s="21"/>
      <c r="U435" s="21"/>
      <c r="V435" s="21"/>
      <c r="W435" s="21"/>
    </row>
    <row r="436" spans="1:23" ht="14.25" customHeight="1" x14ac:dyDescent="0.35">
      <c r="A436" s="26"/>
      <c r="B436" s="16"/>
      <c r="C436" s="16"/>
      <c r="D436" s="16"/>
      <c r="E436" s="16"/>
      <c r="F436" s="17"/>
      <c r="G436" s="16"/>
      <c r="H436" s="19"/>
      <c r="I436" s="19"/>
      <c r="J436" s="16"/>
      <c r="K436" s="20"/>
      <c r="L436" s="20"/>
      <c r="M436" s="20"/>
      <c r="N436" s="20"/>
      <c r="O436" s="20"/>
      <c r="Q436" s="20"/>
      <c r="R436" s="16"/>
      <c r="S436" s="16"/>
      <c r="T436" s="21"/>
      <c r="U436" s="21"/>
      <c r="V436" s="21"/>
      <c r="W436" s="21"/>
    </row>
    <row r="437" spans="1:23" ht="14.25" customHeight="1" x14ac:dyDescent="0.35">
      <c r="A437" s="26"/>
      <c r="B437" s="16"/>
      <c r="C437" s="16"/>
      <c r="D437" s="16"/>
      <c r="E437" s="16"/>
      <c r="F437" s="17"/>
      <c r="G437" s="16"/>
      <c r="H437" s="19"/>
      <c r="I437" s="19"/>
      <c r="J437" s="16"/>
      <c r="K437" s="20"/>
      <c r="L437" s="20"/>
      <c r="M437" s="20"/>
      <c r="N437" s="20"/>
      <c r="O437" s="20"/>
      <c r="Q437" s="20"/>
      <c r="R437" s="16"/>
      <c r="S437" s="16"/>
      <c r="T437" s="21"/>
      <c r="U437" s="21"/>
      <c r="V437" s="21"/>
      <c r="W437" s="21"/>
    </row>
    <row r="438" spans="1:23" ht="14.25" customHeight="1" x14ac:dyDescent="0.35">
      <c r="A438" s="26"/>
      <c r="B438" s="16"/>
      <c r="C438" s="16"/>
      <c r="D438" s="16"/>
      <c r="E438" s="16"/>
      <c r="F438" s="17"/>
      <c r="G438" s="16"/>
      <c r="H438" s="19"/>
      <c r="I438" s="19"/>
      <c r="J438" s="16"/>
      <c r="K438" s="20"/>
      <c r="L438" s="20"/>
      <c r="M438" s="20"/>
      <c r="N438" s="20"/>
      <c r="O438" s="20"/>
      <c r="Q438" s="20"/>
      <c r="R438" s="16"/>
      <c r="S438" s="16"/>
      <c r="T438" s="21"/>
      <c r="U438" s="21"/>
      <c r="V438" s="21"/>
      <c r="W438" s="21"/>
    </row>
    <row r="439" spans="1:23" ht="14.25" customHeight="1" x14ac:dyDescent="0.35">
      <c r="A439" s="26"/>
      <c r="B439" s="16"/>
      <c r="C439" s="16"/>
      <c r="D439" s="16"/>
      <c r="E439" s="16"/>
      <c r="F439" s="17"/>
      <c r="G439" s="16"/>
      <c r="H439" s="19"/>
      <c r="I439" s="19"/>
      <c r="J439" s="16"/>
      <c r="K439" s="20"/>
      <c r="L439" s="20"/>
      <c r="M439" s="20"/>
      <c r="N439" s="20"/>
      <c r="O439" s="20"/>
      <c r="Q439" s="20"/>
      <c r="R439" s="16"/>
      <c r="S439" s="16"/>
      <c r="T439" s="21"/>
      <c r="U439" s="21"/>
      <c r="V439" s="21"/>
      <c r="W439" s="21"/>
    </row>
    <row r="440" spans="1:23" ht="14.25" customHeight="1" x14ac:dyDescent="0.35">
      <c r="A440" s="26"/>
      <c r="B440" s="16"/>
      <c r="C440" s="16"/>
      <c r="D440" s="16"/>
      <c r="E440" s="16"/>
      <c r="F440" s="17"/>
      <c r="G440" s="16"/>
      <c r="H440" s="19"/>
      <c r="I440" s="19"/>
      <c r="J440" s="16"/>
      <c r="K440" s="20"/>
      <c r="L440" s="20"/>
      <c r="M440" s="20"/>
      <c r="N440" s="20"/>
      <c r="O440" s="20"/>
      <c r="Q440" s="20"/>
      <c r="R440" s="16"/>
      <c r="S440" s="16"/>
      <c r="T440" s="21"/>
      <c r="U440" s="21"/>
      <c r="V440" s="21"/>
      <c r="W440" s="21"/>
    </row>
    <row r="441" spans="1:23" ht="14.25" customHeight="1" x14ac:dyDescent="0.35">
      <c r="A441" s="26"/>
      <c r="B441" s="16"/>
      <c r="C441" s="16"/>
      <c r="D441" s="16"/>
      <c r="E441" s="16"/>
      <c r="F441" s="17"/>
      <c r="G441" s="16"/>
      <c r="H441" s="19"/>
      <c r="I441" s="19"/>
      <c r="J441" s="16"/>
      <c r="K441" s="20"/>
      <c r="L441" s="20"/>
      <c r="M441" s="20"/>
      <c r="N441" s="20"/>
      <c r="O441" s="20"/>
      <c r="Q441" s="20"/>
      <c r="R441" s="16"/>
      <c r="S441" s="16"/>
      <c r="T441" s="21"/>
      <c r="U441" s="21"/>
      <c r="V441" s="21"/>
      <c r="W441" s="21"/>
    </row>
    <row r="442" spans="1:23" ht="14.25" customHeight="1" x14ac:dyDescent="0.35">
      <c r="A442" s="26"/>
      <c r="B442" s="16"/>
      <c r="C442" s="16"/>
      <c r="D442" s="16"/>
      <c r="E442" s="16"/>
      <c r="F442" s="17"/>
      <c r="G442" s="16"/>
      <c r="H442" s="19"/>
      <c r="I442" s="19"/>
      <c r="J442" s="16"/>
      <c r="K442" s="20"/>
      <c r="L442" s="20"/>
      <c r="M442" s="20"/>
      <c r="N442" s="20"/>
      <c r="O442" s="20"/>
      <c r="Q442" s="20"/>
      <c r="R442" s="16"/>
      <c r="S442" s="16"/>
      <c r="T442" s="21"/>
      <c r="U442" s="21"/>
      <c r="V442" s="21"/>
      <c r="W442" s="21"/>
    </row>
    <row r="443" spans="1:23" ht="14.25" customHeight="1" x14ac:dyDescent="0.35">
      <c r="A443" s="26"/>
      <c r="B443" s="16"/>
      <c r="C443" s="16"/>
      <c r="D443" s="16"/>
      <c r="E443" s="16"/>
      <c r="F443" s="17"/>
      <c r="G443" s="16"/>
      <c r="H443" s="19"/>
      <c r="I443" s="19"/>
      <c r="J443" s="16"/>
      <c r="K443" s="20"/>
      <c r="L443" s="20"/>
      <c r="M443" s="20"/>
      <c r="N443" s="20"/>
      <c r="O443" s="20"/>
      <c r="Q443" s="20"/>
      <c r="R443" s="16"/>
      <c r="S443" s="16"/>
      <c r="T443" s="21"/>
      <c r="U443" s="21"/>
      <c r="V443" s="21"/>
      <c r="W443" s="21"/>
    </row>
    <row r="444" spans="1:23" ht="14.25" customHeight="1" x14ac:dyDescent="0.35">
      <c r="A444" s="26"/>
      <c r="B444" s="16"/>
      <c r="C444" s="16"/>
      <c r="D444" s="16"/>
      <c r="E444" s="16"/>
      <c r="F444" s="17"/>
      <c r="G444" s="16"/>
      <c r="H444" s="19"/>
      <c r="I444" s="19"/>
      <c r="J444" s="16"/>
      <c r="K444" s="20"/>
      <c r="L444" s="20"/>
      <c r="M444" s="20"/>
      <c r="N444" s="20"/>
      <c r="O444" s="20"/>
      <c r="Q444" s="20"/>
      <c r="R444" s="16"/>
      <c r="S444" s="16"/>
      <c r="T444" s="21"/>
      <c r="U444" s="21"/>
      <c r="V444" s="21"/>
      <c r="W444" s="21"/>
    </row>
    <row r="445" spans="1:23" ht="14.25" customHeight="1" x14ac:dyDescent="0.35">
      <c r="A445" s="26"/>
      <c r="B445" s="16"/>
      <c r="C445" s="16"/>
      <c r="D445" s="16"/>
      <c r="E445" s="16"/>
      <c r="F445" s="17"/>
      <c r="G445" s="16"/>
      <c r="H445" s="19"/>
      <c r="I445" s="19"/>
      <c r="J445" s="16"/>
      <c r="K445" s="20"/>
      <c r="L445" s="20"/>
      <c r="M445" s="20"/>
      <c r="N445" s="20"/>
      <c r="O445" s="20"/>
      <c r="Q445" s="20"/>
      <c r="R445" s="16"/>
      <c r="S445" s="16"/>
      <c r="T445" s="21"/>
      <c r="U445" s="21"/>
      <c r="V445" s="21"/>
      <c r="W445" s="21"/>
    </row>
    <row r="446" spans="1:23" ht="14.25" customHeight="1" x14ac:dyDescent="0.35">
      <c r="A446" s="26"/>
      <c r="B446" s="16"/>
      <c r="C446" s="16"/>
      <c r="D446" s="16"/>
      <c r="E446" s="16"/>
      <c r="F446" s="17"/>
      <c r="G446" s="16"/>
      <c r="H446" s="19"/>
      <c r="I446" s="19"/>
      <c r="J446" s="16"/>
      <c r="K446" s="20"/>
      <c r="L446" s="20"/>
      <c r="M446" s="20"/>
      <c r="N446" s="20"/>
      <c r="O446" s="20"/>
      <c r="Q446" s="20"/>
      <c r="R446" s="16"/>
      <c r="S446" s="16"/>
      <c r="T446" s="21"/>
      <c r="U446" s="21"/>
      <c r="V446" s="21"/>
      <c r="W446" s="21"/>
    </row>
    <row r="447" spans="1:23" ht="14.25" customHeight="1" x14ac:dyDescent="0.35">
      <c r="A447" s="26"/>
      <c r="B447" s="16"/>
      <c r="C447" s="16"/>
      <c r="D447" s="16"/>
      <c r="E447" s="16"/>
      <c r="F447" s="17"/>
      <c r="G447" s="16"/>
      <c r="H447" s="19"/>
      <c r="I447" s="19"/>
      <c r="J447" s="16"/>
      <c r="K447" s="20"/>
      <c r="L447" s="20"/>
      <c r="M447" s="20"/>
      <c r="N447" s="20"/>
      <c r="O447" s="20"/>
      <c r="Q447" s="20"/>
      <c r="R447" s="16"/>
      <c r="S447" s="16"/>
      <c r="T447" s="21"/>
      <c r="U447" s="21"/>
      <c r="V447" s="21"/>
      <c r="W447" s="21"/>
    </row>
    <row r="448" spans="1:23" ht="14.25" customHeight="1" x14ac:dyDescent="0.35">
      <c r="A448" s="26"/>
      <c r="B448" s="16"/>
      <c r="C448" s="16"/>
      <c r="D448" s="16"/>
      <c r="E448" s="16"/>
      <c r="F448" s="17"/>
      <c r="G448" s="16"/>
      <c r="H448" s="19"/>
      <c r="I448" s="19"/>
      <c r="J448" s="16"/>
      <c r="K448" s="20"/>
      <c r="L448" s="20"/>
      <c r="M448" s="20"/>
      <c r="N448" s="20"/>
      <c r="O448" s="20"/>
      <c r="Q448" s="20"/>
      <c r="R448" s="16"/>
      <c r="S448" s="16"/>
      <c r="T448" s="21"/>
      <c r="U448" s="21"/>
      <c r="V448" s="21"/>
      <c r="W448" s="21"/>
    </row>
    <row r="449" spans="1:23" ht="14.25" customHeight="1" x14ac:dyDescent="0.35">
      <c r="A449" s="26"/>
      <c r="B449" s="16"/>
      <c r="C449" s="16"/>
      <c r="D449" s="16"/>
      <c r="E449" s="16"/>
      <c r="F449" s="17"/>
      <c r="G449" s="16"/>
      <c r="H449" s="19"/>
      <c r="I449" s="19"/>
      <c r="J449" s="16"/>
      <c r="K449" s="20"/>
      <c r="L449" s="20"/>
      <c r="M449" s="20"/>
      <c r="N449" s="20"/>
      <c r="O449" s="20"/>
      <c r="Q449" s="20"/>
      <c r="R449" s="16"/>
      <c r="S449" s="16"/>
      <c r="T449" s="21"/>
      <c r="U449" s="21"/>
      <c r="V449" s="21"/>
      <c r="W449" s="21"/>
    </row>
    <row r="450" spans="1:23" ht="14.25" customHeight="1" x14ac:dyDescent="0.35">
      <c r="A450" s="26"/>
      <c r="B450" s="16"/>
      <c r="C450" s="16"/>
      <c r="D450" s="16"/>
      <c r="E450" s="16"/>
      <c r="F450" s="17"/>
      <c r="G450" s="16"/>
      <c r="H450" s="19"/>
      <c r="I450" s="19"/>
      <c r="J450" s="16"/>
      <c r="K450" s="20"/>
      <c r="L450" s="20"/>
      <c r="M450" s="20"/>
      <c r="N450" s="20"/>
      <c r="O450" s="20"/>
      <c r="Q450" s="20"/>
      <c r="R450" s="16"/>
      <c r="S450" s="16"/>
      <c r="T450" s="21"/>
      <c r="U450" s="21"/>
      <c r="V450" s="21"/>
      <c r="W450" s="21"/>
    </row>
    <row r="451" spans="1:23" ht="14.25" customHeight="1" x14ac:dyDescent="0.35">
      <c r="A451" s="26"/>
      <c r="B451" s="16"/>
      <c r="C451" s="16"/>
      <c r="D451" s="16"/>
      <c r="E451" s="16"/>
      <c r="F451" s="17"/>
      <c r="G451" s="16"/>
      <c r="H451" s="19"/>
      <c r="I451" s="19"/>
      <c r="J451" s="16"/>
      <c r="K451" s="20"/>
      <c r="L451" s="20"/>
      <c r="M451" s="20"/>
      <c r="N451" s="20"/>
      <c r="O451" s="20"/>
      <c r="Q451" s="20"/>
      <c r="R451" s="16"/>
      <c r="S451" s="16"/>
      <c r="T451" s="21"/>
      <c r="U451" s="21"/>
      <c r="V451" s="21"/>
      <c r="W451" s="21"/>
    </row>
    <row r="452" spans="1:23" ht="14.25" customHeight="1" x14ac:dyDescent="0.35">
      <c r="A452" s="26"/>
      <c r="B452" s="16"/>
      <c r="C452" s="16"/>
      <c r="D452" s="16"/>
      <c r="E452" s="16"/>
      <c r="F452" s="17"/>
      <c r="G452" s="16"/>
      <c r="H452" s="19"/>
      <c r="I452" s="19"/>
      <c r="J452" s="16"/>
      <c r="K452" s="20"/>
      <c r="L452" s="20"/>
      <c r="M452" s="20"/>
      <c r="N452" s="20"/>
      <c r="O452" s="20"/>
      <c r="Q452" s="20"/>
      <c r="R452" s="16"/>
      <c r="S452" s="16"/>
      <c r="T452" s="21"/>
      <c r="U452" s="21"/>
      <c r="V452" s="21"/>
      <c r="W452" s="21"/>
    </row>
    <row r="453" spans="1:23" ht="14.25" customHeight="1" x14ac:dyDescent="0.35">
      <c r="A453" s="26"/>
      <c r="B453" s="16"/>
      <c r="C453" s="16"/>
      <c r="D453" s="16"/>
      <c r="E453" s="16"/>
      <c r="F453" s="17"/>
      <c r="G453" s="16"/>
      <c r="H453" s="19"/>
      <c r="I453" s="19"/>
      <c r="J453" s="16"/>
      <c r="K453" s="20"/>
      <c r="L453" s="20"/>
      <c r="M453" s="20"/>
      <c r="N453" s="20"/>
      <c r="O453" s="20"/>
      <c r="Q453" s="20"/>
      <c r="R453" s="16"/>
      <c r="S453" s="16"/>
      <c r="T453" s="21"/>
      <c r="U453" s="21"/>
      <c r="V453" s="21"/>
      <c r="W453" s="21"/>
    </row>
    <row r="454" spans="1:23" ht="14.25" customHeight="1" x14ac:dyDescent="0.35">
      <c r="A454" s="26"/>
      <c r="B454" s="16"/>
      <c r="C454" s="16"/>
      <c r="D454" s="16"/>
      <c r="E454" s="16"/>
      <c r="F454" s="17"/>
      <c r="G454" s="16"/>
      <c r="H454" s="19"/>
      <c r="I454" s="19"/>
      <c r="J454" s="16"/>
      <c r="K454" s="20"/>
      <c r="L454" s="20"/>
      <c r="M454" s="20"/>
      <c r="N454" s="20"/>
      <c r="O454" s="20"/>
      <c r="Q454" s="20"/>
      <c r="R454" s="16"/>
      <c r="S454" s="16"/>
      <c r="T454" s="21"/>
      <c r="U454" s="21"/>
      <c r="V454" s="21"/>
      <c r="W454" s="21"/>
    </row>
    <row r="455" spans="1:23" ht="14.25" customHeight="1" x14ac:dyDescent="0.35">
      <c r="A455" s="26"/>
      <c r="B455" s="16"/>
      <c r="C455" s="16"/>
      <c r="D455" s="16"/>
      <c r="E455" s="16"/>
      <c r="F455" s="17"/>
      <c r="G455" s="16"/>
      <c r="H455" s="19"/>
      <c r="I455" s="19"/>
      <c r="J455" s="16"/>
      <c r="K455" s="20"/>
      <c r="L455" s="20"/>
      <c r="M455" s="20"/>
      <c r="N455" s="20"/>
      <c r="O455" s="20"/>
      <c r="Q455" s="20"/>
      <c r="R455" s="16"/>
      <c r="S455" s="16"/>
      <c r="T455" s="21"/>
      <c r="U455" s="21"/>
      <c r="V455" s="21"/>
      <c r="W455" s="21"/>
    </row>
    <row r="456" spans="1:23" ht="14.25" customHeight="1" x14ac:dyDescent="0.35">
      <c r="A456" s="26"/>
      <c r="B456" s="16"/>
      <c r="C456" s="16"/>
      <c r="D456" s="16"/>
      <c r="E456" s="16"/>
      <c r="F456" s="17"/>
      <c r="G456" s="16"/>
      <c r="H456" s="19"/>
      <c r="I456" s="19"/>
      <c r="J456" s="16"/>
      <c r="K456" s="20"/>
      <c r="L456" s="20"/>
      <c r="M456" s="20"/>
      <c r="N456" s="20"/>
      <c r="O456" s="20"/>
      <c r="Q456" s="20"/>
      <c r="R456" s="16"/>
      <c r="S456" s="16"/>
      <c r="T456" s="21"/>
      <c r="U456" s="21"/>
      <c r="V456" s="21"/>
      <c r="W456" s="21"/>
    </row>
    <row r="457" spans="1:23" ht="14.25" customHeight="1" x14ac:dyDescent="0.35">
      <c r="A457" s="26"/>
      <c r="B457" s="16"/>
      <c r="C457" s="16"/>
      <c r="D457" s="16"/>
      <c r="E457" s="16"/>
      <c r="F457" s="17"/>
      <c r="G457" s="16"/>
      <c r="H457" s="19"/>
      <c r="I457" s="19"/>
      <c r="J457" s="16"/>
      <c r="K457" s="20"/>
      <c r="L457" s="20"/>
      <c r="M457" s="20"/>
      <c r="N457" s="20"/>
      <c r="O457" s="20"/>
      <c r="Q457" s="20"/>
      <c r="R457" s="16"/>
      <c r="S457" s="16"/>
      <c r="T457" s="21"/>
      <c r="U457" s="21"/>
      <c r="V457" s="21"/>
      <c r="W457" s="21"/>
    </row>
    <row r="458" spans="1:23" ht="14.25" customHeight="1" x14ac:dyDescent="0.35">
      <c r="A458" s="26"/>
      <c r="B458" s="16"/>
      <c r="C458" s="16"/>
      <c r="D458" s="16"/>
      <c r="E458" s="16"/>
      <c r="F458" s="17"/>
      <c r="G458" s="16"/>
      <c r="H458" s="19"/>
      <c r="I458" s="19"/>
      <c r="J458" s="16"/>
      <c r="K458" s="20"/>
      <c r="L458" s="20"/>
      <c r="M458" s="20"/>
      <c r="N458" s="20"/>
      <c r="O458" s="20"/>
      <c r="Q458" s="20"/>
      <c r="R458" s="16"/>
      <c r="S458" s="16"/>
      <c r="T458" s="21"/>
      <c r="U458" s="21"/>
      <c r="V458" s="21"/>
      <c r="W458" s="21"/>
    </row>
    <row r="459" spans="1:23" ht="14.25" customHeight="1" x14ac:dyDescent="0.35">
      <c r="A459" s="26"/>
      <c r="B459" s="16"/>
      <c r="C459" s="16"/>
      <c r="D459" s="16"/>
      <c r="E459" s="16"/>
      <c r="F459" s="17"/>
      <c r="G459" s="16"/>
      <c r="H459" s="19"/>
      <c r="I459" s="19"/>
      <c r="J459" s="16"/>
      <c r="K459" s="20"/>
      <c r="L459" s="20"/>
      <c r="M459" s="20"/>
      <c r="N459" s="20"/>
      <c r="O459" s="20"/>
      <c r="Q459" s="20"/>
      <c r="R459" s="16"/>
      <c r="S459" s="16"/>
      <c r="T459" s="21"/>
      <c r="U459" s="21"/>
      <c r="V459" s="21"/>
      <c r="W459" s="21"/>
    </row>
    <row r="460" spans="1:23" ht="14.25" customHeight="1" x14ac:dyDescent="0.35">
      <c r="A460" s="26"/>
      <c r="B460" s="16"/>
      <c r="C460" s="16"/>
      <c r="D460" s="16"/>
      <c r="E460" s="16"/>
      <c r="F460" s="17"/>
      <c r="G460" s="16"/>
      <c r="H460" s="19"/>
      <c r="I460" s="19"/>
      <c r="J460" s="16"/>
      <c r="K460" s="20"/>
      <c r="L460" s="20"/>
      <c r="M460" s="20"/>
      <c r="N460" s="20"/>
      <c r="O460" s="20"/>
      <c r="Q460" s="20"/>
      <c r="R460" s="16"/>
      <c r="S460" s="16"/>
      <c r="T460" s="21"/>
      <c r="U460" s="21"/>
      <c r="V460" s="21"/>
      <c r="W460" s="21"/>
    </row>
    <row r="461" spans="1:23" ht="14.25" customHeight="1" x14ac:dyDescent="0.35">
      <c r="A461" s="26"/>
      <c r="B461" s="16"/>
      <c r="C461" s="16"/>
      <c r="D461" s="16"/>
      <c r="E461" s="16"/>
      <c r="F461" s="17"/>
      <c r="G461" s="16"/>
      <c r="H461" s="19"/>
      <c r="I461" s="19"/>
      <c r="J461" s="16"/>
      <c r="K461" s="20"/>
      <c r="L461" s="20"/>
      <c r="M461" s="20"/>
      <c r="N461" s="20"/>
      <c r="O461" s="20"/>
      <c r="Q461" s="20"/>
      <c r="R461" s="16"/>
      <c r="S461" s="16"/>
      <c r="T461" s="21"/>
      <c r="U461" s="21"/>
      <c r="V461" s="21"/>
      <c r="W461" s="21"/>
    </row>
    <row r="462" spans="1:23" ht="14.25" customHeight="1" x14ac:dyDescent="0.35">
      <c r="A462" s="26"/>
      <c r="B462" s="16"/>
      <c r="C462" s="16"/>
      <c r="D462" s="16"/>
      <c r="E462" s="16"/>
      <c r="F462" s="17"/>
      <c r="G462" s="16"/>
      <c r="H462" s="19"/>
      <c r="I462" s="19"/>
      <c r="J462" s="16"/>
      <c r="K462" s="20"/>
      <c r="L462" s="20"/>
      <c r="M462" s="20"/>
      <c r="N462" s="20"/>
      <c r="O462" s="20"/>
      <c r="Q462" s="20"/>
      <c r="R462" s="16"/>
      <c r="S462" s="16"/>
      <c r="T462" s="21"/>
      <c r="U462" s="21"/>
      <c r="V462" s="21"/>
      <c r="W462" s="21"/>
    </row>
    <row r="463" spans="1:23" ht="14.25" customHeight="1" x14ac:dyDescent="0.35">
      <c r="A463" s="26"/>
      <c r="B463" s="16"/>
      <c r="C463" s="16"/>
      <c r="D463" s="16"/>
      <c r="E463" s="16"/>
      <c r="F463" s="17"/>
      <c r="G463" s="16"/>
      <c r="H463" s="19"/>
      <c r="I463" s="19"/>
      <c r="J463" s="16"/>
      <c r="K463" s="20"/>
      <c r="L463" s="20"/>
      <c r="M463" s="20"/>
      <c r="N463" s="20"/>
      <c r="O463" s="20"/>
      <c r="Q463" s="20"/>
      <c r="R463" s="16"/>
      <c r="S463" s="16"/>
      <c r="T463" s="21"/>
      <c r="U463" s="21"/>
      <c r="V463" s="21"/>
      <c r="W463" s="21"/>
    </row>
    <row r="464" spans="1:23" ht="14.25" customHeight="1" x14ac:dyDescent="0.35">
      <c r="A464" s="26"/>
      <c r="B464" s="16"/>
      <c r="C464" s="16"/>
      <c r="D464" s="16"/>
      <c r="E464" s="16"/>
      <c r="F464" s="17"/>
      <c r="G464" s="16"/>
      <c r="H464" s="19"/>
      <c r="I464" s="19"/>
      <c r="J464" s="16"/>
      <c r="K464" s="20"/>
      <c r="L464" s="20"/>
      <c r="M464" s="20"/>
      <c r="N464" s="20"/>
      <c r="O464" s="20"/>
      <c r="Q464" s="20"/>
      <c r="R464" s="16"/>
      <c r="S464" s="16"/>
      <c r="T464" s="21"/>
      <c r="U464" s="21"/>
      <c r="V464" s="21"/>
      <c r="W464" s="21"/>
    </row>
    <row r="465" spans="1:23" ht="14.25" customHeight="1" x14ac:dyDescent="0.35">
      <c r="A465" s="26"/>
      <c r="B465" s="16"/>
      <c r="C465" s="16"/>
      <c r="D465" s="16"/>
      <c r="E465" s="16"/>
      <c r="F465" s="17"/>
      <c r="G465" s="16"/>
      <c r="H465" s="19"/>
      <c r="I465" s="19"/>
      <c r="J465" s="16"/>
      <c r="K465" s="20"/>
      <c r="L465" s="20"/>
      <c r="M465" s="20"/>
      <c r="N465" s="20"/>
      <c r="O465" s="20"/>
      <c r="Q465" s="20"/>
      <c r="R465" s="16"/>
      <c r="S465" s="16"/>
      <c r="T465" s="21"/>
      <c r="U465" s="21"/>
      <c r="V465" s="21"/>
      <c r="W465" s="21"/>
    </row>
    <row r="466" spans="1:23" ht="14.25" customHeight="1" x14ac:dyDescent="0.35">
      <c r="A466" s="26"/>
      <c r="B466" s="16"/>
      <c r="C466" s="16"/>
      <c r="D466" s="16"/>
      <c r="E466" s="16"/>
      <c r="F466" s="17"/>
      <c r="G466" s="16"/>
      <c r="H466" s="19"/>
      <c r="I466" s="19"/>
      <c r="J466" s="16"/>
      <c r="K466" s="20"/>
      <c r="L466" s="20"/>
      <c r="M466" s="20"/>
      <c r="N466" s="20"/>
      <c r="O466" s="20"/>
      <c r="Q466" s="20"/>
      <c r="R466" s="16"/>
      <c r="S466" s="16"/>
      <c r="T466" s="21"/>
      <c r="U466" s="21"/>
      <c r="V466" s="21"/>
      <c r="W466" s="21"/>
    </row>
    <row r="467" spans="1:23" ht="14.25" customHeight="1" x14ac:dyDescent="0.35">
      <c r="A467" s="26"/>
      <c r="B467" s="16"/>
      <c r="C467" s="16"/>
      <c r="D467" s="16"/>
      <c r="E467" s="16"/>
      <c r="F467" s="17"/>
      <c r="G467" s="16"/>
      <c r="H467" s="19"/>
      <c r="I467" s="19"/>
      <c r="J467" s="16"/>
      <c r="K467" s="20"/>
      <c r="L467" s="20"/>
      <c r="M467" s="20"/>
      <c r="N467" s="20"/>
      <c r="O467" s="20"/>
      <c r="Q467" s="20"/>
      <c r="R467" s="16"/>
      <c r="S467" s="16"/>
      <c r="T467" s="21"/>
      <c r="U467" s="21"/>
      <c r="V467" s="21"/>
      <c r="W467" s="21"/>
    </row>
    <row r="468" spans="1:23" ht="14.25" customHeight="1" x14ac:dyDescent="0.35">
      <c r="A468" s="26"/>
      <c r="B468" s="16"/>
      <c r="C468" s="16"/>
      <c r="D468" s="16"/>
      <c r="E468" s="16"/>
      <c r="F468" s="17"/>
      <c r="G468" s="16"/>
      <c r="H468" s="19"/>
      <c r="I468" s="19"/>
      <c r="J468" s="16"/>
      <c r="K468" s="20"/>
      <c r="L468" s="20"/>
      <c r="M468" s="20"/>
      <c r="N468" s="20"/>
      <c r="O468" s="20"/>
      <c r="Q468" s="20"/>
      <c r="R468" s="16"/>
      <c r="S468" s="16"/>
      <c r="T468" s="21"/>
      <c r="U468" s="21"/>
      <c r="V468" s="21"/>
      <c r="W468" s="21"/>
    </row>
    <row r="469" spans="1:23" ht="14.25" customHeight="1" x14ac:dyDescent="0.35">
      <c r="A469" s="26"/>
      <c r="B469" s="16"/>
      <c r="C469" s="16"/>
      <c r="D469" s="16"/>
      <c r="E469" s="16"/>
      <c r="F469" s="17"/>
      <c r="G469" s="16"/>
      <c r="H469" s="19"/>
      <c r="I469" s="19"/>
      <c r="J469" s="16"/>
      <c r="K469" s="20"/>
      <c r="L469" s="20"/>
      <c r="M469" s="20"/>
      <c r="N469" s="20"/>
      <c r="O469" s="20"/>
      <c r="Q469" s="20"/>
      <c r="R469" s="16"/>
      <c r="S469" s="16"/>
      <c r="T469" s="21"/>
      <c r="U469" s="21"/>
      <c r="V469" s="21"/>
      <c r="W469" s="21"/>
    </row>
    <row r="470" spans="1:23" ht="14.25" customHeight="1" x14ac:dyDescent="0.35">
      <c r="A470" s="26"/>
      <c r="B470" s="16"/>
      <c r="C470" s="16"/>
      <c r="D470" s="16"/>
      <c r="E470" s="16"/>
      <c r="F470" s="17"/>
      <c r="G470" s="16"/>
      <c r="H470" s="19"/>
      <c r="I470" s="19"/>
      <c r="J470" s="16"/>
      <c r="K470" s="20"/>
      <c r="L470" s="20"/>
      <c r="M470" s="20"/>
      <c r="N470" s="20"/>
      <c r="O470" s="20"/>
      <c r="Q470" s="20"/>
      <c r="R470" s="16"/>
      <c r="S470" s="16"/>
      <c r="T470" s="21"/>
      <c r="U470" s="21"/>
      <c r="V470" s="21"/>
      <c r="W470" s="21"/>
    </row>
    <row r="471" spans="1:23" ht="14.25" customHeight="1" x14ac:dyDescent="0.35">
      <c r="A471" s="26"/>
      <c r="B471" s="16"/>
      <c r="C471" s="16"/>
      <c r="D471" s="16"/>
      <c r="E471" s="16"/>
      <c r="F471" s="17"/>
      <c r="G471" s="16"/>
      <c r="H471" s="19"/>
      <c r="I471" s="19"/>
      <c r="J471" s="16"/>
      <c r="K471" s="20"/>
      <c r="L471" s="20"/>
      <c r="M471" s="20"/>
      <c r="N471" s="20"/>
      <c r="O471" s="20"/>
      <c r="Q471" s="20"/>
      <c r="R471" s="16"/>
      <c r="S471" s="16"/>
      <c r="T471" s="21"/>
      <c r="U471" s="21"/>
      <c r="V471" s="21"/>
      <c r="W471" s="21"/>
    </row>
    <row r="472" spans="1:23" ht="14.25" customHeight="1" x14ac:dyDescent="0.35">
      <c r="A472" s="26"/>
      <c r="B472" s="16"/>
      <c r="C472" s="16"/>
      <c r="D472" s="16"/>
      <c r="E472" s="16"/>
      <c r="F472" s="17"/>
      <c r="G472" s="16"/>
      <c r="H472" s="19"/>
      <c r="I472" s="19"/>
      <c r="J472" s="16"/>
      <c r="K472" s="20"/>
      <c r="L472" s="20"/>
      <c r="M472" s="20"/>
      <c r="N472" s="20"/>
      <c r="O472" s="20"/>
      <c r="Q472" s="20"/>
      <c r="R472" s="16"/>
      <c r="S472" s="16"/>
      <c r="T472" s="21"/>
      <c r="U472" s="21"/>
      <c r="V472" s="21"/>
      <c r="W472" s="21"/>
    </row>
    <row r="473" spans="1:23" ht="14.25" customHeight="1" x14ac:dyDescent="0.35">
      <c r="A473" s="26"/>
      <c r="B473" s="16"/>
      <c r="C473" s="16"/>
      <c r="D473" s="16"/>
      <c r="E473" s="16"/>
      <c r="F473" s="17"/>
      <c r="G473" s="16"/>
      <c r="H473" s="19"/>
      <c r="I473" s="19"/>
      <c r="J473" s="16"/>
      <c r="K473" s="20"/>
      <c r="L473" s="20"/>
      <c r="M473" s="20"/>
      <c r="N473" s="20"/>
      <c r="O473" s="20"/>
      <c r="Q473" s="20"/>
      <c r="R473" s="16"/>
      <c r="S473" s="16"/>
      <c r="T473" s="21"/>
      <c r="U473" s="21"/>
      <c r="V473" s="21"/>
      <c r="W473" s="21"/>
    </row>
    <row r="474" spans="1:23" ht="14.25" customHeight="1" x14ac:dyDescent="0.35">
      <c r="A474" s="26"/>
      <c r="B474" s="16"/>
      <c r="C474" s="16"/>
      <c r="D474" s="16"/>
      <c r="E474" s="16"/>
      <c r="F474" s="17"/>
      <c r="G474" s="16"/>
      <c r="H474" s="19"/>
      <c r="I474" s="19"/>
      <c r="J474" s="16"/>
      <c r="K474" s="20"/>
      <c r="L474" s="20"/>
      <c r="M474" s="20"/>
      <c r="N474" s="20"/>
      <c r="O474" s="20"/>
      <c r="Q474" s="20"/>
      <c r="R474" s="16"/>
      <c r="S474" s="16"/>
      <c r="T474" s="21"/>
      <c r="U474" s="21"/>
      <c r="V474" s="21"/>
      <c r="W474" s="21"/>
    </row>
    <row r="475" spans="1:23" ht="14.25" customHeight="1" x14ac:dyDescent="0.35">
      <c r="A475" s="26"/>
      <c r="B475" s="16"/>
      <c r="C475" s="16"/>
      <c r="D475" s="16"/>
      <c r="E475" s="16"/>
      <c r="F475" s="17"/>
      <c r="G475" s="16"/>
      <c r="H475" s="19"/>
      <c r="I475" s="19"/>
      <c r="J475" s="16"/>
      <c r="K475" s="20"/>
      <c r="L475" s="20"/>
      <c r="M475" s="20"/>
      <c r="N475" s="20"/>
      <c r="O475" s="20"/>
      <c r="Q475" s="20"/>
      <c r="R475" s="16"/>
      <c r="S475" s="16"/>
      <c r="T475" s="21"/>
      <c r="U475" s="21"/>
      <c r="V475" s="21"/>
      <c r="W475" s="21"/>
    </row>
    <row r="476" spans="1:23" ht="14.25" customHeight="1" x14ac:dyDescent="0.35">
      <c r="A476" s="26"/>
      <c r="B476" s="16"/>
      <c r="C476" s="16"/>
      <c r="D476" s="16"/>
      <c r="E476" s="16"/>
      <c r="F476" s="17"/>
      <c r="G476" s="16"/>
      <c r="H476" s="19"/>
      <c r="I476" s="19"/>
      <c r="J476" s="16"/>
      <c r="K476" s="20"/>
      <c r="L476" s="20"/>
      <c r="M476" s="20"/>
      <c r="N476" s="20"/>
      <c r="O476" s="20"/>
      <c r="Q476" s="20"/>
      <c r="R476" s="16"/>
      <c r="S476" s="16"/>
      <c r="T476" s="21"/>
      <c r="U476" s="21"/>
      <c r="V476" s="21"/>
      <c r="W476" s="21"/>
    </row>
    <row r="477" spans="1:23" ht="14.25" customHeight="1" x14ac:dyDescent="0.35">
      <c r="A477" s="26"/>
      <c r="B477" s="16"/>
      <c r="C477" s="16"/>
      <c r="D477" s="16"/>
      <c r="E477" s="16"/>
      <c r="F477" s="17"/>
      <c r="G477" s="16"/>
      <c r="H477" s="19"/>
      <c r="I477" s="19"/>
      <c r="J477" s="16"/>
      <c r="K477" s="20"/>
      <c r="L477" s="20"/>
      <c r="M477" s="20"/>
      <c r="N477" s="20"/>
      <c r="O477" s="20"/>
      <c r="Q477" s="20"/>
      <c r="R477" s="16"/>
      <c r="S477" s="16"/>
      <c r="T477" s="21"/>
      <c r="U477" s="21"/>
      <c r="V477" s="21"/>
      <c r="W477" s="21"/>
    </row>
    <row r="478" spans="1:23" ht="14.25" customHeight="1" x14ac:dyDescent="0.35">
      <c r="A478" s="26"/>
      <c r="B478" s="16"/>
      <c r="C478" s="16"/>
      <c r="D478" s="16"/>
      <c r="E478" s="16"/>
      <c r="F478" s="17"/>
      <c r="G478" s="16"/>
      <c r="H478" s="19"/>
      <c r="I478" s="19"/>
      <c r="J478" s="16"/>
      <c r="K478" s="20"/>
      <c r="L478" s="20"/>
      <c r="M478" s="20"/>
      <c r="N478" s="20"/>
      <c r="O478" s="20"/>
      <c r="Q478" s="20"/>
      <c r="R478" s="16"/>
      <c r="S478" s="16"/>
      <c r="T478" s="21"/>
      <c r="U478" s="21"/>
      <c r="V478" s="21"/>
      <c r="W478" s="21"/>
    </row>
    <row r="479" spans="1:23" ht="14.25" customHeight="1" x14ac:dyDescent="0.35">
      <c r="A479" s="26"/>
      <c r="B479" s="16"/>
      <c r="C479" s="16"/>
      <c r="D479" s="16"/>
      <c r="E479" s="16"/>
      <c r="F479" s="17"/>
      <c r="G479" s="16"/>
      <c r="H479" s="19"/>
      <c r="I479" s="19"/>
      <c r="J479" s="16"/>
      <c r="K479" s="20"/>
      <c r="L479" s="20"/>
      <c r="M479" s="20"/>
      <c r="N479" s="20"/>
      <c r="O479" s="20"/>
      <c r="Q479" s="20"/>
      <c r="R479" s="16"/>
      <c r="S479" s="16"/>
      <c r="T479" s="21"/>
      <c r="U479" s="21"/>
      <c r="V479" s="21"/>
      <c r="W479" s="21"/>
    </row>
    <row r="480" spans="1:23" ht="14.25" customHeight="1" x14ac:dyDescent="0.35">
      <c r="A480" s="26"/>
      <c r="B480" s="16"/>
      <c r="C480" s="16"/>
      <c r="D480" s="16"/>
      <c r="E480" s="16"/>
      <c r="F480" s="17"/>
      <c r="G480" s="16"/>
      <c r="H480" s="19"/>
      <c r="I480" s="19"/>
      <c r="J480" s="16"/>
      <c r="K480" s="20"/>
      <c r="L480" s="20"/>
      <c r="M480" s="20"/>
      <c r="N480" s="20"/>
      <c r="O480" s="20"/>
      <c r="Q480" s="20"/>
      <c r="R480" s="16"/>
      <c r="S480" s="16"/>
      <c r="T480" s="21"/>
      <c r="U480" s="21"/>
      <c r="V480" s="21"/>
      <c r="W480" s="21"/>
    </row>
    <row r="481" spans="1:23" ht="14.25" customHeight="1" x14ac:dyDescent="0.35">
      <c r="A481" s="26"/>
      <c r="B481" s="16"/>
      <c r="C481" s="16"/>
      <c r="D481" s="16"/>
      <c r="E481" s="16"/>
      <c r="F481" s="17"/>
      <c r="G481" s="16"/>
      <c r="H481" s="19"/>
      <c r="I481" s="19"/>
      <c r="J481" s="16"/>
      <c r="K481" s="20"/>
      <c r="L481" s="20"/>
      <c r="M481" s="20"/>
      <c r="N481" s="20"/>
      <c r="O481" s="20"/>
      <c r="Q481" s="20"/>
      <c r="R481" s="16"/>
      <c r="S481" s="16"/>
      <c r="T481" s="21"/>
      <c r="U481" s="21"/>
      <c r="V481" s="21"/>
      <c r="W481" s="21"/>
    </row>
    <row r="482" spans="1:23" ht="14.25" customHeight="1" x14ac:dyDescent="0.35">
      <c r="A482" s="26"/>
      <c r="B482" s="16"/>
      <c r="C482" s="16"/>
      <c r="D482" s="16"/>
      <c r="E482" s="16"/>
      <c r="F482" s="17"/>
      <c r="G482" s="16"/>
      <c r="H482" s="19"/>
      <c r="I482" s="19"/>
      <c r="J482" s="16"/>
      <c r="K482" s="20"/>
      <c r="L482" s="20"/>
      <c r="M482" s="20"/>
      <c r="N482" s="20"/>
      <c r="O482" s="20"/>
      <c r="Q482" s="20"/>
      <c r="R482" s="16"/>
      <c r="S482" s="16"/>
      <c r="T482" s="21"/>
      <c r="U482" s="21"/>
      <c r="V482" s="21"/>
      <c r="W482" s="21"/>
    </row>
    <row r="483" spans="1:23" ht="14.25" customHeight="1" x14ac:dyDescent="0.35">
      <c r="A483" s="26"/>
      <c r="B483" s="16"/>
      <c r="C483" s="16"/>
      <c r="D483" s="16"/>
      <c r="E483" s="16"/>
      <c r="F483" s="17"/>
      <c r="G483" s="16"/>
      <c r="H483" s="19"/>
      <c r="I483" s="19"/>
      <c r="J483" s="16"/>
      <c r="K483" s="20"/>
      <c r="L483" s="20"/>
      <c r="M483" s="20"/>
      <c r="N483" s="20"/>
      <c r="O483" s="20"/>
      <c r="Q483" s="20"/>
      <c r="R483" s="16"/>
      <c r="S483" s="16"/>
      <c r="T483" s="21"/>
      <c r="U483" s="21"/>
      <c r="V483" s="21"/>
      <c r="W483" s="21"/>
    </row>
    <row r="484" spans="1:23" ht="14.25" customHeight="1" x14ac:dyDescent="0.35">
      <c r="A484" s="26"/>
      <c r="B484" s="16"/>
      <c r="C484" s="16"/>
      <c r="D484" s="16"/>
      <c r="E484" s="16"/>
      <c r="F484" s="17"/>
      <c r="G484" s="16"/>
      <c r="H484" s="19"/>
      <c r="I484" s="19"/>
      <c r="J484" s="16"/>
      <c r="K484" s="20"/>
      <c r="L484" s="20"/>
      <c r="M484" s="20"/>
      <c r="N484" s="20"/>
      <c r="O484" s="20"/>
      <c r="Q484" s="20"/>
      <c r="R484" s="16"/>
      <c r="S484" s="16"/>
      <c r="T484" s="21"/>
      <c r="U484" s="21"/>
      <c r="V484" s="21"/>
      <c r="W484" s="21"/>
    </row>
    <row r="485" spans="1:23" ht="14.25" customHeight="1" x14ac:dyDescent="0.35">
      <c r="A485" s="26"/>
      <c r="B485" s="16"/>
      <c r="C485" s="16"/>
      <c r="D485" s="16"/>
      <c r="E485" s="16"/>
      <c r="F485" s="17"/>
      <c r="G485" s="16"/>
      <c r="H485" s="19"/>
      <c r="I485" s="19"/>
      <c r="J485" s="16"/>
      <c r="K485" s="20"/>
      <c r="L485" s="20"/>
      <c r="M485" s="20"/>
      <c r="N485" s="20"/>
      <c r="O485" s="20"/>
      <c r="Q485" s="20"/>
      <c r="R485" s="16"/>
      <c r="S485" s="16"/>
      <c r="T485" s="21"/>
      <c r="U485" s="21"/>
      <c r="V485" s="21"/>
      <c r="W485" s="21"/>
    </row>
    <row r="486" spans="1:23" ht="14.25" customHeight="1" x14ac:dyDescent="0.35">
      <c r="A486" s="26"/>
      <c r="B486" s="16"/>
      <c r="C486" s="16"/>
      <c r="D486" s="16"/>
      <c r="E486" s="16"/>
      <c r="F486" s="17"/>
      <c r="G486" s="16"/>
      <c r="H486" s="19"/>
      <c r="I486" s="19"/>
      <c r="J486" s="16"/>
      <c r="K486" s="20"/>
      <c r="L486" s="20"/>
      <c r="M486" s="20"/>
      <c r="N486" s="20"/>
      <c r="O486" s="20"/>
      <c r="Q486" s="20"/>
      <c r="R486" s="16"/>
      <c r="S486" s="16"/>
      <c r="T486" s="21"/>
      <c r="U486" s="21"/>
      <c r="V486" s="21"/>
      <c r="W486" s="21"/>
    </row>
    <row r="487" spans="1:23" ht="14.25" customHeight="1" x14ac:dyDescent="0.35">
      <c r="A487" s="26"/>
      <c r="B487" s="16"/>
      <c r="C487" s="16"/>
      <c r="D487" s="16"/>
      <c r="E487" s="16"/>
      <c r="F487" s="17"/>
      <c r="G487" s="16"/>
      <c r="H487" s="19"/>
      <c r="I487" s="19"/>
      <c r="J487" s="16"/>
      <c r="K487" s="20"/>
      <c r="L487" s="20"/>
      <c r="M487" s="20"/>
      <c r="N487" s="20"/>
      <c r="O487" s="20"/>
      <c r="Q487" s="20"/>
      <c r="R487" s="16"/>
      <c r="S487" s="16"/>
      <c r="T487" s="21"/>
      <c r="U487" s="21"/>
      <c r="V487" s="21"/>
      <c r="W487" s="21"/>
    </row>
    <row r="488" spans="1:23" ht="14.25" customHeight="1" x14ac:dyDescent="0.35">
      <c r="A488" s="26"/>
      <c r="B488" s="16"/>
      <c r="C488" s="16"/>
      <c r="D488" s="16"/>
      <c r="E488" s="16"/>
      <c r="F488" s="17"/>
      <c r="G488" s="16"/>
      <c r="H488" s="19"/>
      <c r="I488" s="19"/>
      <c r="J488" s="16"/>
      <c r="K488" s="20"/>
      <c r="L488" s="20"/>
      <c r="M488" s="20"/>
      <c r="N488" s="20"/>
      <c r="O488" s="20"/>
      <c r="Q488" s="20"/>
      <c r="R488" s="16"/>
      <c r="S488" s="16"/>
      <c r="T488" s="21"/>
      <c r="U488" s="21"/>
      <c r="V488" s="21"/>
      <c r="W488" s="21"/>
    </row>
    <row r="489" spans="1:23" ht="14.25" customHeight="1" x14ac:dyDescent="0.35">
      <c r="A489" s="26"/>
      <c r="B489" s="16"/>
      <c r="C489" s="16"/>
      <c r="D489" s="16"/>
      <c r="E489" s="16"/>
      <c r="F489" s="17"/>
      <c r="G489" s="16"/>
      <c r="H489" s="19"/>
      <c r="I489" s="19"/>
      <c r="J489" s="16"/>
      <c r="K489" s="20"/>
      <c r="L489" s="20"/>
      <c r="M489" s="20"/>
      <c r="N489" s="20"/>
      <c r="O489" s="20"/>
      <c r="Q489" s="20"/>
      <c r="R489" s="16"/>
      <c r="S489" s="16"/>
      <c r="T489" s="21"/>
      <c r="U489" s="21"/>
      <c r="V489" s="21"/>
      <c r="W489" s="21"/>
    </row>
    <row r="490" spans="1:23" ht="14.25" customHeight="1" x14ac:dyDescent="0.35">
      <c r="A490" s="26"/>
      <c r="B490" s="16"/>
      <c r="C490" s="16"/>
      <c r="D490" s="16"/>
      <c r="E490" s="16"/>
      <c r="F490" s="17"/>
      <c r="G490" s="16"/>
      <c r="H490" s="19"/>
      <c r="I490" s="19"/>
      <c r="J490" s="16"/>
      <c r="K490" s="20"/>
      <c r="L490" s="20"/>
      <c r="M490" s="20"/>
      <c r="N490" s="20"/>
      <c r="O490" s="20"/>
      <c r="Q490" s="20"/>
      <c r="R490" s="16"/>
      <c r="S490" s="16"/>
      <c r="T490" s="21"/>
      <c r="U490" s="21"/>
      <c r="V490" s="21"/>
      <c r="W490" s="21"/>
    </row>
    <row r="491" spans="1:23" ht="14.25" customHeight="1" x14ac:dyDescent="0.35">
      <c r="A491" s="26"/>
      <c r="B491" s="16"/>
      <c r="C491" s="16"/>
      <c r="D491" s="16"/>
      <c r="E491" s="16"/>
      <c r="F491" s="17"/>
      <c r="G491" s="16"/>
      <c r="H491" s="19"/>
      <c r="I491" s="19"/>
      <c r="J491" s="16"/>
      <c r="K491" s="20"/>
      <c r="L491" s="20"/>
      <c r="M491" s="20"/>
      <c r="N491" s="20"/>
      <c r="O491" s="20"/>
      <c r="Q491" s="20"/>
      <c r="R491" s="16"/>
      <c r="S491" s="16"/>
      <c r="T491" s="21"/>
      <c r="U491" s="21"/>
      <c r="V491" s="21"/>
      <c r="W491" s="21"/>
    </row>
    <row r="492" spans="1:23" ht="14.25" customHeight="1" x14ac:dyDescent="0.35">
      <c r="A492" s="26"/>
      <c r="B492" s="16"/>
      <c r="C492" s="16"/>
      <c r="D492" s="16"/>
      <c r="E492" s="16"/>
      <c r="F492" s="17"/>
      <c r="G492" s="16"/>
      <c r="H492" s="19"/>
      <c r="I492" s="19"/>
      <c r="J492" s="16"/>
      <c r="K492" s="20"/>
      <c r="L492" s="20"/>
      <c r="M492" s="20"/>
      <c r="N492" s="20"/>
      <c r="O492" s="20"/>
      <c r="Q492" s="20"/>
      <c r="R492" s="16"/>
      <c r="S492" s="16"/>
      <c r="T492" s="21"/>
      <c r="U492" s="21"/>
      <c r="V492" s="21"/>
      <c r="W492" s="21"/>
    </row>
    <row r="493" spans="1:23" ht="14.25" customHeight="1" x14ac:dyDescent="0.35">
      <c r="A493" s="26"/>
      <c r="B493" s="16"/>
      <c r="C493" s="16"/>
      <c r="D493" s="16"/>
      <c r="E493" s="16"/>
      <c r="F493" s="17"/>
      <c r="G493" s="16"/>
      <c r="H493" s="19"/>
      <c r="I493" s="19"/>
      <c r="J493" s="16"/>
      <c r="K493" s="20"/>
      <c r="L493" s="20"/>
      <c r="M493" s="20"/>
      <c r="N493" s="20"/>
      <c r="O493" s="20"/>
      <c r="Q493" s="20"/>
      <c r="R493" s="16"/>
      <c r="S493" s="16"/>
      <c r="T493" s="21"/>
      <c r="U493" s="21"/>
      <c r="V493" s="21"/>
      <c r="W493" s="21"/>
    </row>
    <row r="494" spans="1:23" ht="14.25" customHeight="1" x14ac:dyDescent="0.35">
      <c r="A494" s="26"/>
      <c r="B494" s="16"/>
      <c r="C494" s="16"/>
      <c r="D494" s="16"/>
      <c r="E494" s="16"/>
      <c r="F494" s="17"/>
      <c r="G494" s="16"/>
      <c r="H494" s="19"/>
      <c r="I494" s="19"/>
      <c r="J494" s="16"/>
      <c r="K494" s="20"/>
      <c r="L494" s="20"/>
      <c r="M494" s="20"/>
      <c r="N494" s="20"/>
      <c r="O494" s="20"/>
      <c r="Q494" s="20"/>
      <c r="R494" s="16"/>
      <c r="S494" s="16"/>
      <c r="T494" s="21"/>
      <c r="U494" s="21"/>
      <c r="V494" s="21"/>
      <c r="W494" s="21"/>
    </row>
    <row r="495" spans="1:23" ht="14.25" customHeight="1" x14ac:dyDescent="0.35">
      <c r="A495" s="26"/>
      <c r="B495" s="16"/>
      <c r="C495" s="16"/>
      <c r="D495" s="16"/>
      <c r="E495" s="16"/>
      <c r="F495" s="17"/>
      <c r="G495" s="16"/>
      <c r="H495" s="19"/>
      <c r="I495" s="19"/>
      <c r="J495" s="16"/>
      <c r="K495" s="20"/>
      <c r="L495" s="20"/>
      <c r="M495" s="20"/>
      <c r="N495" s="20"/>
      <c r="O495" s="20"/>
      <c r="Q495" s="20"/>
      <c r="R495" s="16"/>
      <c r="S495" s="16"/>
      <c r="T495" s="21"/>
      <c r="U495" s="21"/>
      <c r="V495" s="21"/>
      <c r="W495" s="21"/>
    </row>
    <row r="496" spans="1:23" ht="14.25" customHeight="1" x14ac:dyDescent="0.35">
      <c r="A496" s="26"/>
      <c r="B496" s="16"/>
      <c r="C496" s="16"/>
      <c r="D496" s="16"/>
      <c r="E496" s="16"/>
      <c r="F496" s="17"/>
      <c r="G496" s="16"/>
      <c r="H496" s="19"/>
      <c r="I496" s="19"/>
      <c r="J496" s="16"/>
      <c r="K496" s="20"/>
      <c r="L496" s="20"/>
      <c r="M496" s="20"/>
      <c r="N496" s="20"/>
      <c r="O496" s="20"/>
      <c r="Q496" s="20"/>
      <c r="R496" s="16"/>
      <c r="S496" s="16"/>
      <c r="T496" s="21"/>
      <c r="U496" s="21"/>
      <c r="V496" s="21"/>
      <c r="W496" s="21"/>
    </row>
    <row r="497" spans="1:23" ht="14.25" customHeight="1" x14ac:dyDescent="0.35">
      <c r="A497" s="26"/>
      <c r="B497" s="16"/>
      <c r="C497" s="16"/>
      <c r="D497" s="16"/>
      <c r="E497" s="16"/>
      <c r="F497" s="17"/>
      <c r="G497" s="16"/>
      <c r="H497" s="19"/>
      <c r="I497" s="19"/>
      <c r="J497" s="16"/>
      <c r="K497" s="20"/>
      <c r="L497" s="20"/>
      <c r="M497" s="20"/>
      <c r="N497" s="20"/>
      <c r="O497" s="20"/>
      <c r="Q497" s="20"/>
      <c r="R497" s="16"/>
      <c r="S497" s="16"/>
      <c r="T497" s="21"/>
      <c r="U497" s="21"/>
      <c r="V497" s="21"/>
      <c r="W497" s="21"/>
    </row>
    <row r="498" spans="1:23" ht="14.25" customHeight="1" x14ac:dyDescent="0.35">
      <c r="A498" s="26"/>
      <c r="B498" s="16"/>
      <c r="C498" s="16"/>
      <c r="D498" s="16"/>
      <c r="E498" s="16"/>
      <c r="F498" s="17"/>
      <c r="G498" s="16"/>
      <c r="H498" s="19"/>
      <c r="I498" s="19"/>
      <c r="J498" s="16"/>
      <c r="K498" s="20"/>
      <c r="L498" s="20"/>
      <c r="M498" s="20"/>
      <c r="N498" s="20"/>
      <c r="O498" s="20"/>
      <c r="Q498" s="20"/>
      <c r="R498" s="16"/>
      <c r="S498" s="16"/>
      <c r="T498" s="21"/>
      <c r="U498" s="21"/>
      <c r="V498" s="21"/>
      <c r="W498" s="21"/>
    </row>
    <row r="499" spans="1:23" ht="14.25" customHeight="1" x14ac:dyDescent="0.35">
      <c r="A499" s="26"/>
      <c r="B499" s="16"/>
      <c r="C499" s="16"/>
      <c r="D499" s="16"/>
      <c r="E499" s="16"/>
      <c r="F499" s="17"/>
      <c r="G499" s="16"/>
      <c r="H499" s="19"/>
      <c r="I499" s="19"/>
      <c r="J499" s="16"/>
      <c r="K499" s="20"/>
      <c r="L499" s="20"/>
      <c r="M499" s="20"/>
      <c r="N499" s="20"/>
      <c r="O499" s="20"/>
      <c r="Q499" s="20"/>
      <c r="R499" s="16"/>
      <c r="S499" s="16"/>
      <c r="T499" s="21"/>
      <c r="U499" s="21"/>
      <c r="V499" s="21"/>
      <c r="W499" s="21"/>
    </row>
    <row r="500" spans="1:23" ht="14.25" customHeight="1" x14ac:dyDescent="0.35">
      <c r="A500" s="26"/>
      <c r="B500" s="16"/>
      <c r="C500" s="16"/>
      <c r="D500" s="16"/>
      <c r="E500" s="16"/>
      <c r="F500" s="17"/>
      <c r="G500" s="16"/>
      <c r="H500" s="19"/>
      <c r="I500" s="19"/>
      <c r="J500" s="16"/>
      <c r="K500" s="20"/>
      <c r="L500" s="20"/>
      <c r="M500" s="20"/>
      <c r="N500" s="20"/>
      <c r="O500" s="20"/>
      <c r="Q500" s="20"/>
      <c r="R500" s="16"/>
      <c r="S500" s="16"/>
      <c r="T500" s="21"/>
      <c r="U500" s="21"/>
      <c r="V500" s="21"/>
      <c r="W500" s="21"/>
    </row>
    <row r="501" spans="1:23" ht="14.25" customHeight="1" x14ac:dyDescent="0.35">
      <c r="A501" s="26"/>
      <c r="B501" s="16"/>
      <c r="C501" s="16"/>
      <c r="D501" s="16"/>
      <c r="E501" s="16"/>
      <c r="F501" s="17"/>
      <c r="G501" s="16"/>
      <c r="H501" s="19"/>
      <c r="I501" s="19"/>
      <c r="J501" s="16"/>
      <c r="K501" s="20"/>
      <c r="L501" s="20"/>
      <c r="M501" s="20"/>
      <c r="N501" s="20"/>
      <c r="O501" s="20"/>
      <c r="Q501" s="20"/>
      <c r="R501" s="16"/>
      <c r="S501" s="16"/>
      <c r="T501" s="21"/>
      <c r="U501" s="21"/>
      <c r="V501" s="21"/>
      <c r="W501" s="21"/>
    </row>
    <row r="502" spans="1:23" ht="14.25" customHeight="1" x14ac:dyDescent="0.35">
      <c r="A502" s="26"/>
      <c r="B502" s="16"/>
      <c r="C502" s="16"/>
      <c r="D502" s="16"/>
      <c r="E502" s="16"/>
      <c r="F502" s="17"/>
      <c r="G502" s="16"/>
      <c r="H502" s="19"/>
      <c r="I502" s="19"/>
      <c r="J502" s="16"/>
      <c r="K502" s="20"/>
      <c r="L502" s="20"/>
      <c r="M502" s="20"/>
      <c r="N502" s="20"/>
      <c r="O502" s="20"/>
      <c r="Q502" s="20"/>
      <c r="R502" s="16"/>
      <c r="S502" s="16"/>
      <c r="T502" s="21"/>
      <c r="U502" s="21"/>
      <c r="V502" s="21"/>
      <c r="W502" s="21"/>
    </row>
    <row r="503" spans="1:23" ht="14.25" customHeight="1" x14ac:dyDescent="0.35">
      <c r="A503" s="26"/>
      <c r="B503" s="16"/>
      <c r="C503" s="16"/>
      <c r="D503" s="16"/>
      <c r="E503" s="16"/>
      <c r="F503" s="17"/>
      <c r="G503" s="16"/>
      <c r="H503" s="19"/>
      <c r="I503" s="19"/>
      <c r="J503" s="16"/>
      <c r="K503" s="20"/>
      <c r="L503" s="20"/>
      <c r="M503" s="20"/>
      <c r="N503" s="20"/>
      <c r="O503" s="20"/>
      <c r="Q503" s="20"/>
      <c r="R503" s="16"/>
      <c r="S503" s="16"/>
      <c r="T503" s="21"/>
      <c r="U503" s="21"/>
      <c r="V503" s="21"/>
      <c r="W503" s="21"/>
    </row>
    <row r="504" spans="1:23" ht="14.25" customHeight="1" x14ac:dyDescent="0.35">
      <c r="A504" s="26"/>
      <c r="B504" s="16"/>
      <c r="C504" s="16"/>
      <c r="D504" s="16"/>
      <c r="E504" s="16"/>
      <c r="F504" s="17"/>
      <c r="G504" s="16"/>
      <c r="H504" s="19"/>
      <c r="I504" s="19"/>
      <c r="J504" s="16"/>
      <c r="K504" s="20"/>
      <c r="L504" s="20"/>
      <c r="M504" s="20"/>
      <c r="N504" s="20"/>
      <c r="O504" s="20"/>
      <c r="Q504" s="20"/>
      <c r="R504" s="16"/>
      <c r="S504" s="16"/>
      <c r="T504" s="21"/>
      <c r="U504" s="21"/>
      <c r="V504" s="21"/>
      <c r="W504" s="21"/>
    </row>
    <row r="505" spans="1:23" ht="14.25" customHeight="1" x14ac:dyDescent="0.35">
      <c r="A505" s="26"/>
      <c r="B505" s="16"/>
      <c r="C505" s="16"/>
      <c r="D505" s="16"/>
      <c r="E505" s="16"/>
      <c r="F505" s="17"/>
      <c r="G505" s="16"/>
      <c r="H505" s="19"/>
      <c r="I505" s="19"/>
      <c r="J505" s="16"/>
      <c r="K505" s="20"/>
      <c r="L505" s="20"/>
      <c r="M505" s="20"/>
      <c r="N505" s="20"/>
      <c r="O505" s="20"/>
      <c r="Q505" s="20"/>
      <c r="R505" s="16"/>
      <c r="S505" s="16"/>
      <c r="T505" s="21"/>
      <c r="U505" s="21"/>
      <c r="V505" s="21"/>
      <c r="W505" s="21"/>
    </row>
    <row r="506" spans="1:23" ht="14.25" customHeight="1" x14ac:dyDescent="0.35">
      <c r="A506" s="26"/>
      <c r="B506" s="16"/>
      <c r="C506" s="16"/>
      <c r="D506" s="16"/>
      <c r="E506" s="16"/>
      <c r="F506" s="17"/>
      <c r="G506" s="16"/>
      <c r="H506" s="19"/>
      <c r="I506" s="19"/>
      <c r="J506" s="16"/>
      <c r="K506" s="20"/>
      <c r="L506" s="20"/>
      <c r="M506" s="20"/>
      <c r="N506" s="20"/>
      <c r="O506" s="20"/>
      <c r="Q506" s="20"/>
      <c r="R506" s="16"/>
      <c r="S506" s="16"/>
      <c r="T506" s="21"/>
      <c r="U506" s="21"/>
      <c r="V506" s="21"/>
      <c r="W506" s="21"/>
    </row>
    <row r="507" spans="1:23" ht="14.25" customHeight="1" x14ac:dyDescent="0.35">
      <c r="A507" s="26"/>
      <c r="B507" s="16"/>
      <c r="C507" s="16"/>
      <c r="D507" s="16"/>
      <c r="E507" s="16"/>
      <c r="F507" s="17"/>
      <c r="G507" s="16"/>
      <c r="H507" s="19"/>
      <c r="I507" s="19"/>
      <c r="J507" s="16"/>
      <c r="K507" s="20"/>
      <c r="L507" s="20"/>
      <c r="M507" s="20"/>
      <c r="N507" s="20"/>
      <c r="O507" s="20"/>
      <c r="Q507" s="20"/>
      <c r="R507" s="16"/>
      <c r="S507" s="16"/>
      <c r="T507" s="21"/>
      <c r="U507" s="21"/>
      <c r="V507" s="21"/>
      <c r="W507" s="21"/>
    </row>
    <row r="508" spans="1:23" ht="14.25" customHeight="1" x14ac:dyDescent="0.35">
      <c r="A508" s="26"/>
      <c r="B508" s="16"/>
      <c r="C508" s="16"/>
      <c r="D508" s="16"/>
      <c r="E508" s="16"/>
      <c r="F508" s="17"/>
      <c r="G508" s="16"/>
      <c r="H508" s="19"/>
      <c r="I508" s="19"/>
      <c r="J508" s="16"/>
      <c r="K508" s="20"/>
      <c r="L508" s="20"/>
      <c r="M508" s="20"/>
      <c r="N508" s="20"/>
      <c r="O508" s="20"/>
      <c r="Q508" s="20"/>
      <c r="R508" s="16"/>
      <c r="S508" s="16"/>
      <c r="T508" s="21"/>
      <c r="U508" s="21"/>
      <c r="V508" s="21"/>
      <c r="W508" s="21"/>
    </row>
    <row r="509" spans="1:23" ht="14.25" customHeight="1" x14ac:dyDescent="0.35">
      <c r="A509" s="26"/>
      <c r="B509" s="16"/>
      <c r="C509" s="16"/>
      <c r="D509" s="16"/>
      <c r="E509" s="16"/>
      <c r="F509" s="17"/>
      <c r="G509" s="16"/>
      <c r="H509" s="19"/>
      <c r="I509" s="19"/>
      <c r="J509" s="16"/>
      <c r="K509" s="20"/>
      <c r="L509" s="20"/>
      <c r="M509" s="20"/>
      <c r="N509" s="20"/>
      <c r="O509" s="20"/>
      <c r="Q509" s="20"/>
      <c r="R509" s="16"/>
      <c r="S509" s="16"/>
      <c r="T509" s="21"/>
      <c r="U509" s="21"/>
      <c r="V509" s="21"/>
      <c r="W509" s="21"/>
    </row>
    <row r="510" spans="1:23" ht="14.25" customHeight="1" x14ac:dyDescent="0.35">
      <c r="A510" s="26"/>
      <c r="B510" s="16"/>
      <c r="C510" s="16"/>
      <c r="D510" s="16"/>
      <c r="E510" s="16"/>
      <c r="F510" s="17"/>
      <c r="G510" s="16"/>
      <c r="H510" s="19"/>
      <c r="I510" s="19"/>
      <c r="J510" s="16"/>
      <c r="K510" s="20"/>
      <c r="L510" s="20"/>
      <c r="M510" s="20"/>
      <c r="N510" s="20"/>
      <c r="O510" s="20"/>
      <c r="Q510" s="20"/>
      <c r="R510" s="16"/>
      <c r="S510" s="16"/>
      <c r="T510" s="21"/>
      <c r="U510" s="21"/>
      <c r="V510" s="21"/>
      <c r="W510" s="21"/>
    </row>
    <row r="511" spans="1:23" ht="14.25" customHeight="1" x14ac:dyDescent="0.35">
      <c r="A511" s="26"/>
      <c r="B511" s="16"/>
      <c r="C511" s="16"/>
      <c r="D511" s="16"/>
      <c r="E511" s="16"/>
      <c r="F511" s="17"/>
      <c r="G511" s="16"/>
      <c r="H511" s="19"/>
      <c r="I511" s="19"/>
      <c r="J511" s="16"/>
      <c r="K511" s="20"/>
      <c r="L511" s="20"/>
      <c r="M511" s="20"/>
      <c r="N511" s="20"/>
      <c r="O511" s="20"/>
      <c r="Q511" s="20"/>
      <c r="R511" s="16"/>
      <c r="S511" s="16"/>
      <c r="T511" s="21"/>
      <c r="U511" s="21"/>
      <c r="V511" s="21"/>
      <c r="W511" s="21"/>
    </row>
    <row r="512" spans="1:23" ht="14.25" customHeight="1" x14ac:dyDescent="0.35">
      <c r="A512" s="26"/>
      <c r="B512" s="16"/>
      <c r="C512" s="16"/>
      <c r="D512" s="16"/>
      <c r="E512" s="16"/>
      <c r="F512" s="17"/>
      <c r="G512" s="16"/>
      <c r="H512" s="19"/>
      <c r="I512" s="19"/>
      <c r="J512" s="16"/>
      <c r="K512" s="20"/>
      <c r="L512" s="20"/>
      <c r="M512" s="20"/>
      <c r="N512" s="20"/>
      <c r="O512" s="20"/>
      <c r="Q512" s="20"/>
      <c r="R512" s="16"/>
      <c r="S512" s="16"/>
      <c r="T512" s="21"/>
      <c r="U512" s="21"/>
      <c r="V512" s="21"/>
      <c r="W512" s="21"/>
    </row>
    <row r="513" spans="1:23" ht="14.25" customHeight="1" x14ac:dyDescent="0.35">
      <c r="A513" s="26"/>
      <c r="B513" s="16"/>
      <c r="C513" s="16"/>
      <c r="D513" s="16"/>
      <c r="E513" s="16"/>
      <c r="F513" s="17"/>
      <c r="G513" s="16"/>
      <c r="H513" s="19"/>
      <c r="I513" s="19"/>
      <c r="J513" s="16"/>
      <c r="K513" s="20"/>
      <c r="L513" s="20"/>
      <c r="M513" s="20"/>
      <c r="N513" s="20"/>
      <c r="O513" s="20"/>
      <c r="Q513" s="20"/>
      <c r="R513" s="16"/>
      <c r="S513" s="16"/>
      <c r="T513" s="21"/>
      <c r="U513" s="21"/>
      <c r="V513" s="21"/>
      <c r="W513" s="21"/>
    </row>
    <row r="514" spans="1:23" ht="14.25" customHeight="1" x14ac:dyDescent="0.35">
      <c r="A514" s="26"/>
      <c r="B514" s="16"/>
      <c r="C514" s="16"/>
      <c r="D514" s="16"/>
      <c r="E514" s="16"/>
      <c r="F514" s="17"/>
      <c r="G514" s="16"/>
      <c r="H514" s="19"/>
      <c r="I514" s="19"/>
      <c r="J514" s="16"/>
      <c r="K514" s="20"/>
      <c r="L514" s="20"/>
      <c r="M514" s="20"/>
      <c r="N514" s="20"/>
      <c r="O514" s="20"/>
      <c r="Q514" s="20"/>
      <c r="R514" s="16"/>
      <c r="S514" s="16"/>
      <c r="T514" s="21"/>
      <c r="U514" s="21"/>
      <c r="V514" s="21"/>
      <c r="W514" s="21"/>
    </row>
    <row r="515" spans="1:23" ht="14.25" customHeight="1" x14ac:dyDescent="0.35">
      <c r="A515" s="26"/>
      <c r="B515" s="16"/>
      <c r="C515" s="16"/>
      <c r="D515" s="16"/>
      <c r="E515" s="16"/>
      <c r="F515" s="17"/>
      <c r="G515" s="16"/>
      <c r="H515" s="19"/>
      <c r="I515" s="19"/>
      <c r="J515" s="16"/>
      <c r="K515" s="20"/>
      <c r="L515" s="20"/>
      <c r="M515" s="20"/>
      <c r="N515" s="20"/>
      <c r="O515" s="20"/>
      <c r="Q515" s="20"/>
      <c r="R515" s="16"/>
      <c r="S515" s="16"/>
      <c r="T515" s="21"/>
      <c r="U515" s="21"/>
      <c r="V515" s="21"/>
      <c r="W515" s="21"/>
    </row>
    <row r="516" spans="1:23" ht="14.25" customHeight="1" x14ac:dyDescent="0.35">
      <c r="A516" s="26"/>
      <c r="B516" s="16"/>
      <c r="C516" s="16"/>
      <c r="D516" s="16"/>
      <c r="E516" s="16"/>
      <c r="F516" s="17"/>
      <c r="G516" s="16"/>
      <c r="H516" s="19"/>
      <c r="I516" s="19"/>
      <c r="J516" s="16"/>
      <c r="K516" s="20"/>
      <c r="L516" s="20"/>
      <c r="M516" s="20"/>
      <c r="N516" s="20"/>
      <c r="O516" s="20"/>
      <c r="Q516" s="20"/>
      <c r="R516" s="16"/>
      <c r="S516" s="16"/>
      <c r="T516" s="21"/>
      <c r="U516" s="21"/>
      <c r="V516" s="21"/>
      <c r="W516" s="21"/>
    </row>
    <row r="517" spans="1:23" ht="14.25" customHeight="1" x14ac:dyDescent="0.35">
      <c r="A517" s="26"/>
      <c r="B517" s="16"/>
      <c r="C517" s="16"/>
      <c r="D517" s="16"/>
      <c r="E517" s="16"/>
      <c r="F517" s="17"/>
      <c r="G517" s="16"/>
      <c r="H517" s="19"/>
      <c r="I517" s="19"/>
      <c r="J517" s="16"/>
      <c r="K517" s="20"/>
      <c r="L517" s="20"/>
      <c r="M517" s="20"/>
      <c r="N517" s="20"/>
      <c r="O517" s="20"/>
      <c r="Q517" s="20"/>
      <c r="R517" s="16"/>
      <c r="S517" s="16"/>
      <c r="T517" s="21"/>
      <c r="U517" s="21"/>
      <c r="V517" s="21"/>
      <c r="W517" s="21"/>
    </row>
    <row r="518" spans="1:23" ht="14.25" customHeight="1" x14ac:dyDescent="0.35">
      <c r="A518" s="26"/>
      <c r="B518" s="16"/>
      <c r="C518" s="16"/>
      <c r="D518" s="16"/>
      <c r="E518" s="16"/>
      <c r="F518" s="17"/>
      <c r="G518" s="16"/>
      <c r="H518" s="19"/>
      <c r="I518" s="19"/>
      <c r="J518" s="16"/>
      <c r="K518" s="20"/>
      <c r="L518" s="20"/>
      <c r="M518" s="20"/>
      <c r="N518" s="20"/>
      <c r="O518" s="20"/>
      <c r="Q518" s="20"/>
      <c r="R518" s="16"/>
      <c r="S518" s="16"/>
      <c r="T518" s="21"/>
      <c r="U518" s="21"/>
      <c r="V518" s="21"/>
      <c r="W518" s="21"/>
    </row>
    <row r="519" spans="1:23" ht="14.25" customHeight="1" x14ac:dyDescent="0.35">
      <c r="A519" s="26"/>
      <c r="B519" s="16"/>
      <c r="C519" s="16"/>
      <c r="D519" s="16"/>
      <c r="E519" s="16"/>
      <c r="F519" s="17"/>
      <c r="G519" s="16"/>
      <c r="H519" s="19"/>
      <c r="I519" s="19"/>
      <c r="J519" s="16"/>
      <c r="K519" s="20"/>
      <c r="L519" s="20"/>
      <c r="M519" s="20"/>
      <c r="N519" s="20"/>
      <c r="O519" s="20"/>
      <c r="Q519" s="20"/>
      <c r="R519" s="16"/>
      <c r="S519" s="16"/>
      <c r="T519" s="21"/>
      <c r="U519" s="21"/>
      <c r="V519" s="21"/>
      <c r="W519" s="21"/>
    </row>
    <row r="520" spans="1:23" ht="14.25" customHeight="1" x14ac:dyDescent="0.35">
      <c r="A520" s="26"/>
      <c r="B520" s="16"/>
      <c r="C520" s="16"/>
      <c r="D520" s="16"/>
      <c r="E520" s="16"/>
      <c r="F520" s="17"/>
      <c r="G520" s="16"/>
      <c r="H520" s="19"/>
      <c r="I520" s="19"/>
      <c r="J520" s="16"/>
      <c r="K520" s="20"/>
      <c r="L520" s="20"/>
      <c r="M520" s="20"/>
      <c r="N520" s="20"/>
      <c r="O520" s="20"/>
      <c r="Q520" s="20"/>
      <c r="R520" s="16"/>
      <c r="S520" s="16"/>
      <c r="T520" s="21"/>
      <c r="U520" s="21"/>
      <c r="V520" s="21"/>
      <c r="W520" s="21"/>
    </row>
    <row r="521" spans="1:23" ht="14.25" customHeight="1" x14ac:dyDescent="0.35">
      <c r="A521" s="26"/>
      <c r="B521" s="16"/>
      <c r="C521" s="16"/>
      <c r="D521" s="16"/>
      <c r="E521" s="16"/>
      <c r="F521" s="17"/>
      <c r="G521" s="16"/>
      <c r="H521" s="19"/>
      <c r="I521" s="19"/>
      <c r="J521" s="16"/>
      <c r="K521" s="20"/>
      <c r="L521" s="20"/>
      <c r="M521" s="20"/>
      <c r="N521" s="20"/>
      <c r="O521" s="20"/>
      <c r="Q521" s="20"/>
      <c r="R521" s="16"/>
      <c r="S521" s="16"/>
      <c r="T521" s="21"/>
      <c r="U521" s="21"/>
      <c r="V521" s="21"/>
      <c r="W521" s="21"/>
    </row>
    <row r="522" spans="1:23" ht="14.25" customHeight="1" x14ac:dyDescent="0.35">
      <c r="A522" s="26"/>
      <c r="B522" s="16"/>
      <c r="C522" s="16"/>
      <c r="D522" s="16"/>
      <c r="E522" s="16"/>
      <c r="F522" s="17"/>
      <c r="G522" s="16"/>
      <c r="H522" s="19"/>
      <c r="I522" s="19"/>
      <c r="J522" s="16"/>
      <c r="K522" s="20"/>
      <c r="L522" s="20"/>
      <c r="M522" s="20"/>
      <c r="N522" s="20"/>
      <c r="O522" s="20"/>
      <c r="Q522" s="20"/>
      <c r="R522" s="16"/>
      <c r="S522" s="16"/>
      <c r="T522" s="21"/>
      <c r="U522" s="21"/>
      <c r="V522" s="21"/>
      <c r="W522" s="21"/>
    </row>
    <row r="523" spans="1:23" ht="14.25" customHeight="1" x14ac:dyDescent="0.35">
      <c r="A523" s="26"/>
      <c r="B523" s="16"/>
      <c r="C523" s="16"/>
      <c r="D523" s="16"/>
      <c r="E523" s="16"/>
      <c r="F523" s="17"/>
      <c r="G523" s="16"/>
      <c r="H523" s="19"/>
      <c r="I523" s="19"/>
      <c r="J523" s="16"/>
      <c r="K523" s="20"/>
      <c r="L523" s="20"/>
      <c r="M523" s="20"/>
      <c r="N523" s="20"/>
      <c r="O523" s="20"/>
      <c r="Q523" s="20"/>
      <c r="R523" s="16"/>
      <c r="S523" s="16"/>
      <c r="T523" s="21"/>
      <c r="U523" s="21"/>
      <c r="V523" s="21"/>
      <c r="W523" s="21"/>
    </row>
    <row r="524" spans="1:23" ht="14.25" customHeight="1" x14ac:dyDescent="0.35">
      <c r="A524" s="26"/>
      <c r="B524" s="16"/>
      <c r="C524" s="16"/>
      <c r="D524" s="16"/>
      <c r="E524" s="16"/>
      <c r="F524" s="17"/>
      <c r="G524" s="16"/>
      <c r="H524" s="19"/>
      <c r="I524" s="19"/>
      <c r="J524" s="16"/>
      <c r="K524" s="20"/>
      <c r="L524" s="20"/>
      <c r="M524" s="20"/>
      <c r="N524" s="20"/>
      <c r="O524" s="20"/>
      <c r="Q524" s="20"/>
      <c r="R524" s="16"/>
      <c r="S524" s="16"/>
      <c r="T524" s="21"/>
      <c r="U524" s="21"/>
      <c r="V524" s="21"/>
      <c r="W524" s="21"/>
    </row>
    <row r="525" spans="1:23" ht="14.25" customHeight="1" x14ac:dyDescent="0.35">
      <c r="A525" s="26"/>
      <c r="B525" s="16"/>
      <c r="C525" s="16"/>
      <c r="D525" s="16"/>
      <c r="E525" s="16"/>
      <c r="F525" s="17"/>
      <c r="G525" s="16"/>
      <c r="H525" s="19"/>
      <c r="I525" s="19"/>
      <c r="J525" s="16"/>
      <c r="K525" s="20"/>
      <c r="L525" s="20"/>
      <c r="M525" s="20"/>
      <c r="N525" s="20"/>
      <c r="O525" s="20"/>
      <c r="Q525" s="20"/>
      <c r="R525" s="16"/>
      <c r="S525" s="16"/>
      <c r="T525" s="21"/>
      <c r="U525" s="21"/>
      <c r="V525" s="21"/>
      <c r="W525" s="21"/>
    </row>
    <row r="526" spans="1:23" ht="14.25" customHeight="1" x14ac:dyDescent="0.35">
      <c r="A526" s="26"/>
      <c r="B526" s="16"/>
      <c r="C526" s="16"/>
      <c r="D526" s="16"/>
      <c r="E526" s="16"/>
      <c r="F526" s="17"/>
      <c r="G526" s="16"/>
      <c r="H526" s="19"/>
      <c r="I526" s="19"/>
      <c r="J526" s="16"/>
      <c r="K526" s="20"/>
      <c r="L526" s="20"/>
      <c r="M526" s="20"/>
      <c r="N526" s="20"/>
      <c r="O526" s="20"/>
      <c r="Q526" s="20"/>
      <c r="R526" s="16"/>
      <c r="S526" s="16"/>
      <c r="T526" s="21"/>
      <c r="U526" s="21"/>
      <c r="V526" s="21"/>
      <c r="W526" s="21"/>
    </row>
    <row r="527" spans="1:23" ht="14.25" customHeight="1" x14ac:dyDescent="0.35">
      <c r="A527" s="26"/>
      <c r="B527" s="16"/>
      <c r="C527" s="16"/>
      <c r="D527" s="16"/>
      <c r="E527" s="16"/>
      <c r="F527" s="17"/>
      <c r="G527" s="16"/>
      <c r="H527" s="19"/>
      <c r="I527" s="19"/>
      <c r="J527" s="16"/>
      <c r="K527" s="20"/>
      <c r="L527" s="20"/>
      <c r="M527" s="20"/>
      <c r="N527" s="20"/>
      <c r="O527" s="20"/>
      <c r="Q527" s="20"/>
      <c r="R527" s="16"/>
      <c r="S527" s="16"/>
      <c r="T527" s="21"/>
      <c r="U527" s="21"/>
      <c r="V527" s="21"/>
      <c r="W527" s="21"/>
    </row>
    <row r="528" spans="1:23" ht="14.25" customHeight="1" x14ac:dyDescent="0.35">
      <c r="A528" s="26"/>
      <c r="B528" s="16"/>
      <c r="C528" s="16"/>
      <c r="D528" s="16"/>
      <c r="E528" s="16"/>
      <c r="F528" s="17"/>
      <c r="G528" s="16"/>
      <c r="H528" s="19"/>
      <c r="I528" s="19"/>
      <c r="J528" s="16"/>
      <c r="K528" s="20"/>
      <c r="L528" s="20"/>
      <c r="M528" s="20"/>
      <c r="N528" s="20"/>
      <c r="O528" s="20"/>
      <c r="Q528" s="20"/>
      <c r="R528" s="16"/>
      <c r="S528" s="16"/>
      <c r="T528" s="21"/>
      <c r="U528" s="21"/>
      <c r="V528" s="21"/>
      <c r="W528" s="21"/>
    </row>
    <row r="529" spans="1:23" ht="14.25" customHeight="1" x14ac:dyDescent="0.35">
      <c r="A529" s="26"/>
      <c r="B529" s="16"/>
      <c r="C529" s="16"/>
      <c r="D529" s="16"/>
      <c r="E529" s="16"/>
      <c r="F529" s="17"/>
      <c r="G529" s="16"/>
      <c r="H529" s="19"/>
      <c r="I529" s="19"/>
      <c r="J529" s="16"/>
      <c r="K529" s="20"/>
      <c r="L529" s="20"/>
      <c r="M529" s="20"/>
      <c r="N529" s="20"/>
      <c r="O529" s="20"/>
      <c r="Q529" s="20"/>
      <c r="R529" s="16"/>
      <c r="S529" s="16"/>
      <c r="T529" s="21"/>
      <c r="U529" s="21"/>
      <c r="V529" s="21"/>
      <c r="W529" s="21"/>
    </row>
    <row r="530" spans="1:23" ht="14.25" customHeight="1" x14ac:dyDescent="0.35">
      <c r="A530" s="26"/>
      <c r="B530" s="16"/>
      <c r="C530" s="16"/>
      <c r="D530" s="16"/>
      <c r="E530" s="16"/>
      <c r="F530" s="17"/>
      <c r="G530" s="16"/>
      <c r="H530" s="19"/>
      <c r="I530" s="19"/>
      <c r="J530" s="16"/>
      <c r="K530" s="20"/>
      <c r="L530" s="20"/>
      <c r="M530" s="20"/>
      <c r="N530" s="20"/>
      <c r="O530" s="20"/>
      <c r="Q530" s="20"/>
      <c r="R530" s="16"/>
      <c r="S530" s="16"/>
      <c r="T530" s="21"/>
      <c r="U530" s="21"/>
      <c r="V530" s="21"/>
      <c r="W530" s="21"/>
    </row>
    <row r="531" spans="1:23" ht="14.25" customHeight="1" x14ac:dyDescent="0.35">
      <c r="A531" s="26"/>
      <c r="B531" s="16"/>
      <c r="C531" s="16"/>
      <c r="D531" s="16"/>
      <c r="E531" s="16"/>
      <c r="F531" s="17"/>
      <c r="G531" s="16"/>
      <c r="H531" s="19"/>
      <c r="I531" s="19"/>
      <c r="J531" s="16"/>
      <c r="K531" s="20"/>
      <c r="L531" s="20"/>
      <c r="M531" s="20"/>
      <c r="N531" s="20"/>
      <c r="O531" s="20"/>
      <c r="Q531" s="20"/>
      <c r="R531" s="16"/>
      <c r="S531" s="16"/>
      <c r="T531" s="21"/>
      <c r="U531" s="21"/>
      <c r="V531" s="21"/>
      <c r="W531" s="21"/>
    </row>
    <row r="532" spans="1:23" ht="14.25" customHeight="1" x14ac:dyDescent="0.35">
      <c r="A532" s="26"/>
      <c r="B532" s="16"/>
      <c r="C532" s="16"/>
      <c r="D532" s="16"/>
      <c r="E532" s="16"/>
      <c r="F532" s="17"/>
      <c r="G532" s="16"/>
      <c r="H532" s="19"/>
      <c r="I532" s="19"/>
      <c r="J532" s="16"/>
      <c r="K532" s="20"/>
      <c r="L532" s="20"/>
      <c r="M532" s="20"/>
      <c r="N532" s="20"/>
      <c r="O532" s="20"/>
      <c r="Q532" s="20"/>
      <c r="R532" s="16"/>
      <c r="S532" s="16"/>
      <c r="T532" s="21"/>
      <c r="U532" s="21"/>
      <c r="V532" s="21"/>
      <c r="W532" s="21"/>
    </row>
    <row r="533" spans="1:23" ht="14.25" customHeight="1" x14ac:dyDescent="0.35">
      <c r="A533" s="26"/>
      <c r="B533" s="16"/>
      <c r="C533" s="16"/>
      <c r="D533" s="16"/>
      <c r="E533" s="16"/>
      <c r="F533" s="17"/>
      <c r="G533" s="16"/>
      <c r="H533" s="19"/>
      <c r="I533" s="19"/>
      <c r="J533" s="16"/>
      <c r="K533" s="20"/>
      <c r="L533" s="20"/>
      <c r="M533" s="20"/>
      <c r="N533" s="20"/>
      <c r="O533" s="20"/>
      <c r="Q533" s="20"/>
      <c r="R533" s="16"/>
      <c r="S533" s="16"/>
      <c r="T533" s="21"/>
      <c r="U533" s="21"/>
      <c r="V533" s="21"/>
      <c r="W533" s="21"/>
    </row>
    <row r="534" spans="1:23" ht="14.25" customHeight="1" x14ac:dyDescent="0.35">
      <c r="A534" s="26"/>
      <c r="B534" s="16"/>
      <c r="C534" s="16"/>
      <c r="D534" s="16"/>
      <c r="E534" s="16"/>
      <c r="F534" s="17"/>
      <c r="G534" s="16"/>
      <c r="H534" s="19"/>
      <c r="I534" s="19"/>
      <c r="J534" s="16"/>
      <c r="K534" s="20"/>
      <c r="L534" s="20"/>
      <c r="M534" s="20"/>
      <c r="N534" s="20"/>
      <c r="O534" s="20"/>
      <c r="Q534" s="20"/>
      <c r="R534" s="16"/>
      <c r="S534" s="16"/>
      <c r="T534" s="21"/>
      <c r="U534" s="21"/>
      <c r="V534" s="21"/>
      <c r="W534" s="21"/>
    </row>
    <row r="535" spans="1:23" ht="14.25" customHeight="1" x14ac:dyDescent="0.35">
      <c r="A535" s="26"/>
      <c r="B535" s="16"/>
      <c r="C535" s="16"/>
      <c r="D535" s="16"/>
      <c r="E535" s="16"/>
      <c r="F535" s="17"/>
      <c r="G535" s="16"/>
      <c r="H535" s="19"/>
      <c r="I535" s="19"/>
      <c r="J535" s="16"/>
      <c r="K535" s="20"/>
      <c r="L535" s="20"/>
      <c r="M535" s="20"/>
      <c r="N535" s="20"/>
      <c r="O535" s="20"/>
      <c r="Q535" s="20"/>
      <c r="R535" s="16"/>
      <c r="S535" s="16"/>
      <c r="T535" s="21"/>
      <c r="U535" s="21"/>
      <c r="V535" s="21"/>
      <c r="W535" s="21"/>
    </row>
    <row r="536" spans="1:23" ht="14.25" customHeight="1" x14ac:dyDescent="0.35">
      <c r="A536" s="26"/>
      <c r="B536" s="16"/>
      <c r="C536" s="16"/>
      <c r="D536" s="16"/>
      <c r="E536" s="16"/>
      <c r="F536" s="17"/>
      <c r="G536" s="16"/>
      <c r="H536" s="19"/>
      <c r="I536" s="19"/>
      <c r="J536" s="16"/>
      <c r="K536" s="20"/>
      <c r="L536" s="20"/>
      <c r="M536" s="20"/>
      <c r="N536" s="20"/>
      <c r="O536" s="20"/>
      <c r="Q536" s="20"/>
      <c r="R536" s="16"/>
      <c r="S536" s="16"/>
      <c r="T536" s="21"/>
      <c r="U536" s="21"/>
      <c r="V536" s="21"/>
      <c r="W536" s="21"/>
    </row>
    <row r="537" spans="1:23" ht="14.25" customHeight="1" x14ac:dyDescent="0.35">
      <c r="A537" s="26"/>
      <c r="B537" s="16"/>
      <c r="C537" s="16"/>
      <c r="D537" s="16"/>
      <c r="E537" s="16"/>
      <c r="F537" s="17"/>
      <c r="G537" s="16"/>
      <c r="H537" s="19"/>
      <c r="I537" s="19"/>
      <c r="J537" s="16"/>
      <c r="K537" s="20"/>
      <c r="L537" s="20"/>
      <c r="M537" s="20"/>
      <c r="N537" s="20"/>
      <c r="O537" s="20"/>
      <c r="Q537" s="20"/>
      <c r="R537" s="16"/>
      <c r="S537" s="16"/>
      <c r="T537" s="21"/>
      <c r="U537" s="21"/>
      <c r="V537" s="21"/>
      <c r="W537" s="21"/>
    </row>
    <row r="538" spans="1:23" ht="14.25" customHeight="1" x14ac:dyDescent="0.35">
      <c r="A538" s="26"/>
      <c r="B538" s="16"/>
      <c r="C538" s="16"/>
      <c r="D538" s="16"/>
      <c r="E538" s="16"/>
      <c r="F538" s="17"/>
      <c r="G538" s="16"/>
      <c r="H538" s="19"/>
      <c r="I538" s="19"/>
      <c r="J538" s="16"/>
      <c r="K538" s="20"/>
      <c r="L538" s="20"/>
      <c r="M538" s="20"/>
      <c r="N538" s="20"/>
      <c r="O538" s="20"/>
      <c r="Q538" s="20"/>
      <c r="R538" s="16"/>
      <c r="S538" s="16"/>
      <c r="T538" s="21"/>
      <c r="U538" s="21"/>
      <c r="V538" s="21"/>
      <c r="W538" s="21"/>
    </row>
    <row r="539" spans="1:23" ht="14.25" customHeight="1" x14ac:dyDescent="0.35">
      <c r="A539" s="26"/>
      <c r="B539" s="16"/>
      <c r="C539" s="16"/>
      <c r="D539" s="16"/>
      <c r="E539" s="16"/>
      <c r="F539" s="17"/>
      <c r="G539" s="16"/>
      <c r="H539" s="19"/>
      <c r="I539" s="19"/>
      <c r="J539" s="16"/>
      <c r="K539" s="20"/>
      <c r="L539" s="20"/>
      <c r="M539" s="20"/>
      <c r="N539" s="20"/>
      <c r="O539" s="20"/>
      <c r="Q539" s="20"/>
      <c r="R539" s="16"/>
      <c r="S539" s="16"/>
      <c r="T539" s="21"/>
      <c r="U539" s="21"/>
      <c r="V539" s="21"/>
      <c r="W539" s="21"/>
    </row>
    <row r="540" spans="1:23" ht="14.25" customHeight="1" x14ac:dyDescent="0.35">
      <c r="A540" s="26"/>
      <c r="B540" s="16"/>
      <c r="C540" s="16"/>
      <c r="D540" s="16"/>
      <c r="E540" s="16"/>
      <c r="F540" s="17"/>
      <c r="G540" s="16"/>
      <c r="H540" s="19"/>
      <c r="I540" s="19"/>
      <c r="J540" s="16"/>
      <c r="K540" s="20"/>
      <c r="L540" s="20"/>
      <c r="M540" s="20"/>
      <c r="N540" s="20"/>
      <c r="O540" s="20"/>
      <c r="Q540" s="20"/>
      <c r="R540" s="16"/>
      <c r="S540" s="16"/>
      <c r="T540" s="21"/>
      <c r="U540" s="21"/>
      <c r="V540" s="21"/>
      <c r="W540" s="21"/>
    </row>
    <row r="541" spans="1:23" ht="14.25" customHeight="1" x14ac:dyDescent="0.35">
      <c r="A541" s="26"/>
      <c r="B541" s="16"/>
      <c r="C541" s="16"/>
      <c r="D541" s="16"/>
      <c r="E541" s="16"/>
      <c r="F541" s="17"/>
      <c r="G541" s="16"/>
      <c r="H541" s="19"/>
      <c r="I541" s="19"/>
      <c r="J541" s="16"/>
      <c r="K541" s="20"/>
      <c r="L541" s="20"/>
      <c r="M541" s="20"/>
      <c r="N541" s="20"/>
      <c r="O541" s="20"/>
      <c r="Q541" s="20"/>
      <c r="R541" s="16"/>
      <c r="S541" s="16"/>
      <c r="T541" s="21"/>
      <c r="U541" s="21"/>
      <c r="V541" s="21"/>
      <c r="W541" s="21"/>
    </row>
    <row r="542" spans="1:23" ht="14.25" customHeight="1" x14ac:dyDescent="0.35">
      <c r="A542" s="26"/>
      <c r="B542" s="16"/>
      <c r="C542" s="16"/>
      <c r="D542" s="16"/>
      <c r="E542" s="16"/>
      <c r="F542" s="17"/>
      <c r="G542" s="16"/>
      <c r="H542" s="19"/>
      <c r="I542" s="19"/>
      <c r="J542" s="16"/>
      <c r="K542" s="20"/>
      <c r="L542" s="20"/>
      <c r="M542" s="20"/>
      <c r="N542" s="20"/>
      <c r="O542" s="20"/>
      <c r="Q542" s="20"/>
      <c r="R542" s="16"/>
      <c r="S542" s="16"/>
      <c r="T542" s="21"/>
      <c r="U542" s="21"/>
      <c r="V542" s="21"/>
      <c r="W542" s="21"/>
    </row>
    <row r="543" spans="1:23" ht="14.25" customHeight="1" x14ac:dyDescent="0.35">
      <c r="A543" s="26"/>
      <c r="B543" s="16"/>
      <c r="C543" s="16"/>
      <c r="D543" s="16"/>
      <c r="E543" s="16"/>
      <c r="F543" s="17"/>
      <c r="G543" s="16"/>
      <c r="H543" s="19"/>
      <c r="I543" s="19"/>
      <c r="J543" s="16"/>
      <c r="K543" s="20"/>
      <c r="L543" s="20"/>
      <c r="M543" s="20"/>
      <c r="N543" s="20"/>
      <c r="O543" s="20"/>
      <c r="Q543" s="20"/>
      <c r="R543" s="16"/>
      <c r="S543" s="16"/>
      <c r="T543" s="21"/>
      <c r="U543" s="21"/>
      <c r="V543" s="21"/>
      <c r="W543" s="21"/>
    </row>
    <row r="544" spans="1:23" ht="14.25" customHeight="1" x14ac:dyDescent="0.35">
      <c r="A544" s="26"/>
      <c r="B544" s="16"/>
      <c r="C544" s="16"/>
      <c r="D544" s="16"/>
      <c r="E544" s="16"/>
      <c r="F544" s="17"/>
      <c r="G544" s="16"/>
      <c r="H544" s="19"/>
      <c r="I544" s="19"/>
      <c r="J544" s="16"/>
      <c r="K544" s="20"/>
      <c r="L544" s="20"/>
      <c r="M544" s="20"/>
      <c r="N544" s="20"/>
      <c r="O544" s="20"/>
      <c r="Q544" s="20"/>
      <c r="R544" s="16"/>
      <c r="S544" s="16"/>
      <c r="T544" s="21"/>
      <c r="U544" s="21"/>
      <c r="V544" s="21"/>
      <c r="W544" s="21"/>
    </row>
    <row r="545" spans="1:23" ht="14.25" customHeight="1" x14ac:dyDescent="0.35">
      <c r="A545" s="26"/>
      <c r="B545" s="16"/>
      <c r="C545" s="16"/>
      <c r="D545" s="16"/>
      <c r="E545" s="16"/>
      <c r="F545" s="17"/>
      <c r="G545" s="16"/>
      <c r="H545" s="19"/>
      <c r="I545" s="19"/>
      <c r="J545" s="16"/>
      <c r="K545" s="20"/>
      <c r="L545" s="20"/>
      <c r="M545" s="20"/>
      <c r="N545" s="20"/>
      <c r="O545" s="20"/>
      <c r="Q545" s="20"/>
      <c r="R545" s="16"/>
      <c r="S545" s="16"/>
      <c r="T545" s="21"/>
      <c r="U545" s="21"/>
      <c r="V545" s="21"/>
      <c r="W545" s="21"/>
    </row>
    <row r="546" spans="1:23" ht="14.25" customHeight="1" x14ac:dyDescent="0.35">
      <c r="A546" s="26"/>
      <c r="B546" s="16"/>
      <c r="C546" s="16"/>
      <c r="D546" s="16"/>
      <c r="E546" s="16"/>
      <c r="F546" s="17"/>
      <c r="G546" s="16"/>
      <c r="H546" s="19"/>
      <c r="I546" s="19"/>
      <c r="J546" s="16"/>
      <c r="K546" s="20"/>
      <c r="L546" s="20"/>
      <c r="M546" s="20"/>
      <c r="N546" s="20"/>
      <c r="O546" s="20"/>
      <c r="Q546" s="20"/>
      <c r="R546" s="16"/>
      <c r="S546" s="16"/>
      <c r="T546" s="21"/>
      <c r="U546" s="21"/>
      <c r="V546" s="21"/>
      <c r="W546" s="21"/>
    </row>
    <row r="547" spans="1:23" ht="14.25" customHeight="1" x14ac:dyDescent="0.35">
      <c r="A547" s="26"/>
      <c r="B547" s="16"/>
      <c r="C547" s="16"/>
      <c r="D547" s="16"/>
      <c r="E547" s="16"/>
      <c r="F547" s="17"/>
      <c r="G547" s="16"/>
      <c r="H547" s="19"/>
      <c r="I547" s="19"/>
      <c r="J547" s="16"/>
      <c r="K547" s="20"/>
      <c r="L547" s="20"/>
      <c r="M547" s="20"/>
      <c r="N547" s="20"/>
      <c r="O547" s="20"/>
      <c r="Q547" s="20"/>
      <c r="R547" s="16"/>
      <c r="S547" s="16"/>
      <c r="T547" s="21"/>
      <c r="U547" s="21"/>
      <c r="V547" s="21"/>
      <c r="W547" s="21"/>
    </row>
    <row r="548" spans="1:23" ht="14.25" customHeight="1" x14ac:dyDescent="0.35">
      <c r="A548" s="26"/>
      <c r="B548" s="16"/>
      <c r="C548" s="16"/>
      <c r="D548" s="16"/>
      <c r="E548" s="16"/>
      <c r="F548" s="17"/>
      <c r="G548" s="16"/>
      <c r="H548" s="19"/>
      <c r="I548" s="19"/>
      <c r="J548" s="16"/>
      <c r="K548" s="20"/>
      <c r="L548" s="20"/>
      <c r="M548" s="20"/>
      <c r="N548" s="20"/>
      <c r="O548" s="20"/>
      <c r="Q548" s="20"/>
      <c r="R548" s="16"/>
      <c r="S548" s="16"/>
      <c r="T548" s="21"/>
      <c r="U548" s="21"/>
      <c r="V548" s="21"/>
      <c r="W548" s="21"/>
    </row>
    <row r="549" spans="1:23" ht="14.25" customHeight="1" x14ac:dyDescent="0.35">
      <c r="A549" s="26"/>
      <c r="B549" s="16"/>
      <c r="C549" s="16"/>
      <c r="D549" s="16"/>
      <c r="E549" s="16"/>
      <c r="F549" s="17"/>
      <c r="G549" s="16"/>
      <c r="H549" s="19"/>
      <c r="I549" s="19"/>
      <c r="J549" s="16"/>
      <c r="K549" s="20"/>
      <c r="L549" s="20"/>
      <c r="M549" s="20"/>
      <c r="N549" s="20"/>
      <c r="O549" s="20"/>
      <c r="Q549" s="20"/>
      <c r="R549" s="16"/>
      <c r="S549" s="16"/>
      <c r="T549" s="21"/>
      <c r="U549" s="21"/>
      <c r="V549" s="21"/>
      <c r="W549" s="21"/>
    </row>
    <row r="550" spans="1:23" ht="14.25" customHeight="1" x14ac:dyDescent="0.35">
      <c r="A550" s="26"/>
      <c r="B550" s="16"/>
      <c r="C550" s="16"/>
      <c r="D550" s="16"/>
      <c r="E550" s="16"/>
      <c r="F550" s="17"/>
      <c r="G550" s="16"/>
      <c r="H550" s="19"/>
      <c r="I550" s="19"/>
      <c r="J550" s="16"/>
      <c r="K550" s="20"/>
      <c r="L550" s="20"/>
      <c r="M550" s="20"/>
      <c r="N550" s="20"/>
      <c r="O550" s="20"/>
      <c r="Q550" s="20"/>
      <c r="R550" s="16"/>
      <c r="S550" s="16"/>
      <c r="T550" s="21"/>
      <c r="U550" s="21"/>
      <c r="V550" s="21"/>
      <c r="W550" s="21"/>
    </row>
    <row r="551" spans="1:23" ht="14.25" customHeight="1" x14ac:dyDescent="0.35">
      <c r="A551" s="26"/>
      <c r="B551" s="16"/>
      <c r="C551" s="16"/>
      <c r="D551" s="16"/>
      <c r="E551" s="16"/>
      <c r="F551" s="17"/>
      <c r="G551" s="16"/>
      <c r="H551" s="19"/>
      <c r="I551" s="19"/>
      <c r="J551" s="16"/>
      <c r="K551" s="20"/>
      <c r="L551" s="20"/>
      <c r="M551" s="20"/>
      <c r="N551" s="20"/>
      <c r="O551" s="20"/>
      <c r="Q551" s="20"/>
      <c r="R551" s="16"/>
      <c r="S551" s="16"/>
      <c r="T551" s="21"/>
      <c r="U551" s="21"/>
      <c r="V551" s="21"/>
      <c r="W551" s="21"/>
    </row>
    <row r="552" spans="1:23" ht="14.25" customHeight="1" x14ac:dyDescent="0.35">
      <c r="A552" s="26"/>
      <c r="B552" s="16"/>
      <c r="C552" s="16"/>
      <c r="D552" s="16"/>
      <c r="E552" s="16"/>
      <c r="F552" s="17"/>
      <c r="G552" s="16"/>
      <c r="H552" s="19"/>
      <c r="I552" s="19"/>
      <c r="J552" s="16"/>
      <c r="K552" s="20"/>
      <c r="L552" s="20"/>
      <c r="M552" s="20"/>
      <c r="N552" s="20"/>
      <c r="O552" s="20"/>
      <c r="Q552" s="20"/>
      <c r="R552" s="16"/>
      <c r="S552" s="16"/>
      <c r="T552" s="21"/>
      <c r="U552" s="21"/>
      <c r="V552" s="21"/>
      <c r="W552" s="21"/>
    </row>
    <row r="553" spans="1:23" ht="14.25" customHeight="1" x14ac:dyDescent="0.35">
      <c r="A553" s="26"/>
      <c r="B553" s="16"/>
      <c r="C553" s="16"/>
      <c r="D553" s="16"/>
      <c r="E553" s="16"/>
      <c r="F553" s="17"/>
      <c r="G553" s="16"/>
      <c r="H553" s="19"/>
      <c r="I553" s="19"/>
      <c r="J553" s="16"/>
      <c r="K553" s="20"/>
      <c r="L553" s="20"/>
      <c r="M553" s="20"/>
      <c r="N553" s="20"/>
      <c r="O553" s="20"/>
      <c r="Q553" s="20"/>
      <c r="R553" s="16"/>
      <c r="S553" s="16"/>
      <c r="T553" s="21"/>
      <c r="U553" s="21"/>
      <c r="V553" s="21"/>
      <c r="W553" s="21"/>
    </row>
    <row r="554" spans="1:23" ht="14.25" customHeight="1" x14ac:dyDescent="0.35">
      <c r="A554" s="26"/>
      <c r="B554" s="16"/>
      <c r="C554" s="16"/>
      <c r="D554" s="16"/>
      <c r="E554" s="16"/>
      <c r="F554" s="17"/>
      <c r="G554" s="16"/>
      <c r="H554" s="19"/>
      <c r="I554" s="19"/>
      <c r="J554" s="16"/>
      <c r="K554" s="20"/>
      <c r="L554" s="20"/>
      <c r="M554" s="20"/>
      <c r="N554" s="20"/>
      <c r="O554" s="20"/>
      <c r="Q554" s="20"/>
      <c r="R554" s="16"/>
      <c r="S554" s="16"/>
      <c r="T554" s="21"/>
      <c r="U554" s="21"/>
      <c r="V554" s="21"/>
      <c r="W554" s="21"/>
    </row>
    <row r="555" spans="1:23" ht="14.25" customHeight="1" x14ac:dyDescent="0.35">
      <c r="A555" s="26"/>
      <c r="B555" s="16"/>
      <c r="C555" s="16"/>
      <c r="D555" s="16"/>
      <c r="E555" s="16"/>
      <c r="F555" s="17"/>
      <c r="G555" s="16"/>
      <c r="H555" s="19"/>
      <c r="I555" s="19"/>
      <c r="J555" s="16"/>
      <c r="K555" s="20"/>
      <c r="L555" s="20"/>
      <c r="M555" s="20"/>
      <c r="N555" s="20"/>
      <c r="O555" s="20"/>
      <c r="Q555" s="20"/>
      <c r="R555" s="16"/>
      <c r="S555" s="16"/>
      <c r="T555" s="21"/>
      <c r="U555" s="21"/>
      <c r="V555" s="21"/>
      <c r="W555" s="21"/>
    </row>
    <row r="556" spans="1:23" ht="14.25" customHeight="1" x14ac:dyDescent="0.35">
      <c r="A556" s="26"/>
      <c r="B556" s="16"/>
      <c r="C556" s="16"/>
      <c r="D556" s="16"/>
      <c r="E556" s="16"/>
      <c r="F556" s="17"/>
      <c r="G556" s="16"/>
      <c r="H556" s="19"/>
      <c r="I556" s="19"/>
      <c r="J556" s="16"/>
      <c r="K556" s="20"/>
      <c r="L556" s="20"/>
      <c r="M556" s="20"/>
      <c r="N556" s="20"/>
      <c r="O556" s="20"/>
      <c r="Q556" s="20"/>
      <c r="R556" s="16"/>
      <c r="S556" s="16"/>
      <c r="T556" s="21"/>
      <c r="U556" s="21"/>
      <c r="V556" s="21"/>
      <c r="W556" s="21"/>
    </row>
    <row r="557" spans="1:23" ht="14.25" customHeight="1" x14ac:dyDescent="0.35">
      <c r="A557" s="26"/>
      <c r="B557" s="16"/>
      <c r="C557" s="16"/>
      <c r="D557" s="16"/>
      <c r="E557" s="16"/>
      <c r="F557" s="17"/>
      <c r="G557" s="16"/>
      <c r="H557" s="19"/>
      <c r="I557" s="19"/>
      <c r="J557" s="16"/>
      <c r="K557" s="20"/>
      <c r="L557" s="20"/>
      <c r="M557" s="20"/>
      <c r="N557" s="20"/>
      <c r="O557" s="20"/>
      <c r="Q557" s="20"/>
      <c r="R557" s="16"/>
      <c r="S557" s="16"/>
      <c r="T557" s="21"/>
      <c r="U557" s="21"/>
      <c r="V557" s="21"/>
      <c r="W557" s="21"/>
    </row>
    <row r="558" spans="1:23" ht="14.25" customHeight="1" x14ac:dyDescent="0.35">
      <c r="A558" s="26"/>
      <c r="B558" s="16"/>
      <c r="C558" s="16"/>
      <c r="D558" s="16"/>
      <c r="E558" s="16"/>
      <c r="F558" s="17"/>
      <c r="G558" s="16"/>
      <c r="H558" s="19"/>
      <c r="I558" s="19"/>
      <c r="J558" s="16"/>
      <c r="K558" s="20"/>
      <c r="L558" s="20"/>
      <c r="M558" s="20"/>
      <c r="N558" s="20"/>
      <c r="O558" s="20"/>
      <c r="Q558" s="20"/>
      <c r="R558" s="16"/>
      <c r="S558" s="16"/>
      <c r="T558" s="21"/>
      <c r="U558" s="21"/>
      <c r="V558" s="21"/>
      <c r="W558" s="21"/>
    </row>
    <row r="559" spans="1:23" ht="14.25" customHeight="1" x14ac:dyDescent="0.35">
      <c r="A559" s="26"/>
      <c r="B559" s="16"/>
      <c r="C559" s="16"/>
      <c r="D559" s="16"/>
      <c r="E559" s="16"/>
      <c r="F559" s="17"/>
      <c r="G559" s="16"/>
      <c r="H559" s="19"/>
      <c r="I559" s="19"/>
      <c r="J559" s="16"/>
      <c r="K559" s="20"/>
      <c r="L559" s="20"/>
      <c r="M559" s="20"/>
      <c r="N559" s="20"/>
      <c r="O559" s="20"/>
      <c r="Q559" s="20"/>
      <c r="R559" s="16"/>
      <c r="S559" s="16"/>
      <c r="T559" s="21"/>
      <c r="U559" s="21"/>
      <c r="V559" s="21"/>
      <c r="W559" s="21"/>
    </row>
    <row r="560" spans="1:23" ht="14.25" customHeight="1" x14ac:dyDescent="0.35">
      <c r="A560" s="26"/>
      <c r="B560" s="16"/>
      <c r="C560" s="16"/>
      <c r="D560" s="16"/>
      <c r="E560" s="16"/>
      <c r="F560" s="17"/>
      <c r="G560" s="16"/>
      <c r="H560" s="19"/>
      <c r="I560" s="19"/>
      <c r="J560" s="16"/>
      <c r="K560" s="20"/>
      <c r="L560" s="20"/>
      <c r="M560" s="20"/>
      <c r="N560" s="20"/>
      <c r="O560" s="20"/>
      <c r="Q560" s="20"/>
      <c r="R560" s="16"/>
      <c r="S560" s="16"/>
      <c r="T560" s="21"/>
      <c r="U560" s="21"/>
      <c r="V560" s="21"/>
      <c r="W560" s="21"/>
    </row>
    <row r="561" spans="1:23" ht="14.25" customHeight="1" x14ac:dyDescent="0.35">
      <c r="A561" s="26"/>
      <c r="B561" s="16"/>
      <c r="C561" s="16"/>
      <c r="D561" s="16"/>
      <c r="E561" s="16"/>
      <c r="F561" s="17"/>
      <c r="G561" s="16"/>
      <c r="H561" s="19"/>
      <c r="I561" s="19"/>
      <c r="J561" s="16"/>
      <c r="K561" s="20"/>
      <c r="L561" s="20"/>
      <c r="M561" s="20"/>
      <c r="N561" s="20"/>
      <c r="O561" s="20"/>
      <c r="Q561" s="20"/>
      <c r="R561" s="16"/>
      <c r="S561" s="16"/>
      <c r="T561" s="21"/>
      <c r="U561" s="21"/>
      <c r="V561" s="21"/>
      <c r="W561" s="21"/>
    </row>
    <row r="562" spans="1:23" ht="14.25" customHeight="1" x14ac:dyDescent="0.35">
      <c r="A562" s="26"/>
      <c r="B562" s="16"/>
      <c r="C562" s="16"/>
      <c r="D562" s="16"/>
      <c r="E562" s="16"/>
      <c r="F562" s="17"/>
      <c r="G562" s="16"/>
      <c r="H562" s="19"/>
      <c r="I562" s="19"/>
      <c r="J562" s="16"/>
      <c r="K562" s="20"/>
      <c r="L562" s="20"/>
      <c r="M562" s="20"/>
      <c r="N562" s="20"/>
      <c r="O562" s="20"/>
      <c r="Q562" s="20"/>
      <c r="R562" s="16"/>
      <c r="S562" s="16"/>
      <c r="T562" s="21"/>
      <c r="U562" s="21"/>
      <c r="V562" s="21"/>
      <c r="W562" s="21"/>
    </row>
    <row r="563" spans="1:23" ht="14.25" customHeight="1" x14ac:dyDescent="0.35">
      <c r="A563" s="26"/>
      <c r="B563" s="16"/>
      <c r="C563" s="16"/>
      <c r="D563" s="16"/>
      <c r="E563" s="16"/>
      <c r="F563" s="17"/>
      <c r="G563" s="16"/>
      <c r="H563" s="19"/>
      <c r="I563" s="19"/>
      <c r="J563" s="16"/>
      <c r="K563" s="20"/>
      <c r="L563" s="20"/>
      <c r="M563" s="20"/>
      <c r="N563" s="20"/>
      <c r="O563" s="20"/>
      <c r="Q563" s="20"/>
      <c r="R563" s="16"/>
      <c r="S563" s="16"/>
      <c r="T563" s="21"/>
      <c r="U563" s="21"/>
      <c r="V563" s="21"/>
      <c r="W563" s="21"/>
    </row>
    <row r="564" spans="1:23" ht="14.25" customHeight="1" x14ac:dyDescent="0.35">
      <c r="A564" s="26"/>
      <c r="B564" s="16"/>
      <c r="C564" s="16"/>
      <c r="D564" s="16"/>
      <c r="E564" s="16"/>
      <c r="F564" s="17"/>
      <c r="G564" s="16"/>
      <c r="H564" s="19"/>
      <c r="I564" s="19"/>
      <c r="J564" s="16"/>
      <c r="K564" s="20"/>
      <c r="L564" s="20"/>
      <c r="M564" s="20"/>
      <c r="N564" s="20"/>
      <c r="O564" s="20"/>
      <c r="Q564" s="20"/>
      <c r="R564" s="16"/>
      <c r="S564" s="16"/>
      <c r="T564" s="21"/>
      <c r="U564" s="21"/>
      <c r="V564" s="21"/>
      <c r="W564" s="21"/>
    </row>
    <row r="565" spans="1:23" ht="14.25" customHeight="1" x14ac:dyDescent="0.35">
      <c r="A565" s="26"/>
      <c r="B565" s="16"/>
      <c r="C565" s="16"/>
      <c r="D565" s="16"/>
      <c r="E565" s="16"/>
      <c r="F565" s="17"/>
      <c r="G565" s="16"/>
      <c r="H565" s="19"/>
      <c r="I565" s="19"/>
      <c r="J565" s="16"/>
      <c r="K565" s="20"/>
      <c r="L565" s="20"/>
      <c r="M565" s="20"/>
      <c r="N565" s="20"/>
      <c r="O565" s="20"/>
      <c r="Q565" s="20"/>
      <c r="R565" s="16"/>
      <c r="S565" s="16"/>
      <c r="T565" s="21"/>
      <c r="U565" s="21"/>
      <c r="V565" s="21"/>
      <c r="W565" s="21"/>
    </row>
    <row r="566" spans="1:23" ht="14.25" customHeight="1" x14ac:dyDescent="0.35">
      <c r="A566" s="26"/>
      <c r="B566" s="16"/>
      <c r="C566" s="16"/>
      <c r="D566" s="16"/>
      <c r="E566" s="16"/>
      <c r="F566" s="17"/>
      <c r="G566" s="16"/>
      <c r="H566" s="19"/>
      <c r="I566" s="19"/>
      <c r="J566" s="16"/>
      <c r="K566" s="20"/>
      <c r="L566" s="20"/>
      <c r="M566" s="20"/>
      <c r="N566" s="20"/>
      <c r="O566" s="20"/>
      <c r="Q566" s="20"/>
      <c r="R566" s="16"/>
      <c r="S566" s="16"/>
      <c r="T566" s="21"/>
      <c r="U566" s="21"/>
      <c r="V566" s="21"/>
      <c r="W566" s="21"/>
    </row>
    <row r="567" spans="1:23" ht="14.25" customHeight="1" x14ac:dyDescent="0.35">
      <c r="A567" s="26"/>
      <c r="B567" s="16"/>
      <c r="C567" s="16"/>
      <c r="D567" s="16"/>
      <c r="E567" s="16"/>
      <c r="F567" s="17"/>
      <c r="G567" s="16"/>
      <c r="H567" s="19"/>
      <c r="I567" s="19"/>
      <c r="J567" s="16"/>
      <c r="K567" s="20"/>
      <c r="L567" s="20"/>
      <c r="M567" s="20"/>
      <c r="N567" s="20"/>
      <c r="O567" s="20"/>
      <c r="Q567" s="20"/>
      <c r="R567" s="16"/>
      <c r="S567" s="16"/>
      <c r="T567" s="21"/>
      <c r="U567" s="21"/>
      <c r="V567" s="21"/>
      <c r="W567" s="21"/>
    </row>
    <row r="568" spans="1:23" ht="14.25" customHeight="1" x14ac:dyDescent="0.35">
      <c r="A568" s="26"/>
      <c r="B568" s="16"/>
      <c r="C568" s="16"/>
      <c r="D568" s="16"/>
      <c r="E568" s="16"/>
      <c r="F568" s="17"/>
      <c r="G568" s="16"/>
      <c r="H568" s="19"/>
      <c r="I568" s="19"/>
      <c r="J568" s="16"/>
      <c r="K568" s="20"/>
      <c r="L568" s="20"/>
      <c r="M568" s="20"/>
      <c r="N568" s="20"/>
      <c r="O568" s="20"/>
      <c r="Q568" s="20"/>
      <c r="R568" s="16"/>
      <c r="S568" s="16"/>
      <c r="T568" s="21"/>
      <c r="U568" s="21"/>
      <c r="V568" s="21"/>
      <c r="W568" s="21"/>
    </row>
    <row r="569" spans="1:23" ht="14.25" customHeight="1" x14ac:dyDescent="0.35">
      <c r="A569" s="26"/>
      <c r="B569" s="16"/>
      <c r="C569" s="16"/>
      <c r="D569" s="16"/>
      <c r="E569" s="16"/>
      <c r="F569" s="17"/>
      <c r="G569" s="16"/>
      <c r="H569" s="19"/>
      <c r="I569" s="19"/>
      <c r="J569" s="16"/>
      <c r="K569" s="20"/>
      <c r="L569" s="20"/>
      <c r="M569" s="20"/>
      <c r="N569" s="20"/>
      <c r="O569" s="20"/>
      <c r="Q569" s="20"/>
      <c r="R569" s="16"/>
      <c r="S569" s="16"/>
      <c r="T569" s="21"/>
      <c r="U569" s="21"/>
      <c r="V569" s="21"/>
      <c r="W569" s="21"/>
    </row>
    <row r="570" spans="1:23" ht="14.25" customHeight="1" x14ac:dyDescent="0.35">
      <c r="A570" s="26"/>
      <c r="B570" s="16"/>
      <c r="C570" s="16"/>
      <c r="D570" s="16"/>
      <c r="E570" s="16"/>
      <c r="F570" s="17"/>
      <c r="G570" s="16"/>
      <c r="H570" s="19"/>
      <c r="I570" s="19"/>
      <c r="J570" s="16"/>
      <c r="K570" s="20"/>
      <c r="L570" s="20"/>
      <c r="M570" s="20"/>
      <c r="N570" s="20"/>
      <c r="O570" s="20"/>
      <c r="Q570" s="20"/>
      <c r="R570" s="16"/>
      <c r="S570" s="16"/>
      <c r="T570" s="21"/>
      <c r="U570" s="21"/>
      <c r="V570" s="21"/>
      <c r="W570" s="21"/>
    </row>
    <row r="571" spans="1:23" ht="14.25" customHeight="1" x14ac:dyDescent="0.35">
      <c r="A571" s="26"/>
      <c r="B571" s="16"/>
      <c r="C571" s="16"/>
      <c r="D571" s="16"/>
      <c r="E571" s="16"/>
      <c r="F571" s="17"/>
      <c r="G571" s="16"/>
      <c r="H571" s="19"/>
      <c r="I571" s="19"/>
      <c r="J571" s="16"/>
      <c r="K571" s="20"/>
      <c r="L571" s="20"/>
      <c r="M571" s="20"/>
      <c r="N571" s="20"/>
      <c r="O571" s="20"/>
      <c r="Q571" s="20"/>
      <c r="R571" s="16"/>
      <c r="S571" s="16"/>
      <c r="T571" s="21"/>
      <c r="U571" s="21"/>
      <c r="V571" s="21"/>
      <c r="W571" s="21"/>
    </row>
    <row r="572" spans="1:23" ht="14.25" customHeight="1" x14ac:dyDescent="0.35">
      <c r="A572" s="26"/>
      <c r="B572" s="16"/>
      <c r="C572" s="16"/>
      <c r="D572" s="16"/>
      <c r="E572" s="16"/>
      <c r="F572" s="17"/>
      <c r="G572" s="16"/>
      <c r="H572" s="19"/>
      <c r="I572" s="19"/>
      <c r="J572" s="16"/>
      <c r="K572" s="20"/>
      <c r="L572" s="20"/>
      <c r="M572" s="20"/>
      <c r="N572" s="20"/>
      <c r="O572" s="20"/>
      <c r="Q572" s="20"/>
      <c r="R572" s="16"/>
      <c r="S572" s="16"/>
      <c r="T572" s="21"/>
      <c r="U572" s="21"/>
      <c r="V572" s="21"/>
      <c r="W572" s="21"/>
    </row>
    <row r="573" spans="1:23" ht="14.25" customHeight="1" x14ac:dyDescent="0.35">
      <c r="A573" s="26"/>
      <c r="B573" s="16"/>
      <c r="C573" s="16"/>
      <c r="D573" s="16"/>
      <c r="E573" s="16"/>
      <c r="F573" s="17"/>
      <c r="G573" s="16"/>
      <c r="H573" s="19"/>
      <c r="I573" s="19"/>
      <c r="J573" s="16"/>
      <c r="K573" s="20"/>
      <c r="L573" s="20"/>
      <c r="M573" s="20"/>
      <c r="N573" s="20"/>
      <c r="O573" s="20"/>
      <c r="Q573" s="20"/>
      <c r="R573" s="16"/>
      <c r="S573" s="16"/>
      <c r="T573" s="21"/>
      <c r="U573" s="21"/>
      <c r="V573" s="21"/>
      <c r="W573" s="21"/>
    </row>
    <row r="574" spans="1:23" ht="14.25" customHeight="1" x14ac:dyDescent="0.35">
      <c r="A574" s="26"/>
      <c r="B574" s="16"/>
      <c r="C574" s="16"/>
      <c r="D574" s="16"/>
      <c r="E574" s="16"/>
      <c r="F574" s="17"/>
      <c r="G574" s="16"/>
      <c r="H574" s="19"/>
      <c r="I574" s="19"/>
      <c r="J574" s="16"/>
      <c r="K574" s="20"/>
      <c r="L574" s="20"/>
      <c r="M574" s="20"/>
      <c r="N574" s="20"/>
      <c r="O574" s="20"/>
      <c r="Q574" s="20"/>
      <c r="R574" s="16"/>
      <c r="S574" s="16"/>
      <c r="T574" s="21"/>
      <c r="U574" s="21"/>
      <c r="V574" s="21"/>
      <c r="W574" s="21"/>
    </row>
    <row r="575" spans="1:23" ht="14.25" customHeight="1" x14ac:dyDescent="0.35">
      <c r="A575" s="26"/>
      <c r="B575" s="16"/>
      <c r="C575" s="16"/>
      <c r="D575" s="16"/>
      <c r="E575" s="16"/>
      <c r="F575" s="17"/>
      <c r="G575" s="16"/>
      <c r="H575" s="19"/>
      <c r="I575" s="19"/>
      <c r="J575" s="16"/>
      <c r="K575" s="20"/>
      <c r="L575" s="20"/>
      <c r="M575" s="20"/>
      <c r="N575" s="20"/>
      <c r="O575" s="20"/>
      <c r="Q575" s="20"/>
      <c r="R575" s="16"/>
      <c r="S575" s="16"/>
      <c r="T575" s="21"/>
      <c r="U575" s="21"/>
      <c r="V575" s="21"/>
      <c r="W575" s="21"/>
    </row>
    <row r="576" spans="1:23" ht="14.25" customHeight="1" x14ac:dyDescent="0.35">
      <c r="A576" s="26"/>
      <c r="B576" s="16"/>
      <c r="C576" s="16"/>
      <c r="D576" s="16"/>
      <c r="E576" s="16"/>
      <c r="F576" s="17"/>
      <c r="G576" s="16"/>
      <c r="H576" s="19"/>
      <c r="I576" s="19"/>
      <c r="J576" s="16"/>
      <c r="K576" s="20"/>
      <c r="L576" s="20"/>
      <c r="M576" s="20"/>
      <c r="N576" s="20"/>
      <c r="O576" s="20"/>
      <c r="Q576" s="20"/>
      <c r="R576" s="16"/>
      <c r="S576" s="16"/>
      <c r="T576" s="21"/>
      <c r="U576" s="21"/>
      <c r="V576" s="21"/>
      <c r="W576" s="21"/>
    </row>
    <row r="577" spans="1:23" ht="14.25" customHeight="1" x14ac:dyDescent="0.35">
      <c r="A577" s="26"/>
      <c r="B577" s="16"/>
      <c r="C577" s="16"/>
      <c r="D577" s="16"/>
      <c r="E577" s="16"/>
      <c r="F577" s="17"/>
      <c r="G577" s="16"/>
      <c r="H577" s="19"/>
      <c r="I577" s="19"/>
      <c r="J577" s="16"/>
      <c r="K577" s="20"/>
      <c r="L577" s="20"/>
      <c r="M577" s="20"/>
      <c r="N577" s="20"/>
      <c r="O577" s="20"/>
      <c r="Q577" s="20"/>
      <c r="R577" s="16"/>
      <c r="S577" s="16"/>
      <c r="T577" s="21"/>
      <c r="U577" s="21"/>
      <c r="V577" s="21"/>
      <c r="W577" s="21"/>
    </row>
    <row r="578" spans="1:23" ht="14.25" customHeight="1" x14ac:dyDescent="0.35">
      <c r="A578" s="26"/>
      <c r="B578" s="16"/>
      <c r="C578" s="16"/>
      <c r="D578" s="16"/>
      <c r="E578" s="16"/>
      <c r="F578" s="17"/>
      <c r="G578" s="16"/>
      <c r="H578" s="19"/>
      <c r="I578" s="19"/>
      <c r="J578" s="16"/>
      <c r="K578" s="20"/>
      <c r="L578" s="20"/>
      <c r="M578" s="20"/>
      <c r="N578" s="20"/>
      <c r="O578" s="20"/>
      <c r="Q578" s="20"/>
      <c r="R578" s="16"/>
      <c r="S578" s="16"/>
      <c r="T578" s="21"/>
      <c r="U578" s="21"/>
      <c r="V578" s="21"/>
      <c r="W578" s="21"/>
    </row>
    <row r="579" spans="1:23" ht="14.25" customHeight="1" x14ac:dyDescent="0.35">
      <c r="A579" s="26"/>
      <c r="B579" s="16"/>
      <c r="C579" s="16"/>
      <c r="D579" s="16"/>
      <c r="E579" s="16"/>
      <c r="F579" s="17"/>
      <c r="G579" s="16"/>
      <c r="H579" s="19"/>
      <c r="I579" s="19"/>
      <c r="J579" s="16"/>
      <c r="K579" s="20"/>
      <c r="L579" s="20"/>
      <c r="M579" s="20"/>
      <c r="N579" s="20"/>
      <c r="O579" s="20"/>
      <c r="Q579" s="20"/>
      <c r="R579" s="16"/>
      <c r="S579" s="16"/>
      <c r="T579" s="21"/>
      <c r="U579" s="21"/>
      <c r="V579" s="21"/>
      <c r="W579" s="21"/>
    </row>
    <row r="580" spans="1:23" ht="14.25" customHeight="1" x14ac:dyDescent="0.35">
      <c r="A580" s="26"/>
      <c r="B580" s="16"/>
      <c r="C580" s="16"/>
      <c r="D580" s="16"/>
      <c r="E580" s="16"/>
      <c r="F580" s="17"/>
      <c r="G580" s="16"/>
      <c r="H580" s="19"/>
      <c r="I580" s="19"/>
      <c r="J580" s="16"/>
      <c r="K580" s="20"/>
      <c r="L580" s="20"/>
      <c r="M580" s="20"/>
      <c r="N580" s="20"/>
      <c r="O580" s="20"/>
      <c r="Q580" s="20"/>
      <c r="R580" s="16"/>
      <c r="S580" s="16"/>
      <c r="T580" s="21"/>
      <c r="U580" s="21"/>
      <c r="V580" s="21"/>
      <c r="W580" s="21"/>
    </row>
    <row r="581" spans="1:23" ht="14.25" customHeight="1" x14ac:dyDescent="0.35">
      <c r="A581" s="26"/>
      <c r="B581" s="16"/>
      <c r="C581" s="16"/>
      <c r="D581" s="16"/>
      <c r="E581" s="16"/>
      <c r="F581" s="17"/>
      <c r="G581" s="16"/>
      <c r="H581" s="19"/>
      <c r="I581" s="19"/>
      <c r="J581" s="16"/>
      <c r="K581" s="20"/>
      <c r="L581" s="20"/>
      <c r="M581" s="20"/>
      <c r="N581" s="20"/>
      <c r="O581" s="20"/>
      <c r="Q581" s="20"/>
      <c r="R581" s="16"/>
      <c r="S581" s="16"/>
      <c r="T581" s="21"/>
      <c r="U581" s="21"/>
      <c r="V581" s="21"/>
      <c r="W581" s="21"/>
    </row>
    <row r="582" spans="1:23" ht="14.25" customHeight="1" x14ac:dyDescent="0.35">
      <c r="A582" s="26"/>
      <c r="B582" s="16"/>
      <c r="C582" s="16"/>
      <c r="D582" s="16"/>
      <c r="E582" s="16"/>
      <c r="F582" s="17"/>
      <c r="G582" s="16"/>
      <c r="H582" s="19"/>
      <c r="I582" s="19"/>
      <c r="J582" s="16"/>
      <c r="K582" s="20"/>
      <c r="L582" s="20"/>
      <c r="M582" s="20"/>
      <c r="N582" s="20"/>
      <c r="O582" s="20"/>
      <c r="Q582" s="20"/>
      <c r="R582" s="16"/>
      <c r="S582" s="16"/>
      <c r="T582" s="21"/>
      <c r="U582" s="21"/>
      <c r="V582" s="21"/>
      <c r="W582" s="21"/>
    </row>
    <row r="583" spans="1:23" ht="14.25" customHeight="1" x14ac:dyDescent="0.35">
      <c r="A583" s="26"/>
      <c r="B583" s="16"/>
      <c r="C583" s="16"/>
      <c r="D583" s="16"/>
      <c r="E583" s="16"/>
      <c r="F583" s="17"/>
      <c r="G583" s="16"/>
      <c r="H583" s="19"/>
      <c r="I583" s="19"/>
      <c r="J583" s="16"/>
      <c r="K583" s="20"/>
      <c r="L583" s="20"/>
      <c r="M583" s="20"/>
      <c r="N583" s="20"/>
      <c r="O583" s="20"/>
      <c r="Q583" s="20"/>
      <c r="R583" s="16"/>
      <c r="S583" s="16"/>
      <c r="T583" s="21"/>
      <c r="U583" s="21"/>
      <c r="V583" s="21"/>
      <c r="W583" s="21"/>
    </row>
    <row r="584" spans="1:23" ht="14.25" customHeight="1" x14ac:dyDescent="0.35">
      <c r="A584" s="26"/>
      <c r="B584" s="16"/>
      <c r="C584" s="16"/>
      <c r="D584" s="16"/>
      <c r="E584" s="16"/>
      <c r="F584" s="17"/>
      <c r="G584" s="16"/>
      <c r="H584" s="19"/>
      <c r="I584" s="19"/>
      <c r="J584" s="16"/>
      <c r="K584" s="20"/>
      <c r="L584" s="20"/>
      <c r="M584" s="20"/>
      <c r="N584" s="20"/>
      <c r="O584" s="20"/>
      <c r="Q584" s="20"/>
      <c r="R584" s="16"/>
      <c r="S584" s="16"/>
      <c r="T584" s="21"/>
      <c r="U584" s="21"/>
      <c r="V584" s="21"/>
      <c r="W584" s="21"/>
    </row>
    <row r="585" spans="1:23" ht="14.25" customHeight="1" x14ac:dyDescent="0.35">
      <c r="A585" s="26"/>
      <c r="B585" s="16"/>
      <c r="C585" s="16"/>
      <c r="D585" s="16"/>
      <c r="E585" s="16"/>
      <c r="F585" s="17"/>
      <c r="G585" s="16"/>
      <c r="H585" s="19"/>
      <c r="I585" s="19"/>
      <c r="J585" s="16"/>
      <c r="K585" s="20"/>
      <c r="L585" s="20"/>
      <c r="M585" s="20"/>
      <c r="N585" s="20"/>
      <c r="O585" s="20"/>
      <c r="Q585" s="20"/>
      <c r="R585" s="16"/>
      <c r="S585" s="16"/>
      <c r="T585" s="21"/>
      <c r="U585" s="21"/>
      <c r="V585" s="21"/>
      <c r="W585" s="21"/>
    </row>
    <row r="586" spans="1:23" ht="14.25" customHeight="1" x14ac:dyDescent="0.35">
      <c r="A586" s="26"/>
      <c r="B586" s="16"/>
      <c r="C586" s="16"/>
      <c r="D586" s="16"/>
      <c r="E586" s="16"/>
      <c r="F586" s="17"/>
      <c r="G586" s="16"/>
      <c r="H586" s="19"/>
      <c r="I586" s="19"/>
      <c r="J586" s="16"/>
      <c r="K586" s="20"/>
      <c r="L586" s="20"/>
      <c r="M586" s="20"/>
      <c r="N586" s="20"/>
      <c r="O586" s="20"/>
      <c r="Q586" s="20"/>
      <c r="R586" s="16"/>
      <c r="S586" s="16"/>
      <c r="T586" s="21"/>
      <c r="U586" s="21"/>
      <c r="V586" s="21"/>
      <c r="W586" s="21"/>
    </row>
    <row r="587" spans="1:23" ht="14.25" customHeight="1" x14ac:dyDescent="0.35">
      <c r="A587" s="26"/>
      <c r="B587" s="16"/>
      <c r="C587" s="16"/>
      <c r="D587" s="16"/>
      <c r="E587" s="16"/>
      <c r="F587" s="17"/>
      <c r="G587" s="16"/>
      <c r="H587" s="19"/>
      <c r="I587" s="19"/>
      <c r="J587" s="16"/>
      <c r="K587" s="20"/>
      <c r="L587" s="20"/>
      <c r="M587" s="20"/>
      <c r="N587" s="20"/>
      <c r="O587" s="20"/>
      <c r="Q587" s="20"/>
      <c r="R587" s="16"/>
      <c r="S587" s="16"/>
      <c r="T587" s="21"/>
      <c r="U587" s="21"/>
      <c r="V587" s="21"/>
      <c r="W587" s="21"/>
    </row>
    <row r="588" spans="1:23" ht="14.25" customHeight="1" x14ac:dyDescent="0.35">
      <c r="A588" s="26"/>
      <c r="B588" s="16"/>
      <c r="C588" s="16"/>
      <c r="D588" s="16"/>
      <c r="E588" s="16"/>
      <c r="F588" s="17"/>
      <c r="G588" s="16"/>
      <c r="H588" s="19"/>
      <c r="I588" s="19"/>
      <c r="J588" s="16"/>
      <c r="K588" s="20"/>
      <c r="L588" s="20"/>
      <c r="M588" s="20"/>
      <c r="N588" s="20"/>
      <c r="O588" s="20"/>
      <c r="Q588" s="20"/>
      <c r="R588" s="16"/>
      <c r="S588" s="16"/>
      <c r="T588" s="21"/>
      <c r="U588" s="21"/>
      <c r="V588" s="21"/>
      <c r="W588" s="21"/>
    </row>
    <row r="589" spans="1:23" ht="14.25" customHeight="1" x14ac:dyDescent="0.35">
      <c r="A589" s="26"/>
      <c r="B589" s="16"/>
      <c r="C589" s="16"/>
      <c r="D589" s="16"/>
      <c r="E589" s="16"/>
      <c r="F589" s="17"/>
      <c r="G589" s="16"/>
      <c r="H589" s="19"/>
      <c r="I589" s="19"/>
      <c r="J589" s="16"/>
      <c r="K589" s="20"/>
      <c r="L589" s="20"/>
      <c r="M589" s="20"/>
      <c r="N589" s="20"/>
      <c r="O589" s="20"/>
      <c r="Q589" s="20"/>
      <c r="R589" s="16"/>
      <c r="S589" s="16"/>
      <c r="T589" s="21"/>
      <c r="U589" s="21"/>
      <c r="V589" s="21"/>
      <c r="W589" s="21"/>
    </row>
    <row r="590" spans="1:23" ht="14.25" customHeight="1" x14ac:dyDescent="0.35">
      <c r="A590" s="26"/>
      <c r="B590" s="16"/>
      <c r="C590" s="16"/>
      <c r="D590" s="16"/>
      <c r="E590" s="16"/>
      <c r="F590" s="17"/>
      <c r="G590" s="16"/>
      <c r="H590" s="19"/>
      <c r="I590" s="19"/>
      <c r="J590" s="16"/>
      <c r="K590" s="20"/>
      <c r="L590" s="20"/>
      <c r="M590" s="20"/>
      <c r="N590" s="20"/>
      <c r="O590" s="20"/>
      <c r="Q590" s="20"/>
      <c r="R590" s="16"/>
      <c r="S590" s="16"/>
      <c r="T590" s="21"/>
      <c r="U590" s="21"/>
      <c r="V590" s="21"/>
      <c r="W590" s="21"/>
    </row>
    <row r="591" spans="1:23" ht="14.25" customHeight="1" x14ac:dyDescent="0.35">
      <c r="A591" s="26"/>
      <c r="B591" s="16"/>
      <c r="C591" s="16"/>
      <c r="D591" s="16"/>
      <c r="E591" s="16"/>
      <c r="F591" s="17"/>
      <c r="G591" s="16"/>
      <c r="H591" s="19"/>
      <c r="I591" s="19"/>
      <c r="J591" s="16"/>
      <c r="K591" s="20"/>
      <c r="L591" s="20"/>
      <c r="M591" s="20"/>
      <c r="N591" s="20"/>
      <c r="O591" s="20"/>
      <c r="Q591" s="20"/>
      <c r="R591" s="16"/>
      <c r="S591" s="16"/>
      <c r="T591" s="21"/>
      <c r="U591" s="21"/>
      <c r="V591" s="21"/>
      <c r="W591" s="21"/>
    </row>
    <row r="592" spans="1:23" ht="14.25" customHeight="1" x14ac:dyDescent="0.35">
      <c r="A592" s="26"/>
      <c r="B592" s="16"/>
      <c r="C592" s="16"/>
      <c r="D592" s="16"/>
      <c r="E592" s="16"/>
      <c r="F592" s="17"/>
      <c r="G592" s="16"/>
      <c r="H592" s="19"/>
      <c r="I592" s="19"/>
      <c r="J592" s="16"/>
      <c r="K592" s="20"/>
      <c r="L592" s="20"/>
      <c r="M592" s="20"/>
      <c r="N592" s="20"/>
      <c r="O592" s="20"/>
      <c r="Q592" s="20"/>
      <c r="R592" s="16"/>
      <c r="S592" s="16"/>
      <c r="T592" s="21"/>
      <c r="U592" s="21"/>
      <c r="V592" s="21"/>
      <c r="W592" s="21"/>
    </row>
    <row r="593" spans="1:23" ht="14.25" customHeight="1" x14ac:dyDescent="0.35">
      <c r="A593" s="26"/>
      <c r="B593" s="16"/>
      <c r="C593" s="16"/>
      <c r="D593" s="16"/>
      <c r="E593" s="16"/>
      <c r="F593" s="17"/>
      <c r="G593" s="16"/>
      <c r="H593" s="19"/>
      <c r="I593" s="19"/>
      <c r="J593" s="16"/>
      <c r="K593" s="20"/>
      <c r="L593" s="20"/>
      <c r="M593" s="20"/>
      <c r="N593" s="20"/>
      <c r="O593" s="20"/>
      <c r="Q593" s="20"/>
      <c r="R593" s="16"/>
      <c r="S593" s="16"/>
      <c r="T593" s="21"/>
      <c r="U593" s="21"/>
      <c r="V593" s="21"/>
      <c r="W593" s="21"/>
    </row>
    <row r="594" spans="1:23" ht="14.25" customHeight="1" x14ac:dyDescent="0.35">
      <c r="A594" s="26"/>
      <c r="B594" s="16"/>
      <c r="C594" s="16"/>
      <c r="D594" s="16"/>
      <c r="E594" s="16"/>
      <c r="F594" s="17"/>
      <c r="G594" s="16"/>
      <c r="H594" s="19"/>
      <c r="I594" s="19"/>
      <c r="J594" s="16"/>
      <c r="K594" s="20"/>
      <c r="L594" s="20"/>
      <c r="M594" s="20"/>
      <c r="N594" s="20"/>
      <c r="O594" s="20"/>
      <c r="Q594" s="20"/>
      <c r="R594" s="16"/>
      <c r="S594" s="16"/>
      <c r="T594" s="21"/>
      <c r="U594" s="21"/>
      <c r="V594" s="21"/>
      <c r="W594" s="21"/>
    </row>
    <row r="595" spans="1:23" ht="14.25" customHeight="1" x14ac:dyDescent="0.35">
      <c r="A595" s="26"/>
      <c r="B595" s="16"/>
      <c r="C595" s="16"/>
      <c r="D595" s="16"/>
      <c r="E595" s="16"/>
      <c r="F595" s="17"/>
      <c r="G595" s="16"/>
      <c r="H595" s="19"/>
      <c r="I595" s="19"/>
      <c r="J595" s="16"/>
      <c r="K595" s="20"/>
      <c r="L595" s="20"/>
      <c r="M595" s="20"/>
      <c r="N595" s="20"/>
      <c r="O595" s="20"/>
      <c r="Q595" s="20"/>
      <c r="R595" s="16"/>
      <c r="S595" s="16"/>
      <c r="T595" s="21"/>
      <c r="U595" s="21"/>
      <c r="V595" s="21"/>
      <c r="W595" s="21"/>
    </row>
    <row r="596" spans="1:23" ht="14.25" customHeight="1" x14ac:dyDescent="0.35">
      <c r="A596" s="26"/>
      <c r="B596" s="16"/>
      <c r="C596" s="16"/>
      <c r="D596" s="16"/>
      <c r="E596" s="16"/>
      <c r="F596" s="17"/>
      <c r="G596" s="16"/>
      <c r="H596" s="19"/>
      <c r="I596" s="19"/>
      <c r="J596" s="16"/>
      <c r="K596" s="20"/>
      <c r="L596" s="20"/>
      <c r="M596" s="20"/>
      <c r="N596" s="20"/>
      <c r="O596" s="20"/>
      <c r="Q596" s="20"/>
      <c r="R596" s="16"/>
      <c r="S596" s="16"/>
      <c r="T596" s="21"/>
      <c r="U596" s="21"/>
      <c r="V596" s="21"/>
      <c r="W596" s="21"/>
    </row>
    <row r="597" spans="1:23" ht="14.25" customHeight="1" x14ac:dyDescent="0.35">
      <c r="A597" s="26"/>
      <c r="B597" s="16"/>
      <c r="C597" s="16"/>
      <c r="D597" s="16"/>
      <c r="E597" s="16"/>
      <c r="F597" s="17"/>
      <c r="G597" s="16"/>
      <c r="H597" s="19"/>
      <c r="I597" s="19"/>
      <c r="J597" s="16"/>
      <c r="K597" s="20"/>
      <c r="L597" s="20"/>
      <c r="M597" s="20"/>
      <c r="N597" s="20"/>
      <c r="O597" s="20"/>
      <c r="Q597" s="20"/>
      <c r="R597" s="16"/>
      <c r="S597" s="16"/>
      <c r="T597" s="21"/>
      <c r="U597" s="21"/>
      <c r="V597" s="21"/>
      <c r="W597" s="21"/>
    </row>
    <row r="598" spans="1:23" ht="14.25" customHeight="1" x14ac:dyDescent="0.35">
      <c r="A598" s="26"/>
      <c r="B598" s="16"/>
      <c r="C598" s="16"/>
      <c r="D598" s="16"/>
      <c r="E598" s="16"/>
      <c r="F598" s="17"/>
      <c r="G598" s="16"/>
      <c r="H598" s="19"/>
      <c r="I598" s="19"/>
      <c r="J598" s="16"/>
      <c r="K598" s="20"/>
      <c r="L598" s="20"/>
      <c r="M598" s="20"/>
      <c r="N598" s="20"/>
      <c r="O598" s="20"/>
      <c r="Q598" s="20"/>
      <c r="R598" s="16"/>
      <c r="S598" s="16"/>
      <c r="T598" s="21"/>
      <c r="U598" s="21"/>
      <c r="V598" s="21"/>
      <c r="W598" s="21"/>
    </row>
    <row r="599" spans="1:23" ht="14.25" customHeight="1" x14ac:dyDescent="0.35">
      <c r="A599" s="26"/>
      <c r="B599" s="16"/>
      <c r="C599" s="16"/>
      <c r="D599" s="16"/>
      <c r="E599" s="16"/>
      <c r="F599" s="17"/>
      <c r="G599" s="16"/>
      <c r="H599" s="19"/>
      <c r="I599" s="19"/>
      <c r="J599" s="16"/>
      <c r="K599" s="20"/>
      <c r="L599" s="20"/>
      <c r="M599" s="20"/>
      <c r="N599" s="20"/>
      <c r="O599" s="20"/>
      <c r="Q599" s="20"/>
      <c r="R599" s="16"/>
      <c r="S599" s="16"/>
      <c r="T599" s="21"/>
      <c r="U599" s="21"/>
      <c r="V599" s="21"/>
      <c r="W599" s="21"/>
    </row>
    <row r="600" spans="1:23" ht="14.25" customHeight="1" x14ac:dyDescent="0.35">
      <c r="A600" s="26"/>
      <c r="B600" s="16"/>
      <c r="C600" s="16"/>
      <c r="D600" s="16"/>
      <c r="E600" s="16"/>
      <c r="F600" s="17"/>
      <c r="G600" s="16"/>
      <c r="H600" s="19"/>
      <c r="I600" s="19"/>
      <c r="J600" s="16"/>
      <c r="K600" s="20"/>
      <c r="L600" s="20"/>
      <c r="M600" s="20"/>
      <c r="N600" s="20"/>
      <c r="O600" s="20"/>
      <c r="Q600" s="20"/>
      <c r="R600" s="16"/>
      <c r="S600" s="16"/>
      <c r="T600" s="21"/>
      <c r="U600" s="21"/>
      <c r="V600" s="21"/>
      <c r="W600" s="21"/>
    </row>
    <row r="601" spans="1:23" ht="14.25" customHeight="1" x14ac:dyDescent="0.35">
      <c r="A601" s="26"/>
      <c r="B601" s="16"/>
      <c r="C601" s="16"/>
      <c r="D601" s="16"/>
      <c r="E601" s="16"/>
      <c r="F601" s="17"/>
      <c r="G601" s="16"/>
      <c r="H601" s="19"/>
      <c r="I601" s="19"/>
      <c r="J601" s="16"/>
      <c r="K601" s="20"/>
      <c r="L601" s="20"/>
      <c r="M601" s="20"/>
      <c r="N601" s="20"/>
      <c r="O601" s="20"/>
      <c r="Q601" s="20"/>
      <c r="R601" s="16"/>
      <c r="S601" s="16"/>
      <c r="T601" s="21"/>
      <c r="U601" s="21"/>
      <c r="V601" s="21"/>
      <c r="W601" s="21"/>
    </row>
    <row r="602" spans="1:23" ht="14.25" customHeight="1" x14ac:dyDescent="0.35">
      <c r="A602" s="26"/>
      <c r="B602" s="16"/>
      <c r="C602" s="16"/>
      <c r="D602" s="16"/>
      <c r="E602" s="16"/>
      <c r="F602" s="17"/>
      <c r="G602" s="16"/>
      <c r="H602" s="19"/>
      <c r="I602" s="19"/>
      <c r="J602" s="16"/>
      <c r="K602" s="20"/>
      <c r="L602" s="20"/>
      <c r="M602" s="20"/>
      <c r="N602" s="20"/>
      <c r="O602" s="20"/>
      <c r="Q602" s="20"/>
      <c r="R602" s="16"/>
      <c r="S602" s="16"/>
      <c r="T602" s="21"/>
      <c r="U602" s="21"/>
      <c r="V602" s="21"/>
      <c r="W602" s="21"/>
    </row>
    <row r="603" spans="1:23" ht="14.25" customHeight="1" x14ac:dyDescent="0.35">
      <c r="A603" s="26"/>
      <c r="B603" s="16"/>
      <c r="C603" s="16"/>
      <c r="D603" s="16"/>
      <c r="E603" s="16"/>
      <c r="F603" s="17"/>
      <c r="G603" s="16"/>
      <c r="H603" s="19"/>
      <c r="I603" s="19"/>
      <c r="J603" s="16"/>
      <c r="K603" s="20"/>
      <c r="L603" s="20"/>
      <c r="M603" s="20"/>
      <c r="N603" s="20"/>
      <c r="O603" s="20"/>
      <c r="Q603" s="20"/>
      <c r="R603" s="16"/>
      <c r="S603" s="16"/>
      <c r="T603" s="21"/>
      <c r="U603" s="21"/>
      <c r="V603" s="21"/>
      <c r="W603" s="21"/>
    </row>
    <row r="604" spans="1:23" ht="14.25" customHeight="1" x14ac:dyDescent="0.35">
      <c r="A604" s="26"/>
      <c r="B604" s="16"/>
      <c r="C604" s="16"/>
      <c r="D604" s="16"/>
      <c r="E604" s="16"/>
      <c r="F604" s="17"/>
      <c r="G604" s="16"/>
      <c r="H604" s="19"/>
      <c r="I604" s="19"/>
      <c r="J604" s="16"/>
      <c r="K604" s="20"/>
      <c r="L604" s="20"/>
      <c r="M604" s="20"/>
      <c r="N604" s="20"/>
      <c r="O604" s="20"/>
      <c r="Q604" s="20"/>
      <c r="R604" s="16"/>
      <c r="S604" s="16"/>
      <c r="T604" s="21"/>
      <c r="U604" s="21"/>
      <c r="V604" s="21"/>
      <c r="W604" s="21"/>
    </row>
    <row r="605" spans="1:23" ht="14.25" customHeight="1" x14ac:dyDescent="0.35">
      <c r="A605" s="26"/>
      <c r="B605" s="16"/>
      <c r="C605" s="16"/>
      <c r="D605" s="16"/>
      <c r="E605" s="16"/>
      <c r="F605" s="17"/>
      <c r="G605" s="16"/>
      <c r="H605" s="19"/>
      <c r="I605" s="19"/>
      <c r="J605" s="16"/>
      <c r="K605" s="20"/>
      <c r="L605" s="20"/>
      <c r="M605" s="20"/>
      <c r="N605" s="20"/>
      <c r="O605" s="20"/>
      <c r="Q605" s="20"/>
      <c r="R605" s="16"/>
      <c r="S605" s="16"/>
      <c r="T605" s="21"/>
      <c r="U605" s="21"/>
      <c r="V605" s="21"/>
      <c r="W605" s="21"/>
    </row>
    <row r="606" spans="1:23" ht="14.25" customHeight="1" x14ac:dyDescent="0.35">
      <c r="A606" s="26"/>
      <c r="B606" s="16"/>
      <c r="C606" s="16"/>
      <c r="D606" s="16"/>
      <c r="E606" s="16"/>
      <c r="F606" s="17"/>
      <c r="G606" s="16"/>
      <c r="H606" s="19"/>
      <c r="I606" s="19"/>
      <c r="J606" s="16"/>
      <c r="K606" s="20"/>
      <c r="L606" s="20"/>
      <c r="M606" s="20"/>
      <c r="N606" s="20"/>
      <c r="O606" s="20"/>
      <c r="Q606" s="20"/>
      <c r="R606" s="16"/>
      <c r="S606" s="16"/>
      <c r="T606" s="21"/>
      <c r="U606" s="21"/>
      <c r="V606" s="21"/>
      <c r="W606" s="21"/>
    </row>
    <row r="607" spans="1:23" ht="14.25" customHeight="1" x14ac:dyDescent="0.35">
      <c r="A607" s="26"/>
      <c r="B607" s="16"/>
      <c r="C607" s="16"/>
      <c r="D607" s="16"/>
      <c r="E607" s="16"/>
      <c r="F607" s="17"/>
      <c r="G607" s="16"/>
      <c r="H607" s="19"/>
      <c r="I607" s="19"/>
      <c r="J607" s="16"/>
      <c r="K607" s="20"/>
      <c r="L607" s="20"/>
      <c r="M607" s="20"/>
      <c r="N607" s="20"/>
      <c r="O607" s="20"/>
      <c r="Q607" s="20"/>
      <c r="R607" s="16"/>
      <c r="S607" s="16"/>
      <c r="T607" s="21"/>
      <c r="U607" s="21"/>
      <c r="V607" s="21"/>
      <c r="W607" s="21"/>
    </row>
    <row r="608" spans="1:23" ht="14.25" customHeight="1" x14ac:dyDescent="0.35">
      <c r="A608" s="26"/>
      <c r="B608" s="16"/>
      <c r="C608" s="16"/>
      <c r="D608" s="16"/>
      <c r="E608" s="16"/>
      <c r="F608" s="17"/>
      <c r="G608" s="16"/>
      <c r="H608" s="19"/>
      <c r="I608" s="19"/>
      <c r="J608" s="16"/>
      <c r="K608" s="20"/>
      <c r="L608" s="20"/>
      <c r="M608" s="20"/>
      <c r="N608" s="20"/>
      <c r="O608" s="20"/>
      <c r="Q608" s="20"/>
      <c r="R608" s="16"/>
      <c r="S608" s="16"/>
      <c r="T608" s="21"/>
      <c r="U608" s="21"/>
      <c r="V608" s="21"/>
      <c r="W608" s="21"/>
    </row>
    <row r="609" spans="1:23" ht="14.25" customHeight="1" x14ac:dyDescent="0.35">
      <c r="A609" s="26"/>
      <c r="B609" s="16"/>
      <c r="C609" s="16"/>
      <c r="D609" s="16"/>
      <c r="E609" s="16"/>
      <c r="F609" s="17"/>
      <c r="G609" s="16"/>
      <c r="H609" s="19"/>
      <c r="I609" s="19"/>
      <c r="J609" s="16"/>
      <c r="K609" s="20"/>
      <c r="L609" s="20"/>
      <c r="M609" s="20"/>
      <c r="N609" s="20"/>
      <c r="O609" s="20"/>
      <c r="Q609" s="20"/>
      <c r="R609" s="16"/>
      <c r="S609" s="16"/>
      <c r="T609" s="21"/>
      <c r="U609" s="21"/>
      <c r="V609" s="21"/>
      <c r="W609" s="21"/>
    </row>
    <row r="610" spans="1:23" ht="14.25" customHeight="1" x14ac:dyDescent="0.35">
      <c r="A610" s="26"/>
      <c r="B610" s="16"/>
      <c r="C610" s="16"/>
      <c r="D610" s="16"/>
      <c r="E610" s="16"/>
      <c r="F610" s="17"/>
      <c r="G610" s="16"/>
      <c r="H610" s="19"/>
      <c r="I610" s="19"/>
      <c r="J610" s="16"/>
      <c r="K610" s="20"/>
      <c r="L610" s="20"/>
      <c r="M610" s="20"/>
      <c r="N610" s="20"/>
      <c r="O610" s="20"/>
      <c r="Q610" s="20"/>
      <c r="R610" s="16"/>
      <c r="S610" s="16"/>
      <c r="T610" s="21"/>
      <c r="U610" s="21"/>
      <c r="V610" s="21"/>
      <c r="W610" s="21"/>
    </row>
    <row r="611" spans="1:23" ht="14.25" customHeight="1" x14ac:dyDescent="0.35">
      <c r="A611" s="26"/>
      <c r="B611" s="16"/>
      <c r="C611" s="16"/>
      <c r="D611" s="16"/>
      <c r="E611" s="16"/>
      <c r="F611" s="17"/>
      <c r="G611" s="16"/>
      <c r="H611" s="19"/>
      <c r="I611" s="19"/>
      <c r="J611" s="16"/>
      <c r="K611" s="20"/>
      <c r="L611" s="20"/>
      <c r="M611" s="20"/>
      <c r="N611" s="20"/>
      <c r="O611" s="20"/>
      <c r="Q611" s="20"/>
      <c r="R611" s="16"/>
      <c r="S611" s="16"/>
      <c r="T611" s="21"/>
      <c r="U611" s="21"/>
      <c r="V611" s="21"/>
      <c r="W611" s="21"/>
    </row>
    <row r="612" spans="1:23" ht="14.25" customHeight="1" x14ac:dyDescent="0.35">
      <c r="A612" s="26"/>
      <c r="B612" s="16"/>
      <c r="C612" s="16"/>
      <c r="D612" s="16"/>
      <c r="E612" s="16"/>
      <c r="F612" s="17"/>
      <c r="G612" s="16"/>
      <c r="H612" s="19"/>
      <c r="I612" s="19"/>
      <c r="J612" s="16"/>
      <c r="K612" s="20"/>
      <c r="L612" s="20"/>
      <c r="M612" s="20"/>
      <c r="N612" s="20"/>
      <c r="O612" s="20"/>
      <c r="Q612" s="20"/>
      <c r="R612" s="16"/>
      <c r="S612" s="16"/>
      <c r="T612" s="21"/>
      <c r="U612" s="21"/>
      <c r="V612" s="21"/>
      <c r="W612" s="21"/>
    </row>
    <row r="613" spans="1:23" ht="14.25" customHeight="1" x14ac:dyDescent="0.35">
      <c r="A613" s="26"/>
      <c r="B613" s="16"/>
      <c r="C613" s="16"/>
      <c r="D613" s="16"/>
      <c r="E613" s="16"/>
      <c r="F613" s="17"/>
      <c r="G613" s="16"/>
      <c r="H613" s="19"/>
      <c r="I613" s="19"/>
      <c r="J613" s="16"/>
      <c r="K613" s="20"/>
      <c r="L613" s="20"/>
      <c r="M613" s="20"/>
      <c r="N613" s="20"/>
      <c r="O613" s="20"/>
      <c r="Q613" s="20"/>
      <c r="R613" s="16"/>
      <c r="S613" s="16"/>
      <c r="T613" s="21"/>
      <c r="U613" s="21"/>
      <c r="V613" s="21"/>
      <c r="W613" s="21"/>
    </row>
    <row r="614" spans="1:23" ht="14.25" customHeight="1" x14ac:dyDescent="0.35">
      <c r="A614" s="26"/>
      <c r="B614" s="16"/>
      <c r="C614" s="16"/>
      <c r="D614" s="16"/>
      <c r="E614" s="16"/>
      <c r="F614" s="17"/>
      <c r="G614" s="16"/>
      <c r="H614" s="19"/>
      <c r="I614" s="19"/>
      <c r="J614" s="16"/>
      <c r="K614" s="20"/>
      <c r="L614" s="20"/>
      <c r="M614" s="20"/>
      <c r="N614" s="20"/>
      <c r="O614" s="20"/>
      <c r="Q614" s="20"/>
      <c r="R614" s="16"/>
      <c r="S614" s="16"/>
      <c r="T614" s="21"/>
      <c r="U614" s="21"/>
      <c r="V614" s="21"/>
      <c r="W614" s="21"/>
    </row>
    <row r="615" spans="1:23" ht="14.25" customHeight="1" x14ac:dyDescent="0.35">
      <c r="A615" s="26"/>
      <c r="B615" s="16"/>
      <c r="C615" s="16"/>
      <c r="D615" s="16"/>
      <c r="E615" s="16"/>
      <c r="F615" s="17"/>
      <c r="G615" s="16"/>
      <c r="H615" s="19"/>
      <c r="I615" s="19"/>
      <c r="J615" s="16"/>
      <c r="K615" s="20"/>
      <c r="L615" s="20"/>
      <c r="M615" s="20"/>
      <c r="N615" s="20"/>
      <c r="O615" s="20"/>
      <c r="Q615" s="20"/>
      <c r="R615" s="16"/>
      <c r="S615" s="16"/>
      <c r="T615" s="21"/>
      <c r="U615" s="21"/>
      <c r="V615" s="21"/>
      <c r="W615" s="21"/>
    </row>
    <row r="616" spans="1:23" ht="14.25" customHeight="1" x14ac:dyDescent="0.35">
      <c r="A616" s="26"/>
      <c r="B616" s="16"/>
      <c r="C616" s="16"/>
      <c r="D616" s="16"/>
      <c r="E616" s="16"/>
      <c r="F616" s="17"/>
      <c r="G616" s="16"/>
      <c r="H616" s="19"/>
      <c r="I616" s="19"/>
      <c r="J616" s="16"/>
      <c r="K616" s="20"/>
      <c r="L616" s="20"/>
      <c r="M616" s="20"/>
      <c r="N616" s="20"/>
      <c r="O616" s="20"/>
      <c r="Q616" s="20"/>
      <c r="R616" s="16"/>
      <c r="S616" s="16"/>
      <c r="T616" s="21"/>
      <c r="U616" s="21"/>
      <c r="V616" s="21"/>
      <c r="W616" s="21"/>
    </row>
    <row r="617" spans="1:23" ht="14.25" customHeight="1" x14ac:dyDescent="0.35">
      <c r="A617" s="26"/>
      <c r="B617" s="16"/>
      <c r="C617" s="16"/>
      <c r="D617" s="16"/>
      <c r="E617" s="16"/>
      <c r="F617" s="17"/>
      <c r="G617" s="16"/>
      <c r="H617" s="19"/>
      <c r="I617" s="19"/>
      <c r="J617" s="16"/>
      <c r="K617" s="20"/>
      <c r="L617" s="20"/>
      <c r="M617" s="20"/>
      <c r="N617" s="20"/>
      <c r="O617" s="20"/>
      <c r="Q617" s="20"/>
      <c r="R617" s="16"/>
      <c r="S617" s="16"/>
      <c r="T617" s="21"/>
      <c r="U617" s="21"/>
      <c r="V617" s="21"/>
      <c r="W617" s="21"/>
    </row>
    <row r="618" spans="1:23" ht="14.25" customHeight="1" x14ac:dyDescent="0.35">
      <c r="A618" s="26"/>
      <c r="B618" s="16"/>
      <c r="C618" s="16"/>
      <c r="D618" s="16"/>
      <c r="E618" s="16"/>
      <c r="F618" s="17"/>
      <c r="G618" s="16"/>
      <c r="H618" s="19"/>
      <c r="I618" s="19"/>
      <c r="J618" s="16"/>
      <c r="K618" s="20"/>
      <c r="L618" s="20"/>
      <c r="M618" s="20"/>
      <c r="N618" s="20"/>
      <c r="O618" s="20"/>
      <c r="Q618" s="20"/>
      <c r="R618" s="16"/>
      <c r="S618" s="16"/>
      <c r="T618" s="21"/>
      <c r="U618" s="21"/>
      <c r="V618" s="21"/>
      <c r="W618" s="21"/>
    </row>
    <row r="619" spans="1:23" ht="14.25" customHeight="1" x14ac:dyDescent="0.35">
      <c r="A619" s="26"/>
      <c r="B619" s="16"/>
      <c r="C619" s="16"/>
      <c r="D619" s="16"/>
      <c r="E619" s="16"/>
      <c r="F619" s="17"/>
      <c r="G619" s="16"/>
      <c r="H619" s="19"/>
      <c r="I619" s="19"/>
      <c r="J619" s="16"/>
      <c r="K619" s="20"/>
      <c r="L619" s="20"/>
      <c r="M619" s="20"/>
      <c r="N619" s="20"/>
      <c r="O619" s="20"/>
      <c r="Q619" s="20"/>
      <c r="R619" s="16"/>
      <c r="S619" s="16"/>
      <c r="T619" s="21"/>
      <c r="U619" s="21"/>
      <c r="V619" s="21"/>
      <c r="W619" s="21"/>
    </row>
    <row r="620" spans="1:23" ht="14.25" customHeight="1" x14ac:dyDescent="0.35">
      <c r="A620" s="26"/>
      <c r="B620" s="16"/>
      <c r="C620" s="16"/>
      <c r="D620" s="16"/>
      <c r="E620" s="16"/>
      <c r="F620" s="17"/>
      <c r="G620" s="16"/>
      <c r="H620" s="19"/>
      <c r="I620" s="19"/>
      <c r="J620" s="16"/>
      <c r="K620" s="20"/>
      <c r="L620" s="20"/>
      <c r="M620" s="20"/>
      <c r="N620" s="20"/>
      <c r="O620" s="20"/>
      <c r="Q620" s="20"/>
      <c r="R620" s="16"/>
      <c r="S620" s="16"/>
      <c r="T620" s="21"/>
      <c r="U620" s="21"/>
      <c r="V620" s="21"/>
      <c r="W620" s="21"/>
    </row>
    <row r="621" spans="1:23" ht="14.25" customHeight="1" x14ac:dyDescent="0.35">
      <c r="A621" s="26"/>
      <c r="B621" s="16"/>
      <c r="C621" s="16"/>
      <c r="D621" s="16"/>
      <c r="E621" s="16"/>
      <c r="F621" s="17"/>
      <c r="G621" s="16"/>
      <c r="H621" s="19"/>
      <c r="I621" s="19"/>
      <c r="J621" s="16"/>
      <c r="K621" s="20"/>
      <c r="L621" s="20"/>
      <c r="M621" s="20"/>
      <c r="N621" s="20"/>
      <c r="O621" s="20"/>
      <c r="Q621" s="20"/>
      <c r="R621" s="16"/>
      <c r="S621" s="16"/>
      <c r="T621" s="21"/>
      <c r="U621" s="21"/>
      <c r="V621" s="21"/>
      <c r="W621" s="21"/>
    </row>
    <row r="622" spans="1:23" ht="14.25" customHeight="1" x14ac:dyDescent="0.35">
      <c r="A622" s="26"/>
      <c r="B622" s="16"/>
      <c r="C622" s="16"/>
      <c r="D622" s="16"/>
      <c r="E622" s="16"/>
      <c r="F622" s="17"/>
      <c r="G622" s="16"/>
      <c r="H622" s="19"/>
      <c r="I622" s="19"/>
      <c r="J622" s="16"/>
      <c r="K622" s="20"/>
      <c r="L622" s="20"/>
      <c r="M622" s="20"/>
      <c r="N622" s="20"/>
      <c r="O622" s="20"/>
      <c r="Q622" s="20"/>
      <c r="R622" s="16"/>
      <c r="S622" s="16"/>
      <c r="T622" s="21"/>
      <c r="U622" s="21"/>
      <c r="V622" s="21"/>
      <c r="W622" s="21"/>
    </row>
    <row r="623" spans="1:23" ht="14.25" customHeight="1" x14ac:dyDescent="0.35">
      <c r="A623" s="26"/>
      <c r="B623" s="16"/>
      <c r="C623" s="16"/>
      <c r="D623" s="16"/>
      <c r="E623" s="16"/>
      <c r="F623" s="17"/>
      <c r="G623" s="16"/>
      <c r="H623" s="19"/>
      <c r="I623" s="19"/>
      <c r="J623" s="16"/>
      <c r="K623" s="20"/>
      <c r="L623" s="20"/>
      <c r="M623" s="20"/>
      <c r="N623" s="20"/>
      <c r="O623" s="20"/>
      <c r="Q623" s="20"/>
      <c r="R623" s="16"/>
      <c r="S623" s="16"/>
      <c r="T623" s="21"/>
      <c r="U623" s="21"/>
      <c r="V623" s="21"/>
      <c r="W623" s="21"/>
    </row>
    <row r="624" spans="1:23" ht="14.25" customHeight="1" x14ac:dyDescent="0.35">
      <c r="A624" s="26"/>
      <c r="B624" s="16"/>
      <c r="C624" s="16"/>
      <c r="D624" s="16"/>
      <c r="E624" s="16"/>
      <c r="F624" s="17"/>
      <c r="G624" s="16"/>
      <c r="H624" s="19"/>
      <c r="I624" s="19"/>
      <c r="J624" s="16"/>
      <c r="K624" s="20"/>
      <c r="L624" s="20"/>
      <c r="M624" s="20"/>
      <c r="N624" s="20"/>
      <c r="O624" s="20"/>
      <c r="Q624" s="20"/>
      <c r="R624" s="16"/>
      <c r="S624" s="16"/>
      <c r="T624" s="21"/>
      <c r="U624" s="21"/>
      <c r="V624" s="21"/>
      <c r="W624" s="21"/>
    </row>
    <row r="625" spans="1:23" ht="14.25" customHeight="1" x14ac:dyDescent="0.35">
      <c r="A625" s="26"/>
      <c r="B625" s="16"/>
      <c r="C625" s="16"/>
      <c r="D625" s="16"/>
      <c r="E625" s="16"/>
      <c r="F625" s="17"/>
      <c r="G625" s="16"/>
      <c r="H625" s="19"/>
      <c r="I625" s="19"/>
      <c r="J625" s="16"/>
      <c r="K625" s="20"/>
      <c r="L625" s="20"/>
      <c r="M625" s="20"/>
      <c r="N625" s="20"/>
      <c r="O625" s="20"/>
      <c r="Q625" s="20"/>
      <c r="R625" s="16"/>
      <c r="S625" s="16"/>
      <c r="T625" s="21"/>
      <c r="U625" s="21"/>
      <c r="V625" s="21"/>
      <c r="W625" s="21"/>
    </row>
    <row r="626" spans="1:23" ht="14.25" customHeight="1" x14ac:dyDescent="0.35">
      <c r="A626" s="26"/>
      <c r="B626" s="16"/>
      <c r="C626" s="16"/>
      <c r="D626" s="16"/>
      <c r="E626" s="16"/>
      <c r="F626" s="17"/>
      <c r="G626" s="16"/>
      <c r="H626" s="19"/>
      <c r="I626" s="19"/>
      <c r="J626" s="16"/>
      <c r="K626" s="20"/>
      <c r="L626" s="20"/>
      <c r="M626" s="20"/>
      <c r="N626" s="20"/>
      <c r="O626" s="20"/>
      <c r="Q626" s="20"/>
      <c r="R626" s="16"/>
      <c r="S626" s="16"/>
      <c r="T626" s="21"/>
      <c r="U626" s="21"/>
      <c r="V626" s="21"/>
      <c r="W626" s="21"/>
    </row>
    <row r="627" spans="1:23" ht="14.25" customHeight="1" x14ac:dyDescent="0.35">
      <c r="A627" s="26"/>
      <c r="B627" s="16"/>
      <c r="C627" s="16"/>
      <c r="D627" s="16"/>
      <c r="E627" s="16"/>
      <c r="F627" s="17"/>
      <c r="G627" s="16"/>
      <c r="H627" s="19"/>
      <c r="I627" s="19"/>
      <c r="J627" s="16"/>
      <c r="K627" s="20"/>
      <c r="L627" s="20"/>
      <c r="M627" s="20"/>
      <c r="N627" s="20"/>
      <c r="O627" s="20"/>
      <c r="Q627" s="20"/>
      <c r="R627" s="16"/>
      <c r="S627" s="16"/>
      <c r="T627" s="21"/>
      <c r="U627" s="21"/>
      <c r="V627" s="21"/>
      <c r="W627" s="21"/>
    </row>
    <row r="628" spans="1:23" ht="14.25" customHeight="1" x14ac:dyDescent="0.35">
      <c r="A628" s="26"/>
      <c r="B628" s="16"/>
      <c r="C628" s="16"/>
      <c r="D628" s="16"/>
      <c r="E628" s="16"/>
      <c r="F628" s="17"/>
      <c r="G628" s="16"/>
      <c r="H628" s="19"/>
      <c r="I628" s="19"/>
      <c r="J628" s="16"/>
      <c r="K628" s="20"/>
      <c r="L628" s="20"/>
      <c r="M628" s="20"/>
      <c r="N628" s="20"/>
      <c r="O628" s="20"/>
      <c r="Q628" s="20"/>
      <c r="R628" s="16"/>
      <c r="S628" s="16"/>
      <c r="T628" s="21"/>
      <c r="U628" s="21"/>
      <c r="V628" s="21"/>
      <c r="W628" s="21"/>
    </row>
    <row r="629" spans="1:23" ht="14.25" customHeight="1" x14ac:dyDescent="0.35">
      <c r="A629" s="26"/>
      <c r="B629" s="16"/>
      <c r="C629" s="16"/>
      <c r="D629" s="16"/>
      <c r="E629" s="16"/>
      <c r="F629" s="17"/>
      <c r="G629" s="16"/>
      <c r="H629" s="19"/>
      <c r="I629" s="19"/>
      <c r="J629" s="16"/>
      <c r="K629" s="20"/>
      <c r="L629" s="20"/>
      <c r="M629" s="20"/>
      <c r="N629" s="20"/>
      <c r="O629" s="20"/>
      <c r="Q629" s="20"/>
      <c r="R629" s="16"/>
      <c r="S629" s="16"/>
      <c r="T629" s="21"/>
      <c r="U629" s="21"/>
      <c r="V629" s="21"/>
      <c r="W629" s="21"/>
    </row>
    <row r="630" spans="1:23" ht="14.25" customHeight="1" x14ac:dyDescent="0.35">
      <c r="A630" s="26"/>
      <c r="B630" s="16"/>
      <c r="C630" s="16"/>
      <c r="D630" s="16"/>
      <c r="E630" s="16"/>
      <c r="F630" s="17"/>
      <c r="G630" s="16"/>
      <c r="H630" s="19"/>
      <c r="I630" s="19"/>
      <c r="J630" s="16"/>
      <c r="K630" s="20"/>
      <c r="L630" s="20"/>
      <c r="M630" s="20"/>
      <c r="N630" s="20"/>
      <c r="O630" s="20"/>
      <c r="Q630" s="20"/>
      <c r="R630" s="16"/>
      <c r="S630" s="16"/>
      <c r="T630" s="21"/>
      <c r="U630" s="21"/>
      <c r="V630" s="21"/>
      <c r="W630" s="21"/>
    </row>
    <row r="631" spans="1:23" ht="14.25" customHeight="1" x14ac:dyDescent="0.35">
      <c r="A631" s="26"/>
      <c r="B631" s="16"/>
      <c r="C631" s="16"/>
      <c r="D631" s="16"/>
      <c r="E631" s="16"/>
      <c r="F631" s="17"/>
      <c r="G631" s="16"/>
      <c r="H631" s="19"/>
      <c r="I631" s="19"/>
      <c r="J631" s="16"/>
      <c r="K631" s="20"/>
      <c r="L631" s="20"/>
      <c r="M631" s="20"/>
      <c r="N631" s="20"/>
      <c r="O631" s="20"/>
      <c r="Q631" s="20"/>
      <c r="R631" s="16"/>
      <c r="S631" s="16"/>
      <c r="T631" s="21"/>
      <c r="U631" s="21"/>
      <c r="V631" s="21"/>
      <c r="W631" s="21"/>
    </row>
    <row r="632" spans="1:23" ht="14.25" customHeight="1" x14ac:dyDescent="0.35">
      <c r="A632" s="26"/>
      <c r="B632" s="16"/>
      <c r="C632" s="16"/>
      <c r="D632" s="16"/>
      <c r="E632" s="16"/>
      <c r="F632" s="17"/>
      <c r="G632" s="16"/>
      <c r="H632" s="19"/>
      <c r="I632" s="19"/>
      <c r="J632" s="16"/>
      <c r="K632" s="20"/>
      <c r="L632" s="20"/>
      <c r="M632" s="20"/>
      <c r="N632" s="20"/>
      <c r="O632" s="20"/>
      <c r="Q632" s="20"/>
      <c r="R632" s="16"/>
      <c r="S632" s="16"/>
      <c r="T632" s="21"/>
      <c r="U632" s="21"/>
      <c r="V632" s="21"/>
      <c r="W632" s="21"/>
    </row>
    <row r="633" spans="1:23" ht="14.25" customHeight="1" x14ac:dyDescent="0.35">
      <c r="A633" s="26"/>
      <c r="B633" s="16"/>
      <c r="C633" s="16"/>
      <c r="D633" s="16"/>
      <c r="E633" s="16"/>
      <c r="F633" s="17"/>
      <c r="G633" s="16"/>
      <c r="H633" s="19"/>
      <c r="I633" s="19"/>
      <c r="J633" s="16"/>
      <c r="K633" s="20"/>
      <c r="L633" s="20"/>
      <c r="M633" s="20"/>
      <c r="N633" s="20"/>
      <c r="O633" s="20"/>
      <c r="Q633" s="20"/>
      <c r="R633" s="16"/>
      <c r="S633" s="16"/>
      <c r="T633" s="21"/>
      <c r="U633" s="21"/>
      <c r="V633" s="21"/>
      <c r="W633" s="21"/>
    </row>
    <row r="634" spans="1:23" ht="14.25" customHeight="1" x14ac:dyDescent="0.35">
      <c r="A634" s="26"/>
      <c r="B634" s="16"/>
      <c r="C634" s="16"/>
      <c r="D634" s="16"/>
      <c r="E634" s="16"/>
      <c r="F634" s="17"/>
      <c r="G634" s="16"/>
      <c r="H634" s="19"/>
      <c r="I634" s="19"/>
      <c r="J634" s="16"/>
      <c r="K634" s="20"/>
      <c r="L634" s="20"/>
      <c r="M634" s="20"/>
      <c r="N634" s="20"/>
      <c r="O634" s="20"/>
      <c r="Q634" s="20"/>
      <c r="R634" s="16"/>
      <c r="S634" s="16"/>
      <c r="T634" s="21"/>
      <c r="U634" s="21"/>
      <c r="V634" s="21"/>
      <c r="W634" s="21"/>
    </row>
    <row r="635" spans="1:23" ht="14.25" customHeight="1" x14ac:dyDescent="0.35">
      <c r="A635" s="26"/>
      <c r="B635" s="16"/>
      <c r="C635" s="16"/>
      <c r="D635" s="16"/>
      <c r="E635" s="16"/>
      <c r="F635" s="17"/>
      <c r="G635" s="16"/>
      <c r="H635" s="19"/>
      <c r="I635" s="19"/>
      <c r="J635" s="16"/>
      <c r="K635" s="20"/>
      <c r="L635" s="20"/>
      <c r="M635" s="20"/>
      <c r="N635" s="20"/>
      <c r="O635" s="20"/>
      <c r="Q635" s="20"/>
      <c r="R635" s="16"/>
      <c r="S635" s="16"/>
      <c r="T635" s="21"/>
      <c r="U635" s="21"/>
      <c r="V635" s="21"/>
      <c r="W635" s="21"/>
    </row>
    <row r="636" spans="1:23" ht="14.25" customHeight="1" x14ac:dyDescent="0.35">
      <c r="A636" s="26"/>
      <c r="B636" s="16"/>
      <c r="C636" s="16"/>
      <c r="D636" s="16"/>
      <c r="E636" s="16"/>
      <c r="F636" s="17"/>
      <c r="G636" s="16"/>
      <c r="H636" s="19"/>
      <c r="I636" s="19"/>
      <c r="J636" s="16"/>
      <c r="K636" s="20"/>
      <c r="L636" s="20"/>
      <c r="M636" s="20"/>
      <c r="N636" s="20"/>
      <c r="O636" s="20"/>
      <c r="Q636" s="20"/>
      <c r="R636" s="16"/>
      <c r="S636" s="16"/>
      <c r="T636" s="21"/>
      <c r="U636" s="21"/>
      <c r="V636" s="21"/>
      <c r="W636" s="21"/>
    </row>
    <row r="637" spans="1:23" ht="14.25" customHeight="1" x14ac:dyDescent="0.35">
      <c r="A637" s="26"/>
      <c r="B637" s="16"/>
      <c r="C637" s="16"/>
      <c r="D637" s="16"/>
      <c r="E637" s="16"/>
      <c r="F637" s="17"/>
      <c r="G637" s="16"/>
      <c r="H637" s="19"/>
      <c r="I637" s="19"/>
      <c r="J637" s="16"/>
      <c r="K637" s="20"/>
      <c r="L637" s="20"/>
      <c r="M637" s="20"/>
      <c r="N637" s="20"/>
      <c r="O637" s="20"/>
      <c r="Q637" s="20"/>
      <c r="R637" s="16"/>
      <c r="S637" s="16"/>
      <c r="T637" s="21"/>
      <c r="U637" s="21"/>
      <c r="V637" s="21"/>
      <c r="W637" s="21"/>
    </row>
    <row r="638" spans="1:23" ht="14.25" customHeight="1" x14ac:dyDescent="0.35">
      <c r="A638" s="26"/>
      <c r="B638" s="16"/>
      <c r="C638" s="16"/>
      <c r="D638" s="16"/>
      <c r="E638" s="16"/>
      <c r="F638" s="17"/>
      <c r="G638" s="16"/>
      <c r="H638" s="19"/>
      <c r="I638" s="19"/>
      <c r="J638" s="16"/>
      <c r="K638" s="20"/>
      <c r="L638" s="20"/>
      <c r="M638" s="20"/>
      <c r="N638" s="20"/>
      <c r="O638" s="20"/>
      <c r="Q638" s="20"/>
      <c r="R638" s="16"/>
      <c r="S638" s="16"/>
      <c r="T638" s="21"/>
      <c r="U638" s="21"/>
      <c r="V638" s="21"/>
      <c r="W638" s="21"/>
    </row>
    <row r="639" spans="1:23" ht="14.25" customHeight="1" x14ac:dyDescent="0.35">
      <c r="A639" s="26"/>
      <c r="B639" s="16"/>
      <c r="C639" s="16"/>
      <c r="D639" s="16"/>
      <c r="E639" s="16"/>
      <c r="F639" s="17"/>
      <c r="G639" s="16"/>
      <c r="H639" s="19"/>
      <c r="I639" s="19"/>
      <c r="J639" s="16"/>
      <c r="K639" s="20"/>
      <c r="L639" s="20"/>
      <c r="M639" s="20"/>
      <c r="N639" s="20"/>
      <c r="O639" s="20"/>
      <c r="Q639" s="20"/>
      <c r="R639" s="16"/>
      <c r="S639" s="16"/>
      <c r="T639" s="21"/>
      <c r="U639" s="21"/>
      <c r="V639" s="21"/>
      <c r="W639" s="21"/>
    </row>
    <row r="640" spans="1:23" ht="14.25" customHeight="1" x14ac:dyDescent="0.35">
      <c r="A640" s="26"/>
      <c r="B640" s="16"/>
      <c r="C640" s="16"/>
      <c r="D640" s="16"/>
      <c r="E640" s="16"/>
      <c r="F640" s="17"/>
      <c r="G640" s="16"/>
      <c r="H640" s="19"/>
      <c r="I640" s="19"/>
      <c r="J640" s="16"/>
      <c r="K640" s="20"/>
      <c r="L640" s="20"/>
      <c r="M640" s="20"/>
      <c r="N640" s="20"/>
      <c r="O640" s="20"/>
      <c r="Q640" s="20"/>
      <c r="R640" s="16"/>
      <c r="S640" s="16"/>
      <c r="T640" s="21"/>
      <c r="U640" s="21"/>
      <c r="V640" s="21"/>
      <c r="W640" s="21"/>
    </row>
    <row r="641" spans="1:23" ht="14.25" customHeight="1" x14ac:dyDescent="0.35">
      <c r="A641" s="26"/>
      <c r="B641" s="16"/>
      <c r="C641" s="16"/>
      <c r="D641" s="16"/>
      <c r="E641" s="16"/>
      <c r="F641" s="17"/>
      <c r="G641" s="16"/>
      <c r="H641" s="19"/>
      <c r="I641" s="19"/>
      <c r="J641" s="16"/>
      <c r="K641" s="20"/>
      <c r="L641" s="20"/>
      <c r="M641" s="20"/>
      <c r="N641" s="20"/>
      <c r="O641" s="20"/>
      <c r="Q641" s="20"/>
      <c r="R641" s="16"/>
      <c r="S641" s="16"/>
      <c r="T641" s="21"/>
      <c r="U641" s="21"/>
      <c r="V641" s="21"/>
      <c r="W641" s="21"/>
    </row>
    <row r="642" spans="1:23" ht="14.25" customHeight="1" x14ac:dyDescent="0.35">
      <c r="A642" s="26"/>
      <c r="B642" s="16"/>
      <c r="C642" s="16"/>
      <c r="D642" s="16"/>
      <c r="E642" s="16"/>
      <c r="F642" s="17"/>
      <c r="G642" s="16"/>
      <c r="H642" s="19"/>
      <c r="I642" s="19"/>
      <c r="J642" s="16"/>
      <c r="K642" s="20"/>
      <c r="L642" s="20"/>
      <c r="M642" s="20"/>
      <c r="N642" s="20"/>
      <c r="O642" s="20"/>
      <c r="Q642" s="20"/>
      <c r="R642" s="16"/>
      <c r="S642" s="16"/>
      <c r="T642" s="21"/>
      <c r="U642" s="21"/>
      <c r="V642" s="21"/>
      <c r="W642" s="21"/>
    </row>
    <row r="643" spans="1:23" ht="14.25" customHeight="1" x14ac:dyDescent="0.35">
      <c r="A643" s="26"/>
      <c r="B643" s="16"/>
      <c r="C643" s="16"/>
      <c r="D643" s="16"/>
      <c r="E643" s="16"/>
      <c r="F643" s="17"/>
      <c r="G643" s="16"/>
      <c r="H643" s="19"/>
      <c r="I643" s="19"/>
      <c r="J643" s="16"/>
      <c r="K643" s="20"/>
      <c r="L643" s="20"/>
      <c r="M643" s="20"/>
      <c r="N643" s="20"/>
      <c r="O643" s="20"/>
      <c r="Q643" s="20"/>
      <c r="R643" s="16"/>
      <c r="S643" s="16"/>
      <c r="T643" s="21"/>
      <c r="U643" s="21"/>
      <c r="V643" s="21"/>
      <c r="W643" s="21"/>
    </row>
    <row r="644" spans="1:23" ht="14.25" customHeight="1" x14ac:dyDescent="0.35">
      <c r="A644" s="26"/>
      <c r="B644" s="16"/>
      <c r="C644" s="16"/>
      <c r="D644" s="16"/>
      <c r="E644" s="16"/>
      <c r="F644" s="17"/>
      <c r="G644" s="16"/>
      <c r="H644" s="19"/>
      <c r="I644" s="19"/>
      <c r="J644" s="16"/>
      <c r="K644" s="20"/>
      <c r="L644" s="20"/>
      <c r="M644" s="20"/>
      <c r="N644" s="20"/>
      <c r="O644" s="20"/>
      <c r="Q644" s="20"/>
      <c r="R644" s="16"/>
      <c r="S644" s="16"/>
      <c r="T644" s="21"/>
      <c r="U644" s="21"/>
      <c r="V644" s="21"/>
      <c r="W644" s="21"/>
    </row>
    <row r="645" spans="1:23" ht="14.25" customHeight="1" x14ac:dyDescent="0.35">
      <c r="A645" s="26"/>
      <c r="B645" s="16"/>
      <c r="C645" s="16"/>
      <c r="D645" s="16"/>
      <c r="E645" s="16"/>
      <c r="F645" s="17"/>
      <c r="G645" s="16"/>
      <c r="H645" s="19"/>
      <c r="I645" s="19"/>
      <c r="J645" s="16"/>
      <c r="K645" s="20"/>
      <c r="L645" s="20"/>
      <c r="M645" s="20"/>
      <c r="N645" s="20"/>
      <c r="O645" s="20"/>
      <c r="Q645" s="20"/>
      <c r="R645" s="16"/>
      <c r="S645" s="16"/>
      <c r="T645" s="21"/>
      <c r="U645" s="21"/>
      <c r="V645" s="21"/>
      <c r="W645" s="21"/>
    </row>
    <row r="646" spans="1:23" ht="14.25" customHeight="1" x14ac:dyDescent="0.35">
      <c r="A646" s="26"/>
      <c r="B646" s="16"/>
      <c r="C646" s="16"/>
      <c r="D646" s="16"/>
      <c r="E646" s="16"/>
      <c r="F646" s="17"/>
      <c r="G646" s="16"/>
      <c r="H646" s="19"/>
      <c r="I646" s="19"/>
      <c r="J646" s="16"/>
      <c r="K646" s="20"/>
      <c r="L646" s="20"/>
      <c r="M646" s="20"/>
      <c r="N646" s="20"/>
      <c r="O646" s="20"/>
      <c r="Q646" s="20"/>
      <c r="R646" s="16"/>
      <c r="S646" s="16"/>
      <c r="T646" s="21"/>
      <c r="U646" s="21"/>
      <c r="V646" s="21"/>
      <c r="W646" s="21"/>
    </row>
    <row r="647" spans="1:23" ht="14.25" customHeight="1" x14ac:dyDescent="0.35">
      <c r="A647" s="26"/>
      <c r="B647" s="16"/>
      <c r="C647" s="16"/>
      <c r="D647" s="16"/>
      <c r="E647" s="16"/>
      <c r="F647" s="17"/>
      <c r="G647" s="16"/>
      <c r="H647" s="19"/>
      <c r="I647" s="19"/>
      <c r="J647" s="16"/>
      <c r="K647" s="20"/>
      <c r="L647" s="20"/>
      <c r="M647" s="20"/>
      <c r="N647" s="20"/>
      <c r="O647" s="20"/>
      <c r="Q647" s="20"/>
      <c r="R647" s="16"/>
      <c r="S647" s="16"/>
      <c r="T647" s="21"/>
      <c r="U647" s="21"/>
      <c r="V647" s="21"/>
      <c r="W647" s="21"/>
    </row>
    <row r="648" spans="1:23" ht="14.25" customHeight="1" x14ac:dyDescent="0.35">
      <c r="A648" s="26"/>
      <c r="B648" s="16"/>
      <c r="C648" s="16"/>
      <c r="D648" s="16"/>
      <c r="E648" s="16"/>
      <c r="F648" s="17"/>
      <c r="G648" s="16"/>
      <c r="H648" s="19"/>
      <c r="I648" s="19"/>
      <c r="J648" s="16"/>
      <c r="K648" s="20"/>
      <c r="L648" s="20"/>
      <c r="M648" s="20"/>
      <c r="N648" s="20"/>
      <c r="O648" s="20"/>
      <c r="Q648" s="20"/>
      <c r="R648" s="16"/>
      <c r="S648" s="16"/>
      <c r="T648" s="21"/>
      <c r="U648" s="21"/>
      <c r="V648" s="21"/>
      <c r="W648" s="21"/>
    </row>
    <row r="649" spans="1:23" ht="14.25" customHeight="1" x14ac:dyDescent="0.35">
      <c r="A649" s="26"/>
      <c r="B649" s="16"/>
      <c r="C649" s="16"/>
      <c r="D649" s="16"/>
      <c r="E649" s="16"/>
      <c r="F649" s="17"/>
      <c r="G649" s="16"/>
      <c r="H649" s="19"/>
      <c r="I649" s="19"/>
      <c r="J649" s="16"/>
      <c r="K649" s="20"/>
      <c r="L649" s="20"/>
      <c r="M649" s="20"/>
      <c r="N649" s="20"/>
      <c r="O649" s="20"/>
      <c r="Q649" s="20"/>
      <c r="R649" s="16"/>
      <c r="S649" s="16"/>
      <c r="T649" s="21"/>
      <c r="U649" s="21"/>
      <c r="V649" s="21"/>
      <c r="W649" s="21"/>
    </row>
    <row r="650" spans="1:23" ht="14.25" customHeight="1" x14ac:dyDescent="0.35">
      <c r="A650" s="26"/>
      <c r="B650" s="16"/>
      <c r="C650" s="16"/>
      <c r="D650" s="16"/>
      <c r="E650" s="16"/>
      <c r="F650" s="17"/>
      <c r="G650" s="16"/>
      <c r="H650" s="19"/>
      <c r="I650" s="19"/>
      <c r="J650" s="16"/>
      <c r="K650" s="20"/>
      <c r="L650" s="20"/>
      <c r="M650" s="20"/>
      <c r="N650" s="20"/>
      <c r="O650" s="20"/>
      <c r="Q650" s="20"/>
      <c r="R650" s="16"/>
      <c r="S650" s="16"/>
      <c r="T650" s="21"/>
      <c r="U650" s="21"/>
      <c r="V650" s="21"/>
      <c r="W650" s="21"/>
    </row>
    <row r="651" spans="1:23" ht="14.25" customHeight="1" x14ac:dyDescent="0.35">
      <c r="A651" s="26"/>
      <c r="B651" s="16"/>
      <c r="C651" s="16"/>
      <c r="D651" s="16"/>
      <c r="E651" s="16"/>
      <c r="F651" s="17"/>
      <c r="G651" s="16"/>
      <c r="H651" s="19"/>
      <c r="I651" s="19"/>
      <c r="J651" s="16"/>
      <c r="K651" s="20"/>
      <c r="L651" s="20"/>
      <c r="M651" s="20"/>
      <c r="N651" s="20"/>
      <c r="O651" s="20"/>
      <c r="Q651" s="20"/>
      <c r="R651" s="16"/>
      <c r="S651" s="16"/>
      <c r="T651" s="21"/>
      <c r="U651" s="21"/>
      <c r="V651" s="21"/>
      <c r="W651" s="21"/>
    </row>
    <row r="652" spans="1:23" ht="14.25" customHeight="1" x14ac:dyDescent="0.35">
      <c r="A652" s="26"/>
      <c r="B652" s="16"/>
      <c r="C652" s="16"/>
      <c r="D652" s="16"/>
      <c r="E652" s="16"/>
      <c r="F652" s="17"/>
      <c r="G652" s="16"/>
      <c r="H652" s="19"/>
      <c r="I652" s="19"/>
      <c r="J652" s="16"/>
      <c r="K652" s="20"/>
      <c r="L652" s="20"/>
      <c r="M652" s="20"/>
      <c r="N652" s="20"/>
      <c r="O652" s="20"/>
      <c r="Q652" s="20"/>
      <c r="R652" s="16"/>
      <c r="S652" s="16"/>
      <c r="T652" s="21"/>
      <c r="U652" s="21"/>
      <c r="V652" s="21"/>
      <c r="W652" s="21"/>
    </row>
    <row r="653" spans="1:23" ht="14.25" customHeight="1" x14ac:dyDescent="0.35">
      <c r="A653" s="26"/>
      <c r="B653" s="16"/>
      <c r="C653" s="16"/>
      <c r="D653" s="16"/>
      <c r="E653" s="16"/>
      <c r="F653" s="17"/>
      <c r="G653" s="16"/>
      <c r="H653" s="19"/>
      <c r="I653" s="19"/>
      <c r="J653" s="16"/>
      <c r="K653" s="20"/>
      <c r="L653" s="20"/>
      <c r="M653" s="20"/>
      <c r="N653" s="20"/>
      <c r="O653" s="20"/>
      <c r="Q653" s="20"/>
      <c r="R653" s="16"/>
      <c r="S653" s="16"/>
      <c r="T653" s="21"/>
      <c r="U653" s="21"/>
      <c r="V653" s="21"/>
      <c r="W653" s="21"/>
    </row>
    <row r="654" spans="1:23" ht="14.25" customHeight="1" x14ac:dyDescent="0.35">
      <c r="A654" s="26"/>
      <c r="B654" s="16"/>
      <c r="C654" s="16"/>
      <c r="D654" s="16"/>
      <c r="E654" s="16"/>
      <c r="F654" s="17"/>
      <c r="G654" s="16"/>
      <c r="H654" s="19"/>
      <c r="I654" s="19"/>
      <c r="J654" s="16"/>
      <c r="K654" s="20"/>
      <c r="L654" s="20"/>
      <c r="M654" s="20"/>
      <c r="N654" s="20"/>
      <c r="O654" s="20"/>
      <c r="Q654" s="20"/>
      <c r="R654" s="16"/>
      <c r="S654" s="16"/>
      <c r="T654" s="21"/>
      <c r="U654" s="21"/>
      <c r="V654" s="21"/>
      <c r="W654" s="21"/>
    </row>
    <row r="655" spans="1:23" ht="14.25" customHeight="1" x14ac:dyDescent="0.35">
      <c r="A655" s="26"/>
      <c r="B655" s="16"/>
      <c r="C655" s="16"/>
      <c r="D655" s="16"/>
      <c r="E655" s="16"/>
      <c r="F655" s="17"/>
      <c r="G655" s="16"/>
      <c r="H655" s="19"/>
      <c r="I655" s="19"/>
      <c r="J655" s="16"/>
      <c r="K655" s="20"/>
      <c r="L655" s="20"/>
      <c r="M655" s="20"/>
      <c r="N655" s="20"/>
      <c r="O655" s="20"/>
      <c r="Q655" s="20"/>
      <c r="R655" s="16"/>
      <c r="S655" s="16"/>
      <c r="T655" s="21"/>
      <c r="U655" s="21"/>
      <c r="V655" s="21"/>
      <c r="W655" s="21"/>
    </row>
    <row r="656" spans="1:23" ht="14.25" customHeight="1" x14ac:dyDescent="0.35">
      <c r="A656" s="26"/>
      <c r="B656" s="16"/>
      <c r="C656" s="16"/>
      <c r="D656" s="16"/>
      <c r="E656" s="16"/>
      <c r="F656" s="17"/>
      <c r="G656" s="16"/>
      <c r="H656" s="19"/>
      <c r="I656" s="19"/>
      <c r="J656" s="16"/>
      <c r="K656" s="20"/>
      <c r="L656" s="20"/>
      <c r="M656" s="20"/>
      <c r="N656" s="20"/>
      <c r="O656" s="20"/>
      <c r="Q656" s="20"/>
      <c r="R656" s="16"/>
      <c r="S656" s="16"/>
      <c r="T656" s="21"/>
      <c r="U656" s="21"/>
      <c r="V656" s="21"/>
      <c r="W656" s="21"/>
    </row>
    <row r="657" spans="1:23" ht="14.25" customHeight="1" x14ac:dyDescent="0.35">
      <c r="A657" s="26"/>
      <c r="B657" s="16"/>
      <c r="C657" s="16"/>
      <c r="D657" s="16"/>
      <c r="E657" s="16"/>
      <c r="F657" s="17"/>
      <c r="G657" s="16"/>
      <c r="H657" s="19"/>
      <c r="I657" s="19"/>
      <c r="J657" s="16"/>
      <c r="K657" s="20"/>
      <c r="L657" s="20"/>
      <c r="M657" s="20"/>
      <c r="N657" s="20"/>
      <c r="O657" s="20"/>
      <c r="Q657" s="20"/>
      <c r="R657" s="16"/>
      <c r="S657" s="16"/>
      <c r="T657" s="21"/>
      <c r="U657" s="21"/>
      <c r="V657" s="21"/>
      <c r="W657" s="21"/>
    </row>
    <row r="658" spans="1:23" ht="14.25" customHeight="1" x14ac:dyDescent="0.35">
      <c r="A658" s="26"/>
      <c r="B658" s="16"/>
      <c r="C658" s="16"/>
      <c r="D658" s="16"/>
      <c r="E658" s="16"/>
      <c r="F658" s="17"/>
      <c r="G658" s="16"/>
      <c r="H658" s="19"/>
      <c r="I658" s="19"/>
      <c r="J658" s="16"/>
      <c r="K658" s="20"/>
      <c r="L658" s="20"/>
      <c r="M658" s="20"/>
      <c r="N658" s="20"/>
      <c r="O658" s="20"/>
      <c r="Q658" s="20"/>
      <c r="R658" s="16"/>
      <c r="S658" s="16"/>
      <c r="T658" s="21"/>
      <c r="U658" s="21"/>
      <c r="V658" s="21"/>
      <c r="W658" s="21"/>
    </row>
    <row r="659" spans="1:23" ht="14.25" customHeight="1" x14ac:dyDescent="0.35">
      <c r="A659" s="26"/>
      <c r="B659" s="16"/>
      <c r="C659" s="16"/>
      <c r="D659" s="16"/>
      <c r="E659" s="16"/>
      <c r="F659" s="17"/>
      <c r="G659" s="16"/>
      <c r="H659" s="19"/>
      <c r="I659" s="19"/>
      <c r="J659" s="16"/>
      <c r="K659" s="20"/>
      <c r="L659" s="20"/>
      <c r="M659" s="20"/>
      <c r="N659" s="20"/>
      <c r="O659" s="20"/>
      <c r="Q659" s="20"/>
      <c r="R659" s="16"/>
      <c r="S659" s="16"/>
      <c r="T659" s="21"/>
      <c r="U659" s="21"/>
      <c r="V659" s="21"/>
      <c r="W659" s="21"/>
    </row>
    <row r="660" spans="1:23" ht="14.25" customHeight="1" x14ac:dyDescent="0.35">
      <c r="A660" s="26"/>
      <c r="B660" s="16"/>
      <c r="C660" s="16"/>
      <c r="D660" s="16"/>
      <c r="E660" s="16"/>
      <c r="F660" s="17"/>
      <c r="G660" s="16"/>
      <c r="H660" s="19"/>
      <c r="I660" s="19"/>
      <c r="J660" s="16"/>
      <c r="K660" s="20"/>
      <c r="L660" s="20"/>
      <c r="M660" s="20"/>
      <c r="N660" s="20"/>
      <c r="O660" s="20"/>
      <c r="Q660" s="20"/>
      <c r="R660" s="16"/>
      <c r="S660" s="16"/>
      <c r="T660" s="21"/>
      <c r="U660" s="21"/>
      <c r="V660" s="21"/>
      <c r="W660" s="21"/>
    </row>
    <row r="661" spans="1:23" ht="14.25" customHeight="1" x14ac:dyDescent="0.35">
      <c r="A661" s="26"/>
      <c r="B661" s="16"/>
      <c r="C661" s="16"/>
      <c r="D661" s="16"/>
      <c r="E661" s="16"/>
      <c r="F661" s="17"/>
      <c r="G661" s="16"/>
      <c r="H661" s="19"/>
      <c r="I661" s="19"/>
      <c r="J661" s="16"/>
      <c r="K661" s="20"/>
      <c r="L661" s="20"/>
      <c r="M661" s="20"/>
      <c r="N661" s="20"/>
      <c r="O661" s="20"/>
      <c r="Q661" s="20"/>
      <c r="R661" s="16"/>
      <c r="S661" s="16"/>
      <c r="T661" s="21"/>
      <c r="U661" s="21"/>
      <c r="V661" s="21"/>
      <c r="W661" s="21"/>
    </row>
    <row r="662" spans="1:23" ht="14.25" customHeight="1" x14ac:dyDescent="0.35">
      <c r="A662" s="26"/>
      <c r="B662" s="16"/>
      <c r="C662" s="16"/>
      <c r="D662" s="16"/>
      <c r="E662" s="16"/>
      <c r="F662" s="17"/>
      <c r="G662" s="16"/>
      <c r="H662" s="19"/>
      <c r="I662" s="19"/>
      <c r="J662" s="16"/>
      <c r="K662" s="20"/>
      <c r="L662" s="20"/>
      <c r="M662" s="20"/>
      <c r="N662" s="20"/>
      <c r="O662" s="20"/>
      <c r="Q662" s="20"/>
      <c r="R662" s="16"/>
      <c r="S662" s="16"/>
      <c r="T662" s="21"/>
      <c r="U662" s="21"/>
      <c r="V662" s="21"/>
      <c r="W662" s="21"/>
    </row>
    <row r="663" spans="1:23" ht="14.25" customHeight="1" x14ac:dyDescent="0.35">
      <c r="A663" s="26"/>
      <c r="B663" s="16"/>
      <c r="C663" s="16"/>
      <c r="D663" s="16"/>
      <c r="E663" s="16"/>
      <c r="F663" s="17"/>
      <c r="G663" s="16"/>
      <c r="H663" s="19"/>
      <c r="I663" s="19"/>
      <c r="J663" s="16"/>
      <c r="K663" s="20"/>
      <c r="L663" s="20"/>
      <c r="M663" s="20"/>
      <c r="N663" s="20"/>
      <c r="O663" s="20"/>
      <c r="Q663" s="20"/>
      <c r="R663" s="16"/>
      <c r="S663" s="16"/>
      <c r="T663" s="21"/>
      <c r="U663" s="21"/>
      <c r="V663" s="21"/>
      <c r="W663" s="21"/>
    </row>
    <row r="664" spans="1:23" ht="14.25" customHeight="1" x14ac:dyDescent="0.35">
      <c r="A664" s="26"/>
      <c r="B664" s="16"/>
      <c r="C664" s="16"/>
      <c r="D664" s="16"/>
      <c r="E664" s="16"/>
      <c r="F664" s="17"/>
      <c r="G664" s="16"/>
      <c r="H664" s="19"/>
      <c r="I664" s="19"/>
      <c r="J664" s="16"/>
      <c r="K664" s="20"/>
      <c r="L664" s="20"/>
      <c r="M664" s="20"/>
      <c r="N664" s="20"/>
      <c r="O664" s="20"/>
      <c r="Q664" s="20"/>
      <c r="R664" s="16"/>
      <c r="S664" s="16"/>
      <c r="T664" s="21"/>
      <c r="U664" s="21"/>
      <c r="V664" s="21"/>
      <c r="W664" s="21"/>
    </row>
    <row r="665" spans="1:23" ht="14.25" customHeight="1" x14ac:dyDescent="0.35">
      <c r="A665" s="26"/>
      <c r="B665" s="16"/>
      <c r="C665" s="16"/>
      <c r="D665" s="16"/>
      <c r="E665" s="16"/>
      <c r="F665" s="17"/>
      <c r="G665" s="16"/>
      <c r="H665" s="19"/>
      <c r="I665" s="19"/>
      <c r="J665" s="16"/>
      <c r="K665" s="20"/>
      <c r="L665" s="20"/>
      <c r="M665" s="20"/>
      <c r="N665" s="20"/>
      <c r="O665" s="20"/>
      <c r="Q665" s="20"/>
      <c r="R665" s="16"/>
      <c r="S665" s="16"/>
      <c r="T665" s="21"/>
      <c r="U665" s="21"/>
      <c r="V665" s="21"/>
      <c r="W665" s="21"/>
    </row>
    <row r="666" spans="1:23" ht="14.25" customHeight="1" x14ac:dyDescent="0.35">
      <c r="A666" s="26"/>
      <c r="B666" s="16"/>
      <c r="C666" s="16"/>
      <c r="D666" s="16"/>
      <c r="E666" s="16"/>
      <c r="F666" s="17"/>
      <c r="G666" s="16"/>
      <c r="H666" s="19"/>
      <c r="I666" s="19"/>
      <c r="J666" s="16"/>
      <c r="K666" s="20"/>
      <c r="L666" s="20"/>
      <c r="M666" s="20"/>
      <c r="N666" s="20"/>
      <c r="O666" s="20"/>
      <c r="Q666" s="20"/>
      <c r="R666" s="16"/>
      <c r="S666" s="16"/>
      <c r="T666" s="21"/>
      <c r="U666" s="21"/>
      <c r="V666" s="21"/>
      <c r="W666" s="21"/>
    </row>
    <row r="667" spans="1:23" ht="14.25" customHeight="1" x14ac:dyDescent="0.35">
      <c r="A667" s="26"/>
      <c r="B667" s="16"/>
      <c r="C667" s="16"/>
      <c r="D667" s="16"/>
      <c r="E667" s="16"/>
      <c r="F667" s="17"/>
      <c r="G667" s="16"/>
      <c r="H667" s="19"/>
      <c r="I667" s="19"/>
      <c r="J667" s="16"/>
      <c r="K667" s="20"/>
      <c r="L667" s="20"/>
      <c r="M667" s="20"/>
      <c r="N667" s="20"/>
      <c r="O667" s="20"/>
      <c r="Q667" s="20"/>
      <c r="R667" s="16"/>
      <c r="S667" s="16"/>
      <c r="T667" s="21"/>
      <c r="U667" s="21"/>
      <c r="V667" s="21"/>
      <c r="W667" s="21"/>
    </row>
    <row r="668" spans="1:23" ht="14.25" customHeight="1" x14ac:dyDescent="0.35">
      <c r="A668" s="26"/>
      <c r="B668" s="16"/>
      <c r="C668" s="16"/>
      <c r="D668" s="16"/>
      <c r="E668" s="16"/>
      <c r="F668" s="17"/>
      <c r="G668" s="16"/>
      <c r="H668" s="19"/>
      <c r="I668" s="19"/>
      <c r="J668" s="16"/>
      <c r="K668" s="20"/>
      <c r="L668" s="20"/>
      <c r="M668" s="20"/>
      <c r="N668" s="20"/>
      <c r="O668" s="20"/>
      <c r="Q668" s="20"/>
      <c r="R668" s="16"/>
      <c r="S668" s="16"/>
      <c r="T668" s="21"/>
      <c r="U668" s="21"/>
      <c r="V668" s="21"/>
      <c r="W668" s="21"/>
    </row>
    <row r="669" spans="1:23" ht="14.25" customHeight="1" x14ac:dyDescent="0.35">
      <c r="A669" s="26"/>
      <c r="B669" s="16"/>
      <c r="C669" s="16"/>
      <c r="D669" s="16"/>
      <c r="E669" s="16"/>
      <c r="F669" s="17"/>
      <c r="G669" s="16"/>
      <c r="H669" s="19"/>
      <c r="I669" s="19"/>
      <c r="J669" s="16"/>
      <c r="K669" s="20"/>
      <c r="L669" s="20"/>
      <c r="M669" s="20"/>
      <c r="N669" s="20"/>
      <c r="O669" s="20"/>
      <c r="Q669" s="20"/>
      <c r="R669" s="16"/>
      <c r="S669" s="16"/>
      <c r="T669" s="21"/>
      <c r="U669" s="21"/>
      <c r="V669" s="21"/>
      <c r="W669" s="21"/>
    </row>
    <row r="670" spans="1:23" ht="14.25" customHeight="1" x14ac:dyDescent="0.35">
      <c r="A670" s="26"/>
      <c r="B670" s="16"/>
      <c r="C670" s="16"/>
      <c r="D670" s="16"/>
      <c r="E670" s="16"/>
      <c r="F670" s="17"/>
      <c r="G670" s="16"/>
      <c r="H670" s="19"/>
      <c r="I670" s="19"/>
      <c r="J670" s="16"/>
      <c r="K670" s="20"/>
      <c r="L670" s="20"/>
      <c r="M670" s="20"/>
      <c r="N670" s="20"/>
      <c r="O670" s="20"/>
      <c r="Q670" s="20"/>
      <c r="R670" s="16"/>
      <c r="S670" s="16"/>
      <c r="T670" s="21"/>
      <c r="U670" s="21"/>
      <c r="V670" s="21"/>
      <c r="W670" s="21"/>
    </row>
    <row r="671" spans="1:23" ht="14.25" customHeight="1" x14ac:dyDescent="0.35">
      <c r="A671" s="26"/>
      <c r="B671" s="16"/>
      <c r="C671" s="16"/>
      <c r="D671" s="16"/>
      <c r="E671" s="16"/>
      <c r="F671" s="17"/>
      <c r="G671" s="16"/>
      <c r="H671" s="19"/>
      <c r="I671" s="19"/>
      <c r="J671" s="16"/>
      <c r="K671" s="20"/>
      <c r="L671" s="20"/>
      <c r="M671" s="20"/>
      <c r="N671" s="20"/>
      <c r="O671" s="20"/>
      <c r="Q671" s="20"/>
      <c r="R671" s="16"/>
      <c r="S671" s="16"/>
      <c r="T671" s="21"/>
      <c r="U671" s="21"/>
      <c r="V671" s="21"/>
      <c r="W671" s="21"/>
    </row>
    <row r="672" spans="1:23" ht="14.25" customHeight="1" x14ac:dyDescent="0.35">
      <c r="A672" s="26"/>
      <c r="B672" s="16"/>
      <c r="C672" s="16"/>
      <c r="D672" s="16"/>
      <c r="E672" s="16"/>
      <c r="F672" s="17"/>
      <c r="G672" s="16"/>
      <c r="H672" s="19"/>
      <c r="I672" s="19"/>
      <c r="J672" s="16"/>
      <c r="K672" s="20"/>
      <c r="L672" s="20"/>
      <c r="M672" s="20"/>
      <c r="N672" s="20"/>
      <c r="O672" s="20"/>
      <c r="Q672" s="20"/>
      <c r="R672" s="16"/>
      <c r="S672" s="16"/>
      <c r="T672" s="21"/>
      <c r="U672" s="21"/>
      <c r="V672" s="21"/>
      <c r="W672" s="21"/>
    </row>
    <row r="673" spans="1:23" ht="14.25" customHeight="1" x14ac:dyDescent="0.35">
      <c r="A673" s="26"/>
      <c r="B673" s="16"/>
      <c r="C673" s="16"/>
      <c r="D673" s="16"/>
      <c r="E673" s="16"/>
      <c r="F673" s="17"/>
      <c r="G673" s="16"/>
      <c r="H673" s="19"/>
      <c r="I673" s="19"/>
      <c r="J673" s="16"/>
      <c r="K673" s="20"/>
      <c r="L673" s="20"/>
      <c r="M673" s="20"/>
      <c r="N673" s="20"/>
      <c r="O673" s="20"/>
      <c r="Q673" s="20"/>
      <c r="R673" s="16"/>
      <c r="S673" s="16"/>
      <c r="T673" s="21"/>
      <c r="U673" s="21"/>
      <c r="V673" s="21"/>
      <c r="W673" s="21"/>
    </row>
    <row r="674" spans="1:23" ht="14.25" customHeight="1" x14ac:dyDescent="0.35">
      <c r="A674" s="26"/>
      <c r="B674" s="16"/>
      <c r="C674" s="16"/>
      <c r="D674" s="16"/>
      <c r="E674" s="16"/>
      <c r="F674" s="17"/>
      <c r="G674" s="16"/>
      <c r="H674" s="19"/>
      <c r="I674" s="19"/>
      <c r="J674" s="16"/>
      <c r="K674" s="20"/>
      <c r="L674" s="20"/>
      <c r="M674" s="20"/>
      <c r="N674" s="20"/>
      <c r="O674" s="20"/>
      <c r="Q674" s="20"/>
      <c r="R674" s="16"/>
      <c r="S674" s="16"/>
      <c r="T674" s="21"/>
      <c r="U674" s="21"/>
      <c r="V674" s="21"/>
      <c r="W674" s="21"/>
    </row>
    <row r="675" spans="1:23" ht="14.25" customHeight="1" x14ac:dyDescent="0.35">
      <c r="A675" s="26"/>
      <c r="B675" s="16"/>
      <c r="C675" s="16"/>
      <c r="D675" s="16"/>
      <c r="E675" s="16"/>
      <c r="F675" s="17"/>
      <c r="G675" s="16"/>
      <c r="H675" s="19"/>
      <c r="I675" s="19"/>
      <c r="J675" s="16"/>
      <c r="K675" s="20"/>
      <c r="L675" s="20"/>
      <c r="M675" s="20"/>
      <c r="N675" s="20"/>
      <c r="O675" s="20"/>
      <c r="Q675" s="20"/>
      <c r="R675" s="16"/>
      <c r="S675" s="16"/>
      <c r="T675" s="21"/>
      <c r="U675" s="21"/>
      <c r="V675" s="21"/>
      <c r="W675" s="21"/>
    </row>
    <row r="676" spans="1:23" ht="14.25" customHeight="1" x14ac:dyDescent="0.35">
      <c r="A676" s="26"/>
      <c r="B676" s="16"/>
      <c r="C676" s="16"/>
      <c r="D676" s="16"/>
      <c r="E676" s="16"/>
      <c r="F676" s="17"/>
      <c r="G676" s="16"/>
      <c r="H676" s="19"/>
      <c r="I676" s="19"/>
      <c r="J676" s="16"/>
      <c r="K676" s="20"/>
      <c r="L676" s="20"/>
      <c r="M676" s="20"/>
      <c r="N676" s="20"/>
      <c r="O676" s="20"/>
      <c r="Q676" s="20"/>
      <c r="R676" s="16"/>
      <c r="S676" s="16"/>
      <c r="T676" s="21"/>
      <c r="U676" s="21"/>
      <c r="V676" s="21"/>
      <c r="W676" s="21"/>
    </row>
    <row r="677" spans="1:23" ht="14.25" customHeight="1" x14ac:dyDescent="0.35">
      <c r="A677" s="26"/>
      <c r="B677" s="16"/>
      <c r="C677" s="16"/>
      <c r="D677" s="16"/>
      <c r="E677" s="16"/>
      <c r="F677" s="17"/>
      <c r="G677" s="16"/>
      <c r="H677" s="19"/>
      <c r="I677" s="19"/>
      <c r="J677" s="16"/>
      <c r="K677" s="20"/>
      <c r="L677" s="20"/>
      <c r="M677" s="20"/>
      <c r="N677" s="20"/>
      <c r="O677" s="20"/>
      <c r="Q677" s="20"/>
      <c r="R677" s="16"/>
      <c r="S677" s="16"/>
      <c r="T677" s="21"/>
      <c r="U677" s="21"/>
      <c r="V677" s="21"/>
      <c r="W677" s="21"/>
    </row>
    <row r="678" spans="1:23" ht="14.25" customHeight="1" x14ac:dyDescent="0.35">
      <c r="A678" s="26"/>
      <c r="B678" s="16"/>
      <c r="C678" s="16"/>
      <c r="D678" s="16"/>
      <c r="E678" s="16"/>
      <c r="F678" s="17"/>
      <c r="G678" s="16"/>
      <c r="H678" s="19"/>
      <c r="I678" s="19"/>
      <c r="J678" s="16"/>
      <c r="K678" s="20"/>
      <c r="L678" s="20"/>
      <c r="M678" s="20"/>
      <c r="N678" s="20"/>
      <c r="O678" s="20"/>
      <c r="Q678" s="20"/>
      <c r="R678" s="16"/>
      <c r="S678" s="16"/>
      <c r="T678" s="21"/>
      <c r="U678" s="21"/>
      <c r="V678" s="21"/>
      <c r="W678" s="21"/>
    </row>
    <row r="679" spans="1:23" ht="14.25" customHeight="1" x14ac:dyDescent="0.35">
      <c r="A679" s="26"/>
      <c r="B679" s="16"/>
      <c r="C679" s="16"/>
      <c r="D679" s="16"/>
      <c r="E679" s="16"/>
      <c r="F679" s="17"/>
      <c r="G679" s="16"/>
      <c r="H679" s="19"/>
      <c r="I679" s="19"/>
      <c r="J679" s="16"/>
      <c r="K679" s="20"/>
      <c r="L679" s="20"/>
      <c r="M679" s="20"/>
      <c r="N679" s="20"/>
      <c r="O679" s="20"/>
      <c r="Q679" s="20"/>
      <c r="R679" s="16"/>
      <c r="S679" s="16"/>
      <c r="T679" s="21"/>
      <c r="U679" s="21"/>
      <c r="V679" s="21"/>
      <c r="W679" s="21"/>
    </row>
    <row r="680" spans="1:23" ht="14.25" customHeight="1" x14ac:dyDescent="0.35">
      <c r="A680" s="26"/>
      <c r="B680" s="16"/>
      <c r="C680" s="16"/>
      <c r="D680" s="16"/>
      <c r="E680" s="16"/>
      <c r="F680" s="17"/>
      <c r="G680" s="16"/>
      <c r="H680" s="19"/>
      <c r="I680" s="19"/>
      <c r="J680" s="16"/>
      <c r="K680" s="20"/>
      <c r="L680" s="20"/>
      <c r="M680" s="20"/>
      <c r="N680" s="20"/>
      <c r="O680" s="20"/>
      <c r="Q680" s="20"/>
      <c r="R680" s="16"/>
      <c r="S680" s="16"/>
      <c r="T680" s="21"/>
      <c r="U680" s="21"/>
      <c r="V680" s="21"/>
      <c r="W680" s="21"/>
    </row>
    <row r="681" spans="1:23" ht="14.25" customHeight="1" x14ac:dyDescent="0.35">
      <c r="A681" s="26"/>
      <c r="B681" s="16"/>
      <c r="C681" s="16"/>
      <c r="D681" s="16"/>
      <c r="E681" s="16"/>
      <c r="F681" s="17"/>
      <c r="G681" s="16"/>
      <c r="H681" s="19"/>
      <c r="I681" s="19"/>
      <c r="J681" s="16"/>
      <c r="K681" s="20"/>
      <c r="L681" s="20"/>
      <c r="M681" s="20"/>
      <c r="N681" s="20"/>
      <c r="O681" s="20"/>
      <c r="Q681" s="20"/>
      <c r="R681" s="16"/>
      <c r="S681" s="16"/>
      <c r="T681" s="21"/>
      <c r="U681" s="21"/>
      <c r="V681" s="21"/>
      <c r="W681" s="21"/>
    </row>
    <row r="682" spans="1:23" ht="14.25" customHeight="1" x14ac:dyDescent="0.35">
      <c r="A682" s="26"/>
      <c r="B682" s="16"/>
      <c r="C682" s="16"/>
      <c r="D682" s="16"/>
      <c r="E682" s="16"/>
      <c r="F682" s="17"/>
      <c r="G682" s="16"/>
      <c r="H682" s="19"/>
      <c r="I682" s="19"/>
      <c r="J682" s="16"/>
      <c r="K682" s="20"/>
      <c r="L682" s="20"/>
      <c r="M682" s="20"/>
      <c r="N682" s="20"/>
      <c r="O682" s="20"/>
      <c r="Q682" s="20"/>
      <c r="R682" s="16"/>
      <c r="S682" s="16"/>
      <c r="T682" s="21"/>
      <c r="U682" s="21"/>
      <c r="V682" s="21"/>
      <c r="W682" s="21"/>
    </row>
    <row r="683" spans="1:23" ht="14.25" customHeight="1" x14ac:dyDescent="0.35">
      <c r="A683" s="26"/>
      <c r="B683" s="16"/>
      <c r="C683" s="16"/>
      <c r="D683" s="16"/>
      <c r="E683" s="16"/>
      <c r="F683" s="17"/>
      <c r="G683" s="16"/>
      <c r="H683" s="19"/>
      <c r="I683" s="19"/>
      <c r="J683" s="16"/>
      <c r="K683" s="20"/>
      <c r="L683" s="20"/>
      <c r="M683" s="20"/>
      <c r="N683" s="20"/>
      <c r="O683" s="20"/>
      <c r="Q683" s="20"/>
      <c r="R683" s="16"/>
      <c r="S683" s="16"/>
      <c r="T683" s="21"/>
      <c r="U683" s="21"/>
      <c r="V683" s="21"/>
      <c r="W683" s="21"/>
    </row>
    <row r="684" spans="1:23" ht="14.25" customHeight="1" x14ac:dyDescent="0.35">
      <c r="A684" s="26"/>
      <c r="B684" s="16"/>
      <c r="C684" s="16"/>
      <c r="D684" s="16"/>
      <c r="E684" s="16"/>
      <c r="F684" s="17"/>
      <c r="G684" s="16"/>
      <c r="H684" s="19"/>
      <c r="I684" s="19"/>
      <c r="J684" s="16"/>
      <c r="K684" s="20"/>
      <c r="L684" s="20"/>
      <c r="M684" s="20"/>
      <c r="N684" s="20"/>
      <c r="O684" s="20"/>
      <c r="Q684" s="20"/>
      <c r="R684" s="16"/>
      <c r="S684" s="16"/>
      <c r="T684" s="21"/>
      <c r="U684" s="21"/>
      <c r="V684" s="21"/>
      <c r="W684" s="21"/>
    </row>
    <row r="685" spans="1:23" ht="14.25" customHeight="1" x14ac:dyDescent="0.35">
      <c r="A685" s="26"/>
      <c r="B685" s="16"/>
      <c r="C685" s="16"/>
      <c r="D685" s="16"/>
      <c r="E685" s="16"/>
      <c r="F685" s="17"/>
      <c r="G685" s="16"/>
      <c r="H685" s="19"/>
      <c r="I685" s="19"/>
      <c r="J685" s="16"/>
      <c r="K685" s="20"/>
      <c r="L685" s="20"/>
      <c r="M685" s="20"/>
      <c r="N685" s="20"/>
      <c r="O685" s="20"/>
      <c r="Q685" s="20"/>
      <c r="R685" s="16"/>
      <c r="S685" s="16"/>
      <c r="T685" s="21"/>
      <c r="U685" s="21"/>
      <c r="V685" s="21"/>
      <c r="W685" s="21"/>
    </row>
    <row r="686" spans="1:23" ht="14.25" customHeight="1" x14ac:dyDescent="0.35">
      <c r="A686" s="26"/>
      <c r="B686" s="16"/>
      <c r="C686" s="16"/>
      <c r="D686" s="16"/>
      <c r="E686" s="16"/>
      <c r="F686" s="17"/>
      <c r="G686" s="16"/>
      <c r="H686" s="19"/>
      <c r="I686" s="19"/>
      <c r="J686" s="16"/>
      <c r="K686" s="20"/>
      <c r="L686" s="20"/>
      <c r="M686" s="20"/>
      <c r="N686" s="20"/>
      <c r="O686" s="20"/>
      <c r="Q686" s="20"/>
      <c r="R686" s="16"/>
      <c r="S686" s="16"/>
      <c r="T686" s="21"/>
      <c r="U686" s="21"/>
      <c r="V686" s="21"/>
      <c r="W686" s="21"/>
    </row>
    <row r="687" spans="1:23" ht="14.25" customHeight="1" x14ac:dyDescent="0.35">
      <c r="A687" s="26"/>
      <c r="B687" s="16"/>
      <c r="C687" s="16"/>
      <c r="D687" s="16"/>
      <c r="E687" s="16"/>
      <c r="F687" s="17"/>
      <c r="G687" s="16"/>
      <c r="H687" s="19"/>
      <c r="I687" s="19"/>
      <c r="J687" s="16"/>
      <c r="K687" s="20"/>
      <c r="L687" s="20"/>
      <c r="M687" s="20"/>
      <c r="N687" s="20"/>
      <c r="O687" s="20"/>
      <c r="Q687" s="20"/>
      <c r="R687" s="16"/>
      <c r="S687" s="16"/>
      <c r="T687" s="21"/>
      <c r="U687" s="21"/>
      <c r="V687" s="21"/>
      <c r="W687" s="21"/>
    </row>
    <row r="688" spans="1:23" ht="14.25" customHeight="1" x14ac:dyDescent="0.35">
      <c r="A688" s="26"/>
      <c r="B688" s="16"/>
      <c r="C688" s="16"/>
      <c r="D688" s="16"/>
      <c r="E688" s="16"/>
      <c r="F688" s="17"/>
      <c r="G688" s="16"/>
      <c r="H688" s="19"/>
      <c r="I688" s="19"/>
      <c r="J688" s="16"/>
      <c r="K688" s="20"/>
      <c r="L688" s="20"/>
      <c r="M688" s="20"/>
      <c r="N688" s="20"/>
      <c r="O688" s="20"/>
      <c r="Q688" s="20"/>
      <c r="R688" s="16"/>
      <c r="S688" s="16"/>
      <c r="T688" s="21"/>
      <c r="U688" s="21"/>
      <c r="V688" s="21"/>
      <c r="W688" s="21"/>
    </row>
    <row r="689" spans="1:23" ht="14.25" customHeight="1" x14ac:dyDescent="0.35">
      <c r="A689" s="26"/>
      <c r="B689" s="16"/>
      <c r="C689" s="16"/>
      <c r="D689" s="16"/>
      <c r="E689" s="16"/>
      <c r="F689" s="17"/>
      <c r="G689" s="16"/>
      <c r="H689" s="19"/>
      <c r="I689" s="19"/>
      <c r="J689" s="16"/>
      <c r="K689" s="20"/>
      <c r="L689" s="20"/>
      <c r="M689" s="20"/>
      <c r="N689" s="20"/>
      <c r="O689" s="20"/>
      <c r="Q689" s="20"/>
      <c r="R689" s="16"/>
      <c r="S689" s="16"/>
      <c r="T689" s="21"/>
      <c r="U689" s="21"/>
      <c r="V689" s="21"/>
      <c r="W689" s="21"/>
    </row>
    <row r="690" spans="1:23" ht="14.25" customHeight="1" x14ac:dyDescent="0.35">
      <c r="A690" s="26"/>
      <c r="B690" s="16"/>
      <c r="C690" s="16"/>
      <c r="D690" s="16"/>
      <c r="E690" s="16"/>
      <c r="F690" s="17"/>
      <c r="G690" s="16"/>
      <c r="H690" s="19"/>
      <c r="I690" s="19"/>
      <c r="J690" s="16"/>
      <c r="K690" s="20"/>
      <c r="L690" s="20"/>
      <c r="M690" s="20"/>
      <c r="N690" s="20"/>
      <c r="O690" s="20"/>
      <c r="Q690" s="20"/>
      <c r="R690" s="16"/>
      <c r="S690" s="16"/>
      <c r="T690" s="21"/>
      <c r="U690" s="21"/>
      <c r="V690" s="21"/>
      <c r="W690" s="21"/>
    </row>
    <row r="691" spans="1:23" ht="14.25" customHeight="1" x14ac:dyDescent="0.35">
      <c r="A691" s="26"/>
      <c r="B691" s="16"/>
      <c r="C691" s="16"/>
      <c r="D691" s="16"/>
      <c r="E691" s="16"/>
      <c r="F691" s="17"/>
      <c r="G691" s="16"/>
      <c r="H691" s="19"/>
      <c r="I691" s="19"/>
      <c r="J691" s="16"/>
      <c r="K691" s="20"/>
      <c r="L691" s="20"/>
      <c r="M691" s="20"/>
      <c r="N691" s="20"/>
      <c r="O691" s="20"/>
      <c r="Q691" s="20"/>
      <c r="R691" s="16"/>
      <c r="S691" s="16"/>
      <c r="T691" s="21"/>
      <c r="U691" s="21"/>
      <c r="V691" s="21"/>
      <c r="W691" s="21"/>
    </row>
    <row r="692" spans="1:23" ht="14.25" customHeight="1" x14ac:dyDescent="0.35">
      <c r="A692" s="26"/>
      <c r="B692" s="16"/>
      <c r="C692" s="16"/>
      <c r="D692" s="16"/>
      <c r="E692" s="16"/>
      <c r="F692" s="17"/>
      <c r="G692" s="16"/>
      <c r="H692" s="19"/>
      <c r="I692" s="19"/>
      <c r="J692" s="16"/>
      <c r="K692" s="20"/>
      <c r="L692" s="20"/>
      <c r="M692" s="20"/>
      <c r="N692" s="20"/>
      <c r="O692" s="20"/>
      <c r="Q692" s="20"/>
      <c r="R692" s="16"/>
      <c r="S692" s="16"/>
      <c r="T692" s="21"/>
      <c r="U692" s="21"/>
      <c r="V692" s="21"/>
      <c r="W692" s="21"/>
    </row>
    <row r="693" spans="1:23" ht="14.25" customHeight="1" x14ac:dyDescent="0.35">
      <c r="A693" s="26"/>
      <c r="B693" s="16"/>
      <c r="C693" s="16"/>
      <c r="D693" s="16"/>
      <c r="E693" s="16"/>
      <c r="F693" s="17"/>
      <c r="G693" s="16"/>
      <c r="H693" s="19"/>
      <c r="I693" s="19"/>
      <c r="J693" s="16"/>
      <c r="K693" s="20"/>
      <c r="L693" s="20"/>
      <c r="M693" s="20"/>
      <c r="N693" s="20"/>
      <c r="O693" s="20"/>
      <c r="Q693" s="20"/>
      <c r="R693" s="16"/>
      <c r="S693" s="16"/>
      <c r="T693" s="21"/>
      <c r="U693" s="21"/>
      <c r="V693" s="21"/>
      <c r="W693" s="21"/>
    </row>
    <row r="694" spans="1:23" ht="14.25" customHeight="1" x14ac:dyDescent="0.35">
      <c r="A694" s="26"/>
      <c r="B694" s="16"/>
      <c r="C694" s="16"/>
      <c r="D694" s="16"/>
      <c r="E694" s="16"/>
      <c r="F694" s="17"/>
      <c r="G694" s="16"/>
      <c r="H694" s="19"/>
      <c r="I694" s="19"/>
      <c r="J694" s="16"/>
      <c r="K694" s="20"/>
      <c r="L694" s="20"/>
      <c r="M694" s="20"/>
      <c r="N694" s="20"/>
      <c r="O694" s="20"/>
      <c r="Q694" s="20"/>
      <c r="R694" s="16"/>
      <c r="S694" s="16"/>
      <c r="T694" s="21"/>
      <c r="U694" s="21"/>
      <c r="V694" s="21"/>
      <c r="W694" s="21"/>
    </row>
    <row r="695" spans="1:23" ht="14.25" customHeight="1" x14ac:dyDescent="0.35">
      <c r="A695" s="26"/>
      <c r="B695" s="16"/>
      <c r="C695" s="16"/>
      <c r="D695" s="16"/>
      <c r="E695" s="16"/>
      <c r="F695" s="17"/>
      <c r="G695" s="16"/>
      <c r="H695" s="19"/>
      <c r="I695" s="19"/>
      <c r="J695" s="16"/>
      <c r="K695" s="20"/>
      <c r="L695" s="20"/>
      <c r="M695" s="20"/>
      <c r="N695" s="20"/>
      <c r="O695" s="20"/>
      <c r="Q695" s="20"/>
      <c r="R695" s="16"/>
      <c r="S695" s="16"/>
      <c r="T695" s="21"/>
      <c r="U695" s="21"/>
      <c r="V695" s="21"/>
      <c r="W695" s="21"/>
    </row>
    <row r="696" spans="1:23" ht="14.25" customHeight="1" x14ac:dyDescent="0.35">
      <c r="A696" s="26"/>
      <c r="B696" s="16"/>
      <c r="C696" s="16"/>
      <c r="D696" s="16"/>
      <c r="E696" s="16"/>
      <c r="F696" s="17"/>
      <c r="G696" s="16"/>
      <c r="H696" s="19"/>
      <c r="I696" s="19"/>
      <c r="J696" s="16"/>
      <c r="K696" s="20"/>
      <c r="L696" s="20"/>
      <c r="M696" s="20"/>
      <c r="N696" s="20"/>
      <c r="O696" s="20"/>
      <c r="Q696" s="20"/>
      <c r="R696" s="16"/>
      <c r="S696" s="16"/>
      <c r="T696" s="21"/>
      <c r="U696" s="21"/>
      <c r="V696" s="21"/>
      <c r="W696" s="21"/>
    </row>
    <row r="697" spans="1:23" ht="14.25" customHeight="1" x14ac:dyDescent="0.35">
      <c r="A697" s="26"/>
      <c r="B697" s="16"/>
      <c r="C697" s="16"/>
      <c r="D697" s="16"/>
      <c r="E697" s="16"/>
      <c r="F697" s="17"/>
      <c r="G697" s="16"/>
      <c r="H697" s="19"/>
      <c r="I697" s="19"/>
      <c r="J697" s="16"/>
      <c r="K697" s="20"/>
      <c r="L697" s="20"/>
      <c r="M697" s="20"/>
      <c r="N697" s="20"/>
      <c r="O697" s="20"/>
      <c r="Q697" s="20"/>
      <c r="R697" s="16"/>
      <c r="S697" s="16"/>
      <c r="T697" s="21"/>
      <c r="U697" s="21"/>
      <c r="V697" s="21"/>
      <c r="W697" s="21"/>
    </row>
    <row r="698" spans="1:23" ht="14.25" customHeight="1" x14ac:dyDescent="0.35">
      <c r="A698" s="26"/>
      <c r="B698" s="16"/>
      <c r="C698" s="16"/>
      <c r="D698" s="16"/>
      <c r="E698" s="16"/>
      <c r="F698" s="17"/>
      <c r="G698" s="16"/>
      <c r="H698" s="19"/>
      <c r="I698" s="19"/>
      <c r="J698" s="16"/>
      <c r="K698" s="20"/>
      <c r="L698" s="20"/>
      <c r="M698" s="20"/>
      <c r="N698" s="20"/>
      <c r="O698" s="20"/>
      <c r="Q698" s="20"/>
      <c r="R698" s="16"/>
      <c r="S698" s="16"/>
      <c r="T698" s="21"/>
      <c r="U698" s="21"/>
      <c r="V698" s="21"/>
      <c r="W698" s="21"/>
    </row>
    <row r="699" spans="1:23" ht="14.25" customHeight="1" x14ac:dyDescent="0.35">
      <c r="A699" s="26"/>
      <c r="B699" s="16"/>
      <c r="C699" s="16"/>
      <c r="D699" s="16"/>
      <c r="E699" s="16"/>
      <c r="F699" s="17"/>
      <c r="G699" s="16"/>
      <c r="H699" s="19"/>
      <c r="I699" s="19"/>
      <c r="J699" s="16"/>
      <c r="K699" s="20"/>
      <c r="L699" s="20"/>
      <c r="M699" s="20"/>
      <c r="N699" s="20"/>
      <c r="O699" s="20"/>
      <c r="Q699" s="20"/>
      <c r="R699" s="16"/>
      <c r="S699" s="16"/>
      <c r="T699" s="21"/>
      <c r="U699" s="21"/>
      <c r="V699" s="21"/>
      <c r="W699" s="21"/>
    </row>
    <row r="700" spans="1:23" ht="14.25" customHeight="1" x14ac:dyDescent="0.35">
      <c r="A700" s="26"/>
      <c r="B700" s="16"/>
      <c r="C700" s="16"/>
      <c r="D700" s="16"/>
      <c r="E700" s="16"/>
      <c r="F700" s="17"/>
      <c r="G700" s="16"/>
      <c r="H700" s="19"/>
      <c r="I700" s="19"/>
      <c r="J700" s="16"/>
      <c r="K700" s="20"/>
      <c r="L700" s="20"/>
      <c r="M700" s="20"/>
      <c r="N700" s="20"/>
      <c r="O700" s="20"/>
      <c r="Q700" s="20"/>
      <c r="R700" s="16"/>
      <c r="S700" s="16"/>
      <c r="T700" s="21"/>
      <c r="U700" s="21"/>
      <c r="V700" s="21"/>
      <c r="W700" s="21"/>
    </row>
    <row r="701" spans="1:23" ht="14.25" customHeight="1" x14ac:dyDescent="0.35">
      <c r="A701" s="26"/>
      <c r="B701" s="16"/>
      <c r="C701" s="16"/>
      <c r="D701" s="16"/>
      <c r="E701" s="16"/>
      <c r="F701" s="17"/>
      <c r="G701" s="16"/>
      <c r="H701" s="19"/>
      <c r="I701" s="19"/>
      <c r="J701" s="16"/>
      <c r="K701" s="20"/>
      <c r="L701" s="20"/>
      <c r="M701" s="20"/>
      <c r="N701" s="20"/>
      <c r="O701" s="20"/>
      <c r="Q701" s="20"/>
      <c r="R701" s="16"/>
      <c r="S701" s="16"/>
      <c r="T701" s="21"/>
      <c r="U701" s="21"/>
      <c r="V701" s="21"/>
      <c r="W701" s="21"/>
    </row>
    <row r="702" spans="1:23" ht="14.25" customHeight="1" x14ac:dyDescent="0.35">
      <c r="A702" s="26"/>
      <c r="B702" s="16"/>
      <c r="C702" s="16"/>
      <c r="D702" s="16"/>
      <c r="E702" s="16"/>
      <c r="F702" s="17"/>
      <c r="G702" s="16"/>
      <c r="H702" s="19"/>
      <c r="I702" s="19"/>
      <c r="J702" s="16"/>
      <c r="K702" s="20"/>
      <c r="L702" s="20"/>
      <c r="M702" s="20"/>
      <c r="N702" s="20"/>
      <c r="O702" s="20"/>
      <c r="Q702" s="20"/>
      <c r="R702" s="16"/>
      <c r="S702" s="16"/>
      <c r="T702" s="21"/>
      <c r="U702" s="21"/>
      <c r="V702" s="21"/>
      <c r="W702" s="21"/>
    </row>
    <row r="703" spans="1:23" ht="14.25" customHeight="1" x14ac:dyDescent="0.35">
      <c r="A703" s="26"/>
      <c r="B703" s="16"/>
      <c r="C703" s="16"/>
      <c r="D703" s="16"/>
      <c r="E703" s="16"/>
      <c r="F703" s="17"/>
      <c r="G703" s="16"/>
      <c r="H703" s="19"/>
      <c r="I703" s="19"/>
      <c r="J703" s="16"/>
      <c r="K703" s="20"/>
      <c r="L703" s="20"/>
      <c r="M703" s="20"/>
      <c r="N703" s="20"/>
      <c r="O703" s="20"/>
      <c r="Q703" s="20"/>
      <c r="R703" s="16"/>
      <c r="S703" s="16"/>
      <c r="T703" s="21"/>
      <c r="U703" s="21"/>
      <c r="V703" s="21"/>
      <c r="W703" s="21"/>
    </row>
    <row r="704" spans="1:23" ht="14.25" customHeight="1" x14ac:dyDescent="0.35">
      <c r="A704" s="26"/>
      <c r="B704" s="16"/>
      <c r="C704" s="16"/>
      <c r="D704" s="16"/>
      <c r="E704" s="16"/>
      <c r="F704" s="17"/>
      <c r="G704" s="16"/>
      <c r="H704" s="19"/>
      <c r="I704" s="19"/>
      <c r="J704" s="16"/>
      <c r="K704" s="20"/>
      <c r="L704" s="20"/>
      <c r="M704" s="20"/>
      <c r="N704" s="20"/>
      <c r="O704" s="20"/>
      <c r="Q704" s="20"/>
      <c r="R704" s="16"/>
      <c r="S704" s="16"/>
      <c r="T704" s="21"/>
      <c r="U704" s="21"/>
      <c r="V704" s="21"/>
      <c r="W704" s="21"/>
    </row>
    <row r="705" spans="1:23" ht="14.25" customHeight="1" x14ac:dyDescent="0.35">
      <c r="A705" s="26"/>
      <c r="B705" s="16"/>
      <c r="C705" s="16"/>
      <c r="D705" s="16"/>
      <c r="E705" s="16"/>
      <c r="F705" s="17"/>
      <c r="G705" s="16"/>
      <c r="H705" s="19"/>
      <c r="I705" s="19"/>
      <c r="J705" s="16"/>
      <c r="K705" s="20"/>
      <c r="L705" s="20"/>
      <c r="M705" s="20"/>
      <c r="N705" s="20"/>
      <c r="O705" s="20"/>
      <c r="Q705" s="20"/>
      <c r="R705" s="16"/>
      <c r="S705" s="16"/>
      <c r="T705" s="21"/>
      <c r="U705" s="21"/>
      <c r="V705" s="21"/>
      <c r="W705" s="21"/>
    </row>
    <row r="706" spans="1:23" ht="14.25" customHeight="1" x14ac:dyDescent="0.35">
      <c r="A706" s="26"/>
      <c r="B706" s="16"/>
      <c r="C706" s="16"/>
      <c r="D706" s="16"/>
      <c r="E706" s="16"/>
      <c r="F706" s="17"/>
      <c r="G706" s="16"/>
      <c r="H706" s="19"/>
      <c r="I706" s="19"/>
      <c r="J706" s="16"/>
      <c r="K706" s="20"/>
      <c r="L706" s="20"/>
      <c r="M706" s="20"/>
      <c r="N706" s="20"/>
      <c r="O706" s="20"/>
      <c r="Q706" s="20"/>
      <c r="R706" s="16"/>
      <c r="S706" s="16"/>
      <c r="T706" s="21"/>
      <c r="U706" s="21"/>
      <c r="V706" s="21"/>
      <c r="W706" s="21"/>
    </row>
    <row r="707" spans="1:23" ht="14.25" customHeight="1" x14ac:dyDescent="0.35">
      <c r="A707" s="26"/>
      <c r="B707" s="16"/>
      <c r="C707" s="16"/>
      <c r="D707" s="16"/>
      <c r="E707" s="16"/>
      <c r="F707" s="17"/>
      <c r="G707" s="16"/>
      <c r="H707" s="19"/>
      <c r="I707" s="19"/>
      <c r="J707" s="16"/>
      <c r="K707" s="20"/>
      <c r="L707" s="20"/>
      <c r="M707" s="20"/>
      <c r="N707" s="20"/>
      <c r="O707" s="20"/>
      <c r="Q707" s="20"/>
      <c r="R707" s="16"/>
      <c r="S707" s="16"/>
      <c r="T707" s="21"/>
      <c r="U707" s="21"/>
      <c r="V707" s="21"/>
      <c r="W707" s="21"/>
    </row>
    <row r="708" spans="1:23" ht="14.25" customHeight="1" x14ac:dyDescent="0.35">
      <c r="A708" s="26"/>
      <c r="B708" s="16"/>
      <c r="C708" s="16"/>
      <c r="D708" s="16"/>
      <c r="E708" s="16"/>
      <c r="F708" s="17"/>
      <c r="G708" s="16"/>
      <c r="H708" s="19"/>
      <c r="I708" s="19"/>
      <c r="J708" s="16"/>
      <c r="K708" s="20"/>
      <c r="L708" s="20"/>
      <c r="M708" s="20"/>
      <c r="N708" s="20"/>
      <c r="O708" s="20"/>
      <c r="Q708" s="20"/>
      <c r="R708" s="16"/>
      <c r="S708" s="16"/>
      <c r="T708" s="21"/>
      <c r="U708" s="21"/>
      <c r="V708" s="21"/>
      <c r="W708" s="21"/>
    </row>
    <row r="709" spans="1:23" ht="14.25" customHeight="1" x14ac:dyDescent="0.35">
      <c r="A709" s="26"/>
      <c r="B709" s="16"/>
      <c r="C709" s="16"/>
      <c r="D709" s="16"/>
      <c r="E709" s="16"/>
      <c r="F709" s="17"/>
      <c r="G709" s="16"/>
      <c r="H709" s="19"/>
      <c r="I709" s="19"/>
      <c r="J709" s="16"/>
      <c r="K709" s="20"/>
      <c r="L709" s="20"/>
      <c r="M709" s="20"/>
      <c r="N709" s="20"/>
      <c r="O709" s="20"/>
      <c r="Q709" s="20"/>
      <c r="R709" s="16"/>
      <c r="S709" s="16"/>
      <c r="T709" s="21"/>
      <c r="U709" s="21"/>
      <c r="V709" s="21"/>
      <c r="W709" s="21"/>
    </row>
    <row r="710" spans="1:23" ht="14.25" customHeight="1" x14ac:dyDescent="0.35">
      <c r="A710" s="26"/>
      <c r="B710" s="16"/>
      <c r="C710" s="16"/>
      <c r="D710" s="16"/>
      <c r="E710" s="16"/>
      <c r="F710" s="17"/>
      <c r="G710" s="16"/>
      <c r="H710" s="19"/>
      <c r="I710" s="19"/>
      <c r="J710" s="16"/>
      <c r="K710" s="20"/>
      <c r="L710" s="20"/>
      <c r="M710" s="20"/>
      <c r="N710" s="20"/>
      <c r="O710" s="20"/>
      <c r="Q710" s="20"/>
      <c r="R710" s="16"/>
      <c r="S710" s="16"/>
      <c r="T710" s="21"/>
      <c r="U710" s="21"/>
      <c r="V710" s="21"/>
      <c r="W710" s="21"/>
    </row>
    <row r="711" spans="1:23" ht="14.25" customHeight="1" x14ac:dyDescent="0.35">
      <c r="A711" s="26"/>
      <c r="B711" s="16"/>
      <c r="C711" s="16"/>
      <c r="D711" s="16"/>
      <c r="E711" s="16"/>
      <c r="F711" s="17"/>
      <c r="G711" s="16"/>
      <c r="H711" s="19"/>
      <c r="I711" s="19"/>
      <c r="J711" s="16"/>
      <c r="K711" s="20"/>
      <c r="L711" s="20"/>
      <c r="M711" s="20"/>
      <c r="N711" s="20"/>
      <c r="O711" s="20"/>
      <c r="Q711" s="20"/>
      <c r="R711" s="16"/>
      <c r="S711" s="16"/>
      <c r="T711" s="21"/>
      <c r="U711" s="21"/>
      <c r="V711" s="21"/>
      <c r="W711" s="21"/>
    </row>
    <row r="712" spans="1:23" ht="14.25" customHeight="1" x14ac:dyDescent="0.35">
      <c r="A712" s="26"/>
      <c r="B712" s="16"/>
      <c r="C712" s="16"/>
      <c r="D712" s="16"/>
      <c r="E712" s="16"/>
      <c r="F712" s="17"/>
      <c r="G712" s="16"/>
      <c r="H712" s="19"/>
      <c r="I712" s="19"/>
      <c r="J712" s="16"/>
      <c r="K712" s="20"/>
      <c r="L712" s="20"/>
      <c r="M712" s="20"/>
      <c r="N712" s="20"/>
      <c r="O712" s="20"/>
      <c r="Q712" s="20"/>
      <c r="R712" s="16"/>
      <c r="S712" s="16"/>
      <c r="T712" s="21"/>
      <c r="U712" s="21"/>
      <c r="V712" s="21"/>
      <c r="W712" s="21"/>
    </row>
    <row r="713" spans="1:23" ht="14.25" customHeight="1" x14ac:dyDescent="0.35">
      <c r="A713" s="26"/>
      <c r="B713" s="16"/>
      <c r="C713" s="16"/>
      <c r="D713" s="16"/>
      <c r="E713" s="16"/>
      <c r="F713" s="17"/>
      <c r="G713" s="16"/>
      <c r="H713" s="19"/>
      <c r="I713" s="19"/>
      <c r="J713" s="16"/>
      <c r="K713" s="20"/>
      <c r="L713" s="20"/>
      <c r="M713" s="20"/>
      <c r="N713" s="20"/>
      <c r="O713" s="20"/>
      <c r="Q713" s="20"/>
      <c r="R713" s="16"/>
      <c r="S713" s="16"/>
      <c r="T713" s="21"/>
      <c r="U713" s="21"/>
      <c r="V713" s="21"/>
      <c r="W713" s="21"/>
    </row>
    <row r="714" spans="1:23" ht="14.25" customHeight="1" x14ac:dyDescent="0.35">
      <c r="A714" s="26"/>
      <c r="B714" s="16"/>
      <c r="C714" s="16"/>
      <c r="D714" s="16"/>
      <c r="E714" s="16"/>
      <c r="F714" s="17"/>
      <c r="G714" s="16"/>
      <c r="H714" s="19"/>
      <c r="I714" s="19"/>
      <c r="J714" s="16"/>
      <c r="K714" s="20"/>
      <c r="L714" s="20"/>
      <c r="M714" s="20"/>
      <c r="N714" s="20"/>
      <c r="O714" s="20"/>
      <c r="Q714" s="20"/>
      <c r="R714" s="16"/>
      <c r="S714" s="16"/>
      <c r="T714" s="21"/>
      <c r="U714" s="21"/>
      <c r="V714" s="21"/>
      <c r="W714" s="21"/>
    </row>
    <row r="715" spans="1:23" ht="14.25" customHeight="1" x14ac:dyDescent="0.35">
      <c r="A715" s="26"/>
      <c r="B715" s="16"/>
      <c r="C715" s="16"/>
      <c r="D715" s="16"/>
      <c r="E715" s="16"/>
      <c r="F715" s="17"/>
      <c r="G715" s="16"/>
      <c r="H715" s="19"/>
      <c r="I715" s="19"/>
      <c r="J715" s="16"/>
      <c r="K715" s="20"/>
      <c r="L715" s="20"/>
      <c r="M715" s="20"/>
      <c r="N715" s="20"/>
      <c r="O715" s="20"/>
      <c r="Q715" s="20"/>
      <c r="R715" s="16"/>
      <c r="S715" s="16"/>
      <c r="T715" s="21"/>
      <c r="U715" s="21"/>
      <c r="V715" s="21"/>
      <c r="W715" s="21"/>
    </row>
    <row r="716" spans="1:23" ht="14.25" customHeight="1" x14ac:dyDescent="0.35">
      <c r="A716" s="26"/>
      <c r="B716" s="16"/>
      <c r="C716" s="16"/>
      <c r="D716" s="16"/>
      <c r="E716" s="16"/>
      <c r="F716" s="17"/>
      <c r="G716" s="16"/>
      <c r="H716" s="19"/>
      <c r="I716" s="19"/>
      <c r="J716" s="16"/>
      <c r="K716" s="20"/>
      <c r="L716" s="20"/>
      <c r="M716" s="20"/>
      <c r="N716" s="20"/>
      <c r="O716" s="20"/>
      <c r="Q716" s="20"/>
      <c r="R716" s="16"/>
      <c r="S716" s="16"/>
      <c r="T716" s="21"/>
      <c r="U716" s="21"/>
      <c r="V716" s="21"/>
      <c r="W716" s="21"/>
    </row>
    <row r="717" spans="1:23" ht="14.25" customHeight="1" x14ac:dyDescent="0.35">
      <c r="A717" s="26"/>
      <c r="B717" s="16"/>
      <c r="C717" s="16"/>
      <c r="D717" s="16"/>
      <c r="E717" s="16"/>
      <c r="F717" s="17"/>
      <c r="G717" s="16"/>
      <c r="H717" s="19"/>
      <c r="I717" s="19"/>
      <c r="J717" s="16"/>
      <c r="K717" s="20"/>
      <c r="L717" s="20"/>
      <c r="M717" s="20"/>
      <c r="N717" s="20"/>
      <c r="O717" s="20"/>
      <c r="Q717" s="20"/>
      <c r="R717" s="16"/>
      <c r="S717" s="16"/>
      <c r="T717" s="21"/>
      <c r="U717" s="21"/>
      <c r="V717" s="21"/>
      <c r="W717" s="21"/>
    </row>
    <row r="718" spans="1:23" ht="14.25" customHeight="1" x14ac:dyDescent="0.35">
      <c r="A718" s="26"/>
      <c r="B718" s="16"/>
      <c r="C718" s="16"/>
      <c r="D718" s="16"/>
      <c r="E718" s="16"/>
      <c r="F718" s="17"/>
      <c r="G718" s="16"/>
      <c r="H718" s="19"/>
      <c r="I718" s="19"/>
      <c r="J718" s="16"/>
      <c r="K718" s="20"/>
      <c r="L718" s="20"/>
      <c r="M718" s="20"/>
      <c r="N718" s="20"/>
      <c r="O718" s="20"/>
      <c r="Q718" s="20"/>
      <c r="R718" s="16"/>
      <c r="S718" s="16"/>
      <c r="T718" s="21"/>
      <c r="U718" s="21"/>
      <c r="V718" s="21"/>
      <c r="W718" s="21"/>
    </row>
    <row r="719" spans="1:23" ht="14.25" customHeight="1" x14ac:dyDescent="0.35">
      <c r="A719" s="26"/>
      <c r="B719" s="16"/>
      <c r="C719" s="16"/>
      <c r="D719" s="16"/>
      <c r="E719" s="16"/>
      <c r="F719" s="17"/>
      <c r="G719" s="16"/>
      <c r="H719" s="19"/>
      <c r="I719" s="19"/>
      <c r="J719" s="16"/>
      <c r="K719" s="20"/>
      <c r="L719" s="20"/>
      <c r="M719" s="20"/>
      <c r="N719" s="20"/>
      <c r="O719" s="20"/>
      <c r="Q719" s="20"/>
      <c r="R719" s="16"/>
      <c r="S719" s="16"/>
      <c r="T719" s="21"/>
      <c r="U719" s="21"/>
      <c r="V719" s="21"/>
      <c r="W719" s="21"/>
    </row>
    <row r="720" spans="1:23" ht="14.25" customHeight="1" x14ac:dyDescent="0.35">
      <c r="A720" s="26"/>
      <c r="B720" s="16"/>
      <c r="C720" s="16"/>
      <c r="D720" s="16"/>
      <c r="E720" s="16"/>
      <c r="F720" s="17"/>
      <c r="G720" s="16"/>
      <c r="H720" s="19"/>
      <c r="I720" s="19"/>
      <c r="J720" s="16"/>
      <c r="K720" s="20"/>
      <c r="L720" s="20"/>
      <c r="M720" s="20"/>
      <c r="N720" s="20"/>
      <c r="O720" s="20"/>
      <c r="Q720" s="20"/>
      <c r="R720" s="16"/>
      <c r="S720" s="16"/>
      <c r="T720" s="21"/>
      <c r="U720" s="21"/>
      <c r="V720" s="21"/>
      <c r="W720" s="21"/>
    </row>
    <row r="721" spans="1:23" ht="14.25" customHeight="1" x14ac:dyDescent="0.35">
      <c r="A721" s="26"/>
      <c r="B721" s="16"/>
      <c r="C721" s="16"/>
      <c r="D721" s="16"/>
      <c r="E721" s="16"/>
      <c r="F721" s="17"/>
      <c r="G721" s="16"/>
      <c r="H721" s="19"/>
      <c r="I721" s="19"/>
      <c r="J721" s="16"/>
      <c r="K721" s="20"/>
      <c r="L721" s="20"/>
      <c r="M721" s="20"/>
      <c r="N721" s="20"/>
      <c r="O721" s="20"/>
      <c r="Q721" s="20"/>
      <c r="R721" s="16"/>
      <c r="S721" s="16"/>
      <c r="T721" s="21"/>
      <c r="U721" s="21"/>
      <c r="V721" s="21"/>
      <c r="W721" s="21"/>
    </row>
    <row r="722" spans="1:23" ht="14.25" customHeight="1" x14ac:dyDescent="0.35">
      <c r="A722" s="26"/>
      <c r="B722" s="16"/>
      <c r="C722" s="16"/>
      <c r="D722" s="16"/>
      <c r="E722" s="16"/>
      <c r="F722" s="17"/>
      <c r="G722" s="16"/>
      <c r="H722" s="19"/>
      <c r="I722" s="19"/>
      <c r="J722" s="16"/>
      <c r="K722" s="20"/>
      <c r="L722" s="20"/>
      <c r="M722" s="20"/>
      <c r="N722" s="20"/>
      <c r="O722" s="20"/>
      <c r="Q722" s="20"/>
      <c r="R722" s="16"/>
      <c r="S722" s="16"/>
      <c r="T722" s="21"/>
      <c r="U722" s="21"/>
      <c r="V722" s="21"/>
      <c r="W722" s="21"/>
    </row>
    <row r="723" spans="1:23" ht="14.25" customHeight="1" x14ac:dyDescent="0.35">
      <c r="A723" s="26"/>
      <c r="B723" s="16"/>
      <c r="C723" s="16"/>
      <c r="D723" s="16"/>
      <c r="E723" s="16"/>
      <c r="F723" s="17"/>
      <c r="G723" s="16"/>
      <c r="H723" s="19"/>
      <c r="I723" s="19"/>
      <c r="J723" s="16"/>
      <c r="K723" s="20"/>
      <c r="L723" s="20"/>
      <c r="M723" s="20"/>
      <c r="N723" s="20"/>
      <c r="O723" s="20"/>
      <c r="Q723" s="20"/>
      <c r="R723" s="16"/>
      <c r="S723" s="16"/>
      <c r="T723" s="21"/>
      <c r="U723" s="21"/>
      <c r="V723" s="21"/>
      <c r="W723" s="21"/>
    </row>
    <row r="724" spans="1:23" ht="14.25" customHeight="1" x14ac:dyDescent="0.35">
      <c r="A724" s="26"/>
      <c r="B724" s="16"/>
      <c r="C724" s="16"/>
      <c r="D724" s="16"/>
      <c r="E724" s="16"/>
      <c r="F724" s="17"/>
      <c r="G724" s="16"/>
      <c r="H724" s="19"/>
      <c r="I724" s="19"/>
      <c r="J724" s="16"/>
      <c r="K724" s="20"/>
      <c r="L724" s="20"/>
      <c r="M724" s="20"/>
      <c r="N724" s="20"/>
      <c r="O724" s="20"/>
      <c r="Q724" s="20"/>
      <c r="R724" s="16"/>
      <c r="S724" s="16"/>
      <c r="T724" s="21"/>
      <c r="U724" s="21"/>
      <c r="V724" s="21"/>
      <c r="W724" s="21"/>
    </row>
    <row r="725" spans="1:23" ht="14.25" customHeight="1" x14ac:dyDescent="0.35">
      <c r="A725" s="26"/>
      <c r="B725" s="16"/>
      <c r="C725" s="16"/>
      <c r="D725" s="16"/>
      <c r="E725" s="16"/>
      <c r="F725" s="17"/>
      <c r="G725" s="16"/>
      <c r="H725" s="19"/>
      <c r="I725" s="19"/>
      <c r="J725" s="16"/>
      <c r="K725" s="20"/>
      <c r="L725" s="20"/>
      <c r="M725" s="20"/>
      <c r="N725" s="20"/>
      <c r="O725" s="20"/>
      <c r="Q725" s="20"/>
      <c r="R725" s="16"/>
      <c r="S725" s="16"/>
      <c r="T725" s="21"/>
      <c r="U725" s="21"/>
      <c r="V725" s="21"/>
      <c r="W725" s="21"/>
    </row>
    <row r="726" spans="1:23" ht="14.25" customHeight="1" x14ac:dyDescent="0.35">
      <c r="A726" s="26"/>
      <c r="B726" s="16"/>
      <c r="C726" s="16"/>
      <c r="D726" s="16"/>
      <c r="E726" s="16"/>
      <c r="F726" s="17"/>
      <c r="G726" s="16"/>
      <c r="H726" s="19"/>
      <c r="I726" s="19"/>
      <c r="J726" s="16"/>
      <c r="K726" s="20"/>
      <c r="L726" s="20"/>
      <c r="M726" s="20"/>
      <c r="N726" s="20"/>
      <c r="O726" s="20"/>
      <c r="Q726" s="20"/>
      <c r="R726" s="16"/>
      <c r="S726" s="16"/>
      <c r="T726" s="21"/>
      <c r="U726" s="21"/>
      <c r="V726" s="21"/>
      <c r="W726" s="21"/>
    </row>
    <row r="727" spans="1:23" ht="14.25" customHeight="1" x14ac:dyDescent="0.35">
      <c r="A727" s="26"/>
      <c r="B727" s="16"/>
      <c r="C727" s="16"/>
      <c r="D727" s="16"/>
      <c r="E727" s="16"/>
      <c r="F727" s="17"/>
      <c r="G727" s="16"/>
      <c r="H727" s="19"/>
      <c r="I727" s="19"/>
      <c r="J727" s="16"/>
      <c r="K727" s="20"/>
      <c r="L727" s="20"/>
      <c r="M727" s="20"/>
      <c r="N727" s="20"/>
      <c r="O727" s="20"/>
      <c r="Q727" s="20"/>
      <c r="R727" s="16"/>
      <c r="S727" s="16"/>
      <c r="T727" s="21"/>
      <c r="U727" s="21"/>
      <c r="V727" s="21"/>
      <c r="W727" s="21"/>
    </row>
    <row r="728" spans="1:23" ht="14.25" customHeight="1" x14ac:dyDescent="0.35">
      <c r="A728" s="26"/>
      <c r="B728" s="16"/>
      <c r="C728" s="16"/>
      <c r="D728" s="16"/>
      <c r="E728" s="16"/>
      <c r="F728" s="17"/>
      <c r="G728" s="16"/>
      <c r="H728" s="19"/>
      <c r="I728" s="19"/>
      <c r="J728" s="16"/>
      <c r="K728" s="20"/>
      <c r="L728" s="20"/>
      <c r="M728" s="20"/>
      <c r="N728" s="20"/>
      <c r="O728" s="20"/>
      <c r="Q728" s="20"/>
      <c r="R728" s="16"/>
      <c r="S728" s="16"/>
      <c r="T728" s="21"/>
      <c r="U728" s="21"/>
      <c r="V728" s="21"/>
      <c r="W728" s="21"/>
    </row>
    <row r="729" spans="1:23" ht="14.25" customHeight="1" x14ac:dyDescent="0.35">
      <c r="A729" s="26"/>
      <c r="B729" s="16"/>
      <c r="C729" s="16"/>
      <c r="D729" s="16"/>
      <c r="E729" s="16"/>
      <c r="F729" s="17"/>
      <c r="G729" s="16"/>
      <c r="H729" s="19"/>
      <c r="I729" s="19"/>
      <c r="J729" s="16"/>
      <c r="K729" s="20"/>
      <c r="L729" s="20"/>
      <c r="M729" s="20"/>
      <c r="N729" s="20"/>
      <c r="O729" s="20"/>
      <c r="Q729" s="20"/>
      <c r="R729" s="16"/>
      <c r="S729" s="16"/>
      <c r="T729" s="21"/>
      <c r="U729" s="21"/>
      <c r="V729" s="21"/>
      <c r="W729" s="21"/>
    </row>
    <row r="730" spans="1:23" ht="14.25" customHeight="1" x14ac:dyDescent="0.35">
      <c r="A730" s="26"/>
      <c r="B730" s="16"/>
      <c r="C730" s="16"/>
      <c r="D730" s="16"/>
      <c r="E730" s="16"/>
      <c r="F730" s="17"/>
      <c r="G730" s="16"/>
      <c r="H730" s="19"/>
      <c r="I730" s="19"/>
      <c r="J730" s="16"/>
      <c r="K730" s="20"/>
      <c r="L730" s="20"/>
      <c r="M730" s="20"/>
      <c r="N730" s="20"/>
      <c r="O730" s="20"/>
      <c r="Q730" s="20"/>
      <c r="R730" s="16"/>
      <c r="S730" s="16"/>
      <c r="T730" s="21"/>
      <c r="U730" s="21"/>
      <c r="V730" s="21"/>
      <c r="W730" s="21"/>
    </row>
    <row r="731" spans="1:23" ht="14.25" customHeight="1" x14ac:dyDescent="0.35">
      <c r="A731" s="26"/>
      <c r="B731" s="16"/>
      <c r="C731" s="16"/>
      <c r="D731" s="16"/>
      <c r="E731" s="16"/>
      <c r="F731" s="17"/>
      <c r="G731" s="16"/>
      <c r="H731" s="19"/>
      <c r="I731" s="19"/>
      <c r="J731" s="16"/>
      <c r="K731" s="20"/>
      <c r="L731" s="20"/>
      <c r="M731" s="20"/>
      <c r="N731" s="20"/>
      <c r="O731" s="20"/>
      <c r="Q731" s="20"/>
      <c r="R731" s="16"/>
      <c r="S731" s="16"/>
      <c r="T731" s="21"/>
      <c r="U731" s="21"/>
      <c r="V731" s="21"/>
      <c r="W731" s="21"/>
    </row>
    <row r="732" spans="1:23" ht="14.25" customHeight="1" x14ac:dyDescent="0.35">
      <c r="A732" s="26"/>
      <c r="B732" s="16"/>
      <c r="C732" s="16"/>
      <c r="D732" s="16"/>
      <c r="E732" s="16"/>
      <c r="F732" s="17"/>
      <c r="G732" s="16"/>
      <c r="H732" s="19"/>
      <c r="I732" s="19"/>
      <c r="J732" s="16"/>
      <c r="K732" s="20"/>
      <c r="L732" s="20"/>
      <c r="M732" s="20"/>
      <c r="N732" s="20"/>
      <c r="O732" s="20"/>
      <c r="Q732" s="20"/>
      <c r="R732" s="16"/>
      <c r="S732" s="16"/>
      <c r="T732" s="21"/>
      <c r="U732" s="21"/>
      <c r="V732" s="21"/>
      <c r="W732" s="21"/>
    </row>
    <row r="733" spans="1:23" ht="14.25" customHeight="1" x14ac:dyDescent="0.35">
      <c r="A733" s="26"/>
      <c r="B733" s="16"/>
      <c r="C733" s="16"/>
      <c r="D733" s="16"/>
      <c r="E733" s="16"/>
      <c r="F733" s="17"/>
      <c r="G733" s="16"/>
      <c r="H733" s="19"/>
      <c r="I733" s="19"/>
      <c r="J733" s="16"/>
      <c r="K733" s="20"/>
      <c r="L733" s="20"/>
      <c r="M733" s="20"/>
      <c r="N733" s="20"/>
      <c r="O733" s="20"/>
      <c r="Q733" s="20"/>
      <c r="R733" s="16"/>
      <c r="S733" s="16"/>
      <c r="T733" s="21"/>
      <c r="U733" s="21"/>
      <c r="V733" s="21"/>
      <c r="W733" s="21"/>
    </row>
    <row r="734" spans="1:23" ht="14.25" customHeight="1" x14ac:dyDescent="0.35">
      <c r="A734" s="26"/>
      <c r="B734" s="16"/>
      <c r="C734" s="16"/>
      <c r="D734" s="16"/>
      <c r="E734" s="16"/>
      <c r="F734" s="17"/>
      <c r="G734" s="16"/>
      <c r="H734" s="19"/>
      <c r="I734" s="19"/>
      <c r="J734" s="16"/>
      <c r="K734" s="20"/>
      <c r="L734" s="20"/>
      <c r="M734" s="20"/>
      <c r="N734" s="20"/>
      <c r="O734" s="20"/>
      <c r="Q734" s="20"/>
      <c r="R734" s="16"/>
      <c r="S734" s="16"/>
      <c r="T734" s="21"/>
      <c r="U734" s="21"/>
      <c r="V734" s="21"/>
      <c r="W734" s="21"/>
    </row>
    <row r="735" spans="1:23" ht="14.25" customHeight="1" x14ac:dyDescent="0.35">
      <c r="A735" s="26"/>
      <c r="B735" s="16"/>
      <c r="C735" s="16"/>
      <c r="D735" s="16"/>
      <c r="E735" s="16"/>
      <c r="F735" s="17"/>
      <c r="G735" s="16"/>
      <c r="H735" s="19"/>
      <c r="I735" s="19"/>
      <c r="J735" s="16"/>
      <c r="K735" s="20"/>
      <c r="L735" s="20"/>
      <c r="M735" s="20"/>
      <c r="N735" s="20"/>
      <c r="O735" s="20"/>
      <c r="Q735" s="20"/>
      <c r="R735" s="16"/>
      <c r="S735" s="16"/>
      <c r="T735" s="21"/>
      <c r="U735" s="21"/>
      <c r="V735" s="21"/>
      <c r="W735" s="21"/>
    </row>
    <row r="736" spans="1:23" ht="14.25" customHeight="1" x14ac:dyDescent="0.35">
      <c r="A736" s="26"/>
      <c r="B736" s="16"/>
      <c r="C736" s="16"/>
      <c r="D736" s="16"/>
      <c r="E736" s="16"/>
      <c r="F736" s="17"/>
      <c r="G736" s="16"/>
      <c r="H736" s="19"/>
      <c r="I736" s="19"/>
      <c r="J736" s="16"/>
      <c r="K736" s="20"/>
      <c r="L736" s="20"/>
      <c r="M736" s="20"/>
      <c r="N736" s="20"/>
      <c r="O736" s="20"/>
      <c r="Q736" s="20"/>
      <c r="R736" s="16"/>
      <c r="S736" s="16"/>
      <c r="T736" s="21"/>
      <c r="U736" s="21"/>
      <c r="V736" s="21"/>
      <c r="W736" s="21"/>
    </row>
    <row r="737" spans="1:23" ht="14.25" customHeight="1" x14ac:dyDescent="0.35">
      <c r="A737" s="26"/>
      <c r="B737" s="16"/>
      <c r="C737" s="16"/>
      <c r="D737" s="16"/>
      <c r="E737" s="16"/>
      <c r="F737" s="17"/>
      <c r="G737" s="16"/>
      <c r="H737" s="19"/>
      <c r="I737" s="19"/>
      <c r="J737" s="16"/>
      <c r="K737" s="20"/>
      <c r="L737" s="20"/>
      <c r="M737" s="20"/>
      <c r="N737" s="20"/>
      <c r="O737" s="20"/>
      <c r="Q737" s="20"/>
      <c r="R737" s="16"/>
      <c r="S737" s="16"/>
      <c r="T737" s="21"/>
      <c r="U737" s="21"/>
      <c r="V737" s="21"/>
      <c r="W737" s="21"/>
    </row>
    <row r="738" spans="1:23" ht="14.25" customHeight="1" x14ac:dyDescent="0.35">
      <c r="A738" s="26"/>
      <c r="B738" s="16"/>
      <c r="C738" s="16"/>
      <c r="D738" s="16"/>
      <c r="E738" s="16"/>
      <c r="F738" s="17"/>
      <c r="G738" s="16"/>
      <c r="H738" s="19"/>
      <c r="I738" s="19"/>
      <c r="J738" s="16"/>
      <c r="K738" s="20"/>
      <c r="L738" s="20"/>
      <c r="M738" s="20"/>
      <c r="N738" s="20"/>
      <c r="O738" s="20"/>
      <c r="Q738" s="20"/>
      <c r="R738" s="16"/>
      <c r="S738" s="16"/>
      <c r="T738" s="21"/>
      <c r="U738" s="21"/>
      <c r="V738" s="21"/>
      <c r="W738" s="21"/>
    </row>
    <row r="739" spans="1:23" ht="14.25" customHeight="1" x14ac:dyDescent="0.35">
      <c r="A739" s="26"/>
      <c r="B739" s="16"/>
      <c r="C739" s="16"/>
      <c r="D739" s="16"/>
      <c r="E739" s="16"/>
      <c r="F739" s="17"/>
      <c r="G739" s="16"/>
      <c r="H739" s="19"/>
      <c r="I739" s="19"/>
      <c r="J739" s="16"/>
      <c r="K739" s="20"/>
      <c r="L739" s="20"/>
      <c r="M739" s="20"/>
      <c r="N739" s="20"/>
      <c r="O739" s="20"/>
      <c r="Q739" s="20"/>
      <c r="R739" s="16"/>
      <c r="S739" s="16"/>
      <c r="T739" s="21"/>
      <c r="U739" s="21"/>
      <c r="V739" s="21"/>
      <c r="W739" s="21"/>
    </row>
    <row r="740" spans="1:23" ht="14.25" customHeight="1" x14ac:dyDescent="0.35">
      <c r="A740" s="26"/>
      <c r="B740" s="16"/>
      <c r="C740" s="16"/>
      <c r="D740" s="16"/>
      <c r="E740" s="16"/>
      <c r="F740" s="17"/>
      <c r="G740" s="16"/>
      <c r="H740" s="19"/>
      <c r="I740" s="19"/>
      <c r="J740" s="16"/>
      <c r="K740" s="20"/>
      <c r="L740" s="20"/>
      <c r="M740" s="20"/>
      <c r="N740" s="20"/>
      <c r="O740" s="20"/>
      <c r="Q740" s="20"/>
      <c r="R740" s="16"/>
      <c r="S740" s="16"/>
      <c r="T740" s="21"/>
      <c r="U740" s="21"/>
      <c r="V740" s="21"/>
      <c r="W740" s="21"/>
    </row>
    <row r="741" spans="1:23" ht="14.25" customHeight="1" x14ac:dyDescent="0.35">
      <c r="A741" s="26"/>
      <c r="B741" s="16"/>
      <c r="C741" s="16"/>
      <c r="D741" s="16"/>
      <c r="E741" s="16"/>
      <c r="F741" s="17"/>
      <c r="G741" s="16"/>
      <c r="H741" s="19"/>
      <c r="I741" s="19"/>
      <c r="J741" s="16"/>
      <c r="K741" s="20"/>
      <c r="L741" s="20"/>
      <c r="M741" s="20"/>
      <c r="N741" s="20"/>
      <c r="O741" s="20"/>
      <c r="Q741" s="20"/>
      <c r="R741" s="16"/>
      <c r="S741" s="16"/>
      <c r="T741" s="21"/>
      <c r="U741" s="21"/>
      <c r="V741" s="21"/>
      <c r="W741" s="21"/>
    </row>
    <row r="742" spans="1:23" ht="14.25" customHeight="1" x14ac:dyDescent="0.35">
      <c r="A742" s="26"/>
      <c r="B742" s="16"/>
      <c r="C742" s="16"/>
      <c r="D742" s="16"/>
      <c r="E742" s="16"/>
      <c r="F742" s="17"/>
      <c r="G742" s="16"/>
      <c r="H742" s="19"/>
      <c r="I742" s="19"/>
      <c r="J742" s="16"/>
      <c r="K742" s="20"/>
      <c r="L742" s="20"/>
      <c r="M742" s="20"/>
      <c r="N742" s="20"/>
      <c r="O742" s="20"/>
      <c r="Q742" s="20"/>
      <c r="R742" s="16"/>
      <c r="S742" s="16"/>
      <c r="T742" s="21"/>
      <c r="U742" s="21"/>
      <c r="V742" s="21"/>
      <c r="W742" s="21"/>
    </row>
    <row r="743" spans="1:23" ht="14.25" customHeight="1" x14ac:dyDescent="0.35">
      <c r="A743" s="26"/>
      <c r="B743" s="16"/>
      <c r="C743" s="16"/>
      <c r="D743" s="16"/>
      <c r="E743" s="16"/>
      <c r="F743" s="17"/>
      <c r="G743" s="16"/>
      <c r="H743" s="19"/>
      <c r="I743" s="19"/>
      <c r="J743" s="16"/>
      <c r="K743" s="20"/>
      <c r="L743" s="20"/>
      <c r="M743" s="20"/>
      <c r="N743" s="20"/>
      <c r="O743" s="20"/>
      <c r="Q743" s="20"/>
      <c r="R743" s="16"/>
      <c r="S743" s="16"/>
      <c r="T743" s="21"/>
      <c r="U743" s="21"/>
      <c r="V743" s="21"/>
      <c r="W743" s="21"/>
    </row>
    <row r="744" spans="1:23" ht="14.25" customHeight="1" x14ac:dyDescent="0.35">
      <c r="A744" s="26"/>
      <c r="B744" s="16"/>
      <c r="C744" s="16"/>
      <c r="D744" s="16"/>
      <c r="E744" s="16"/>
      <c r="F744" s="17"/>
      <c r="G744" s="16"/>
      <c r="H744" s="19"/>
      <c r="I744" s="19"/>
      <c r="J744" s="16"/>
      <c r="K744" s="20"/>
      <c r="L744" s="20"/>
      <c r="M744" s="20"/>
      <c r="N744" s="20"/>
      <c r="O744" s="20"/>
      <c r="Q744" s="20"/>
      <c r="R744" s="16"/>
      <c r="S744" s="16"/>
      <c r="T744" s="21"/>
      <c r="U744" s="21"/>
      <c r="V744" s="21"/>
      <c r="W744" s="21"/>
    </row>
    <row r="745" spans="1:23" ht="14.25" customHeight="1" x14ac:dyDescent="0.35">
      <c r="A745" s="26"/>
      <c r="B745" s="16"/>
      <c r="C745" s="16"/>
      <c r="D745" s="16"/>
      <c r="E745" s="16"/>
      <c r="F745" s="17"/>
      <c r="G745" s="16"/>
      <c r="H745" s="19"/>
      <c r="I745" s="19"/>
      <c r="J745" s="16"/>
      <c r="K745" s="20"/>
      <c r="L745" s="20"/>
      <c r="M745" s="20"/>
      <c r="N745" s="20"/>
      <c r="O745" s="20"/>
      <c r="Q745" s="20"/>
      <c r="R745" s="16"/>
      <c r="S745" s="16"/>
      <c r="T745" s="21"/>
      <c r="U745" s="21"/>
      <c r="V745" s="21"/>
      <c r="W745" s="21"/>
    </row>
    <row r="746" spans="1:23" ht="14.25" customHeight="1" x14ac:dyDescent="0.35">
      <c r="A746" s="26"/>
      <c r="B746" s="16"/>
      <c r="C746" s="16"/>
      <c r="D746" s="16"/>
      <c r="E746" s="16"/>
      <c r="F746" s="17"/>
      <c r="G746" s="16"/>
      <c r="H746" s="19"/>
      <c r="I746" s="19"/>
      <c r="J746" s="16"/>
      <c r="K746" s="20"/>
      <c r="L746" s="20"/>
      <c r="M746" s="20"/>
      <c r="N746" s="20"/>
      <c r="O746" s="20"/>
      <c r="Q746" s="20"/>
      <c r="R746" s="16"/>
      <c r="S746" s="16"/>
      <c r="T746" s="21"/>
      <c r="U746" s="21"/>
      <c r="V746" s="21"/>
      <c r="W746" s="21"/>
    </row>
    <row r="747" spans="1:23" ht="14.25" customHeight="1" x14ac:dyDescent="0.35">
      <c r="A747" s="26"/>
      <c r="B747" s="16"/>
      <c r="C747" s="16"/>
      <c r="D747" s="16"/>
      <c r="E747" s="16"/>
      <c r="F747" s="17"/>
      <c r="G747" s="16"/>
      <c r="H747" s="19"/>
      <c r="I747" s="19"/>
      <c r="J747" s="16"/>
      <c r="K747" s="20"/>
      <c r="L747" s="20"/>
      <c r="M747" s="20"/>
      <c r="N747" s="20"/>
      <c r="O747" s="20"/>
      <c r="Q747" s="20"/>
      <c r="R747" s="16"/>
      <c r="S747" s="16"/>
      <c r="T747" s="21"/>
      <c r="U747" s="21"/>
      <c r="V747" s="21"/>
      <c r="W747" s="21"/>
    </row>
    <row r="748" spans="1:23" ht="14.25" customHeight="1" x14ac:dyDescent="0.35">
      <c r="A748" s="26"/>
      <c r="B748" s="16"/>
      <c r="C748" s="16"/>
      <c r="D748" s="16"/>
      <c r="E748" s="16"/>
      <c r="F748" s="17"/>
      <c r="G748" s="16"/>
      <c r="H748" s="19"/>
      <c r="I748" s="19"/>
      <c r="J748" s="16"/>
      <c r="K748" s="20"/>
      <c r="L748" s="20"/>
      <c r="M748" s="20"/>
      <c r="N748" s="20"/>
      <c r="O748" s="20"/>
      <c r="Q748" s="20"/>
      <c r="R748" s="16"/>
      <c r="S748" s="16"/>
      <c r="T748" s="21"/>
      <c r="U748" s="21"/>
      <c r="V748" s="21"/>
      <c r="W748" s="21"/>
    </row>
    <row r="749" spans="1:23" ht="14.25" customHeight="1" x14ac:dyDescent="0.35">
      <c r="A749" s="26"/>
      <c r="B749" s="16"/>
      <c r="C749" s="16"/>
      <c r="D749" s="16"/>
      <c r="E749" s="16"/>
      <c r="F749" s="17"/>
      <c r="G749" s="16"/>
      <c r="H749" s="19"/>
      <c r="I749" s="19"/>
      <c r="J749" s="16"/>
      <c r="K749" s="20"/>
      <c r="L749" s="20"/>
      <c r="M749" s="20"/>
      <c r="N749" s="20"/>
      <c r="O749" s="20"/>
      <c r="Q749" s="20"/>
      <c r="R749" s="16"/>
      <c r="S749" s="16"/>
      <c r="T749" s="21"/>
      <c r="U749" s="21"/>
      <c r="V749" s="21"/>
      <c r="W749" s="21"/>
    </row>
    <row r="750" spans="1:23" ht="14.25" customHeight="1" x14ac:dyDescent="0.35">
      <c r="A750" s="26"/>
      <c r="B750" s="16"/>
      <c r="C750" s="16"/>
      <c r="D750" s="16"/>
      <c r="E750" s="16"/>
      <c r="F750" s="17"/>
      <c r="G750" s="16"/>
      <c r="H750" s="19"/>
      <c r="I750" s="19"/>
      <c r="J750" s="16"/>
      <c r="K750" s="20"/>
      <c r="L750" s="20"/>
      <c r="M750" s="20"/>
      <c r="N750" s="20"/>
      <c r="O750" s="20"/>
      <c r="Q750" s="20"/>
      <c r="R750" s="16"/>
      <c r="S750" s="16"/>
      <c r="T750" s="21"/>
      <c r="U750" s="21"/>
      <c r="V750" s="21"/>
      <c r="W750" s="21"/>
    </row>
    <row r="751" spans="1:23" ht="14.25" customHeight="1" x14ac:dyDescent="0.35">
      <c r="A751" s="26"/>
      <c r="B751" s="16"/>
      <c r="C751" s="16"/>
      <c r="D751" s="16"/>
      <c r="E751" s="16"/>
      <c r="F751" s="17"/>
      <c r="G751" s="16"/>
      <c r="H751" s="19"/>
      <c r="I751" s="19"/>
      <c r="J751" s="16"/>
      <c r="K751" s="20"/>
      <c r="L751" s="20"/>
      <c r="M751" s="20"/>
      <c r="N751" s="20"/>
      <c r="O751" s="20"/>
      <c r="Q751" s="20"/>
      <c r="R751" s="16"/>
      <c r="S751" s="16"/>
      <c r="T751" s="21"/>
      <c r="U751" s="21"/>
      <c r="V751" s="21"/>
      <c r="W751" s="21"/>
    </row>
    <row r="752" spans="1:23" ht="14.25" customHeight="1" x14ac:dyDescent="0.35">
      <c r="A752" s="26"/>
      <c r="B752" s="16"/>
      <c r="C752" s="16"/>
      <c r="D752" s="16"/>
      <c r="E752" s="16"/>
      <c r="F752" s="17"/>
      <c r="G752" s="16"/>
      <c r="H752" s="19"/>
      <c r="I752" s="19"/>
      <c r="J752" s="16"/>
      <c r="K752" s="20"/>
      <c r="L752" s="20"/>
      <c r="M752" s="20"/>
      <c r="N752" s="20"/>
      <c r="O752" s="20"/>
      <c r="Q752" s="20"/>
      <c r="R752" s="16"/>
      <c r="S752" s="16"/>
      <c r="T752" s="21"/>
      <c r="U752" s="21"/>
      <c r="V752" s="21"/>
      <c r="W752" s="21"/>
    </row>
    <row r="753" spans="1:23" ht="14.25" customHeight="1" x14ac:dyDescent="0.35">
      <c r="A753" s="26"/>
      <c r="B753" s="16"/>
      <c r="C753" s="16"/>
      <c r="D753" s="16"/>
      <c r="E753" s="16"/>
      <c r="F753" s="17"/>
      <c r="G753" s="16"/>
      <c r="H753" s="19"/>
      <c r="I753" s="19"/>
      <c r="J753" s="16"/>
      <c r="K753" s="20"/>
      <c r="L753" s="20"/>
      <c r="M753" s="20"/>
      <c r="N753" s="20"/>
      <c r="O753" s="20"/>
      <c r="Q753" s="20"/>
      <c r="R753" s="16"/>
      <c r="S753" s="16"/>
      <c r="T753" s="21"/>
      <c r="U753" s="21"/>
      <c r="V753" s="21"/>
      <c r="W753" s="21"/>
    </row>
    <row r="754" spans="1:23" ht="14.25" customHeight="1" x14ac:dyDescent="0.35">
      <c r="A754" s="26"/>
      <c r="B754" s="16"/>
      <c r="C754" s="16"/>
      <c r="D754" s="16"/>
      <c r="E754" s="16"/>
      <c r="F754" s="17"/>
      <c r="G754" s="16"/>
      <c r="H754" s="19"/>
      <c r="I754" s="19"/>
      <c r="J754" s="16"/>
      <c r="K754" s="20"/>
      <c r="L754" s="20"/>
      <c r="M754" s="20"/>
      <c r="N754" s="20"/>
      <c r="O754" s="20"/>
      <c r="Q754" s="20"/>
      <c r="R754" s="16"/>
      <c r="S754" s="16"/>
      <c r="T754" s="21"/>
      <c r="U754" s="21"/>
      <c r="V754" s="21"/>
      <c r="W754" s="21"/>
    </row>
    <row r="755" spans="1:23" ht="14.25" customHeight="1" x14ac:dyDescent="0.35">
      <c r="A755" s="26"/>
      <c r="B755" s="16"/>
      <c r="C755" s="16"/>
      <c r="D755" s="16"/>
      <c r="E755" s="16"/>
      <c r="F755" s="17"/>
      <c r="G755" s="16"/>
      <c r="H755" s="19"/>
      <c r="I755" s="19"/>
      <c r="J755" s="16"/>
      <c r="K755" s="20"/>
      <c r="L755" s="20"/>
      <c r="M755" s="20"/>
      <c r="N755" s="20"/>
      <c r="O755" s="20"/>
      <c r="Q755" s="20"/>
      <c r="R755" s="16"/>
      <c r="S755" s="16"/>
      <c r="T755" s="21"/>
      <c r="U755" s="21"/>
      <c r="V755" s="21"/>
      <c r="W755" s="21"/>
    </row>
    <row r="756" spans="1:23" ht="14.25" customHeight="1" x14ac:dyDescent="0.35">
      <c r="A756" s="26"/>
      <c r="B756" s="16"/>
      <c r="C756" s="16"/>
      <c r="D756" s="16"/>
      <c r="E756" s="16"/>
      <c r="F756" s="17"/>
      <c r="G756" s="16"/>
      <c r="H756" s="19"/>
      <c r="I756" s="19"/>
      <c r="J756" s="16"/>
      <c r="K756" s="20"/>
      <c r="L756" s="20"/>
      <c r="M756" s="20"/>
      <c r="N756" s="20"/>
      <c r="O756" s="20"/>
      <c r="Q756" s="20"/>
      <c r="R756" s="16"/>
      <c r="S756" s="16"/>
      <c r="T756" s="21"/>
      <c r="U756" s="21"/>
      <c r="V756" s="21"/>
      <c r="W756" s="21"/>
    </row>
    <row r="757" spans="1:23" ht="14.25" customHeight="1" x14ac:dyDescent="0.35">
      <c r="A757" s="26"/>
      <c r="B757" s="16"/>
      <c r="C757" s="16"/>
      <c r="D757" s="16"/>
      <c r="E757" s="16"/>
      <c r="F757" s="17"/>
      <c r="G757" s="16"/>
      <c r="H757" s="19"/>
      <c r="I757" s="19"/>
      <c r="J757" s="16"/>
      <c r="K757" s="20"/>
      <c r="L757" s="20"/>
      <c r="M757" s="20"/>
      <c r="N757" s="20"/>
      <c r="O757" s="20"/>
      <c r="Q757" s="20"/>
      <c r="R757" s="16"/>
      <c r="S757" s="16"/>
      <c r="T757" s="21"/>
      <c r="U757" s="21"/>
      <c r="V757" s="21"/>
      <c r="W757" s="21"/>
    </row>
    <row r="758" spans="1:23" ht="14.25" customHeight="1" x14ac:dyDescent="0.35">
      <c r="A758" s="26"/>
      <c r="B758" s="16"/>
      <c r="C758" s="16"/>
      <c r="D758" s="16"/>
      <c r="E758" s="16"/>
      <c r="F758" s="17"/>
      <c r="G758" s="16"/>
      <c r="H758" s="19"/>
      <c r="I758" s="19"/>
      <c r="J758" s="16"/>
      <c r="K758" s="20"/>
      <c r="L758" s="20"/>
      <c r="M758" s="20"/>
      <c r="N758" s="20"/>
      <c r="O758" s="20"/>
      <c r="Q758" s="20"/>
      <c r="R758" s="16"/>
      <c r="S758" s="16"/>
      <c r="T758" s="21"/>
      <c r="U758" s="21"/>
      <c r="V758" s="21"/>
      <c r="W758" s="21"/>
    </row>
    <row r="759" spans="1:23" ht="14.25" customHeight="1" x14ac:dyDescent="0.35">
      <c r="A759" s="26"/>
      <c r="B759" s="16"/>
      <c r="C759" s="16"/>
      <c r="D759" s="16"/>
      <c r="E759" s="16"/>
      <c r="F759" s="17"/>
      <c r="G759" s="16"/>
      <c r="H759" s="19"/>
      <c r="I759" s="19"/>
      <c r="J759" s="16"/>
      <c r="K759" s="20"/>
      <c r="L759" s="20"/>
      <c r="M759" s="20"/>
      <c r="N759" s="20"/>
      <c r="O759" s="20"/>
      <c r="Q759" s="20"/>
      <c r="R759" s="16"/>
      <c r="S759" s="16"/>
      <c r="T759" s="21"/>
      <c r="U759" s="21"/>
      <c r="V759" s="21"/>
      <c r="W759" s="21"/>
    </row>
    <row r="760" spans="1:23" ht="14.25" customHeight="1" x14ac:dyDescent="0.35">
      <c r="A760" s="26"/>
      <c r="B760" s="16"/>
      <c r="C760" s="16"/>
      <c r="D760" s="16"/>
      <c r="E760" s="16"/>
      <c r="F760" s="17"/>
      <c r="G760" s="16"/>
      <c r="H760" s="19"/>
      <c r="I760" s="19"/>
      <c r="J760" s="16"/>
      <c r="K760" s="20"/>
      <c r="L760" s="20"/>
      <c r="M760" s="20"/>
      <c r="N760" s="20"/>
      <c r="O760" s="20"/>
      <c r="Q760" s="20"/>
      <c r="R760" s="16"/>
      <c r="S760" s="16"/>
      <c r="T760" s="21"/>
      <c r="U760" s="21"/>
      <c r="V760" s="21"/>
      <c r="W760" s="21"/>
    </row>
    <row r="761" spans="1:23" ht="14.25" customHeight="1" x14ac:dyDescent="0.35">
      <c r="A761" s="26"/>
      <c r="B761" s="16"/>
      <c r="C761" s="16"/>
      <c r="D761" s="16"/>
      <c r="E761" s="16"/>
      <c r="F761" s="17"/>
      <c r="G761" s="16"/>
      <c r="H761" s="19"/>
      <c r="I761" s="19"/>
      <c r="J761" s="16"/>
      <c r="K761" s="20"/>
      <c r="L761" s="20"/>
      <c r="M761" s="20"/>
      <c r="N761" s="20"/>
      <c r="O761" s="20"/>
      <c r="Q761" s="20"/>
      <c r="R761" s="16"/>
      <c r="S761" s="16"/>
      <c r="T761" s="21"/>
      <c r="U761" s="21"/>
      <c r="V761" s="21"/>
      <c r="W761" s="21"/>
    </row>
    <row r="762" spans="1:23" ht="14.25" customHeight="1" x14ac:dyDescent="0.35">
      <c r="A762" s="26"/>
      <c r="B762" s="16"/>
      <c r="C762" s="16"/>
      <c r="D762" s="16"/>
      <c r="E762" s="16"/>
      <c r="F762" s="17"/>
      <c r="G762" s="16"/>
      <c r="H762" s="19"/>
      <c r="I762" s="19"/>
      <c r="J762" s="16"/>
      <c r="K762" s="20"/>
      <c r="L762" s="20"/>
      <c r="M762" s="20"/>
      <c r="N762" s="20"/>
      <c r="O762" s="20"/>
      <c r="Q762" s="20"/>
      <c r="R762" s="16"/>
      <c r="S762" s="16"/>
      <c r="T762" s="21"/>
      <c r="U762" s="21"/>
      <c r="V762" s="21"/>
      <c r="W762" s="21"/>
    </row>
    <row r="763" spans="1:23" ht="14.25" customHeight="1" x14ac:dyDescent="0.35">
      <c r="A763" s="26"/>
      <c r="B763" s="16"/>
      <c r="C763" s="16"/>
      <c r="D763" s="16"/>
      <c r="E763" s="16"/>
      <c r="F763" s="17"/>
      <c r="G763" s="16"/>
      <c r="H763" s="19"/>
      <c r="I763" s="19"/>
      <c r="J763" s="16"/>
      <c r="K763" s="20"/>
      <c r="L763" s="20"/>
      <c r="M763" s="20"/>
      <c r="N763" s="20"/>
      <c r="O763" s="20"/>
      <c r="Q763" s="20"/>
      <c r="R763" s="16"/>
      <c r="S763" s="16"/>
      <c r="T763" s="21"/>
      <c r="U763" s="21"/>
      <c r="V763" s="21"/>
      <c r="W763" s="21"/>
    </row>
    <row r="764" spans="1:23" ht="14.25" customHeight="1" x14ac:dyDescent="0.35">
      <c r="A764" s="26"/>
      <c r="B764" s="16"/>
      <c r="C764" s="16"/>
      <c r="D764" s="16"/>
      <c r="E764" s="16"/>
      <c r="F764" s="17"/>
      <c r="G764" s="16"/>
      <c r="H764" s="19"/>
      <c r="I764" s="19"/>
      <c r="J764" s="16"/>
      <c r="K764" s="20"/>
      <c r="L764" s="20"/>
      <c r="M764" s="20"/>
      <c r="N764" s="20"/>
      <c r="O764" s="20"/>
      <c r="Q764" s="20"/>
      <c r="R764" s="16"/>
      <c r="S764" s="16"/>
      <c r="T764" s="21"/>
      <c r="U764" s="21"/>
      <c r="V764" s="21"/>
      <c r="W764" s="21"/>
    </row>
    <row r="765" spans="1:23" ht="14.25" customHeight="1" x14ac:dyDescent="0.35">
      <c r="A765" s="26"/>
      <c r="B765" s="16"/>
      <c r="C765" s="16"/>
      <c r="D765" s="16"/>
      <c r="E765" s="16"/>
      <c r="F765" s="17"/>
      <c r="G765" s="16"/>
      <c r="H765" s="19"/>
      <c r="I765" s="19"/>
      <c r="J765" s="16"/>
      <c r="K765" s="20"/>
      <c r="L765" s="20"/>
      <c r="M765" s="20"/>
      <c r="N765" s="20"/>
      <c r="O765" s="20"/>
      <c r="Q765" s="20"/>
      <c r="R765" s="16"/>
      <c r="S765" s="16"/>
      <c r="T765" s="21"/>
      <c r="U765" s="21"/>
      <c r="V765" s="21"/>
      <c r="W765" s="21"/>
    </row>
    <row r="766" spans="1:23" ht="14.25" customHeight="1" x14ac:dyDescent="0.35">
      <c r="A766" s="26"/>
      <c r="B766" s="16"/>
      <c r="C766" s="16"/>
      <c r="D766" s="16"/>
      <c r="E766" s="16"/>
      <c r="F766" s="17"/>
      <c r="G766" s="16"/>
      <c r="H766" s="19"/>
      <c r="I766" s="19"/>
      <c r="J766" s="16"/>
      <c r="K766" s="20"/>
      <c r="L766" s="20"/>
      <c r="M766" s="20"/>
      <c r="N766" s="20"/>
      <c r="O766" s="20"/>
      <c r="Q766" s="20"/>
      <c r="R766" s="16"/>
      <c r="S766" s="16"/>
      <c r="T766" s="21"/>
      <c r="U766" s="21"/>
      <c r="V766" s="21"/>
      <c r="W766" s="21"/>
    </row>
    <row r="767" spans="1:23" ht="14.25" customHeight="1" x14ac:dyDescent="0.35">
      <c r="A767" s="26"/>
      <c r="B767" s="16"/>
      <c r="C767" s="16"/>
      <c r="D767" s="16"/>
      <c r="E767" s="16"/>
      <c r="F767" s="17"/>
      <c r="G767" s="16"/>
      <c r="H767" s="19"/>
      <c r="I767" s="19"/>
      <c r="J767" s="16"/>
      <c r="K767" s="20"/>
      <c r="L767" s="20"/>
      <c r="M767" s="20"/>
      <c r="N767" s="20"/>
      <c r="O767" s="20"/>
      <c r="Q767" s="20"/>
      <c r="R767" s="16"/>
      <c r="S767" s="16"/>
      <c r="T767" s="21"/>
      <c r="U767" s="21"/>
      <c r="V767" s="21"/>
      <c r="W767" s="21"/>
    </row>
    <row r="768" spans="1:23" ht="14.25" customHeight="1" x14ac:dyDescent="0.35">
      <c r="A768" s="26"/>
      <c r="B768" s="16"/>
      <c r="C768" s="16"/>
      <c r="D768" s="16"/>
      <c r="E768" s="16"/>
      <c r="F768" s="17"/>
      <c r="G768" s="16"/>
      <c r="H768" s="19"/>
      <c r="I768" s="19"/>
      <c r="J768" s="16"/>
      <c r="K768" s="20"/>
      <c r="L768" s="20"/>
      <c r="M768" s="20"/>
      <c r="N768" s="20"/>
      <c r="O768" s="20"/>
      <c r="Q768" s="20"/>
      <c r="R768" s="16"/>
      <c r="S768" s="16"/>
      <c r="T768" s="21"/>
      <c r="U768" s="21"/>
      <c r="V768" s="21"/>
      <c r="W768" s="21"/>
    </row>
    <row r="769" spans="1:23" ht="14.25" customHeight="1" x14ac:dyDescent="0.35">
      <c r="A769" s="26"/>
      <c r="B769" s="16"/>
      <c r="C769" s="16"/>
      <c r="D769" s="16"/>
      <c r="E769" s="16"/>
      <c r="F769" s="17"/>
      <c r="G769" s="16"/>
      <c r="H769" s="19"/>
      <c r="I769" s="19"/>
      <c r="J769" s="16"/>
      <c r="K769" s="20"/>
      <c r="L769" s="20"/>
      <c r="M769" s="20"/>
      <c r="N769" s="20"/>
      <c r="O769" s="20"/>
      <c r="Q769" s="20"/>
      <c r="R769" s="16"/>
      <c r="S769" s="16"/>
      <c r="T769" s="21"/>
      <c r="U769" s="21"/>
      <c r="V769" s="21"/>
      <c r="W769" s="21"/>
    </row>
    <row r="770" spans="1:23" ht="14.25" customHeight="1" x14ac:dyDescent="0.35">
      <c r="A770" s="26"/>
      <c r="B770" s="16"/>
      <c r="C770" s="16"/>
      <c r="D770" s="16"/>
      <c r="E770" s="16"/>
      <c r="F770" s="17"/>
      <c r="G770" s="16"/>
      <c r="H770" s="19"/>
      <c r="I770" s="19"/>
      <c r="J770" s="16"/>
      <c r="K770" s="20"/>
      <c r="L770" s="20"/>
      <c r="M770" s="20"/>
      <c r="N770" s="20"/>
      <c r="O770" s="20"/>
      <c r="Q770" s="20"/>
      <c r="R770" s="16"/>
      <c r="S770" s="16"/>
      <c r="T770" s="21"/>
      <c r="U770" s="21"/>
      <c r="V770" s="21"/>
      <c r="W770" s="21"/>
    </row>
    <row r="771" spans="1:23" ht="14.25" customHeight="1" x14ac:dyDescent="0.35">
      <c r="A771" s="26"/>
      <c r="B771" s="16"/>
      <c r="C771" s="16"/>
      <c r="D771" s="16"/>
      <c r="E771" s="16"/>
      <c r="F771" s="17"/>
      <c r="G771" s="16"/>
      <c r="H771" s="19"/>
      <c r="I771" s="19"/>
      <c r="J771" s="16"/>
      <c r="K771" s="20"/>
      <c r="L771" s="20"/>
      <c r="M771" s="20"/>
      <c r="N771" s="20"/>
      <c r="O771" s="20"/>
      <c r="Q771" s="20"/>
      <c r="R771" s="16"/>
      <c r="S771" s="16"/>
      <c r="T771" s="21"/>
      <c r="U771" s="21"/>
      <c r="V771" s="21"/>
      <c r="W771" s="21"/>
    </row>
    <row r="772" spans="1:23" ht="14.25" customHeight="1" x14ac:dyDescent="0.35">
      <c r="A772" s="26"/>
      <c r="B772" s="16"/>
      <c r="C772" s="16"/>
      <c r="D772" s="16"/>
      <c r="E772" s="16"/>
      <c r="F772" s="17"/>
      <c r="G772" s="16"/>
      <c r="H772" s="19"/>
      <c r="I772" s="19"/>
      <c r="J772" s="16"/>
      <c r="K772" s="20"/>
      <c r="L772" s="20"/>
      <c r="M772" s="20"/>
      <c r="N772" s="20"/>
      <c r="O772" s="20"/>
      <c r="Q772" s="20"/>
      <c r="R772" s="16"/>
      <c r="S772" s="16"/>
      <c r="T772" s="21"/>
      <c r="U772" s="21"/>
      <c r="V772" s="21"/>
      <c r="W772" s="21"/>
    </row>
    <row r="773" spans="1:23" ht="14.25" customHeight="1" x14ac:dyDescent="0.35">
      <c r="A773" s="26"/>
      <c r="B773" s="16"/>
      <c r="C773" s="16"/>
      <c r="D773" s="16"/>
      <c r="E773" s="16"/>
      <c r="F773" s="17"/>
      <c r="G773" s="16"/>
      <c r="H773" s="19"/>
      <c r="I773" s="19"/>
      <c r="J773" s="16"/>
      <c r="K773" s="20"/>
      <c r="L773" s="20"/>
      <c r="M773" s="20"/>
      <c r="N773" s="20"/>
      <c r="O773" s="20"/>
      <c r="Q773" s="20"/>
      <c r="R773" s="16"/>
      <c r="S773" s="16"/>
      <c r="T773" s="21"/>
      <c r="U773" s="21"/>
      <c r="V773" s="21"/>
      <c r="W773" s="21"/>
    </row>
    <row r="774" spans="1:23" ht="14.25" customHeight="1" x14ac:dyDescent="0.35">
      <c r="A774" s="26"/>
      <c r="B774" s="16"/>
      <c r="C774" s="16"/>
      <c r="D774" s="16"/>
      <c r="E774" s="16"/>
      <c r="F774" s="17"/>
      <c r="G774" s="16"/>
      <c r="H774" s="19"/>
      <c r="I774" s="19"/>
      <c r="J774" s="16"/>
      <c r="K774" s="20"/>
      <c r="L774" s="20"/>
      <c r="M774" s="20"/>
      <c r="N774" s="20"/>
      <c r="O774" s="20"/>
      <c r="Q774" s="20"/>
      <c r="R774" s="16"/>
      <c r="S774" s="16"/>
      <c r="T774" s="21"/>
      <c r="U774" s="21"/>
      <c r="V774" s="21"/>
      <c r="W774" s="21"/>
    </row>
    <row r="775" spans="1:23" ht="14.25" customHeight="1" x14ac:dyDescent="0.35">
      <c r="A775" s="26"/>
      <c r="B775" s="16"/>
      <c r="C775" s="16"/>
      <c r="D775" s="16"/>
      <c r="E775" s="16"/>
      <c r="F775" s="17"/>
      <c r="G775" s="16"/>
      <c r="H775" s="19"/>
      <c r="I775" s="19"/>
      <c r="J775" s="16"/>
      <c r="K775" s="20"/>
      <c r="L775" s="20"/>
      <c r="M775" s="20"/>
      <c r="N775" s="20"/>
      <c r="O775" s="20"/>
      <c r="Q775" s="20"/>
      <c r="R775" s="16"/>
      <c r="S775" s="16"/>
      <c r="T775" s="21"/>
      <c r="U775" s="21"/>
      <c r="V775" s="21"/>
      <c r="W775" s="21"/>
    </row>
    <row r="776" spans="1:23" ht="14.25" customHeight="1" x14ac:dyDescent="0.35">
      <c r="A776" s="26"/>
      <c r="B776" s="16"/>
      <c r="C776" s="16"/>
      <c r="D776" s="16"/>
      <c r="E776" s="16"/>
      <c r="F776" s="17"/>
      <c r="G776" s="16"/>
      <c r="H776" s="19"/>
      <c r="I776" s="19"/>
      <c r="J776" s="16"/>
      <c r="K776" s="20"/>
      <c r="L776" s="20"/>
      <c r="M776" s="20"/>
      <c r="N776" s="20"/>
      <c r="O776" s="20"/>
      <c r="Q776" s="20"/>
      <c r="R776" s="16"/>
      <c r="S776" s="16"/>
      <c r="T776" s="21"/>
      <c r="U776" s="21"/>
      <c r="V776" s="21"/>
      <c r="W776" s="21"/>
    </row>
    <row r="777" spans="1:23" ht="14.25" customHeight="1" x14ac:dyDescent="0.35">
      <c r="A777" s="26"/>
      <c r="B777" s="16"/>
      <c r="C777" s="16"/>
      <c r="D777" s="16"/>
      <c r="E777" s="16"/>
      <c r="F777" s="17"/>
      <c r="G777" s="16"/>
      <c r="H777" s="19"/>
      <c r="I777" s="19"/>
      <c r="J777" s="16"/>
      <c r="K777" s="20"/>
      <c r="L777" s="20"/>
      <c r="M777" s="20"/>
      <c r="N777" s="20"/>
      <c r="O777" s="20"/>
      <c r="Q777" s="20"/>
      <c r="R777" s="16"/>
      <c r="S777" s="16"/>
      <c r="T777" s="21"/>
      <c r="U777" s="21"/>
      <c r="V777" s="21"/>
      <c r="W777" s="21"/>
    </row>
    <row r="778" spans="1:23" ht="14.25" customHeight="1" x14ac:dyDescent="0.35">
      <c r="A778" s="26"/>
      <c r="B778" s="16"/>
      <c r="C778" s="16"/>
      <c r="D778" s="16"/>
      <c r="E778" s="16"/>
      <c r="F778" s="17"/>
      <c r="G778" s="16"/>
      <c r="H778" s="19"/>
      <c r="I778" s="19"/>
      <c r="J778" s="16"/>
      <c r="K778" s="20"/>
      <c r="L778" s="20"/>
      <c r="M778" s="20"/>
      <c r="N778" s="20"/>
      <c r="O778" s="20"/>
      <c r="Q778" s="20"/>
      <c r="R778" s="16"/>
      <c r="S778" s="16"/>
      <c r="T778" s="21"/>
      <c r="U778" s="21"/>
      <c r="V778" s="21"/>
      <c r="W778" s="21"/>
    </row>
    <row r="779" spans="1:23" ht="14.25" customHeight="1" x14ac:dyDescent="0.35">
      <c r="A779" s="26"/>
      <c r="B779" s="16"/>
      <c r="C779" s="16"/>
      <c r="D779" s="16"/>
      <c r="E779" s="16"/>
      <c r="F779" s="17"/>
      <c r="G779" s="16"/>
      <c r="H779" s="19"/>
      <c r="I779" s="19"/>
      <c r="J779" s="16"/>
      <c r="K779" s="20"/>
      <c r="L779" s="20"/>
      <c r="M779" s="20"/>
      <c r="N779" s="20"/>
      <c r="O779" s="20"/>
      <c r="Q779" s="20"/>
      <c r="R779" s="16"/>
      <c r="S779" s="16"/>
      <c r="T779" s="21"/>
      <c r="U779" s="21"/>
      <c r="V779" s="21"/>
      <c r="W779" s="21"/>
    </row>
    <row r="780" spans="1:23" ht="14.25" customHeight="1" x14ac:dyDescent="0.35">
      <c r="A780" s="26"/>
      <c r="B780" s="16"/>
      <c r="C780" s="16"/>
      <c r="D780" s="16"/>
      <c r="E780" s="16"/>
      <c r="F780" s="17"/>
      <c r="G780" s="16"/>
      <c r="H780" s="19"/>
      <c r="I780" s="19"/>
      <c r="J780" s="16"/>
      <c r="K780" s="20"/>
      <c r="L780" s="20"/>
      <c r="M780" s="20"/>
      <c r="N780" s="20"/>
      <c r="O780" s="20"/>
      <c r="Q780" s="20"/>
      <c r="R780" s="16"/>
      <c r="S780" s="16"/>
      <c r="T780" s="21"/>
      <c r="U780" s="21"/>
      <c r="V780" s="21"/>
      <c r="W780" s="21"/>
    </row>
    <row r="781" spans="1:23" ht="14.25" customHeight="1" x14ac:dyDescent="0.35">
      <c r="A781" s="26"/>
      <c r="B781" s="16"/>
      <c r="C781" s="16"/>
      <c r="D781" s="16"/>
      <c r="E781" s="16"/>
      <c r="F781" s="17"/>
      <c r="G781" s="16"/>
      <c r="H781" s="19"/>
      <c r="I781" s="19"/>
      <c r="J781" s="16"/>
      <c r="K781" s="20"/>
      <c r="L781" s="20"/>
      <c r="M781" s="20"/>
      <c r="N781" s="20"/>
      <c r="O781" s="20"/>
      <c r="Q781" s="20"/>
      <c r="R781" s="16"/>
      <c r="S781" s="16"/>
      <c r="T781" s="21"/>
      <c r="U781" s="21"/>
      <c r="V781" s="21"/>
      <c r="W781" s="21"/>
    </row>
    <row r="782" spans="1:23" ht="14.25" customHeight="1" x14ac:dyDescent="0.35">
      <c r="A782" s="26"/>
      <c r="B782" s="16"/>
      <c r="C782" s="16"/>
      <c r="D782" s="16"/>
      <c r="E782" s="16"/>
      <c r="F782" s="17"/>
      <c r="G782" s="16"/>
      <c r="H782" s="19"/>
      <c r="I782" s="19"/>
      <c r="J782" s="16"/>
      <c r="K782" s="20"/>
      <c r="L782" s="20"/>
      <c r="M782" s="20"/>
      <c r="N782" s="20"/>
      <c r="O782" s="20"/>
      <c r="Q782" s="20"/>
      <c r="R782" s="16"/>
      <c r="S782" s="16"/>
      <c r="T782" s="21"/>
      <c r="U782" s="21"/>
      <c r="V782" s="21"/>
      <c r="W782" s="21"/>
    </row>
    <row r="783" spans="1:23" ht="14.25" customHeight="1" x14ac:dyDescent="0.35">
      <c r="A783" s="26"/>
      <c r="B783" s="16"/>
      <c r="C783" s="16"/>
      <c r="D783" s="16"/>
      <c r="E783" s="16"/>
      <c r="F783" s="17"/>
      <c r="G783" s="16"/>
      <c r="H783" s="19"/>
      <c r="I783" s="19"/>
      <c r="J783" s="16"/>
      <c r="K783" s="20"/>
      <c r="L783" s="20"/>
      <c r="M783" s="20"/>
      <c r="N783" s="20"/>
      <c r="O783" s="20"/>
      <c r="Q783" s="20"/>
      <c r="R783" s="16"/>
      <c r="S783" s="16"/>
      <c r="T783" s="21"/>
      <c r="U783" s="21"/>
      <c r="V783" s="21"/>
      <c r="W783" s="21"/>
    </row>
    <row r="784" spans="1:23" ht="14.25" customHeight="1" x14ac:dyDescent="0.35">
      <c r="A784" s="26"/>
      <c r="B784" s="16"/>
      <c r="C784" s="16"/>
      <c r="D784" s="16"/>
      <c r="E784" s="16"/>
      <c r="F784" s="17"/>
      <c r="G784" s="16"/>
      <c r="H784" s="19"/>
      <c r="I784" s="19"/>
      <c r="J784" s="16"/>
      <c r="K784" s="20"/>
      <c r="L784" s="20"/>
      <c r="M784" s="20"/>
      <c r="N784" s="20"/>
      <c r="O784" s="20"/>
      <c r="Q784" s="20"/>
      <c r="R784" s="16"/>
      <c r="S784" s="16"/>
      <c r="T784" s="21"/>
      <c r="U784" s="21"/>
      <c r="V784" s="21"/>
      <c r="W784" s="21"/>
    </row>
    <row r="785" spans="1:23" ht="14.25" customHeight="1" x14ac:dyDescent="0.35">
      <c r="A785" s="26"/>
      <c r="B785" s="16"/>
      <c r="C785" s="16"/>
      <c r="D785" s="16"/>
      <c r="E785" s="16"/>
      <c r="F785" s="17"/>
      <c r="G785" s="16"/>
      <c r="H785" s="19"/>
      <c r="I785" s="19"/>
      <c r="J785" s="16"/>
      <c r="K785" s="20"/>
      <c r="L785" s="20"/>
      <c r="M785" s="20"/>
      <c r="N785" s="20"/>
      <c r="O785" s="20"/>
      <c r="Q785" s="20"/>
      <c r="R785" s="16"/>
      <c r="S785" s="16"/>
      <c r="T785" s="21"/>
      <c r="U785" s="21"/>
      <c r="V785" s="21"/>
      <c r="W785" s="21"/>
    </row>
    <row r="786" spans="1:23" ht="14.25" customHeight="1" x14ac:dyDescent="0.35">
      <c r="A786" s="26"/>
      <c r="B786" s="16"/>
      <c r="C786" s="16"/>
      <c r="D786" s="16"/>
      <c r="E786" s="16"/>
      <c r="F786" s="17"/>
      <c r="G786" s="16"/>
      <c r="H786" s="19"/>
      <c r="I786" s="19"/>
      <c r="J786" s="16"/>
      <c r="K786" s="20"/>
      <c r="L786" s="20"/>
      <c r="M786" s="20"/>
      <c r="N786" s="20"/>
      <c r="O786" s="20"/>
      <c r="Q786" s="20"/>
      <c r="R786" s="16"/>
      <c r="S786" s="16"/>
      <c r="T786" s="21"/>
      <c r="U786" s="21"/>
      <c r="V786" s="21"/>
      <c r="W786" s="21"/>
    </row>
    <row r="787" spans="1:23" ht="14.25" customHeight="1" x14ac:dyDescent="0.35">
      <c r="A787" s="26"/>
      <c r="B787" s="16"/>
      <c r="C787" s="16"/>
      <c r="D787" s="16"/>
      <c r="E787" s="16"/>
      <c r="F787" s="17"/>
      <c r="G787" s="16"/>
      <c r="H787" s="19"/>
      <c r="I787" s="19"/>
      <c r="J787" s="16"/>
      <c r="K787" s="20"/>
      <c r="L787" s="20"/>
      <c r="M787" s="20"/>
      <c r="N787" s="20"/>
      <c r="O787" s="20"/>
      <c r="Q787" s="20"/>
      <c r="R787" s="16"/>
      <c r="S787" s="16"/>
      <c r="T787" s="21"/>
      <c r="U787" s="21"/>
      <c r="V787" s="21"/>
      <c r="W787" s="21"/>
    </row>
    <row r="788" spans="1:23" ht="14.25" customHeight="1" x14ac:dyDescent="0.35">
      <c r="A788" s="26"/>
      <c r="B788" s="16"/>
      <c r="C788" s="16"/>
      <c r="D788" s="16"/>
      <c r="E788" s="16"/>
      <c r="F788" s="17"/>
      <c r="G788" s="16"/>
      <c r="H788" s="19"/>
      <c r="I788" s="19"/>
      <c r="J788" s="16"/>
      <c r="K788" s="20"/>
      <c r="L788" s="20"/>
      <c r="M788" s="20"/>
      <c r="N788" s="20"/>
      <c r="O788" s="20"/>
      <c r="Q788" s="20"/>
      <c r="R788" s="16"/>
      <c r="S788" s="16"/>
      <c r="T788" s="21"/>
      <c r="U788" s="21"/>
      <c r="V788" s="21"/>
      <c r="W788" s="21"/>
    </row>
    <row r="789" spans="1:23" ht="14.25" customHeight="1" x14ac:dyDescent="0.35">
      <c r="A789" s="26"/>
      <c r="B789" s="16"/>
      <c r="C789" s="16"/>
      <c r="D789" s="16"/>
      <c r="E789" s="16"/>
      <c r="F789" s="17"/>
      <c r="G789" s="16"/>
      <c r="H789" s="19"/>
      <c r="I789" s="19"/>
      <c r="J789" s="16"/>
      <c r="K789" s="20"/>
      <c r="L789" s="20"/>
      <c r="M789" s="20"/>
      <c r="N789" s="20"/>
      <c r="O789" s="20"/>
      <c r="Q789" s="20"/>
      <c r="R789" s="16"/>
      <c r="S789" s="16"/>
      <c r="T789" s="21"/>
      <c r="U789" s="21"/>
      <c r="V789" s="21"/>
      <c r="W789" s="21"/>
    </row>
    <row r="790" spans="1:23" ht="14.25" customHeight="1" x14ac:dyDescent="0.35">
      <c r="A790" s="26"/>
      <c r="B790" s="16"/>
      <c r="C790" s="16"/>
      <c r="D790" s="16"/>
      <c r="E790" s="16"/>
      <c r="F790" s="17"/>
      <c r="G790" s="16"/>
      <c r="H790" s="19"/>
      <c r="I790" s="19"/>
      <c r="J790" s="16"/>
      <c r="K790" s="20"/>
      <c r="L790" s="20"/>
      <c r="M790" s="20"/>
      <c r="N790" s="20"/>
      <c r="O790" s="20"/>
      <c r="Q790" s="20"/>
      <c r="R790" s="16"/>
      <c r="S790" s="16"/>
      <c r="T790" s="21"/>
      <c r="U790" s="21"/>
      <c r="V790" s="21"/>
      <c r="W790" s="21"/>
    </row>
    <row r="791" spans="1:23" ht="14.25" customHeight="1" x14ac:dyDescent="0.35">
      <c r="A791" s="26"/>
      <c r="B791" s="16"/>
      <c r="C791" s="16"/>
      <c r="D791" s="16"/>
      <c r="E791" s="16"/>
      <c r="F791" s="17"/>
      <c r="G791" s="16"/>
      <c r="H791" s="19"/>
      <c r="I791" s="19"/>
      <c r="J791" s="16"/>
      <c r="K791" s="20"/>
      <c r="L791" s="20"/>
      <c r="M791" s="20"/>
      <c r="N791" s="20"/>
      <c r="O791" s="20"/>
      <c r="Q791" s="20"/>
      <c r="R791" s="16"/>
      <c r="S791" s="16"/>
      <c r="T791" s="21"/>
      <c r="U791" s="21"/>
      <c r="V791" s="21"/>
      <c r="W791" s="21"/>
    </row>
    <row r="792" spans="1:23" ht="14.25" customHeight="1" x14ac:dyDescent="0.35">
      <c r="A792" s="26"/>
      <c r="B792" s="16"/>
      <c r="C792" s="16"/>
      <c r="D792" s="16"/>
      <c r="E792" s="16"/>
      <c r="F792" s="17"/>
      <c r="G792" s="16"/>
      <c r="H792" s="19"/>
      <c r="I792" s="19"/>
      <c r="J792" s="16"/>
      <c r="K792" s="20"/>
      <c r="L792" s="20"/>
      <c r="M792" s="20"/>
      <c r="N792" s="20"/>
      <c r="O792" s="20"/>
      <c r="Q792" s="20"/>
      <c r="R792" s="16"/>
      <c r="S792" s="16"/>
      <c r="T792" s="21"/>
      <c r="U792" s="21"/>
      <c r="V792" s="21"/>
      <c r="W792" s="21"/>
    </row>
    <row r="793" spans="1:23" ht="14.25" customHeight="1" x14ac:dyDescent="0.35">
      <c r="A793" s="26"/>
      <c r="B793" s="16"/>
      <c r="C793" s="16"/>
      <c r="D793" s="16"/>
      <c r="E793" s="16"/>
      <c r="F793" s="17"/>
      <c r="G793" s="16"/>
      <c r="H793" s="19"/>
      <c r="I793" s="19"/>
      <c r="J793" s="16"/>
      <c r="K793" s="20"/>
      <c r="L793" s="20"/>
      <c r="M793" s="20"/>
      <c r="N793" s="20"/>
      <c r="O793" s="20"/>
      <c r="Q793" s="20"/>
      <c r="R793" s="16"/>
      <c r="S793" s="16"/>
      <c r="T793" s="21"/>
      <c r="U793" s="21"/>
      <c r="V793" s="21"/>
      <c r="W793" s="21"/>
    </row>
    <row r="794" spans="1:23" ht="14.25" customHeight="1" x14ac:dyDescent="0.35">
      <c r="A794" s="26"/>
      <c r="B794" s="16"/>
      <c r="C794" s="16"/>
      <c r="D794" s="16"/>
      <c r="E794" s="16"/>
      <c r="F794" s="17"/>
      <c r="G794" s="16"/>
      <c r="H794" s="19"/>
      <c r="I794" s="19"/>
      <c r="J794" s="16"/>
      <c r="K794" s="20"/>
      <c r="L794" s="20"/>
      <c r="M794" s="20"/>
      <c r="N794" s="20"/>
      <c r="O794" s="20"/>
      <c r="Q794" s="20"/>
      <c r="R794" s="16"/>
      <c r="S794" s="16"/>
      <c r="T794" s="21"/>
      <c r="U794" s="21"/>
      <c r="V794" s="21"/>
      <c r="W794" s="21"/>
    </row>
    <row r="795" spans="1:23" ht="14.25" customHeight="1" x14ac:dyDescent="0.35">
      <c r="A795" s="26"/>
      <c r="B795" s="16"/>
      <c r="C795" s="16"/>
      <c r="D795" s="16"/>
      <c r="E795" s="16"/>
      <c r="F795" s="17"/>
      <c r="G795" s="16"/>
      <c r="H795" s="19"/>
      <c r="I795" s="19"/>
      <c r="J795" s="16"/>
      <c r="K795" s="20"/>
      <c r="L795" s="20"/>
      <c r="M795" s="20"/>
      <c r="N795" s="20"/>
      <c r="O795" s="20"/>
      <c r="Q795" s="20"/>
      <c r="R795" s="16"/>
      <c r="S795" s="16"/>
      <c r="T795" s="21"/>
      <c r="U795" s="21"/>
      <c r="V795" s="21"/>
      <c r="W795" s="21"/>
    </row>
    <row r="796" spans="1:23" ht="14.25" customHeight="1" x14ac:dyDescent="0.35">
      <c r="A796" s="26"/>
      <c r="B796" s="16"/>
      <c r="C796" s="16"/>
      <c r="D796" s="16"/>
      <c r="E796" s="16"/>
      <c r="F796" s="17"/>
      <c r="G796" s="16"/>
      <c r="H796" s="19"/>
      <c r="I796" s="19"/>
      <c r="J796" s="16"/>
      <c r="K796" s="20"/>
      <c r="L796" s="20"/>
      <c r="M796" s="20"/>
      <c r="N796" s="20"/>
      <c r="O796" s="20"/>
      <c r="Q796" s="20"/>
      <c r="R796" s="16"/>
      <c r="S796" s="16"/>
      <c r="T796" s="21"/>
      <c r="U796" s="21"/>
      <c r="V796" s="21"/>
      <c r="W796" s="21"/>
    </row>
    <row r="797" spans="1:23" ht="14.25" customHeight="1" x14ac:dyDescent="0.35">
      <c r="A797" s="26"/>
      <c r="B797" s="16"/>
      <c r="C797" s="16"/>
      <c r="D797" s="16"/>
      <c r="E797" s="16"/>
      <c r="F797" s="17"/>
      <c r="G797" s="16"/>
      <c r="H797" s="19"/>
      <c r="I797" s="19"/>
      <c r="J797" s="16"/>
      <c r="K797" s="20"/>
      <c r="L797" s="20"/>
      <c r="M797" s="20"/>
      <c r="N797" s="20"/>
      <c r="O797" s="20"/>
      <c r="Q797" s="20"/>
      <c r="R797" s="16"/>
      <c r="S797" s="16"/>
      <c r="T797" s="21"/>
      <c r="U797" s="21"/>
      <c r="V797" s="21"/>
      <c r="W797" s="21"/>
    </row>
    <row r="798" spans="1:23" ht="14.25" customHeight="1" x14ac:dyDescent="0.35">
      <c r="A798" s="26"/>
      <c r="B798" s="16"/>
      <c r="C798" s="16"/>
      <c r="D798" s="16"/>
      <c r="E798" s="16"/>
      <c r="F798" s="17"/>
      <c r="G798" s="16"/>
      <c r="H798" s="19"/>
      <c r="I798" s="19"/>
      <c r="J798" s="16"/>
      <c r="K798" s="20"/>
      <c r="L798" s="20"/>
      <c r="M798" s="20"/>
      <c r="N798" s="20"/>
      <c r="O798" s="20"/>
      <c r="Q798" s="20"/>
      <c r="R798" s="16"/>
      <c r="S798" s="16"/>
      <c r="T798" s="21"/>
      <c r="U798" s="21"/>
      <c r="V798" s="21"/>
      <c r="W798" s="21"/>
    </row>
    <row r="799" spans="1:23" ht="14.25" customHeight="1" x14ac:dyDescent="0.35">
      <c r="A799" s="26"/>
      <c r="B799" s="16"/>
      <c r="C799" s="16"/>
      <c r="D799" s="16"/>
      <c r="E799" s="16"/>
      <c r="F799" s="17"/>
      <c r="G799" s="16"/>
      <c r="H799" s="19"/>
      <c r="I799" s="19"/>
      <c r="J799" s="16"/>
      <c r="K799" s="20"/>
      <c r="L799" s="20"/>
      <c r="M799" s="20"/>
      <c r="N799" s="20"/>
      <c r="O799" s="20"/>
      <c r="Q799" s="20"/>
      <c r="R799" s="16"/>
      <c r="S799" s="16"/>
      <c r="T799" s="21"/>
      <c r="U799" s="21"/>
      <c r="V799" s="21"/>
      <c r="W799" s="21"/>
    </row>
    <row r="800" spans="1:23" ht="14.25" customHeight="1" x14ac:dyDescent="0.35">
      <c r="A800" s="26"/>
      <c r="B800" s="16"/>
      <c r="C800" s="16"/>
      <c r="D800" s="16"/>
      <c r="E800" s="16"/>
      <c r="F800" s="17"/>
      <c r="G800" s="16"/>
      <c r="H800" s="19"/>
      <c r="I800" s="19"/>
      <c r="J800" s="16"/>
      <c r="K800" s="20"/>
      <c r="L800" s="20"/>
      <c r="M800" s="20"/>
      <c r="N800" s="20"/>
      <c r="O800" s="20"/>
      <c r="Q800" s="20"/>
      <c r="R800" s="16"/>
      <c r="S800" s="16"/>
      <c r="T800" s="21"/>
      <c r="U800" s="21"/>
      <c r="V800" s="21"/>
      <c r="W800" s="21"/>
    </row>
    <row r="801" spans="1:23" ht="14.25" customHeight="1" x14ac:dyDescent="0.35">
      <c r="A801" s="26"/>
      <c r="B801" s="16"/>
      <c r="C801" s="16"/>
      <c r="D801" s="16"/>
      <c r="E801" s="16"/>
      <c r="F801" s="17"/>
      <c r="G801" s="16"/>
      <c r="H801" s="19"/>
      <c r="I801" s="19"/>
      <c r="J801" s="16"/>
      <c r="K801" s="20"/>
      <c r="L801" s="20"/>
      <c r="M801" s="20"/>
      <c r="N801" s="20"/>
      <c r="O801" s="20"/>
      <c r="Q801" s="20"/>
      <c r="R801" s="16"/>
      <c r="S801" s="16"/>
      <c r="T801" s="21"/>
      <c r="U801" s="21"/>
      <c r="V801" s="21"/>
      <c r="W801" s="21"/>
    </row>
    <row r="802" spans="1:23" ht="14.25" customHeight="1" x14ac:dyDescent="0.35">
      <c r="A802" s="26"/>
      <c r="B802" s="16"/>
      <c r="C802" s="16"/>
      <c r="D802" s="16"/>
      <c r="E802" s="16"/>
      <c r="F802" s="17"/>
      <c r="G802" s="16"/>
      <c r="H802" s="19"/>
      <c r="I802" s="19"/>
      <c r="J802" s="16"/>
      <c r="K802" s="20"/>
      <c r="L802" s="20"/>
      <c r="M802" s="20"/>
      <c r="N802" s="20"/>
      <c r="O802" s="20"/>
      <c r="Q802" s="20"/>
      <c r="R802" s="16"/>
      <c r="S802" s="16"/>
      <c r="T802" s="21"/>
      <c r="U802" s="21"/>
      <c r="V802" s="21"/>
      <c r="W802" s="21"/>
    </row>
    <row r="803" spans="1:23" ht="14.25" customHeight="1" x14ac:dyDescent="0.35">
      <c r="A803" s="26"/>
      <c r="B803" s="16"/>
      <c r="C803" s="16"/>
      <c r="D803" s="16"/>
      <c r="E803" s="16"/>
      <c r="F803" s="17"/>
      <c r="G803" s="16"/>
      <c r="H803" s="19"/>
      <c r="I803" s="19"/>
      <c r="J803" s="16"/>
      <c r="K803" s="20"/>
      <c r="L803" s="20"/>
      <c r="M803" s="20"/>
      <c r="N803" s="20"/>
      <c r="O803" s="20"/>
      <c r="Q803" s="20"/>
      <c r="R803" s="16"/>
      <c r="S803" s="16"/>
      <c r="T803" s="21"/>
      <c r="U803" s="21"/>
      <c r="V803" s="21"/>
      <c r="W803" s="21"/>
    </row>
    <row r="804" spans="1:23" ht="14.25" customHeight="1" x14ac:dyDescent="0.35">
      <c r="A804" s="26"/>
      <c r="B804" s="16"/>
      <c r="C804" s="16"/>
      <c r="D804" s="16"/>
      <c r="E804" s="16"/>
      <c r="F804" s="17"/>
      <c r="G804" s="16"/>
      <c r="H804" s="19"/>
      <c r="I804" s="19"/>
      <c r="J804" s="16"/>
      <c r="K804" s="20"/>
      <c r="L804" s="20"/>
      <c r="M804" s="20"/>
      <c r="N804" s="20"/>
      <c r="O804" s="20"/>
      <c r="Q804" s="20"/>
      <c r="R804" s="16"/>
      <c r="S804" s="16"/>
      <c r="T804" s="21"/>
      <c r="U804" s="21"/>
      <c r="V804" s="21"/>
      <c r="W804" s="21"/>
    </row>
    <row r="805" spans="1:23" ht="14.25" customHeight="1" x14ac:dyDescent="0.35">
      <c r="A805" s="26"/>
      <c r="B805" s="16"/>
      <c r="C805" s="16"/>
      <c r="D805" s="16"/>
      <c r="E805" s="16"/>
      <c r="F805" s="17"/>
      <c r="G805" s="16"/>
      <c r="H805" s="19"/>
      <c r="I805" s="19"/>
      <c r="J805" s="16"/>
      <c r="K805" s="20"/>
      <c r="L805" s="20"/>
      <c r="M805" s="20"/>
      <c r="N805" s="20"/>
      <c r="O805" s="20"/>
      <c r="Q805" s="20"/>
      <c r="R805" s="16"/>
      <c r="S805" s="16"/>
      <c r="T805" s="21"/>
      <c r="U805" s="21"/>
      <c r="V805" s="21"/>
      <c r="W805" s="21"/>
    </row>
    <row r="806" spans="1:23" ht="14.25" customHeight="1" x14ac:dyDescent="0.35">
      <c r="A806" s="26"/>
      <c r="B806" s="16"/>
      <c r="C806" s="16"/>
      <c r="D806" s="16"/>
      <c r="E806" s="16"/>
      <c r="F806" s="17"/>
      <c r="G806" s="16"/>
      <c r="H806" s="19"/>
      <c r="I806" s="19"/>
      <c r="J806" s="16"/>
      <c r="K806" s="20"/>
      <c r="L806" s="20"/>
      <c r="M806" s="20"/>
      <c r="N806" s="20"/>
      <c r="O806" s="20"/>
      <c r="Q806" s="20"/>
      <c r="R806" s="16"/>
      <c r="S806" s="16"/>
      <c r="T806" s="21"/>
      <c r="U806" s="21"/>
      <c r="V806" s="21"/>
      <c r="W806" s="21"/>
    </row>
    <row r="807" spans="1:23" ht="14.25" customHeight="1" x14ac:dyDescent="0.35">
      <c r="A807" s="26"/>
      <c r="B807" s="16"/>
      <c r="C807" s="16"/>
      <c r="D807" s="16"/>
      <c r="E807" s="16"/>
      <c r="F807" s="17"/>
      <c r="G807" s="16"/>
      <c r="H807" s="19"/>
      <c r="I807" s="19"/>
      <c r="J807" s="16"/>
      <c r="K807" s="20"/>
      <c r="L807" s="20"/>
      <c r="M807" s="20"/>
      <c r="N807" s="20"/>
      <c r="O807" s="20"/>
      <c r="Q807" s="20"/>
      <c r="R807" s="16"/>
      <c r="S807" s="16"/>
      <c r="T807" s="21"/>
      <c r="U807" s="21"/>
      <c r="V807" s="21"/>
      <c r="W807" s="21"/>
    </row>
    <row r="808" spans="1:23" ht="14.25" customHeight="1" x14ac:dyDescent="0.35">
      <c r="A808" s="26"/>
      <c r="B808" s="16"/>
      <c r="C808" s="16"/>
      <c r="D808" s="16"/>
      <c r="E808" s="16"/>
      <c r="F808" s="17"/>
      <c r="G808" s="16"/>
      <c r="H808" s="19"/>
      <c r="I808" s="19"/>
      <c r="J808" s="16"/>
      <c r="K808" s="20"/>
      <c r="L808" s="20"/>
      <c r="M808" s="20"/>
      <c r="N808" s="20"/>
      <c r="O808" s="20"/>
      <c r="Q808" s="20"/>
      <c r="R808" s="16"/>
      <c r="S808" s="16"/>
      <c r="T808" s="21"/>
      <c r="U808" s="21"/>
      <c r="V808" s="21"/>
      <c r="W808" s="21"/>
    </row>
    <row r="809" spans="1:23" ht="14.25" customHeight="1" x14ac:dyDescent="0.35">
      <c r="A809" s="26"/>
      <c r="B809" s="16"/>
      <c r="C809" s="16"/>
      <c r="D809" s="16"/>
      <c r="E809" s="16"/>
      <c r="F809" s="17"/>
      <c r="G809" s="16"/>
      <c r="H809" s="19"/>
      <c r="I809" s="19"/>
      <c r="J809" s="16"/>
      <c r="K809" s="20"/>
      <c r="L809" s="20"/>
      <c r="M809" s="20"/>
      <c r="N809" s="20"/>
      <c r="O809" s="20"/>
      <c r="Q809" s="20"/>
      <c r="R809" s="16"/>
      <c r="S809" s="16"/>
      <c r="T809" s="21"/>
      <c r="U809" s="21"/>
      <c r="V809" s="21"/>
      <c r="W809" s="21"/>
    </row>
    <row r="810" spans="1:23" ht="14.25" customHeight="1" x14ac:dyDescent="0.35">
      <c r="A810" s="26"/>
      <c r="B810" s="16"/>
      <c r="C810" s="16"/>
      <c r="D810" s="16"/>
      <c r="E810" s="16"/>
      <c r="F810" s="17"/>
      <c r="G810" s="16"/>
      <c r="H810" s="19"/>
      <c r="I810" s="19"/>
      <c r="J810" s="16"/>
      <c r="K810" s="20"/>
      <c r="L810" s="20"/>
      <c r="M810" s="20"/>
      <c r="N810" s="20"/>
      <c r="O810" s="20"/>
      <c r="Q810" s="20"/>
      <c r="R810" s="16"/>
      <c r="S810" s="16"/>
      <c r="T810" s="21"/>
      <c r="U810" s="21"/>
      <c r="V810" s="21"/>
      <c r="W810" s="21"/>
    </row>
    <row r="811" spans="1:23" ht="14.25" customHeight="1" x14ac:dyDescent="0.35">
      <c r="A811" s="26"/>
      <c r="B811" s="16"/>
      <c r="C811" s="16"/>
      <c r="D811" s="16"/>
      <c r="E811" s="16"/>
      <c r="F811" s="17"/>
      <c r="G811" s="16"/>
      <c r="H811" s="19"/>
      <c r="I811" s="19"/>
      <c r="J811" s="16"/>
      <c r="K811" s="20"/>
      <c r="L811" s="20"/>
      <c r="M811" s="20"/>
      <c r="N811" s="20"/>
      <c r="O811" s="20"/>
      <c r="Q811" s="20"/>
      <c r="R811" s="16"/>
      <c r="S811" s="16"/>
      <c r="T811" s="21"/>
      <c r="U811" s="21"/>
      <c r="V811" s="21"/>
      <c r="W811" s="21"/>
    </row>
    <row r="812" spans="1:23" ht="14.25" customHeight="1" x14ac:dyDescent="0.35">
      <c r="A812" s="26"/>
      <c r="B812" s="16"/>
      <c r="C812" s="16"/>
      <c r="D812" s="16"/>
      <c r="E812" s="16"/>
      <c r="F812" s="17"/>
      <c r="G812" s="16"/>
      <c r="H812" s="19"/>
      <c r="I812" s="19"/>
      <c r="J812" s="16"/>
      <c r="K812" s="20"/>
      <c r="L812" s="20"/>
      <c r="M812" s="20"/>
      <c r="N812" s="20"/>
      <c r="O812" s="20"/>
      <c r="Q812" s="20"/>
      <c r="R812" s="16"/>
      <c r="S812" s="16"/>
      <c r="T812" s="21"/>
      <c r="U812" s="21"/>
      <c r="V812" s="21"/>
      <c r="W812" s="21"/>
    </row>
    <row r="813" spans="1:23" ht="14.25" customHeight="1" x14ac:dyDescent="0.35">
      <c r="A813" s="26"/>
      <c r="B813" s="16"/>
      <c r="C813" s="16"/>
      <c r="D813" s="16"/>
      <c r="E813" s="16"/>
      <c r="F813" s="17"/>
      <c r="G813" s="16"/>
      <c r="H813" s="19"/>
      <c r="I813" s="19"/>
      <c r="J813" s="16"/>
      <c r="K813" s="20"/>
      <c r="L813" s="20"/>
      <c r="M813" s="20"/>
      <c r="N813" s="20"/>
      <c r="O813" s="20"/>
      <c r="Q813" s="20"/>
      <c r="R813" s="16"/>
      <c r="S813" s="16"/>
      <c r="T813" s="21"/>
      <c r="U813" s="21"/>
      <c r="V813" s="21"/>
      <c r="W813" s="21"/>
    </row>
    <row r="814" spans="1:23" ht="14.25" customHeight="1" x14ac:dyDescent="0.35">
      <c r="A814" s="26"/>
      <c r="B814" s="16"/>
      <c r="C814" s="16"/>
      <c r="D814" s="16"/>
      <c r="E814" s="16"/>
      <c r="F814" s="17"/>
      <c r="G814" s="16"/>
      <c r="H814" s="19"/>
      <c r="I814" s="19"/>
      <c r="J814" s="16"/>
      <c r="K814" s="20"/>
      <c r="L814" s="20"/>
      <c r="M814" s="20"/>
      <c r="N814" s="20"/>
      <c r="O814" s="20"/>
      <c r="Q814" s="20"/>
      <c r="R814" s="16"/>
      <c r="S814" s="16"/>
      <c r="T814" s="21"/>
      <c r="U814" s="21"/>
      <c r="V814" s="21"/>
      <c r="W814" s="21"/>
    </row>
    <row r="815" spans="1:23" ht="14.25" customHeight="1" x14ac:dyDescent="0.35">
      <c r="A815" s="26"/>
      <c r="B815" s="16"/>
      <c r="C815" s="16"/>
      <c r="D815" s="16"/>
      <c r="E815" s="16"/>
      <c r="F815" s="17"/>
      <c r="G815" s="16"/>
      <c r="H815" s="19"/>
      <c r="I815" s="19"/>
      <c r="J815" s="16"/>
      <c r="K815" s="20"/>
      <c r="L815" s="20"/>
      <c r="M815" s="20"/>
      <c r="N815" s="20"/>
      <c r="O815" s="20"/>
      <c r="Q815" s="20"/>
      <c r="R815" s="16"/>
      <c r="S815" s="16"/>
      <c r="T815" s="21"/>
      <c r="U815" s="21"/>
      <c r="V815" s="21"/>
      <c r="W815" s="21"/>
    </row>
    <row r="816" spans="1:23" ht="14.25" customHeight="1" x14ac:dyDescent="0.35">
      <c r="A816" s="26"/>
      <c r="B816" s="16"/>
      <c r="C816" s="16"/>
      <c r="D816" s="16"/>
      <c r="E816" s="16"/>
      <c r="F816" s="17"/>
      <c r="G816" s="16"/>
      <c r="H816" s="19"/>
      <c r="I816" s="19"/>
      <c r="J816" s="16"/>
      <c r="K816" s="20"/>
      <c r="L816" s="20"/>
      <c r="M816" s="20"/>
      <c r="N816" s="20"/>
      <c r="O816" s="20"/>
      <c r="Q816" s="20"/>
      <c r="R816" s="16"/>
      <c r="S816" s="16"/>
      <c r="T816" s="21"/>
      <c r="U816" s="21"/>
      <c r="V816" s="21"/>
      <c r="W816" s="21"/>
    </row>
    <row r="817" spans="1:23" ht="14.25" customHeight="1" x14ac:dyDescent="0.35">
      <c r="A817" s="26"/>
      <c r="B817" s="16"/>
      <c r="C817" s="16"/>
      <c r="D817" s="16"/>
      <c r="E817" s="16"/>
      <c r="F817" s="17"/>
      <c r="G817" s="16"/>
      <c r="H817" s="19"/>
      <c r="I817" s="19"/>
      <c r="J817" s="16"/>
      <c r="K817" s="20"/>
      <c r="L817" s="20"/>
      <c r="M817" s="20"/>
      <c r="N817" s="20"/>
      <c r="O817" s="20"/>
      <c r="Q817" s="20"/>
      <c r="R817" s="16"/>
      <c r="S817" s="16"/>
      <c r="T817" s="21"/>
      <c r="U817" s="21"/>
      <c r="V817" s="21"/>
      <c r="W817" s="21"/>
    </row>
    <row r="818" spans="1:23" ht="14.25" customHeight="1" x14ac:dyDescent="0.35">
      <c r="A818" s="26"/>
      <c r="B818" s="16"/>
      <c r="C818" s="16"/>
      <c r="D818" s="16"/>
      <c r="E818" s="16"/>
      <c r="F818" s="17"/>
      <c r="G818" s="16"/>
      <c r="H818" s="19"/>
      <c r="I818" s="19"/>
      <c r="J818" s="16"/>
      <c r="K818" s="20"/>
      <c r="L818" s="20"/>
      <c r="M818" s="20"/>
      <c r="N818" s="20"/>
      <c r="O818" s="20"/>
      <c r="Q818" s="20"/>
      <c r="R818" s="16"/>
      <c r="S818" s="16"/>
      <c r="T818" s="21"/>
      <c r="U818" s="21"/>
      <c r="V818" s="21"/>
      <c r="W818" s="21"/>
    </row>
    <row r="819" spans="1:23" ht="14.25" customHeight="1" x14ac:dyDescent="0.35">
      <c r="A819" s="26"/>
      <c r="B819" s="16"/>
      <c r="C819" s="16"/>
      <c r="D819" s="16"/>
      <c r="E819" s="16"/>
      <c r="F819" s="17"/>
      <c r="G819" s="16"/>
      <c r="H819" s="19"/>
      <c r="I819" s="19"/>
      <c r="J819" s="16"/>
      <c r="K819" s="20"/>
      <c r="L819" s="20"/>
      <c r="M819" s="20"/>
      <c r="N819" s="20"/>
      <c r="O819" s="20"/>
      <c r="Q819" s="20"/>
      <c r="R819" s="16"/>
      <c r="S819" s="16"/>
      <c r="T819" s="21"/>
      <c r="U819" s="21"/>
      <c r="V819" s="21"/>
      <c r="W819" s="21"/>
    </row>
    <row r="820" spans="1:23" ht="14.25" customHeight="1" x14ac:dyDescent="0.35">
      <c r="A820" s="26"/>
      <c r="B820" s="16"/>
      <c r="C820" s="16"/>
      <c r="D820" s="16"/>
      <c r="E820" s="16"/>
      <c r="F820" s="17"/>
      <c r="G820" s="16"/>
      <c r="H820" s="19"/>
      <c r="I820" s="19"/>
      <c r="J820" s="16"/>
      <c r="K820" s="20"/>
      <c r="L820" s="20"/>
      <c r="M820" s="20"/>
      <c r="N820" s="20"/>
      <c r="O820" s="20"/>
      <c r="Q820" s="20"/>
      <c r="R820" s="16"/>
      <c r="S820" s="16"/>
      <c r="T820" s="21"/>
      <c r="U820" s="21"/>
      <c r="V820" s="21"/>
      <c r="W820" s="21"/>
    </row>
    <row r="821" spans="1:23" ht="14.25" customHeight="1" x14ac:dyDescent="0.35">
      <c r="A821" s="26"/>
      <c r="B821" s="16"/>
      <c r="C821" s="16"/>
      <c r="D821" s="16"/>
      <c r="E821" s="16"/>
      <c r="F821" s="17"/>
      <c r="G821" s="16"/>
      <c r="H821" s="19"/>
      <c r="I821" s="19"/>
      <c r="J821" s="16"/>
      <c r="K821" s="20"/>
      <c r="L821" s="20"/>
      <c r="M821" s="20"/>
      <c r="N821" s="20"/>
      <c r="O821" s="20"/>
      <c r="Q821" s="20"/>
      <c r="R821" s="16"/>
      <c r="S821" s="16"/>
      <c r="T821" s="21"/>
      <c r="U821" s="21"/>
      <c r="V821" s="21"/>
      <c r="W821" s="21"/>
    </row>
    <row r="822" spans="1:23" ht="14.25" customHeight="1" x14ac:dyDescent="0.35">
      <c r="A822" s="26"/>
      <c r="B822" s="16"/>
      <c r="C822" s="16"/>
      <c r="D822" s="16"/>
      <c r="E822" s="16"/>
      <c r="F822" s="17"/>
      <c r="G822" s="16"/>
      <c r="H822" s="19"/>
      <c r="I822" s="19"/>
      <c r="J822" s="16"/>
      <c r="K822" s="20"/>
      <c r="L822" s="20"/>
      <c r="M822" s="20"/>
      <c r="N822" s="20"/>
      <c r="O822" s="20"/>
      <c r="Q822" s="20"/>
      <c r="R822" s="16"/>
      <c r="S822" s="16"/>
      <c r="T822" s="21"/>
      <c r="U822" s="21"/>
      <c r="V822" s="21"/>
      <c r="W822" s="21"/>
    </row>
    <row r="823" spans="1:23" ht="14.25" customHeight="1" x14ac:dyDescent="0.35">
      <c r="A823" s="26"/>
      <c r="B823" s="16"/>
      <c r="C823" s="16"/>
      <c r="D823" s="16"/>
      <c r="E823" s="16"/>
      <c r="F823" s="17"/>
      <c r="G823" s="16"/>
      <c r="H823" s="19"/>
      <c r="I823" s="19"/>
      <c r="J823" s="16"/>
      <c r="K823" s="20"/>
      <c r="L823" s="20"/>
      <c r="M823" s="20"/>
      <c r="N823" s="20"/>
      <c r="O823" s="20"/>
      <c r="Q823" s="20"/>
      <c r="R823" s="16"/>
      <c r="S823" s="16"/>
      <c r="T823" s="21"/>
      <c r="U823" s="21"/>
      <c r="V823" s="21"/>
      <c r="W823" s="21"/>
    </row>
    <row r="824" spans="1:23" ht="14.25" customHeight="1" x14ac:dyDescent="0.35">
      <c r="A824" s="26"/>
      <c r="B824" s="16"/>
      <c r="C824" s="16"/>
      <c r="D824" s="16"/>
      <c r="E824" s="16"/>
      <c r="F824" s="17"/>
      <c r="G824" s="16"/>
      <c r="H824" s="19"/>
      <c r="I824" s="19"/>
      <c r="J824" s="16"/>
      <c r="K824" s="20"/>
      <c r="L824" s="20"/>
      <c r="M824" s="20"/>
      <c r="N824" s="20"/>
      <c r="O824" s="20"/>
      <c r="Q824" s="20"/>
      <c r="R824" s="16"/>
      <c r="S824" s="16"/>
      <c r="T824" s="21"/>
      <c r="U824" s="21"/>
      <c r="V824" s="21"/>
      <c r="W824" s="21"/>
    </row>
    <row r="825" spans="1:23" ht="14.25" customHeight="1" x14ac:dyDescent="0.35">
      <c r="A825" s="26"/>
      <c r="B825" s="16"/>
      <c r="C825" s="16"/>
      <c r="D825" s="16"/>
      <c r="E825" s="16"/>
      <c r="F825" s="17"/>
      <c r="G825" s="16"/>
      <c r="H825" s="19"/>
      <c r="I825" s="19"/>
      <c r="J825" s="16"/>
      <c r="K825" s="20"/>
      <c r="L825" s="20"/>
      <c r="M825" s="20"/>
      <c r="N825" s="20"/>
      <c r="O825" s="20"/>
      <c r="Q825" s="20"/>
      <c r="R825" s="16"/>
      <c r="S825" s="16"/>
      <c r="T825" s="21"/>
      <c r="U825" s="21"/>
      <c r="V825" s="21"/>
      <c r="W825" s="21"/>
    </row>
    <row r="826" spans="1:23" ht="14.25" customHeight="1" x14ac:dyDescent="0.35">
      <c r="A826" s="26"/>
      <c r="B826" s="16"/>
      <c r="C826" s="16"/>
      <c r="D826" s="16"/>
      <c r="E826" s="16"/>
      <c r="F826" s="17"/>
      <c r="G826" s="16"/>
      <c r="H826" s="19"/>
      <c r="I826" s="19"/>
      <c r="J826" s="16"/>
      <c r="K826" s="20"/>
      <c r="L826" s="20"/>
      <c r="M826" s="20"/>
      <c r="N826" s="20"/>
      <c r="O826" s="20"/>
      <c r="Q826" s="20"/>
      <c r="R826" s="16"/>
      <c r="S826" s="16"/>
      <c r="T826" s="21"/>
      <c r="U826" s="21"/>
      <c r="V826" s="21"/>
      <c r="W826" s="21"/>
    </row>
    <row r="827" spans="1:23" ht="14.25" customHeight="1" x14ac:dyDescent="0.35">
      <c r="A827" s="26"/>
      <c r="B827" s="16"/>
      <c r="C827" s="16"/>
      <c r="D827" s="16"/>
      <c r="E827" s="16"/>
      <c r="F827" s="17"/>
      <c r="G827" s="16"/>
      <c r="H827" s="19"/>
      <c r="I827" s="19"/>
      <c r="J827" s="16"/>
      <c r="K827" s="20"/>
      <c r="L827" s="20"/>
      <c r="M827" s="20"/>
      <c r="N827" s="20"/>
      <c r="O827" s="20"/>
      <c r="Q827" s="20"/>
      <c r="R827" s="16"/>
      <c r="S827" s="16"/>
      <c r="T827" s="21"/>
      <c r="U827" s="21"/>
      <c r="V827" s="21"/>
      <c r="W827" s="21"/>
    </row>
    <row r="828" spans="1:23" ht="14.25" customHeight="1" x14ac:dyDescent="0.35">
      <c r="A828" s="26"/>
      <c r="B828" s="16"/>
      <c r="C828" s="16"/>
      <c r="D828" s="16"/>
      <c r="E828" s="16"/>
      <c r="F828" s="17"/>
      <c r="G828" s="16"/>
      <c r="H828" s="19"/>
      <c r="I828" s="19"/>
      <c r="J828" s="16"/>
      <c r="K828" s="20"/>
      <c r="L828" s="20"/>
      <c r="M828" s="20"/>
      <c r="N828" s="20"/>
      <c r="O828" s="20"/>
      <c r="Q828" s="20"/>
      <c r="R828" s="16"/>
      <c r="S828" s="16"/>
      <c r="T828" s="21"/>
      <c r="U828" s="21"/>
      <c r="V828" s="21"/>
      <c r="W828" s="21"/>
    </row>
    <row r="829" spans="1:23" ht="14.25" customHeight="1" x14ac:dyDescent="0.35">
      <c r="A829" s="26"/>
      <c r="B829" s="16"/>
      <c r="C829" s="16"/>
      <c r="D829" s="16"/>
      <c r="E829" s="16"/>
      <c r="F829" s="17"/>
      <c r="G829" s="16"/>
      <c r="H829" s="19"/>
      <c r="I829" s="19"/>
      <c r="J829" s="16"/>
      <c r="K829" s="20"/>
      <c r="L829" s="20"/>
      <c r="M829" s="20"/>
      <c r="N829" s="20"/>
      <c r="O829" s="20"/>
      <c r="Q829" s="20"/>
      <c r="R829" s="16"/>
      <c r="S829" s="16"/>
      <c r="T829" s="21"/>
      <c r="U829" s="21"/>
      <c r="V829" s="21"/>
      <c r="W829" s="21"/>
    </row>
    <row r="830" spans="1:23" ht="14.25" customHeight="1" x14ac:dyDescent="0.35">
      <c r="A830" s="26"/>
      <c r="B830" s="16"/>
      <c r="C830" s="16"/>
      <c r="D830" s="16"/>
      <c r="E830" s="16"/>
      <c r="F830" s="17"/>
      <c r="G830" s="16"/>
      <c r="H830" s="19"/>
      <c r="I830" s="19"/>
      <c r="J830" s="16"/>
      <c r="K830" s="20"/>
      <c r="L830" s="20"/>
      <c r="M830" s="20"/>
      <c r="N830" s="20"/>
      <c r="O830" s="20"/>
      <c r="Q830" s="20"/>
      <c r="R830" s="16"/>
      <c r="S830" s="16"/>
      <c r="T830" s="21"/>
      <c r="U830" s="21"/>
      <c r="V830" s="21"/>
      <c r="W830" s="21"/>
    </row>
    <row r="831" spans="1:23" ht="14.25" customHeight="1" x14ac:dyDescent="0.35">
      <c r="A831" s="26"/>
      <c r="B831" s="16"/>
      <c r="C831" s="16"/>
      <c r="D831" s="16"/>
      <c r="E831" s="16"/>
      <c r="F831" s="17"/>
      <c r="G831" s="16"/>
      <c r="H831" s="19"/>
      <c r="I831" s="19"/>
      <c r="J831" s="16"/>
      <c r="K831" s="20"/>
      <c r="L831" s="20"/>
      <c r="M831" s="20"/>
      <c r="N831" s="20"/>
      <c r="O831" s="20"/>
      <c r="Q831" s="20"/>
      <c r="R831" s="16"/>
      <c r="S831" s="16"/>
      <c r="T831" s="21"/>
      <c r="U831" s="21"/>
      <c r="V831" s="21"/>
      <c r="W831" s="21"/>
    </row>
    <row r="832" spans="1:23" ht="14.25" customHeight="1" x14ac:dyDescent="0.35">
      <c r="A832" s="26"/>
      <c r="B832" s="16"/>
      <c r="C832" s="16"/>
      <c r="D832" s="16"/>
      <c r="E832" s="16"/>
      <c r="F832" s="17"/>
      <c r="G832" s="16"/>
      <c r="H832" s="19"/>
      <c r="I832" s="19"/>
      <c r="J832" s="16"/>
      <c r="K832" s="20"/>
      <c r="L832" s="20"/>
      <c r="M832" s="20"/>
      <c r="N832" s="20"/>
      <c r="O832" s="20"/>
      <c r="Q832" s="20"/>
      <c r="R832" s="16"/>
      <c r="S832" s="16"/>
      <c r="T832" s="21"/>
      <c r="U832" s="21"/>
      <c r="V832" s="21"/>
      <c r="W832" s="21"/>
    </row>
    <row r="833" spans="1:23" ht="14.25" customHeight="1" x14ac:dyDescent="0.35">
      <c r="A833" s="26"/>
      <c r="B833" s="16"/>
      <c r="C833" s="16"/>
      <c r="D833" s="16"/>
      <c r="E833" s="16"/>
      <c r="F833" s="17"/>
      <c r="G833" s="16"/>
      <c r="H833" s="19"/>
      <c r="I833" s="19"/>
      <c r="J833" s="16"/>
      <c r="K833" s="20"/>
      <c r="L833" s="20"/>
      <c r="M833" s="20"/>
      <c r="N833" s="20"/>
      <c r="O833" s="20"/>
      <c r="Q833" s="20"/>
      <c r="R833" s="16"/>
      <c r="S833" s="16"/>
      <c r="T833" s="21"/>
      <c r="U833" s="21"/>
      <c r="V833" s="21"/>
      <c r="W833" s="21"/>
    </row>
    <row r="834" spans="1:23" ht="14.25" customHeight="1" x14ac:dyDescent="0.35">
      <c r="A834" s="26"/>
      <c r="B834" s="16"/>
      <c r="C834" s="16"/>
      <c r="D834" s="16"/>
      <c r="E834" s="16"/>
      <c r="F834" s="17"/>
      <c r="G834" s="16"/>
      <c r="H834" s="19"/>
      <c r="I834" s="19"/>
      <c r="J834" s="16"/>
      <c r="K834" s="20"/>
      <c r="L834" s="20"/>
      <c r="M834" s="20"/>
      <c r="N834" s="20"/>
      <c r="O834" s="20"/>
      <c r="Q834" s="20"/>
      <c r="R834" s="16"/>
      <c r="S834" s="16"/>
      <c r="T834" s="21"/>
      <c r="U834" s="21"/>
      <c r="V834" s="21"/>
      <c r="W834" s="21"/>
    </row>
    <row r="835" spans="1:23" ht="14.25" customHeight="1" x14ac:dyDescent="0.35">
      <c r="A835" s="26"/>
      <c r="B835" s="16"/>
      <c r="C835" s="16"/>
      <c r="D835" s="16"/>
      <c r="E835" s="16"/>
      <c r="F835" s="17"/>
      <c r="G835" s="16"/>
      <c r="H835" s="19"/>
      <c r="I835" s="19"/>
      <c r="J835" s="16"/>
      <c r="K835" s="20"/>
      <c r="L835" s="20"/>
      <c r="M835" s="20"/>
      <c r="N835" s="20"/>
      <c r="O835" s="20"/>
      <c r="Q835" s="20"/>
      <c r="R835" s="16"/>
      <c r="S835" s="16"/>
      <c r="T835" s="21"/>
      <c r="U835" s="21"/>
      <c r="V835" s="21"/>
      <c r="W835" s="21"/>
    </row>
    <row r="836" spans="1:23" ht="14.25" customHeight="1" x14ac:dyDescent="0.35">
      <c r="A836" s="26"/>
      <c r="B836" s="16"/>
      <c r="C836" s="16"/>
      <c r="D836" s="16"/>
      <c r="E836" s="16"/>
      <c r="F836" s="17"/>
      <c r="G836" s="16"/>
      <c r="H836" s="19"/>
      <c r="I836" s="19"/>
      <c r="J836" s="16"/>
      <c r="K836" s="20"/>
      <c r="L836" s="20"/>
      <c r="M836" s="20"/>
      <c r="N836" s="20"/>
      <c r="O836" s="20"/>
      <c r="Q836" s="20"/>
      <c r="R836" s="16"/>
      <c r="S836" s="16"/>
      <c r="T836" s="21"/>
      <c r="U836" s="21"/>
      <c r="V836" s="21"/>
      <c r="W836" s="21"/>
    </row>
    <row r="837" spans="1:23" ht="14.25" customHeight="1" x14ac:dyDescent="0.35">
      <c r="A837" s="26"/>
      <c r="B837" s="16"/>
      <c r="C837" s="16"/>
      <c r="D837" s="16"/>
      <c r="E837" s="16"/>
      <c r="F837" s="17"/>
      <c r="G837" s="16"/>
      <c r="H837" s="19"/>
      <c r="I837" s="19"/>
      <c r="J837" s="16"/>
      <c r="K837" s="20"/>
      <c r="L837" s="20"/>
      <c r="M837" s="20"/>
      <c r="N837" s="20"/>
      <c r="O837" s="20"/>
      <c r="Q837" s="20"/>
      <c r="R837" s="16"/>
      <c r="S837" s="16"/>
      <c r="T837" s="21"/>
      <c r="U837" s="21"/>
      <c r="V837" s="21"/>
      <c r="W837" s="21"/>
    </row>
    <row r="838" spans="1:23" ht="14.25" customHeight="1" x14ac:dyDescent="0.35">
      <c r="A838" s="26"/>
      <c r="B838" s="16"/>
      <c r="C838" s="16"/>
      <c r="D838" s="16"/>
      <c r="E838" s="16"/>
      <c r="F838" s="17"/>
      <c r="G838" s="16"/>
      <c r="H838" s="19"/>
      <c r="I838" s="19"/>
      <c r="J838" s="16"/>
      <c r="K838" s="20"/>
      <c r="L838" s="20"/>
      <c r="M838" s="20"/>
      <c r="N838" s="20"/>
      <c r="O838" s="20"/>
      <c r="Q838" s="20"/>
      <c r="R838" s="16"/>
      <c r="S838" s="16"/>
      <c r="T838" s="21"/>
      <c r="U838" s="21"/>
      <c r="V838" s="21"/>
      <c r="W838" s="21"/>
    </row>
    <row r="839" spans="1:23" ht="14.25" customHeight="1" x14ac:dyDescent="0.35">
      <c r="A839" s="26"/>
      <c r="B839" s="16"/>
      <c r="C839" s="16"/>
      <c r="D839" s="16"/>
      <c r="E839" s="16"/>
      <c r="F839" s="17"/>
      <c r="G839" s="16"/>
      <c r="H839" s="19"/>
      <c r="I839" s="19"/>
      <c r="J839" s="16"/>
      <c r="K839" s="20"/>
      <c r="L839" s="20"/>
      <c r="M839" s="20"/>
      <c r="N839" s="20"/>
      <c r="O839" s="20"/>
      <c r="Q839" s="20"/>
      <c r="R839" s="16"/>
      <c r="S839" s="16"/>
      <c r="T839" s="21"/>
      <c r="U839" s="21"/>
      <c r="V839" s="21"/>
      <c r="W839" s="21"/>
    </row>
    <row r="840" spans="1:23" ht="14.25" customHeight="1" x14ac:dyDescent="0.35">
      <c r="A840" s="26"/>
      <c r="B840" s="16"/>
      <c r="C840" s="16"/>
      <c r="D840" s="16"/>
      <c r="E840" s="16"/>
      <c r="F840" s="17"/>
      <c r="G840" s="16"/>
      <c r="H840" s="19"/>
      <c r="I840" s="19"/>
      <c r="J840" s="16"/>
      <c r="K840" s="20"/>
      <c r="L840" s="20"/>
      <c r="M840" s="20"/>
      <c r="N840" s="20"/>
      <c r="O840" s="20"/>
      <c r="Q840" s="20"/>
      <c r="R840" s="16"/>
      <c r="S840" s="16"/>
      <c r="T840" s="21"/>
      <c r="U840" s="21"/>
      <c r="V840" s="21"/>
      <c r="W840" s="21"/>
    </row>
    <row r="841" spans="1:23" ht="14.25" customHeight="1" x14ac:dyDescent="0.35">
      <c r="A841" s="26"/>
      <c r="B841" s="16"/>
      <c r="C841" s="16"/>
      <c r="D841" s="16"/>
      <c r="E841" s="16"/>
      <c r="F841" s="17"/>
      <c r="G841" s="16"/>
      <c r="H841" s="19"/>
      <c r="I841" s="19"/>
      <c r="J841" s="16"/>
      <c r="K841" s="20"/>
      <c r="L841" s="20"/>
      <c r="M841" s="20"/>
      <c r="N841" s="20"/>
      <c r="O841" s="20"/>
      <c r="Q841" s="20"/>
      <c r="R841" s="16"/>
      <c r="S841" s="16"/>
      <c r="T841" s="21"/>
      <c r="U841" s="21"/>
      <c r="V841" s="21"/>
      <c r="W841" s="21"/>
    </row>
    <row r="842" spans="1:23" ht="14.25" customHeight="1" x14ac:dyDescent="0.35">
      <c r="A842" s="26"/>
      <c r="B842" s="16"/>
      <c r="C842" s="16"/>
      <c r="D842" s="16"/>
      <c r="E842" s="16"/>
      <c r="F842" s="17"/>
      <c r="G842" s="16"/>
      <c r="H842" s="19"/>
      <c r="I842" s="19"/>
      <c r="J842" s="16"/>
      <c r="K842" s="20"/>
      <c r="L842" s="20"/>
      <c r="M842" s="20"/>
      <c r="N842" s="20"/>
      <c r="O842" s="20"/>
      <c r="Q842" s="20"/>
      <c r="R842" s="16"/>
      <c r="S842" s="16"/>
      <c r="T842" s="21"/>
      <c r="U842" s="21"/>
      <c r="V842" s="21"/>
      <c r="W842" s="21"/>
    </row>
    <row r="843" spans="1:23" ht="14.25" customHeight="1" x14ac:dyDescent="0.35">
      <c r="A843" s="26"/>
      <c r="B843" s="16"/>
      <c r="C843" s="16"/>
      <c r="D843" s="16"/>
      <c r="E843" s="16"/>
      <c r="F843" s="17"/>
      <c r="G843" s="16"/>
      <c r="H843" s="19"/>
      <c r="I843" s="19"/>
      <c r="J843" s="16"/>
      <c r="K843" s="20"/>
      <c r="L843" s="20"/>
      <c r="M843" s="20"/>
      <c r="N843" s="20"/>
      <c r="O843" s="20"/>
      <c r="Q843" s="20"/>
      <c r="R843" s="16"/>
      <c r="S843" s="16"/>
      <c r="T843" s="21"/>
      <c r="U843" s="21"/>
      <c r="V843" s="21"/>
      <c r="W843" s="21"/>
    </row>
    <row r="844" spans="1:23" ht="14.25" customHeight="1" x14ac:dyDescent="0.35">
      <c r="A844" s="26"/>
      <c r="B844" s="16"/>
      <c r="C844" s="16"/>
      <c r="D844" s="16"/>
      <c r="E844" s="16"/>
      <c r="F844" s="17"/>
      <c r="G844" s="16"/>
      <c r="H844" s="19"/>
      <c r="I844" s="19"/>
      <c r="J844" s="16"/>
      <c r="K844" s="20"/>
      <c r="L844" s="20"/>
      <c r="M844" s="20"/>
      <c r="N844" s="20"/>
      <c r="O844" s="20"/>
      <c r="Q844" s="20"/>
      <c r="R844" s="16"/>
      <c r="S844" s="16"/>
      <c r="T844" s="21"/>
      <c r="U844" s="21"/>
      <c r="V844" s="21"/>
      <c r="W844" s="21"/>
    </row>
    <row r="845" spans="1:23" ht="14.25" customHeight="1" x14ac:dyDescent="0.35">
      <c r="A845" s="26"/>
      <c r="B845" s="16"/>
      <c r="C845" s="16"/>
      <c r="D845" s="16"/>
      <c r="E845" s="16"/>
      <c r="F845" s="17"/>
      <c r="G845" s="16"/>
      <c r="H845" s="19"/>
      <c r="I845" s="19"/>
      <c r="J845" s="16"/>
      <c r="K845" s="20"/>
      <c r="L845" s="20"/>
      <c r="M845" s="20"/>
      <c r="N845" s="20"/>
      <c r="O845" s="20"/>
      <c r="Q845" s="20"/>
      <c r="R845" s="16"/>
      <c r="S845" s="16"/>
      <c r="T845" s="21"/>
      <c r="U845" s="21"/>
      <c r="V845" s="21"/>
      <c r="W845" s="21"/>
    </row>
    <row r="846" spans="1:23" ht="14.25" customHeight="1" x14ac:dyDescent="0.35">
      <c r="A846" s="26"/>
      <c r="B846" s="16"/>
      <c r="C846" s="16"/>
      <c r="D846" s="16"/>
      <c r="E846" s="16"/>
      <c r="F846" s="17"/>
      <c r="G846" s="16"/>
      <c r="H846" s="19"/>
      <c r="I846" s="19"/>
      <c r="J846" s="16"/>
      <c r="K846" s="20"/>
      <c r="L846" s="20"/>
      <c r="M846" s="20"/>
      <c r="N846" s="20"/>
      <c r="O846" s="20"/>
      <c r="Q846" s="20"/>
      <c r="R846" s="16"/>
      <c r="S846" s="16"/>
      <c r="T846" s="21"/>
      <c r="U846" s="21"/>
      <c r="V846" s="21"/>
      <c r="W846" s="21"/>
    </row>
    <row r="847" spans="1:23" ht="14.25" customHeight="1" x14ac:dyDescent="0.35">
      <c r="A847" s="26"/>
      <c r="B847" s="16"/>
      <c r="C847" s="16"/>
      <c r="D847" s="16"/>
      <c r="E847" s="16"/>
      <c r="F847" s="17"/>
      <c r="G847" s="16"/>
      <c r="H847" s="19"/>
      <c r="I847" s="19"/>
      <c r="J847" s="16"/>
      <c r="K847" s="20"/>
      <c r="L847" s="20"/>
      <c r="M847" s="20"/>
      <c r="N847" s="20"/>
      <c r="O847" s="20"/>
      <c r="Q847" s="20"/>
      <c r="R847" s="16"/>
      <c r="S847" s="16"/>
      <c r="T847" s="21"/>
      <c r="U847" s="21"/>
      <c r="V847" s="21"/>
      <c r="W847" s="21"/>
    </row>
    <row r="848" spans="1:23" ht="14.25" customHeight="1" x14ac:dyDescent="0.35">
      <c r="A848" s="26"/>
      <c r="B848" s="16"/>
      <c r="C848" s="16"/>
      <c r="D848" s="16"/>
      <c r="E848" s="16"/>
      <c r="F848" s="17"/>
      <c r="G848" s="16"/>
      <c r="H848" s="19"/>
      <c r="I848" s="19"/>
      <c r="J848" s="16"/>
      <c r="K848" s="20"/>
      <c r="L848" s="20"/>
      <c r="M848" s="20"/>
      <c r="N848" s="20"/>
      <c r="O848" s="20"/>
      <c r="Q848" s="20"/>
      <c r="R848" s="16"/>
      <c r="S848" s="16"/>
      <c r="T848" s="21"/>
      <c r="U848" s="21"/>
      <c r="V848" s="21"/>
      <c r="W848" s="21"/>
    </row>
    <row r="849" spans="1:23" ht="14.25" customHeight="1" x14ac:dyDescent="0.35">
      <c r="A849" s="26"/>
      <c r="B849" s="16"/>
      <c r="C849" s="16"/>
      <c r="D849" s="16"/>
      <c r="E849" s="16"/>
      <c r="F849" s="17"/>
      <c r="G849" s="16"/>
      <c r="H849" s="19"/>
      <c r="I849" s="19"/>
      <c r="J849" s="16"/>
      <c r="K849" s="20"/>
      <c r="L849" s="20"/>
      <c r="M849" s="20"/>
      <c r="N849" s="20"/>
      <c r="O849" s="20"/>
      <c r="Q849" s="20"/>
      <c r="R849" s="16"/>
      <c r="S849" s="16"/>
      <c r="T849" s="21"/>
      <c r="U849" s="21"/>
      <c r="V849" s="21"/>
      <c r="W849" s="21"/>
    </row>
    <row r="850" spans="1:23" ht="14.25" customHeight="1" x14ac:dyDescent="0.35">
      <c r="A850" s="26"/>
      <c r="B850" s="16"/>
      <c r="C850" s="16"/>
      <c r="D850" s="16"/>
      <c r="E850" s="16"/>
      <c r="F850" s="17"/>
      <c r="G850" s="16"/>
      <c r="H850" s="19"/>
      <c r="I850" s="19"/>
      <c r="J850" s="16"/>
      <c r="K850" s="20"/>
      <c r="L850" s="20"/>
      <c r="M850" s="20"/>
      <c r="N850" s="20"/>
      <c r="O850" s="20"/>
      <c r="Q850" s="20"/>
      <c r="R850" s="16"/>
      <c r="S850" s="16"/>
      <c r="T850" s="21"/>
      <c r="U850" s="21"/>
      <c r="V850" s="21"/>
      <c r="W850" s="21"/>
    </row>
    <row r="851" spans="1:23" ht="14.25" customHeight="1" x14ac:dyDescent="0.35">
      <c r="A851" s="26"/>
      <c r="B851" s="16"/>
      <c r="C851" s="16"/>
      <c r="D851" s="16"/>
      <c r="E851" s="16"/>
      <c r="F851" s="17"/>
      <c r="G851" s="16"/>
      <c r="H851" s="19"/>
      <c r="I851" s="19"/>
      <c r="J851" s="16"/>
      <c r="K851" s="20"/>
      <c r="L851" s="20"/>
      <c r="M851" s="20"/>
      <c r="N851" s="20"/>
      <c r="O851" s="20"/>
      <c r="Q851" s="20"/>
      <c r="R851" s="16"/>
      <c r="S851" s="16"/>
      <c r="T851" s="21"/>
      <c r="U851" s="21"/>
      <c r="V851" s="21"/>
      <c r="W851" s="21"/>
    </row>
    <row r="852" spans="1:23" ht="14.25" customHeight="1" x14ac:dyDescent="0.35">
      <c r="A852" s="26"/>
      <c r="B852" s="16"/>
      <c r="C852" s="16"/>
      <c r="D852" s="16"/>
      <c r="E852" s="16"/>
      <c r="F852" s="17"/>
      <c r="G852" s="16"/>
      <c r="H852" s="19"/>
      <c r="I852" s="19"/>
      <c r="J852" s="16"/>
      <c r="K852" s="20"/>
      <c r="L852" s="20"/>
      <c r="M852" s="20"/>
      <c r="N852" s="20"/>
      <c r="O852" s="20"/>
      <c r="Q852" s="20"/>
      <c r="R852" s="16"/>
      <c r="S852" s="16"/>
      <c r="T852" s="21"/>
      <c r="U852" s="21"/>
      <c r="V852" s="21"/>
      <c r="W852" s="21"/>
    </row>
    <row r="853" spans="1:23" ht="14.25" customHeight="1" x14ac:dyDescent="0.35">
      <c r="A853" s="26"/>
      <c r="B853" s="16"/>
      <c r="C853" s="16"/>
      <c r="D853" s="16"/>
      <c r="E853" s="16"/>
      <c r="F853" s="17"/>
      <c r="G853" s="16"/>
      <c r="H853" s="19"/>
      <c r="I853" s="19"/>
      <c r="J853" s="16"/>
      <c r="K853" s="20"/>
      <c r="L853" s="20"/>
      <c r="M853" s="20"/>
      <c r="N853" s="20"/>
      <c r="O853" s="20"/>
      <c r="Q853" s="20"/>
      <c r="R853" s="16"/>
      <c r="S853" s="16"/>
      <c r="T853" s="21"/>
      <c r="U853" s="21"/>
      <c r="V853" s="21"/>
      <c r="W853" s="21"/>
    </row>
    <row r="854" spans="1:23" ht="14.25" customHeight="1" x14ac:dyDescent="0.35">
      <c r="A854" s="26"/>
      <c r="B854" s="16"/>
      <c r="C854" s="16"/>
      <c r="D854" s="16"/>
      <c r="E854" s="16"/>
      <c r="F854" s="17"/>
      <c r="G854" s="16"/>
      <c r="H854" s="19"/>
      <c r="I854" s="19"/>
      <c r="J854" s="16"/>
      <c r="K854" s="20"/>
      <c r="L854" s="20"/>
      <c r="M854" s="20"/>
      <c r="N854" s="20"/>
      <c r="O854" s="20"/>
      <c r="Q854" s="20"/>
      <c r="R854" s="16"/>
      <c r="S854" s="16"/>
      <c r="T854" s="21"/>
      <c r="U854" s="21"/>
      <c r="V854" s="21"/>
      <c r="W854" s="21"/>
    </row>
    <row r="855" spans="1:23" ht="14.25" customHeight="1" x14ac:dyDescent="0.35">
      <c r="A855" s="26"/>
      <c r="B855" s="16"/>
      <c r="C855" s="16"/>
      <c r="D855" s="16"/>
      <c r="E855" s="16"/>
      <c r="F855" s="17"/>
      <c r="G855" s="16"/>
      <c r="H855" s="19"/>
      <c r="I855" s="19"/>
      <c r="J855" s="16"/>
      <c r="K855" s="20"/>
      <c r="L855" s="20"/>
      <c r="M855" s="20"/>
      <c r="N855" s="20"/>
      <c r="O855" s="20"/>
      <c r="Q855" s="20"/>
      <c r="R855" s="16"/>
      <c r="S855" s="16"/>
      <c r="T855" s="21"/>
      <c r="U855" s="21"/>
      <c r="V855" s="21"/>
      <c r="W855" s="21"/>
    </row>
    <row r="856" spans="1:23" ht="14.25" customHeight="1" x14ac:dyDescent="0.35">
      <c r="A856" s="26"/>
      <c r="B856" s="16"/>
      <c r="C856" s="16"/>
      <c r="D856" s="16"/>
      <c r="E856" s="16"/>
      <c r="F856" s="17"/>
      <c r="G856" s="16"/>
      <c r="H856" s="19"/>
      <c r="I856" s="19"/>
      <c r="J856" s="16"/>
      <c r="K856" s="20"/>
      <c r="L856" s="20"/>
      <c r="M856" s="20"/>
      <c r="N856" s="20"/>
      <c r="O856" s="20"/>
      <c r="Q856" s="20"/>
      <c r="R856" s="16"/>
      <c r="S856" s="16"/>
      <c r="T856" s="21"/>
      <c r="U856" s="21"/>
      <c r="V856" s="21"/>
      <c r="W856" s="21"/>
    </row>
    <row r="857" spans="1:23" ht="14.25" customHeight="1" x14ac:dyDescent="0.35">
      <c r="A857" s="26"/>
      <c r="B857" s="16"/>
      <c r="C857" s="16"/>
      <c r="D857" s="16"/>
      <c r="E857" s="16"/>
      <c r="F857" s="17"/>
      <c r="G857" s="16"/>
      <c r="H857" s="19"/>
      <c r="I857" s="19"/>
      <c r="J857" s="16"/>
      <c r="K857" s="20"/>
      <c r="L857" s="20"/>
      <c r="M857" s="20"/>
      <c r="N857" s="20"/>
      <c r="O857" s="20"/>
      <c r="Q857" s="20"/>
      <c r="R857" s="16"/>
      <c r="S857" s="16"/>
      <c r="T857" s="21"/>
      <c r="U857" s="21"/>
      <c r="V857" s="21"/>
      <c r="W857" s="21"/>
    </row>
    <row r="858" spans="1:23" ht="14.25" customHeight="1" x14ac:dyDescent="0.35">
      <c r="A858" s="26"/>
      <c r="B858" s="16"/>
      <c r="C858" s="16"/>
      <c r="D858" s="16"/>
      <c r="E858" s="16"/>
      <c r="F858" s="17"/>
      <c r="G858" s="16"/>
      <c r="H858" s="19"/>
      <c r="I858" s="19"/>
      <c r="J858" s="16"/>
      <c r="K858" s="20"/>
      <c r="L858" s="20"/>
      <c r="M858" s="20"/>
      <c r="N858" s="20"/>
      <c r="O858" s="20"/>
      <c r="Q858" s="20"/>
      <c r="R858" s="16"/>
      <c r="S858" s="16"/>
      <c r="T858" s="21"/>
      <c r="U858" s="21"/>
      <c r="V858" s="21"/>
      <c r="W858" s="21"/>
    </row>
    <row r="859" spans="1:23" ht="14.25" customHeight="1" x14ac:dyDescent="0.35">
      <c r="A859" s="26"/>
      <c r="B859" s="16"/>
      <c r="C859" s="16"/>
      <c r="D859" s="16"/>
      <c r="E859" s="16"/>
      <c r="F859" s="17"/>
      <c r="G859" s="16"/>
      <c r="H859" s="19"/>
      <c r="I859" s="19"/>
      <c r="J859" s="16"/>
      <c r="K859" s="20"/>
      <c r="L859" s="20"/>
      <c r="M859" s="20"/>
      <c r="N859" s="20"/>
      <c r="O859" s="20"/>
      <c r="Q859" s="20"/>
      <c r="R859" s="16"/>
      <c r="S859" s="16"/>
      <c r="T859" s="21"/>
      <c r="U859" s="21"/>
      <c r="V859" s="21"/>
      <c r="W859" s="21"/>
    </row>
    <row r="860" spans="1:23" ht="14.25" customHeight="1" x14ac:dyDescent="0.35">
      <c r="A860" s="26"/>
      <c r="B860" s="16"/>
      <c r="C860" s="16"/>
      <c r="D860" s="16"/>
      <c r="E860" s="16"/>
      <c r="F860" s="17"/>
      <c r="G860" s="16"/>
      <c r="H860" s="19"/>
      <c r="I860" s="19"/>
      <c r="J860" s="16"/>
      <c r="K860" s="20"/>
      <c r="L860" s="20"/>
      <c r="M860" s="20"/>
      <c r="N860" s="20"/>
      <c r="O860" s="20"/>
      <c r="Q860" s="20"/>
      <c r="R860" s="16"/>
      <c r="S860" s="16"/>
      <c r="T860" s="21"/>
      <c r="U860" s="21"/>
      <c r="V860" s="21"/>
      <c r="W860" s="21"/>
    </row>
    <row r="861" spans="1:23" ht="14.25" customHeight="1" x14ac:dyDescent="0.35">
      <c r="A861" s="26"/>
      <c r="B861" s="16"/>
      <c r="C861" s="16"/>
      <c r="D861" s="16"/>
      <c r="E861" s="16"/>
      <c r="F861" s="17"/>
      <c r="G861" s="16"/>
      <c r="H861" s="19"/>
      <c r="I861" s="19"/>
      <c r="J861" s="16"/>
      <c r="K861" s="20"/>
      <c r="L861" s="20"/>
      <c r="M861" s="20"/>
      <c r="N861" s="20"/>
      <c r="O861" s="20"/>
      <c r="Q861" s="20"/>
      <c r="R861" s="16"/>
      <c r="S861" s="16"/>
      <c r="T861" s="21"/>
      <c r="U861" s="21"/>
      <c r="V861" s="21"/>
      <c r="W861" s="21"/>
    </row>
    <row r="862" spans="1:23" ht="14.25" customHeight="1" x14ac:dyDescent="0.35">
      <c r="A862" s="26"/>
      <c r="B862" s="16"/>
      <c r="C862" s="16"/>
      <c r="D862" s="16"/>
      <c r="E862" s="16"/>
      <c r="F862" s="17"/>
      <c r="G862" s="16"/>
      <c r="H862" s="19"/>
      <c r="I862" s="19"/>
      <c r="J862" s="16"/>
      <c r="K862" s="20"/>
      <c r="L862" s="20"/>
      <c r="M862" s="20"/>
      <c r="N862" s="20"/>
      <c r="O862" s="20"/>
      <c r="Q862" s="20"/>
      <c r="R862" s="16"/>
      <c r="S862" s="16"/>
      <c r="T862" s="21"/>
      <c r="U862" s="21"/>
      <c r="V862" s="21"/>
      <c r="W862" s="21"/>
    </row>
    <row r="863" spans="1:23" ht="14.25" customHeight="1" x14ac:dyDescent="0.35">
      <c r="A863" s="26"/>
      <c r="B863" s="16"/>
      <c r="C863" s="16"/>
      <c r="D863" s="16"/>
      <c r="E863" s="16"/>
      <c r="F863" s="17"/>
      <c r="G863" s="16"/>
      <c r="H863" s="19"/>
      <c r="I863" s="19"/>
      <c r="J863" s="16"/>
      <c r="K863" s="20"/>
      <c r="L863" s="20"/>
      <c r="M863" s="20"/>
      <c r="N863" s="20"/>
      <c r="O863" s="20"/>
      <c r="Q863" s="20"/>
      <c r="R863" s="16"/>
      <c r="S863" s="16"/>
      <c r="T863" s="21"/>
      <c r="U863" s="21"/>
      <c r="V863" s="21"/>
      <c r="W863" s="21"/>
    </row>
    <row r="864" spans="1:23" ht="14.25" customHeight="1" x14ac:dyDescent="0.35">
      <c r="A864" s="26"/>
      <c r="B864" s="16"/>
      <c r="C864" s="16"/>
      <c r="D864" s="16"/>
      <c r="E864" s="16"/>
      <c r="F864" s="17"/>
      <c r="G864" s="16"/>
      <c r="H864" s="19"/>
      <c r="I864" s="19"/>
      <c r="J864" s="16"/>
      <c r="K864" s="20"/>
      <c r="L864" s="20"/>
      <c r="M864" s="20"/>
      <c r="N864" s="20"/>
      <c r="O864" s="20"/>
      <c r="Q864" s="20"/>
      <c r="R864" s="16"/>
      <c r="S864" s="16"/>
      <c r="T864" s="21"/>
      <c r="U864" s="21"/>
      <c r="V864" s="21"/>
      <c r="W864" s="21"/>
    </row>
    <row r="865" spans="1:23" ht="14.25" customHeight="1" x14ac:dyDescent="0.35">
      <c r="A865" s="26"/>
      <c r="B865" s="16"/>
      <c r="C865" s="16"/>
      <c r="D865" s="16"/>
      <c r="E865" s="16"/>
      <c r="F865" s="17"/>
      <c r="G865" s="16"/>
      <c r="H865" s="19"/>
      <c r="I865" s="19"/>
      <c r="J865" s="16"/>
      <c r="K865" s="20"/>
      <c r="L865" s="20"/>
      <c r="M865" s="20"/>
      <c r="N865" s="20"/>
      <c r="O865" s="20"/>
      <c r="Q865" s="20"/>
      <c r="R865" s="16"/>
      <c r="S865" s="16"/>
      <c r="T865" s="21"/>
      <c r="U865" s="21"/>
      <c r="V865" s="21"/>
      <c r="W865" s="21"/>
    </row>
    <row r="866" spans="1:23" ht="14.25" customHeight="1" x14ac:dyDescent="0.35">
      <c r="A866" s="26"/>
      <c r="B866" s="16"/>
      <c r="C866" s="16"/>
      <c r="D866" s="16"/>
      <c r="E866" s="16"/>
      <c r="F866" s="17"/>
      <c r="G866" s="16"/>
      <c r="H866" s="19"/>
      <c r="I866" s="19"/>
      <c r="J866" s="16"/>
      <c r="K866" s="20"/>
      <c r="L866" s="20"/>
      <c r="M866" s="20"/>
      <c r="N866" s="20"/>
      <c r="O866" s="20"/>
      <c r="Q866" s="20"/>
      <c r="R866" s="16"/>
      <c r="S866" s="16"/>
      <c r="T866" s="21"/>
      <c r="U866" s="21"/>
      <c r="V866" s="21"/>
      <c r="W866" s="21"/>
    </row>
    <row r="867" spans="1:23" ht="14.25" customHeight="1" x14ac:dyDescent="0.35">
      <c r="A867" s="26"/>
      <c r="B867" s="16"/>
      <c r="C867" s="16"/>
      <c r="D867" s="16"/>
      <c r="E867" s="16"/>
      <c r="F867" s="17"/>
      <c r="G867" s="16"/>
      <c r="H867" s="19"/>
      <c r="I867" s="19"/>
      <c r="J867" s="16"/>
      <c r="K867" s="20"/>
      <c r="L867" s="20"/>
      <c r="M867" s="20"/>
      <c r="N867" s="20"/>
      <c r="O867" s="20"/>
      <c r="Q867" s="20"/>
      <c r="R867" s="16"/>
      <c r="S867" s="16"/>
      <c r="T867" s="21"/>
      <c r="U867" s="21"/>
      <c r="V867" s="21"/>
      <c r="W867" s="21"/>
    </row>
    <row r="868" spans="1:23" ht="14.25" customHeight="1" x14ac:dyDescent="0.35">
      <c r="A868" s="26"/>
      <c r="B868" s="16"/>
      <c r="C868" s="16"/>
      <c r="D868" s="16"/>
      <c r="E868" s="16"/>
      <c r="F868" s="17"/>
      <c r="G868" s="16"/>
      <c r="H868" s="19"/>
      <c r="I868" s="19"/>
      <c r="J868" s="16"/>
      <c r="K868" s="20"/>
      <c r="L868" s="20"/>
      <c r="M868" s="20"/>
      <c r="N868" s="20"/>
      <c r="O868" s="20"/>
      <c r="Q868" s="20"/>
      <c r="R868" s="16"/>
      <c r="S868" s="16"/>
      <c r="T868" s="21"/>
      <c r="U868" s="21"/>
      <c r="V868" s="21"/>
      <c r="W868" s="21"/>
    </row>
    <row r="869" spans="1:23" ht="14.25" customHeight="1" x14ac:dyDescent="0.35">
      <c r="A869" s="26"/>
      <c r="B869" s="16"/>
      <c r="C869" s="16"/>
      <c r="D869" s="16"/>
      <c r="E869" s="16"/>
      <c r="F869" s="17"/>
      <c r="G869" s="16"/>
      <c r="H869" s="19"/>
      <c r="I869" s="19"/>
      <c r="J869" s="16"/>
      <c r="K869" s="20"/>
      <c r="L869" s="20"/>
      <c r="M869" s="20"/>
      <c r="N869" s="20"/>
      <c r="O869" s="20"/>
      <c r="Q869" s="20"/>
      <c r="R869" s="16"/>
      <c r="S869" s="16"/>
      <c r="T869" s="21"/>
      <c r="U869" s="21"/>
      <c r="V869" s="21"/>
      <c r="W869" s="21"/>
    </row>
    <row r="870" spans="1:23" ht="14.25" customHeight="1" x14ac:dyDescent="0.35">
      <c r="A870" s="26"/>
      <c r="B870" s="16"/>
      <c r="C870" s="16"/>
      <c r="D870" s="16"/>
      <c r="E870" s="16"/>
      <c r="F870" s="17"/>
      <c r="G870" s="16"/>
      <c r="H870" s="19"/>
      <c r="I870" s="19"/>
      <c r="J870" s="16"/>
      <c r="K870" s="20"/>
      <c r="L870" s="20"/>
      <c r="M870" s="20"/>
      <c r="N870" s="20"/>
      <c r="O870" s="20"/>
      <c r="Q870" s="20"/>
      <c r="R870" s="16"/>
      <c r="S870" s="16"/>
      <c r="T870" s="21"/>
      <c r="U870" s="21"/>
      <c r="V870" s="21"/>
      <c r="W870" s="21"/>
    </row>
    <row r="871" spans="1:23" ht="14.25" customHeight="1" x14ac:dyDescent="0.35">
      <c r="A871" s="26"/>
      <c r="B871" s="16"/>
      <c r="C871" s="16"/>
      <c r="D871" s="16"/>
      <c r="E871" s="16"/>
      <c r="F871" s="17"/>
      <c r="G871" s="16"/>
      <c r="H871" s="19"/>
      <c r="I871" s="19"/>
      <c r="J871" s="16"/>
      <c r="K871" s="20"/>
      <c r="L871" s="20"/>
      <c r="M871" s="20"/>
      <c r="N871" s="20"/>
      <c r="O871" s="20"/>
      <c r="Q871" s="20"/>
      <c r="R871" s="16"/>
      <c r="S871" s="16"/>
      <c r="T871" s="21"/>
      <c r="U871" s="21"/>
      <c r="V871" s="21"/>
      <c r="W871" s="21"/>
    </row>
    <row r="872" spans="1:23" ht="14.25" customHeight="1" x14ac:dyDescent="0.35">
      <c r="A872" s="26"/>
      <c r="B872" s="16"/>
      <c r="C872" s="16"/>
      <c r="D872" s="16"/>
      <c r="E872" s="16"/>
      <c r="F872" s="17"/>
      <c r="G872" s="16"/>
      <c r="H872" s="19"/>
      <c r="I872" s="19"/>
      <c r="J872" s="16"/>
      <c r="K872" s="20"/>
      <c r="L872" s="20"/>
      <c r="M872" s="20"/>
      <c r="N872" s="20"/>
      <c r="O872" s="20"/>
      <c r="Q872" s="20"/>
      <c r="R872" s="16"/>
      <c r="S872" s="16"/>
      <c r="T872" s="21"/>
      <c r="U872" s="21"/>
      <c r="V872" s="21"/>
      <c r="W872" s="21"/>
    </row>
    <row r="873" spans="1:23" ht="14.25" customHeight="1" x14ac:dyDescent="0.35">
      <c r="A873" s="26"/>
      <c r="B873" s="16"/>
      <c r="C873" s="16"/>
      <c r="D873" s="16"/>
      <c r="E873" s="16"/>
      <c r="F873" s="17"/>
      <c r="G873" s="16"/>
      <c r="H873" s="19"/>
      <c r="I873" s="19"/>
      <c r="J873" s="16"/>
      <c r="K873" s="20"/>
      <c r="L873" s="20"/>
      <c r="M873" s="20"/>
      <c r="N873" s="20"/>
      <c r="O873" s="20"/>
      <c r="Q873" s="20"/>
      <c r="R873" s="16"/>
      <c r="S873" s="16"/>
      <c r="T873" s="21"/>
      <c r="U873" s="21"/>
      <c r="V873" s="21"/>
      <c r="W873" s="21"/>
    </row>
    <row r="874" spans="1:23" ht="14.25" customHeight="1" x14ac:dyDescent="0.35">
      <c r="A874" s="26"/>
      <c r="B874" s="16"/>
      <c r="C874" s="16"/>
      <c r="D874" s="16"/>
      <c r="E874" s="16"/>
      <c r="F874" s="17"/>
      <c r="G874" s="16"/>
      <c r="H874" s="19"/>
      <c r="I874" s="19"/>
      <c r="J874" s="16"/>
      <c r="K874" s="20"/>
      <c r="L874" s="20"/>
      <c r="M874" s="20"/>
      <c r="N874" s="20"/>
      <c r="O874" s="20"/>
      <c r="Q874" s="20"/>
      <c r="R874" s="16"/>
      <c r="S874" s="16"/>
      <c r="T874" s="21"/>
      <c r="U874" s="21"/>
      <c r="V874" s="21"/>
      <c r="W874" s="21"/>
    </row>
    <row r="875" spans="1:23" ht="14.25" customHeight="1" x14ac:dyDescent="0.35">
      <c r="A875" s="26"/>
      <c r="B875" s="16"/>
      <c r="C875" s="16"/>
      <c r="D875" s="16"/>
      <c r="E875" s="16"/>
      <c r="F875" s="17"/>
      <c r="G875" s="16"/>
      <c r="H875" s="19"/>
      <c r="I875" s="19"/>
      <c r="J875" s="16"/>
      <c r="K875" s="20"/>
      <c r="L875" s="20"/>
      <c r="M875" s="20"/>
      <c r="N875" s="20"/>
      <c r="O875" s="20"/>
      <c r="Q875" s="20"/>
      <c r="R875" s="16"/>
      <c r="S875" s="16"/>
      <c r="T875" s="21"/>
      <c r="U875" s="21"/>
      <c r="V875" s="21"/>
      <c r="W875" s="21"/>
    </row>
    <row r="876" spans="1:23" ht="14.25" customHeight="1" x14ac:dyDescent="0.35">
      <c r="A876" s="26"/>
      <c r="B876" s="16"/>
      <c r="C876" s="16"/>
      <c r="D876" s="16"/>
      <c r="E876" s="16"/>
      <c r="F876" s="17"/>
      <c r="G876" s="16"/>
      <c r="H876" s="19"/>
      <c r="I876" s="19"/>
      <c r="J876" s="16"/>
      <c r="K876" s="20"/>
      <c r="L876" s="20"/>
      <c r="M876" s="20"/>
      <c r="N876" s="20"/>
      <c r="O876" s="20"/>
      <c r="Q876" s="20"/>
      <c r="R876" s="16"/>
      <c r="S876" s="16"/>
      <c r="T876" s="21"/>
      <c r="U876" s="21"/>
      <c r="V876" s="21"/>
      <c r="W876" s="21"/>
    </row>
    <row r="877" spans="1:23" ht="14.25" customHeight="1" x14ac:dyDescent="0.35">
      <c r="A877" s="26"/>
      <c r="B877" s="16"/>
      <c r="C877" s="16"/>
      <c r="D877" s="16"/>
      <c r="E877" s="16"/>
      <c r="F877" s="17"/>
      <c r="G877" s="16"/>
      <c r="H877" s="19"/>
      <c r="I877" s="19"/>
      <c r="J877" s="16"/>
      <c r="K877" s="20"/>
      <c r="L877" s="20"/>
      <c r="M877" s="20"/>
      <c r="N877" s="20"/>
      <c r="O877" s="20"/>
      <c r="Q877" s="20"/>
      <c r="R877" s="16"/>
      <c r="S877" s="16"/>
      <c r="T877" s="21"/>
      <c r="U877" s="21"/>
      <c r="V877" s="21"/>
      <c r="W877" s="21"/>
    </row>
    <row r="878" spans="1:23" ht="14.25" customHeight="1" x14ac:dyDescent="0.35">
      <c r="A878" s="26"/>
      <c r="B878" s="16"/>
      <c r="C878" s="16"/>
      <c r="D878" s="16"/>
      <c r="E878" s="16"/>
      <c r="F878" s="17"/>
      <c r="G878" s="16"/>
      <c r="H878" s="19"/>
      <c r="I878" s="19"/>
      <c r="J878" s="16"/>
      <c r="K878" s="20"/>
      <c r="L878" s="20"/>
      <c r="M878" s="20"/>
      <c r="N878" s="20"/>
      <c r="O878" s="20"/>
      <c r="Q878" s="20"/>
      <c r="R878" s="16"/>
      <c r="S878" s="16"/>
      <c r="T878" s="21"/>
      <c r="U878" s="21"/>
      <c r="V878" s="21"/>
      <c r="W878" s="21"/>
    </row>
    <row r="879" spans="1:23" ht="14.25" customHeight="1" x14ac:dyDescent="0.35">
      <c r="A879" s="26"/>
      <c r="B879" s="16"/>
      <c r="C879" s="16"/>
      <c r="D879" s="16"/>
      <c r="E879" s="16"/>
      <c r="F879" s="17"/>
      <c r="G879" s="16"/>
      <c r="H879" s="19"/>
      <c r="I879" s="19"/>
      <c r="J879" s="16"/>
      <c r="K879" s="20"/>
      <c r="L879" s="20"/>
      <c r="M879" s="20"/>
      <c r="N879" s="20"/>
      <c r="O879" s="20"/>
      <c r="Q879" s="20"/>
      <c r="R879" s="16"/>
      <c r="S879" s="16"/>
      <c r="T879" s="21"/>
      <c r="U879" s="21"/>
      <c r="V879" s="21"/>
      <c r="W879" s="21"/>
    </row>
    <row r="880" spans="1:23" ht="14.25" customHeight="1" x14ac:dyDescent="0.35">
      <c r="A880" s="26"/>
      <c r="B880" s="16"/>
      <c r="C880" s="16"/>
      <c r="D880" s="16"/>
      <c r="E880" s="16"/>
      <c r="F880" s="17"/>
      <c r="G880" s="16"/>
      <c r="H880" s="19"/>
      <c r="I880" s="19"/>
      <c r="J880" s="16"/>
      <c r="K880" s="20"/>
      <c r="L880" s="20"/>
      <c r="M880" s="20"/>
      <c r="N880" s="20"/>
      <c r="O880" s="20"/>
      <c r="Q880" s="20"/>
      <c r="R880" s="16"/>
      <c r="S880" s="16"/>
      <c r="T880" s="21"/>
      <c r="U880" s="21"/>
      <c r="V880" s="21"/>
      <c r="W880" s="21"/>
    </row>
    <row r="881" spans="1:23" ht="14.25" customHeight="1" x14ac:dyDescent="0.35">
      <c r="A881" s="26"/>
      <c r="B881" s="16"/>
      <c r="C881" s="16"/>
      <c r="D881" s="16"/>
      <c r="E881" s="16"/>
      <c r="F881" s="17"/>
      <c r="G881" s="16"/>
      <c r="H881" s="19"/>
      <c r="I881" s="19"/>
      <c r="J881" s="16"/>
      <c r="K881" s="20"/>
      <c r="L881" s="20"/>
      <c r="M881" s="20"/>
      <c r="N881" s="20"/>
      <c r="O881" s="20"/>
      <c r="Q881" s="20"/>
      <c r="R881" s="16"/>
      <c r="S881" s="16"/>
      <c r="T881" s="21"/>
      <c r="U881" s="21"/>
      <c r="V881" s="21"/>
      <c r="W881" s="21"/>
    </row>
    <row r="882" spans="1:23" ht="14.25" customHeight="1" x14ac:dyDescent="0.35">
      <c r="A882" s="26"/>
      <c r="B882" s="16"/>
      <c r="C882" s="16"/>
      <c r="D882" s="16"/>
      <c r="E882" s="16"/>
      <c r="F882" s="17"/>
      <c r="G882" s="16"/>
      <c r="H882" s="19"/>
      <c r="I882" s="19"/>
      <c r="J882" s="16"/>
      <c r="K882" s="20"/>
      <c r="L882" s="20"/>
      <c r="M882" s="20"/>
      <c r="N882" s="20"/>
      <c r="O882" s="20"/>
      <c r="Q882" s="20"/>
      <c r="R882" s="16"/>
      <c r="S882" s="16"/>
      <c r="T882" s="21"/>
      <c r="U882" s="21"/>
      <c r="V882" s="21"/>
      <c r="W882" s="21"/>
    </row>
    <row r="883" spans="1:23" ht="14.25" customHeight="1" x14ac:dyDescent="0.35">
      <c r="A883" s="26"/>
      <c r="B883" s="16"/>
      <c r="C883" s="16"/>
      <c r="D883" s="16"/>
      <c r="E883" s="16"/>
      <c r="F883" s="17"/>
      <c r="G883" s="16"/>
      <c r="H883" s="19"/>
      <c r="I883" s="19"/>
      <c r="J883" s="16"/>
      <c r="K883" s="20"/>
      <c r="L883" s="20"/>
      <c r="M883" s="20"/>
      <c r="N883" s="20"/>
      <c r="O883" s="20"/>
      <c r="Q883" s="20"/>
      <c r="R883" s="16"/>
      <c r="S883" s="16"/>
      <c r="T883" s="21"/>
      <c r="U883" s="21"/>
      <c r="V883" s="21"/>
      <c r="W883" s="21"/>
    </row>
    <row r="884" spans="1:23" ht="14.25" customHeight="1" x14ac:dyDescent="0.35">
      <c r="A884" s="26"/>
      <c r="B884" s="16"/>
      <c r="C884" s="16"/>
      <c r="D884" s="16"/>
      <c r="E884" s="16"/>
      <c r="F884" s="17"/>
      <c r="G884" s="16"/>
      <c r="H884" s="19"/>
      <c r="I884" s="19"/>
      <c r="J884" s="16"/>
      <c r="K884" s="20"/>
      <c r="L884" s="20"/>
      <c r="M884" s="20"/>
      <c r="N884" s="20"/>
      <c r="O884" s="20"/>
      <c r="Q884" s="20"/>
      <c r="R884" s="16"/>
      <c r="S884" s="16"/>
      <c r="T884" s="21"/>
      <c r="U884" s="21"/>
      <c r="V884" s="21"/>
      <c r="W884" s="21"/>
    </row>
    <row r="885" spans="1:23" ht="14.25" customHeight="1" x14ac:dyDescent="0.35">
      <c r="A885" s="26"/>
      <c r="B885" s="16"/>
      <c r="C885" s="16"/>
      <c r="D885" s="16"/>
      <c r="E885" s="16"/>
      <c r="F885" s="17"/>
      <c r="G885" s="16"/>
      <c r="H885" s="19"/>
      <c r="I885" s="19"/>
      <c r="J885" s="16"/>
      <c r="K885" s="20"/>
      <c r="L885" s="20"/>
      <c r="M885" s="20"/>
      <c r="N885" s="20"/>
      <c r="O885" s="20"/>
      <c r="Q885" s="20"/>
      <c r="R885" s="16"/>
      <c r="S885" s="16"/>
      <c r="T885" s="21"/>
      <c r="U885" s="21"/>
      <c r="V885" s="21"/>
      <c r="W885" s="21"/>
    </row>
    <row r="886" spans="1:23" ht="14.25" customHeight="1" x14ac:dyDescent="0.35">
      <c r="A886" s="26"/>
      <c r="B886" s="16"/>
      <c r="C886" s="16"/>
      <c r="D886" s="16"/>
      <c r="E886" s="16"/>
      <c r="F886" s="17"/>
      <c r="G886" s="16"/>
      <c r="H886" s="19"/>
      <c r="I886" s="19"/>
      <c r="J886" s="16"/>
      <c r="K886" s="20"/>
      <c r="L886" s="20"/>
      <c r="M886" s="20"/>
      <c r="N886" s="20"/>
      <c r="O886" s="20"/>
      <c r="Q886" s="20"/>
      <c r="R886" s="16"/>
      <c r="S886" s="16"/>
      <c r="T886" s="21"/>
      <c r="U886" s="21"/>
      <c r="V886" s="21"/>
      <c r="W886" s="21"/>
    </row>
    <row r="887" spans="1:23" ht="14.25" customHeight="1" x14ac:dyDescent="0.35">
      <c r="A887" s="26"/>
      <c r="B887" s="16"/>
      <c r="C887" s="16"/>
      <c r="D887" s="16"/>
      <c r="E887" s="16"/>
      <c r="F887" s="17"/>
      <c r="G887" s="16"/>
      <c r="H887" s="19"/>
      <c r="I887" s="19"/>
      <c r="J887" s="16"/>
      <c r="K887" s="20"/>
      <c r="L887" s="20"/>
      <c r="M887" s="20"/>
      <c r="N887" s="20"/>
      <c r="O887" s="20"/>
      <c r="Q887" s="20"/>
      <c r="R887" s="16"/>
      <c r="S887" s="16"/>
      <c r="T887" s="21"/>
      <c r="U887" s="21"/>
      <c r="V887" s="21"/>
      <c r="W887" s="21"/>
    </row>
    <row r="888" spans="1:23" ht="14.25" customHeight="1" x14ac:dyDescent="0.35">
      <c r="A888" s="26"/>
      <c r="B888" s="16"/>
      <c r="C888" s="16"/>
      <c r="D888" s="16"/>
      <c r="E888" s="16"/>
      <c r="F888" s="17"/>
      <c r="G888" s="16"/>
      <c r="H888" s="19"/>
      <c r="I888" s="19"/>
      <c r="J888" s="16"/>
      <c r="K888" s="20"/>
      <c r="L888" s="20"/>
      <c r="M888" s="20"/>
      <c r="N888" s="20"/>
      <c r="O888" s="20"/>
      <c r="Q888" s="20"/>
      <c r="R888" s="16"/>
      <c r="S888" s="16"/>
      <c r="T888" s="21"/>
      <c r="U888" s="21"/>
      <c r="V888" s="21"/>
      <c r="W888" s="21"/>
    </row>
    <row r="889" spans="1:23" ht="14.25" customHeight="1" x14ac:dyDescent="0.35">
      <c r="A889" s="26"/>
      <c r="B889" s="16"/>
      <c r="C889" s="16"/>
      <c r="D889" s="16"/>
      <c r="E889" s="16"/>
      <c r="F889" s="17"/>
      <c r="G889" s="16"/>
      <c r="H889" s="19"/>
      <c r="I889" s="19"/>
      <c r="J889" s="16"/>
      <c r="K889" s="20"/>
      <c r="L889" s="20"/>
      <c r="M889" s="20"/>
      <c r="N889" s="20"/>
      <c r="O889" s="20"/>
      <c r="Q889" s="20"/>
      <c r="R889" s="16"/>
      <c r="S889" s="16"/>
      <c r="T889" s="21"/>
      <c r="U889" s="21"/>
      <c r="V889" s="21"/>
      <c r="W889" s="21"/>
    </row>
    <row r="890" spans="1:23" ht="14.25" customHeight="1" x14ac:dyDescent="0.35">
      <c r="A890" s="26"/>
      <c r="B890" s="16"/>
      <c r="C890" s="16"/>
      <c r="D890" s="16"/>
      <c r="E890" s="16"/>
      <c r="F890" s="17"/>
      <c r="G890" s="16"/>
      <c r="H890" s="19"/>
      <c r="I890" s="19"/>
      <c r="J890" s="16"/>
      <c r="K890" s="20"/>
      <c r="L890" s="20"/>
      <c r="M890" s="20"/>
      <c r="N890" s="20"/>
      <c r="O890" s="20"/>
      <c r="Q890" s="20"/>
      <c r="R890" s="16"/>
      <c r="S890" s="16"/>
      <c r="T890" s="21"/>
      <c r="U890" s="21"/>
      <c r="V890" s="21"/>
      <c r="W890" s="21"/>
    </row>
    <row r="891" spans="1:23" ht="14.25" customHeight="1" x14ac:dyDescent="0.35">
      <c r="A891" s="26"/>
      <c r="B891" s="16"/>
      <c r="C891" s="16"/>
      <c r="D891" s="16"/>
      <c r="E891" s="16"/>
      <c r="F891" s="17"/>
      <c r="G891" s="16"/>
      <c r="H891" s="19"/>
      <c r="I891" s="19"/>
      <c r="J891" s="16"/>
      <c r="K891" s="20"/>
      <c r="L891" s="20"/>
      <c r="M891" s="20"/>
      <c r="N891" s="20"/>
      <c r="O891" s="20"/>
      <c r="Q891" s="20"/>
      <c r="R891" s="16"/>
      <c r="S891" s="16"/>
      <c r="T891" s="21"/>
      <c r="U891" s="21"/>
      <c r="V891" s="21"/>
      <c r="W891" s="21"/>
    </row>
    <row r="892" spans="1:23" ht="14.25" customHeight="1" x14ac:dyDescent="0.35">
      <c r="A892" s="26"/>
      <c r="B892" s="16"/>
      <c r="C892" s="16"/>
      <c r="D892" s="16"/>
      <c r="E892" s="16"/>
      <c r="F892" s="17"/>
      <c r="G892" s="16"/>
      <c r="H892" s="19"/>
      <c r="I892" s="19"/>
      <c r="J892" s="16"/>
      <c r="K892" s="20"/>
      <c r="L892" s="20"/>
      <c r="M892" s="20"/>
      <c r="N892" s="20"/>
      <c r="O892" s="20"/>
      <c r="Q892" s="20"/>
      <c r="R892" s="16"/>
      <c r="S892" s="16"/>
      <c r="T892" s="21"/>
      <c r="U892" s="21"/>
      <c r="V892" s="21"/>
      <c r="W892" s="21"/>
    </row>
    <row r="893" spans="1:23" ht="14.25" customHeight="1" x14ac:dyDescent="0.35">
      <c r="A893" s="26"/>
      <c r="B893" s="16"/>
      <c r="C893" s="16"/>
      <c r="D893" s="16"/>
      <c r="E893" s="16"/>
      <c r="F893" s="17"/>
      <c r="G893" s="16"/>
      <c r="H893" s="19"/>
      <c r="I893" s="19"/>
      <c r="J893" s="16"/>
      <c r="K893" s="20"/>
      <c r="L893" s="20"/>
      <c r="M893" s="20"/>
      <c r="N893" s="20"/>
      <c r="O893" s="20"/>
      <c r="Q893" s="20"/>
      <c r="R893" s="16"/>
      <c r="S893" s="16"/>
      <c r="T893" s="21"/>
      <c r="U893" s="21"/>
      <c r="V893" s="21"/>
      <c r="W893" s="21"/>
    </row>
    <row r="894" spans="1:23" ht="14.25" customHeight="1" x14ac:dyDescent="0.35">
      <c r="A894" s="26"/>
      <c r="B894" s="16"/>
      <c r="C894" s="16"/>
      <c r="D894" s="16"/>
      <c r="E894" s="16"/>
      <c r="F894" s="17"/>
      <c r="G894" s="16"/>
      <c r="H894" s="19"/>
      <c r="I894" s="19"/>
      <c r="J894" s="16"/>
      <c r="K894" s="20"/>
      <c r="L894" s="20"/>
      <c r="M894" s="20"/>
      <c r="N894" s="20"/>
      <c r="O894" s="20"/>
      <c r="Q894" s="20"/>
      <c r="R894" s="16"/>
      <c r="S894" s="16"/>
      <c r="T894" s="21"/>
      <c r="U894" s="21"/>
      <c r="V894" s="21"/>
      <c r="W894" s="21"/>
    </row>
    <row r="895" spans="1:23" ht="14.25" customHeight="1" x14ac:dyDescent="0.35">
      <c r="A895" s="26"/>
      <c r="B895" s="16"/>
      <c r="C895" s="16"/>
      <c r="D895" s="16"/>
      <c r="E895" s="16"/>
      <c r="F895" s="17"/>
      <c r="G895" s="16"/>
      <c r="H895" s="19"/>
      <c r="I895" s="19"/>
      <c r="J895" s="16"/>
      <c r="K895" s="20"/>
      <c r="L895" s="20"/>
      <c r="M895" s="20"/>
      <c r="N895" s="20"/>
      <c r="O895" s="20"/>
      <c r="Q895" s="20"/>
      <c r="R895" s="16"/>
      <c r="S895" s="16"/>
      <c r="T895" s="21"/>
      <c r="U895" s="21"/>
      <c r="V895" s="21"/>
      <c r="W895" s="21"/>
    </row>
    <row r="896" spans="1:23" ht="14.25" customHeight="1" x14ac:dyDescent="0.35">
      <c r="A896" s="26"/>
      <c r="B896" s="16"/>
      <c r="C896" s="16"/>
      <c r="D896" s="16"/>
      <c r="E896" s="16"/>
      <c r="F896" s="17"/>
      <c r="G896" s="16"/>
      <c r="H896" s="19"/>
      <c r="I896" s="19"/>
      <c r="J896" s="16"/>
      <c r="K896" s="20"/>
      <c r="L896" s="20"/>
      <c r="M896" s="20"/>
      <c r="N896" s="20"/>
      <c r="O896" s="20"/>
      <c r="Q896" s="20"/>
      <c r="R896" s="16"/>
      <c r="S896" s="16"/>
      <c r="T896" s="21"/>
      <c r="U896" s="21"/>
      <c r="V896" s="21"/>
      <c r="W896" s="21"/>
    </row>
    <row r="897" spans="1:23" ht="14.25" customHeight="1" x14ac:dyDescent="0.35">
      <c r="A897" s="26"/>
      <c r="B897" s="16"/>
      <c r="C897" s="16"/>
      <c r="D897" s="16"/>
      <c r="E897" s="16"/>
      <c r="F897" s="17"/>
      <c r="G897" s="16"/>
      <c r="H897" s="19"/>
      <c r="I897" s="19"/>
      <c r="J897" s="16"/>
      <c r="K897" s="20"/>
      <c r="L897" s="20"/>
      <c r="M897" s="20"/>
      <c r="N897" s="20"/>
      <c r="O897" s="20"/>
      <c r="Q897" s="20"/>
      <c r="R897" s="16"/>
      <c r="S897" s="16"/>
      <c r="T897" s="21"/>
      <c r="U897" s="21"/>
      <c r="V897" s="21"/>
      <c r="W897" s="21"/>
    </row>
    <row r="898" spans="1:23" ht="14.25" customHeight="1" x14ac:dyDescent="0.35">
      <c r="A898" s="26"/>
      <c r="B898" s="16"/>
      <c r="C898" s="16"/>
      <c r="D898" s="16"/>
      <c r="E898" s="16"/>
      <c r="F898" s="17"/>
      <c r="G898" s="16"/>
      <c r="H898" s="19"/>
      <c r="I898" s="19"/>
      <c r="J898" s="16"/>
      <c r="K898" s="20"/>
      <c r="L898" s="20"/>
      <c r="M898" s="20"/>
      <c r="N898" s="20"/>
      <c r="O898" s="20"/>
      <c r="Q898" s="20"/>
      <c r="R898" s="16"/>
      <c r="S898" s="16"/>
      <c r="T898" s="21"/>
      <c r="U898" s="21"/>
      <c r="V898" s="21"/>
      <c r="W898" s="21"/>
    </row>
    <row r="899" spans="1:23" ht="14.25" customHeight="1" x14ac:dyDescent="0.35">
      <c r="A899" s="26"/>
      <c r="B899" s="16"/>
      <c r="C899" s="16"/>
      <c r="D899" s="16"/>
      <c r="E899" s="16"/>
      <c r="F899" s="17"/>
      <c r="G899" s="16"/>
      <c r="H899" s="19"/>
      <c r="I899" s="19"/>
      <c r="J899" s="16"/>
      <c r="K899" s="20"/>
      <c r="L899" s="20"/>
      <c r="M899" s="20"/>
      <c r="N899" s="20"/>
      <c r="O899" s="20"/>
      <c r="Q899" s="20"/>
      <c r="R899" s="16"/>
      <c r="S899" s="16"/>
      <c r="T899" s="21"/>
      <c r="U899" s="21"/>
      <c r="V899" s="21"/>
      <c r="W899" s="21"/>
    </row>
    <row r="900" spans="1:23" ht="14.25" customHeight="1" x14ac:dyDescent="0.35">
      <c r="A900" s="26"/>
      <c r="B900" s="16"/>
      <c r="C900" s="16"/>
      <c r="D900" s="16"/>
      <c r="E900" s="16"/>
      <c r="F900" s="17"/>
      <c r="G900" s="16"/>
      <c r="H900" s="19"/>
      <c r="I900" s="19"/>
      <c r="J900" s="16"/>
      <c r="K900" s="20"/>
      <c r="L900" s="20"/>
      <c r="M900" s="20"/>
      <c r="N900" s="20"/>
      <c r="O900" s="20"/>
      <c r="Q900" s="20"/>
      <c r="R900" s="16"/>
      <c r="S900" s="16"/>
      <c r="T900" s="21"/>
      <c r="U900" s="21"/>
      <c r="V900" s="21"/>
      <c r="W900" s="21"/>
    </row>
    <row r="901" spans="1:23" ht="14.25" customHeight="1" x14ac:dyDescent="0.35">
      <c r="A901" s="26"/>
      <c r="B901" s="16"/>
      <c r="C901" s="16"/>
      <c r="D901" s="16"/>
      <c r="E901" s="16"/>
      <c r="F901" s="17"/>
      <c r="G901" s="16"/>
      <c r="H901" s="19"/>
      <c r="I901" s="19"/>
      <c r="J901" s="16"/>
      <c r="K901" s="20"/>
      <c r="L901" s="20"/>
      <c r="M901" s="20"/>
      <c r="N901" s="20"/>
      <c r="O901" s="20"/>
      <c r="Q901" s="20"/>
      <c r="R901" s="16"/>
      <c r="S901" s="16"/>
      <c r="T901" s="21"/>
      <c r="U901" s="21"/>
      <c r="V901" s="21"/>
      <c r="W901" s="21"/>
    </row>
    <row r="902" spans="1:23" ht="14.25" customHeight="1" x14ac:dyDescent="0.35">
      <c r="A902" s="26"/>
      <c r="B902" s="16"/>
      <c r="C902" s="16"/>
      <c r="D902" s="16"/>
      <c r="E902" s="16"/>
      <c r="F902" s="17"/>
      <c r="G902" s="16"/>
      <c r="H902" s="19"/>
      <c r="I902" s="19"/>
      <c r="J902" s="16"/>
      <c r="K902" s="20"/>
      <c r="L902" s="20"/>
      <c r="M902" s="20"/>
      <c r="N902" s="20"/>
      <c r="O902" s="20"/>
      <c r="Q902" s="20"/>
      <c r="R902" s="16"/>
      <c r="S902" s="16"/>
      <c r="T902" s="21"/>
      <c r="U902" s="21"/>
      <c r="V902" s="21"/>
      <c r="W902" s="21"/>
    </row>
    <row r="903" spans="1:23" ht="14.25" customHeight="1" x14ac:dyDescent="0.35">
      <c r="A903" s="26"/>
      <c r="B903" s="16"/>
      <c r="C903" s="16"/>
      <c r="D903" s="16"/>
      <c r="E903" s="16"/>
      <c r="F903" s="17"/>
      <c r="G903" s="16"/>
      <c r="H903" s="19"/>
      <c r="I903" s="19"/>
      <c r="J903" s="16"/>
      <c r="K903" s="20"/>
      <c r="L903" s="20"/>
      <c r="M903" s="20"/>
      <c r="N903" s="20"/>
      <c r="O903" s="20"/>
      <c r="Q903" s="20"/>
      <c r="R903" s="16"/>
      <c r="S903" s="16"/>
      <c r="T903" s="21"/>
      <c r="U903" s="21"/>
      <c r="V903" s="21"/>
      <c r="W903" s="21"/>
    </row>
    <row r="904" spans="1:23" ht="14.25" customHeight="1" x14ac:dyDescent="0.35">
      <c r="A904" s="26"/>
      <c r="B904" s="16"/>
      <c r="C904" s="16"/>
      <c r="D904" s="16"/>
      <c r="E904" s="16"/>
      <c r="F904" s="17"/>
      <c r="G904" s="16"/>
      <c r="H904" s="19"/>
      <c r="I904" s="19"/>
      <c r="J904" s="16"/>
      <c r="K904" s="20"/>
      <c r="L904" s="20"/>
      <c r="M904" s="20"/>
      <c r="N904" s="20"/>
      <c r="O904" s="20"/>
      <c r="Q904" s="20"/>
      <c r="R904" s="16"/>
      <c r="S904" s="16"/>
      <c r="T904" s="21"/>
      <c r="U904" s="21"/>
      <c r="V904" s="21"/>
      <c r="W904" s="21"/>
    </row>
    <row r="905" spans="1:23" ht="14.25" customHeight="1" x14ac:dyDescent="0.35">
      <c r="A905" s="26"/>
      <c r="B905" s="16"/>
      <c r="C905" s="16"/>
      <c r="D905" s="16"/>
      <c r="E905" s="16"/>
      <c r="F905" s="17"/>
      <c r="G905" s="16"/>
      <c r="H905" s="19"/>
      <c r="I905" s="19"/>
      <c r="J905" s="16"/>
      <c r="K905" s="20"/>
      <c r="L905" s="20"/>
      <c r="M905" s="20"/>
      <c r="N905" s="20"/>
      <c r="O905" s="20"/>
      <c r="Q905" s="20"/>
      <c r="R905" s="16"/>
      <c r="S905" s="16"/>
      <c r="T905" s="21"/>
      <c r="U905" s="21"/>
      <c r="V905" s="21"/>
      <c r="W905" s="21"/>
    </row>
    <row r="906" spans="1:23" ht="14.25" customHeight="1" x14ac:dyDescent="0.35">
      <c r="A906" s="26"/>
      <c r="B906" s="16"/>
      <c r="C906" s="16"/>
      <c r="D906" s="16"/>
      <c r="E906" s="16"/>
      <c r="F906" s="17"/>
      <c r="G906" s="16"/>
      <c r="H906" s="19"/>
      <c r="I906" s="19"/>
      <c r="J906" s="16"/>
      <c r="K906" s="20"/>
      <c r="L906" s="20"/>
      <c r="M906" s="20"/>
      <c r="N906" s="20"/>
      <c r="O906" s="20"/>
      <c r="Q906" s="20"/>
      <c r="R906" s="16"/>
      <c r="S906" s="16"/>
      <c r="T906" s="21"/>
      <c r="U906" s="21"/>
      <c r="V906" s="21"/>
      <c r="W906" s="21"/>
    </row>
    <row r="907" spans="1:23" ht="14.25" customHeight="1" x14ac:dyDescent="0.35">
      <c r="A907" s="26"/>
      <c r="B907" s="16"/>
      <c r="C907" s="16"/>
      <c r="D907" s="16"/>
      <c r="E907" s="16"/>
      <c r="F907" s="17"/>
      <c r="G907" s="16"/>
      <c r="H907" s="19"/>
      <c r="I907" s="19"/>
      <c r="J907" s="16"/>
      <c r="K907" s="20"/>
      <c r="L907" s="20"/>
      <c r="M907" s="20"/>
      <c r="N907" s="20"/>
      <c r="O907" s="20"/>
      <c r="Q907" s="20"/>
      <c r="R907" s="16"/>
      <c r="S907" s="16"/>
      <c r="T907" s="21"/>
      <c r="U907" s="21"/>
      <c r="V907" s="21"/>
      <c r="W907" s="21"/>
    </row>
    <row r="908" spans="1:23" ht="14.25" customHeight="1" x14ac:dyDescent="0.35">
      <c r="A908" s="26"/>
      <c r="B908" s="16"/>
      <c r="C908" s="16"/>
      <c r="D908" s="16"/>
      <c r="E908" s="16"/>
      <c r="F908" s="17"/>
      <c r="G908" s="16"/>
      <c r="H908" s="19"/>
      <c r="I908" s="19"/>
      <c r="J908" s="16"/>
      <c r="K908" s="20"/>
      <c r="L908" s="20"/>
      <c r="M908" s="20"/>
      <c r="N908" s="20"/>
      <c r="O908" s="20"/>
      <c r="Q908" s="20"/>
      <c r="R908" s="16"/>
      <c r="S908" s="16"/>
      <c r="T908" s="21"/>
      <c r="U908" s="21"/>
      <c r="V908" s="21"/>
      <c r="W908" s="21"/>
    </row>
    <row r="909" spans="1:23" ht="14.25" customHeight="1" x14ac:dyDescent="0.35">
      <c r="A909" s="26"/>
      <c r="B909" s="16"/>
      <c r="C909" s="16"/>
      <c r="D909" s="16"/>
      <c r="E909" s="16"/>
      <c r="F909" s="17"/>
      <c r="G909" s="16"/>
      <c r="H909" s="19"/>
      <c r="I909" s="19"/>
      <c r="J909" s="16"/>
      <c r="K909" s="20"/>
      <c r="L909" s="20"/>
      <c r="M909" s="20"/>
      <c r="N909" s="20"/>
      <c r="O909" s="20"/>
      <c r="Q909" s="20"/>
      <c r="R909" s="16"/>
      <c r="S909" s="16"/>
      <c r="T909" s="21"/>
      <c r="U909" s="21"/>
      <c r="V909" s="21"/>
      <c r="W909" s="21"/>
    </row>
    <row r="910" spans="1:23" ht="14.25" customHeight="1" x14ac:dyDescent="0.35">
      <c r="A910" s="26"/>
      <c r="B910" s="16"/>
      <c r="C910" s="16"/>
      <c r="D910" s="16"/>
      <c r="E910" s="16"/>
      <c r="F910" s="17"/>
      <c r="G910" s="16"/>
      <c r="H910" s="19"/>
      <c r="I910" s="19"/>
      <c r="J910" s="16"/>
      <c r="K910" s="20"/>
      <c r="L910" s="20"/>
      <c r="M910" s="20"/>
      <c r="N910" s="20"/>
      <c r="O910" s="20"/>
      <c r="Q910" s="20"/>
      <c r="R910" s="16"/>
      <c r="S910" s="16"/>
      <c r="T910" s="21"/>
      <c r="U910" s="21"/>
      <c r="V910" s="21"/>
      <c r="W910" s="21"/>
    </row>
    <row r="911" spans="1:23" ht="14.25" customHeight="1" x14ac:dyDescent="0.35">
      <c r="A911" s="26"/>
      <c r="B911" s="16"/>
      <c r="C911" s="16"/>
      <c r="D911" s="16"/>
      <c r="E911" s="16"/>
      <c r="F911" s="17"/>
      <c r="G911" s="16"/>
      <c r="H911" s="19"/>
      <c r="I911" s="19"/>
      <c r="J911" s="16"/>
      <c r="K911" s="20"/>
      <c r="L911" s="20"/>
      <c r="M911" s="20"/>
      <c r="N911" s="20"/>
      <c r="O911" s="20"/>
      <c r="Q911" s="20"/>
      <c r="R911" s="16"/>
      <c r="S911" s="16"/>
      <c r="T911" s="21"/>
      <c r="U911" s="21"/>
      <c r="V911" s="21"/>
      <c r="W911" s="21"/>
    </row>
    <row r="912" spans="1:23" ht="14.25" customHeight="1" x14ac:dyDescent="0.35">
      <c r="A912" s="26"/>
      <c r="B912" s="16"/>
      <c r="C912" s="16"/>
      <c r="D912" s="16"/>
      <c r="E912" s="16"/>
      <c r="F912" s="17"/>
      <c r="G912" s="16"/>
      <c r="H912" s="19"/>
      <c r="I912" s="19"/>
      <c r="J912" s="16"/>
      <c r="K912" s="20"/>
      <c r="L912" s="20"/>
      <c r="M912" s="20"/>
      <c r="N912" s="20"/>
      <c r="O912" s="20"/>
      <c r="Q912" s="20"/>
      <c r="R912" s="16"/>
      <c r="S912" s="16"/>
      <c r="T912" s="21"/>
      <c r="U912" s="21"/>
      <c r="V912" s="21"/>
      <c r="W912" s="21"/>
    </row>
    <row r="913" spans="1:23" ht="14.25" customHeight="1" x14ac:dyDescent="0.35">
      <c r="A913" s="26"/>
      <c r="B913" s="16"/>
      <c r="C913" s="16"/>
      <c r="D913" s="16"/>
      <c r="E913" s="16"/>
      <c r="F913" s="17"/>
      <c r="G913" s="16"/>
      <c r="H913" s="19"/>
      <c r="I913" s="19"/>
      <c r="J913" s="16"/>
      <c r="K913" s="20"/>
      <c r="L913" s="20"/>
      <c r="M913" s="20"/>
      <c r="N913" s="20"/>
      <c r="O913" s="20"/>
      <c r="Q913" s="20"/>
      <c r="R913" s="16"/>
      <c r="S913" s="16"/>
      <c r="T913" s="21"/>
      <c r="U913" s="21"/>
      <c r="V913" s="21"/>
      <c r="W913" s="21"/>
    </row>
    <row r="914" spans="1:23" ht="14.25" customHeight="1" x14ac:dyDescent="0.35">
      <c r="A914" s="26"/>
      <c r="B914" s="16"/>
      <c r="C914" s="16"/>
      <c r="D914" s="16"/>
      <c r="E914" s="16"/>
      <c r="F914" s="17"/>
      <c r="G914" s="16"/>
      <c r="H914" s="19"/>
      <c r="I914" s="19"/>
      <c r="J914" s="16"/>
      <c r="K914" s="20"/>
      <c r="L914" s="20"/>
      <c r="M914" s="20"/>
      <c r="N914" s="20"/>
      <c r="O914" s="20"/>
      <c r="Q914" s="20"/>
      <c r="R914" s="16"/>
      <c r="S914" s="16"/>
      <c r="T914" s="21"/>
      <c r="U914" s="21"/>
      <c r="V914" s="21"/>
      <c r="W914" s="21"/>
    </row>
    <row r="915" spans="1:23" ht="14.25" customHeight="1" x14ac:dyDescent="0.35">
      <c r="A915" s="26"/>
      <c r="B915" s="16"/>
      <c r="C915" s="16"/>
      <c r="D915" s="16"/>
      <c r="E915" s="16"/>
      <c r="F915" s="17"/>
      <c r="G915" s="16"/>
      <c r="H915" s="19"/>
      <c r="I915" s="19"/>
      <c r="J915" s="16"/>
      <c r="K915" s="20"/>
      <c r="L915" s="20"/>
      <c r="M915" s="20"/>
      <c r="N915" s="20"/>
      <c r="O915" s="20"/>
      <c r="Q915" s="20"/>
      <c r="R915" s="16"/>
      <c r="S915" s="16"/>
      <c r="T915" s="21"/>
      <c r="U915" s="21"/>
      <c r="V915" s="21"/>
      <c r="W915" s="21"/>
    </row>
    <row r="916" spans="1:23" ht="14.25" customHeight="1" x14ac:dyDescent="0.35">
      <c r="A916" s="26"/>
      <c r="B916" s="16"/>
      <c r="C916" s="16"/>
      <c r="D916" s="16"/>
      <c r="E916" s="16"/>
      <c r="F916" s="17"/>
      <c r="G916" s="16"/>
      <c r="H916" s="19"/>
      <c r="I916" s="19"/>
      <c r="J916" s="16"/>
      <c r="K916" s="20"/>
      <c r="L916" s="20"/>
      <c r="M916" s="20"/>
      <c r="N916" s="20"/>
      <c r="O916" s="20"/>
      <c r="Q916" s="20"/>
      <c r="R916" s="16"/>
      <c r="S916" s="16"/>
      <c r="T916" s="21"/>
      <c r="U916" s="21"/>
      <c r="V916" s="21"/>
      <c r="W916" s="21"/>
    </row>
    <row r="917" spans="1:23" ht="14.25" customHeight="1" x14ac:dyDescent="0.35">
      <c r="A917" s="26"/>
      <c r="B917" s="16"/>
      <c r="C917" s="16"/>
      <c r="D917" s="16"/>
      <c r="E917" s="16"/>
      <c r="F917" s="17"/>
      <c r="G917" s="16"/>
      <c r="H917" s="19"/>
      <c r="I917" s="19"/>
      <c r="J917" s="16"/>
      <c r="K917" s="20"/>
      <c r="L917" s="20"/>
      <c r="M917" s="20"/>
      <c r="N917" s="20"/>
      <c r="O917" s="20"/>
      <c r="Q917" s="20"/>
      <c r="R917" s="16"/>
      <c r="S917" s="16"/>
      <c r="T917" s="21"/>
      <c r="U917" s="21"/>
      <c r="V917" s="21"/>
      <c r="W917" s="21"/>
    </row>
    <row r="918" spans="1:23" ht="14.25" customHeight="1" x14ac:dyDescent="0.35">
      <c r="A918" s="26"/>
      <c r="B918" s="16"/>
      <c r="C918" s="16"/>
      <c r="D918" s="16"/>
      <c r="E918" s="16"/>
      <c r="F918" s="17"/>
      <c r="G918" s="16"/>
      <c r="H918" s="19"/>
      <c r="I918" s="19"/>
      <c r="J918" s="16"/>
      <c r="K918" s="20"/>
      <c r="L918" s="20"/>
      <c r="M918" s="20"/>
      <c r="N918" s="20"/>
      <c r="O918" s="20"/>
      <c r="Q918" s="20"/>
      <c r="R918" s="16"/>
      <c r="S918" s="16"/>
      <c r="T918" s="21"/>
      <c r="U918" s="21"/>
      <c r="V918" s="21"/>
      <c r="W918" s="21"/>
    </row>
    <row r="919" spans="1:23" ht="14.25" customHeight="1" x14ac:dyDescent="0.35">
      <c r="A919" s="26"/>
      <c r="B919" s="16"/>
      <c r="C919" s="16"/>
      <c r="D919" s="16"/>
      <c r="E919" s="16"/>
      <c r="F919" s="17"/>
      <c r="G919" s="16"/>
      <c r="H919" s="19"/>
      <c r="I919" s="19"/>
      <c r="J919" s="16"/>
      <c r="K919" s="20"/>
      <c r="L919" s="20"/>
      <c r="M919" s="20"/>
      <c r="N919" s="20"/>
      <c r="O919" s="20"/>
      <c r="Q919" s="20"/>
      <c r="R919" s="16"/>
      <c r="S919" s="16"/>
      <c r="T919" s="21"/>
      <c r="U919" s="21"/>
      <c r="V919" s="21"/>
      <c r="W919" s="21"/>
    </row>
    <row r="920" spans="1:23" ht="14.25" customHeight="1" x14ac:dyDescent="0.35">
      <c r="A920" s="26"/>
      <c r="B920" s="16"/>
      <c r="C920" s="16"/>
      <c r="D920" s="16"/>
      <c r="E920" s="16"/>
      <c r="F920" s="17"/>
      <c r="G920" s="16"/>
      <c r="H920" s="19"/>
      <c r="I920" s="19"/>
      <c r="J920" s="16"/>
      <c r="K920" s="20"/>
      <c r="L920" s="20"/>
      <c r="M920" s="20"/>
      <c r="N920" s="20"/>
      <c r="O920" s="20"/>
      <c r="Q920" s="20"/>
      <c r="R920" s="16"/>
      <c r="S920" s="16"/>
      <c r="T920" s="21"/>
      <c r="U920" s="21"/>
      <c r="V920" s="21"/>
      <c r="W920" s="21"/>
    </row>
    <row r="921" spans="1:23" ht="14.25" customHeight="1" x14ac:dyDescent="0.35">
      <c r="A921" s="26"/>
      <c r="B921" s="16"/>
      <c r="C921" s="16"/>
      <c r="D921" s="16"/>
      <c r="E921" s="16"/>
      <c r="F921" s="17"/>
      <c r="G921" s="16"/>
      <c r="H921" s="19"/>
      <c r="I921" s="19"/>
      <c r="J921" s="16"/>
      <c r="K921" s="20"/>
      <c r="L921" s="20"/>
      <c r="M921" s="20"/>
      <c r="N921" s="20"/>
      <c r="O921" s="20"/>
      <c r="Q921" s="20"/>
      <c r="R921" s="16"/>
      <c r="S921" s="16"/>
      <c r="T921" s="21"/>
      <c r="U921" s="21"/>
      <c r="V921" s="21"/>
      <c r="W921" s="21"/>
    </row>
    <row r="922" spans="1:23" ht="14.25" customHeight="1" x14ac:dyDescent="0.35">
      <c r="A922" s="26"/>
      <c r="B922" s="16"/>
      <c r="C922" s="16"/>
      <c r="D922" s="16"/>
      <c r="E922" s="16"/>
      <c r="F922" s="17"/>
      <c r="G922" s="16"/>
      <c r="H922" s="19"/>
      <c r="I922" s="19"/>
      <c r="J922" s="16"/>
      <c r="K922" s="20"/>
      <c r="L922" s="20"/>
      <c r="M922" s="20"/>
      <c r="N922" s="20"/>
      <c r="O922" s="20"/>
      <c r="Q922" s="20"/>
      <c r="R922" s="16"/>
      <c r="S922" s="16"/>
      <c r="T922" s="21"/>
      <c r="U922" s="21"/>
      <c r="V922" s="21"/>
      <c r="W922" s="21"/>
    </row>
    <row r="923" spans="1:23" ht="14.25" customHeight="1" x14ac:dyDescent="0.35">
      <c r="A923" s="26"/>
      <c r="B923" s="16"/>
      <c r="C923" s="16"/>
      <c r="D923" s="16"/>
      <c r="E923" s="16"/>
      <c r="F923" s="17"/>
      <c r="G923" s="16"/>
      <c r="H923" s="19"/>
      <c r="I923" s="19"/>
      <c r="J923" s="16"/>
      <c r="K923" s="20"/>
      <c r="L923" s="20"/>
      <c r="M923" s="20"/>
      <c r="N923" s="20"/>
      <c r="O923" s="20"/>
      <c r="Q923" s="20"/>
      <c r="R923" s="16"/>
      <c r="S923" s="16"/>
      <c r="T923" s="21"/>
      <c r="U923" s="21"/>
      <c r="V923" s="21"/>
      <c r="W923" s="21"/>
    </row>
    <row r="924" spans="1:23" ht="14.25" customHeight="1" x14ac:dyDescent="0.35">
      <c r="A924" s="26"/>
      <c r="B924" s="16"/>
      <c r="C924" s="16"/>
      <c r="D924" s="16"/>
      <c r="E924" s="16"/>
      <c r="F924" s="17"/>
      <c r="G924" s="16"/>
      <c r="H924" s="19"/>
      <c r="I924" s="19"/>
      <c r="J924" s="16"/>
      <c r="K924" s="20"/>
      <c r="L924" s="20"/>
      <c r="M924" s="20"/>
      <c r="N924" s="20"/>
      <c r="O924" s="20"/>
      <c r="Q924" s="20"/>
      <c r="R924" s="16"/>
      <c r="S924" s="16"/>
      <c r="T924" s="21"/>
      <c r="U924" s="21"/>
      <c r="V924" s="21"/>
      <c r="W924" s="21"/>
    </row>
    <row r="925" spans="1:23" ht="14.25" customHeight="1" x14ac:dyDescent="0.35">
      <c r="A925" s="26"/>
      <c r="B925" s="16"/>
      <c r="C925" s="16"/>
      <c r="D925" s="16"/>
      <c r="E925" s="16"/>
      <c r="F925" s="17"/>
      <c r="G925" s="16"/>
      <c r="H925" s="19"/>
      <c r="I925" s="19"/>
      <c r="J925" s="16"/>
      <c r="K925" s="20"/>
      <c r="L925" s="20"/>
      <c r="M925" s="20"/>
      <c r="N925" s="20"/>
      <c r="O925" s="20"/>
      <c r="Q925" s="20"/>
      <c r="R925" s="16"/>
      <c r="S925" s="16"/>
      <c r="T925" s="21"/>
      <c r="U925" s="21"/>
      <c r="V925" s="21"/>
      <c r="W925" s="21"/>
    </row>
    <row r="926" spans="1:23" ht="14.25" customHeight="1" x14ac:dyDescent="0.35">
      <c r="A926" s="26"/>
      <c r="B926" s="16"/>
      <c r="C926" s="16"/>
      <c r="D926" s="16"/>
      <c r="E926" s="16"/>
      <c r="F926" s="17"/>
      <c r="G926" s="16"/>
      <c r="H926" s="19"/>
      <c r="I926" s="19"/>
      <c r="J926" s="16"/>
      <c r="K926" s="20"/>
      <c r="L926" s="20"/>
      <c r="M926" s="20"/>
      <c r="N926" s="20"/>
      <c r="O926" s="20"/>
      <c r="Q926" s="20"/>
      <c r="R926" s="16"/>
      <c r="S926" s="16"/>
      <c r="T926" s="21"/>
      <c r="U926" s="21"/>
      <c r="V926" s="21"/>
      <c r="W926" s="21"/>
    </row>
    <row r="927" spans="1:23" ht="14.25" customHeight="1" x14ac:dyDescent="0.35">
      <c r="A927" s="26"/>
      <c r="B927" s="16"/>
      <c r="C927" s="16"/>
      <c r="D927" s="16"/>
      <c r="E927" s="16"/>
      <c r="F927" s="17"/>
      <c r="G927" s="16"/>
      <c r="H927" s="19"/>
      <c r="I927" s="19"/>
      <c r="J927" s="16"/>
      <c r="K927" s="20"/>
      <c r="L927" s="20"/>
      <c r="M927" s="20"/>
      <c r="N927" s="20"/>
      <c r="O927" s="20"/>
      <c r="Q927" s="20"/>
      <c r="R927" s="16"/>
      <c r="S927" s="16"/>
      <c r="T927" s="21"/>
      <c r="U927" s="21"/>
      <c r="V927" s="21"/>
      <c r="W927" s="21"/>
    </row>
    <row r="928" spans="1:23" ht="14.25" customHeight="1" x14ac:dyDescent="0.35">
      <c r="A928" s="26"/>
      <c r="B928" s="16"/>
      <c r="C928" s="16"/>
      <c r="D928" s="16"/>
      <c r="E928" s="16"/>
      <c r="F928" s="17"/>
      <c r="G928" s="16"/>
      <c r="H928" s="19"/>
      <c r="I928" s="19"/>
      <c r="J928" s="16"/>
      <c r="K928" s="20"/>
      <c r="L928" s="20"/>
      <c r="M928" s="20"/>
      <c r="N928" s="20"/>
      <c r="O928" s="20"/>
      <c r="Q928" s="20"/>
      <c r="R928" s="16"/>
      <c r="S928" s="16"/>
      <c r="T928" s="21"/>
      <c r="U928" s="21"/>
      <c r="V928" s="21"/>
      <c r="W928" s="21"/>
    </row>
    <row r="929" spans="1:23" ht="14.25" customHeight="1" x14ac:dyDescent="0.35">
      <c r="A929" s="26"/>
      <c r="B929" s="16"/>
      <c r="C929" s="16"/>
      <c r="D929" s="16"/>
      <c r="E929" s="16"/>
      <c r="F929" s="17"/>
      <c r="G929" s="16"/>
      <c r="H929" s="19"/>
      <c r="I929" s="19"/>
      <c r="J929" s="16"/>
      <c r="K929" s="20"/>
      <c r="L929" s="20"/>
      <c r="M929" s="20"/>
      <c r="N929" s="20"/>
      <c r="O929" s="20"/>
      <c r="Q929" s="20"/>
      <c r="R929" s="16"/>
      <c r="S929" s="16"/>
      <c r="T929" s="21"/>
      <c r="U929" s="21"/>
      <c r="V929" s="21"/>
      <c r="W929" s="21"/>
    </row>
    <row r="930" spans="1:23" ht="14.25" customHeight="1" x14ac:dyDescent="0.35">
      <c r="A930" s="26"/>
      <c r="B930" s="16"/>
      <c r="C930" s="16"/>
      <c r="D930" s="16"/>
      <c r="E930" s="16"/>
      <c r="F930" s="17"/>
      <c r="G930" s="16"/>
      <c r="H930" s="19"/>
      <c r="I930" s="19"/>
      <c r="J930" s="16"/>
      <c r="K930" s="20"/>
      <c r="L930" s="20"/>
      <c r="M930" s="20"/>
      <c r="N930" s="20"/>
      <c r="O930" s="20"/>
      <c r="Q930" s="20"/>
      <c r="R930" s="16"/>
      <c r="S930" s="16"/>
      <c r="T930" s="21"/>
      <c r="U930" s="21"/>
      <c r="V930" s="21"/>
      <c r="W930" s="21"/>
    </row>
    <row r="931" spans="1:23" ht="14.25" customHeight="1" x14ac:dyDescent="0.35">
      <c r="A931" s="26"/>
      <c r="B931" s="16"/>
      <c r="C931" s="16"/>
      <c r="D931" s="16"/>
      <c r="E931" s="16"/>
      <c r="F931" s="17"/>
      <c r="G931" s="16"/>
      <c r="H931" s="19"/>
      <c r="I931" s="19"/>
      <c r="J931" s="16"/>
      <c r="K931" s="20"/>
      <c r="L931" s="20"/>
      <c r="M931" s="20"/>
      <c r="N931" s="20"/>
      <c r="O931" s="20"/>
      <c r="Q931" s="20"/>
      <c r="R931" s="16"/>
      <c r="S931" s="16"/>
      <c r="T931" s="21"/>
      <c r="U931" s="21"/>
      <c r="V931" s="21"/>
      <c r="W931" s="21"/>
    </row>
    <row r="932" spans="1:23" ht="14.25" customHeight="1" x14ac:dyDescent="0.35">
      <c r="A932" s="26"/>
      <c r="B932" s="16"/>
      <c r="C932" s="16"/>
      <c r="D932" s="16"/>
      <c r="E932" s="16"/>
      <c r="F932" s="17"/>
      <c r="G932" s="16"/>
      <c r="H932" s="19"/>
      <c r="I932" s="19"/>
      <c r="J932" s="16"/>
      <c r="K932" s="20"/>
      <c r="L932" s="20"/>
      <c r="M932" s="20"/>
      <c r="N932" s="20"/>
      <c r="O932" s="20"/>
      <c r="Q932" s="20"/>
      <c r="R932" s="16"/>
      <c r="S932" s="16"/>
      <c r="T932" s="21"/>
      <c r="U932" s="21"/>
      <c r="V932" s="21"/>
      <c r="W932" s="21"/>
    </row>
    <row r="933" spans="1:23" ht="14.25" customHeight="1" x14ac:dyDescent="0.35">
      <c r="A933" s="26"/>
      <c r="B933" s="16"/>
      <c r="C933" s="16"/>
      <c r="D933" s="16"/>
      <c r="E933" s="16"/>
      <c r="F933" s="17"/>
      <c r="G933" s="16"/>
      <c r="H933" s="19"/>
      <c r="I933" s="19"/>
      <c r="J933" s="16"/>
      <c r="K933" s="20"/>
      <c r="L933" s="20"/>
      <c r="M933" s="20"/>
      <c r="N933" s="20"/>
      <c r="O933" s="20"/>
      <c r="Q933" s="20"/>
      <c r="R933" s="16"/>
      <c r="S933" s="16"/>
      <c r="T933" s="21"/>
      <c r="U933" s="21"/>
      <c r="V933" s="21"/>
      <c r="W933" s="21"/>
    </row>
    <row r="934" spans="1:23" ht="14.25" customHeight="1" x14ac:dyDescent="0.35">
      <c r="A934" s="26"/>
      <c r="B934" s="16"/>
      <c r="C934" s="16"/>
      <c r="D934" s="16"/>
      <c r="E934" s="16"/>
      <c r="F934" s="17"/>
      <c r="G934" s="16"/>
      <c r="H934" s="19"/>
      <c r="I934" s="19"/>
      <c r="J934" s="16"/>
      <c r="K934" s="20"/>
      <c r="L934" s="20"/>
      <c r="M934" s="20"/>
      <c r="N934" s="20"/>
      <c r="O934" s="20"/>
      <c r="Q934" s="20"/>
      <c r="R934" s="16"/>
      <c r="S934" s="16"/>
      <c r="T934" s="21"/>
      <c r="U934" s="21"/>
      <c r="V934" s="21"/>
      <c r="W934" s="21"/>
    </row>
    <row r="935" spans="1:23" ht="14.25" customHeight="1" x14ac:dyDescent="0.35">
      <c r="A935" s="26"/>
      <c r="B935" s="16"/>
      <c r="C935" s="16"/>
      <c r="D935" s="16"/>
      <c r="E935" s="16"/>
      <c r="F935" s="17"/>
      <c r="G935" s="16"/>
      <c r="H935" s="19"/>
      <c r="I935" s="19"/>
      <c r="J935" s="16"/>
      <c r="K935" s="20"/>
      <c r="L935" s="20"/>
      <c r="M935" s="20"/>
      <c r="N935" s="20"/>
      <c r="O935" s="20"/>
      <c r="Q935" s="20"/>
      <c r="R935" s="16"/>
      <c r="S935" s="16"/>
      <c r="T935" s="21"/>
      <c r="U935" s="21"/>
      <c r="V935" s="21"/>
      <c r="W935" s="21"/>
    </row>
    <row r="936" spans="1:23" ht="14.25" customHeight="1" x14ac:dyDescent="0.35">
      <c r="A936" s="26"/>
      <c r="B936" s="16"/>
      <c r="C936" s="16"/>
      <c r="D936" s="16"/>
      <c r="E936" s="16"/>
      <c r="F936" s="17"/>
      <c r="G936" s="16"/>
      <c r="H936" s="19"/>
      <c r="I936" s="19"/>
      <c r="J936" s="16"/>
      <c r="K936" s="20"/>
      <c r="L936" s="20"/>
      <c r="M936" s="20"/>
      <c r="N936" s="20"/>
      <c r="O936" s="20"/>
      <c r="Q936" s="20"/>
      <c r="R936" s="16"/>
      <c r="S936" s="16"/>
      <c r="T936" s="21"/>
      <c r="U936" s="21"/>
      <c r="V936" s="21"/>
      <c r="W936" s="21"/>
    </row>
    <row r="937" spans="1:23" ht="14.25" customHeight="1" x14ac:dyDescent="0.35">
      <c r="A937" s="26"/>
      <c r="B937" s="16"/>
      <c r="C937" s="16"/>
      <c r="D937" s="16"/>
      <c r="E937" s="16"/>
      <c r="F937" s="17"/>
      <c r="G937" s="16"/>
      <c r="H937" s="19"/>
      <c r="I937" s="19"/>
      <c r="J937" s="16"/>
      <c r="K937" s="20"/>
      <c r="L937" s="20"/>
      <c r="M937" s="20"/>
      <c r="N937" s="20"/>
      <c r="O937" s="20"/>
      <c r="Q937" s="20"/>
      <c r="R937" s="16"/>
      <c r="S937" s="16"/>
      <c r="T937" s="21"/>
      <c r="U937" s="21"/>
      <c r="V937" s="21"/>
      <c r="W937" s="21"/>
    </row>
    <row r="938" spans="1:23" ht="14.25" customHeight="1" x14ac:dyDescent="0.35">
      <c r="A938" s="26"/>
      <c r="B938" s="16"/>
      <c r="C938" s="16"/>
      <c r="D938" s="16"/>
      <c r="E938" s="16"/>
      <c r="F938" s="17"/>
      <c r="G938" s="16"/>
      <c r="H938" s="19"/>
      <c r="I938" s="19"/>
      <c r="J938" s="16"/>
      <c r="K938" s="20"/>
      <c r="L938" s="20"/>
      <c r="M938" s="20"/>
      <c r="N938" s="20"/>
      <c r="O938" s="20"/>
      <c r="Q938" s="20"/>
      <c r="R938" s="16"/>
      <c r="S938" s="16"/>
      <c r="T938" s="21"/>
      <c r="U938" s="21"/>
      <c r="V938" s="21"/>
      <c r="W938" s="21"/>
    </row>
    <row r="939" spans="1:23" ht="14.25" customHeight="1" x14ac:dyDescent="0.35">
      <c r="A939" s="26"/>
      <c r="B939" s="16"/>
      <c r="C939" s="16"/>
      <c r="D939" s="16"/>
      <c r="E939" s="16"/>
      <c r="F939" s="17"/>
      <c r="G939" s="16"/>
      <c r="H939" s="19"/>
      <c r="I939" s="19"/>
      <c r="J939" s="16"/>
      <c r="K939" s="20"/>
      <c r="L939" s="20"/>
      <c r="M939" s="20"/>
      <c r="N939" s="20"/>
      <c r="O939" s="20"/>
      <c r="Q939" s="20"/>
      <c r="R939" s="16"/>
      <c r="S939" s="16"/>
      <c r="T939" s="21"/>
      <c r="U939" s="21"/>
      <c r="V939" s="21"/>
      <c r="W939" s="21"/>
    </row>
    <row r="940" spans="1:23" ht="14.25" customHeight="1" x14ac:dyDescent="0.35">
      <c r="A940" s="26"/>
      <c r="B940" s="16"/>
      <c r="C940" s="16"/>
      <c r="D940" s="16"/>
      <c r="E940" s="16"/>
      <c r="F940" s="17"/>
      <c r="G940" s="16"/>
      <c r="H940" s="19"/>
      <c r="I940" s="19"/>
      <c r="J940" s="16"/>
      <c r="K940" s="20"/>
      <c r="L940" s="20"/>
      <c r="M940" s="20"/>
      <c r="N940" s="20"/>
      <c r="O940" s="20"/>
      <c r="Q940" s="20"/>
      <c r="R940" s="16"/>
      <c r="S940" s="16"/>
      <c r="T940" s="21"/>
      <c r="U940" s="21"/>
      <c r="V940" s="21"/>
      <c r="W940" s="21"/>
    </row>
    <row r="941" spans="1:23" ht="14.25" customHeight="1" x14ac:dyDescent="0.35">
      <c r="A941" s="26"/>
      <c r="B941" s="16"/>
      <c r="C941" s="16"/>
      <c r="D941" s="16"/>
      <c r="E941" s="16"/>
      <c r="F941" s="17"/>
      <c r="G941" s="16"/>
      <c r="H941" s="19"/>
      <c r="I941" s="19"/>
      <c r="J941" s="16"/>
      <c r="K941" s="20"/>
      <c r="L941" s="20"/>
      <c r="M941" s="20"/>
      <c r="N941" s="20"/>
      <c r="O941" s="20"/>
      <c r="Q941" s="20"/>
      <c r="R941" s="16"/>
      <c r="S941" s="16"/>
      <c r="T941" s="21"/>
      <c r="U941" s="21"/>
      <c r="V941" s="21"/>
      <c r="W941" s="21"/>
    </row>
    <row r="942" spans="1:23" ht="14.25" customHeight="1" x14ac:dyDescent="0.35">
      <c r="A942" s="26"/>
      <c r="B942" s="16"/>
      <c r="C942" s="16"/>
      <c r="D942" s="16"/>
      <c r="E942" s="16"/>
      <c r="F942" s="17"/>
      <c r="G942" s="16"/>
      <c r="H942" s="19"/>
      <c r="I942" s="19"/>
      <c r="J942" s="16"/>
      <c r="K942" s="20"/>
      <c r="L942" s="20"/>
      <c r="M942" s="20"/>
      <c r="N942" s="20"/>
      <c r="O942" s="20"/>
      <c r="Q942" s="20"/>
      <c r="R942" s="16"/>
      <c r="S942" s="16"/>
      <c r="T942" s="21"/>
      <c r="U942" s="21"/>
      <c r="V942" s="21"/>
      <c r="W942" s="21"/>
    </row>
    <row r="943" spans="1:23" ht="14.25" customHeight="1" x14ac:dyDescent="0.35">
      <c r="A943" s="26"/>
      <c r="B943" s="16"/>
      <c r="C943" s="16"/>
      <c r="D943" s="16"/>
      <c r="E943" s="16"/>
      <c r="F943" s="17"/>
      <c r="G943" s="16"/>
      <c r="H943" s="19"/>
      <c r="I943" s="19"/>
      <c r="J943" s="16"/>
      <c r="K943" s="20"/>
      <c r="L943" s="20"/>
      <c r="M943" s="20"/>
      <c r="N943" s="20"/>
      <c r="O943" s="20"/>
      <c r="Q943" s="20"/>
      <c r="R943" s="16"/>
      <c r="S943" s="16"/>
      <c r="T943" s="21"/>
      <c r="U943" s="21"/>
      <c r="V943" s="21"/>
      <c r="W943" s="21"/>
    </row>
    <row r="944" spans="1:23" ht="14.25" customHeight="1" x14ac:dyDescent="0.35">
      <c r="A944" s="26"/>
      <c r="B944" s="16"/>
      <c r="C944" s="16"/>
      <c r="D944" s="16"/>
      <c r="E944" s="16"/>
      <c r="F944" s="17"/>
      <c r="G944" s="16"/>
      <c r="H944" s="19"/>
      <c r="I944" s="19"/>
      <c r="J944" s="16"/>
      <c r="K944" s="20"/>
      <c r="L944" s="20"/>
      <c r="M944" s="20"/>
      <c r="N944" s="20"/>
      <c r="O944" s="20"/>
      <c r="Q944" s="20"/>
      <c r="R944" s="16"/>
      <c r="S944" s="16"/>
      <c r="T944" s="21"/>
      <c r="U944" s="21"/>
      <c r="V944" s="21"/>
      <c r="W944" s="21"/>
    </row>
    <row r="945" spans="1:23" ht="14.25" customHeight="1" x14ac:dyDescent="0.35">
      <c r="A945" s="26"/>
      <c r="B945" s="16"/>
      <c r="C945" s="16"/>
      <c r="D945" s="16"/>
      <c r="E945" s="16"/>
      <c r="F945" s="17"/>
      <c r="G945" s="16"/>
      <c r="H945" s="19"/>
      <c r="I945" s="19"/>
      <c r="J945" s="16"/>
      <c r="K945" s="20"/>
      <c r="L945" s="20"/>
      <c r="M945" s="20"/>
      <c r="N945" s="20"/>
      <c r="O945" s="20"/>
      <c r="Q945" s="20"/>
      <c r="R945" s="16"/>
      <c r="S945" s="16"/>
      <c r="T945" s="21"/>
      <c r="U945" s="21"/>
      <c r="V945" s="21"/>
      <c r="W945" s="21"/>
    </row>
    <row r="946" spans="1:23" ht="14.25" customHeight="1" x14ac:dyDescent="0.35">
      <c r="A946" s="26"/>
      <c r="B946" s="16"/>
      <c r="C946" s="16"/>
      <c r="D946" s="16"/>
      <c r="E946" s="16"/>
      <c r="F946" s="17"/>
      <c r="G946" s="16"/>
      <c r="H946" s="19"/>
      <c r="I946" s="19"/>
      <c r="J946" s="16"/>
      <c r="K946" s="20"/>
      <c r="L946" s="20"/>
      <c r="M946" s="20"/>
      <c r="N946" s="20"/>
      <c r="O946" s="20"/>
      <c r="Q946" s="20"/>
      <c r="R946" s="16"/>
      <c r="S946" s="16"/>
      <c r="T946" s="21"/>
      <c r="U946" s="21"/>
      <c r="V946" s="21"/>
      <c r="W946" s="21"/>
    </row>
    <row r="947" spans="1:23" ht="14.25" customHeight="1" x14ac:dyDescent="0.35">
      <c r="A947" s="26"/>
      <c r="B947" s="16"/>
      <c r="C947" s="16"/>
      <c r="D947" s="16"/>
      <c r="E947" s="16"/>
      <c r="F947" s="17"/>
      <c r="G947" s="16"/>
      <c r="H947" s="19"/>
      <c r="I947" s="19"/>
      <c r="J947" s="16"/>
      <c r="K947" s="20"/>
      <c r="L947" s="20"/>
      <c r="M947" s="20"/>
      <c r="N947" s="20"/>
      <c r="O947" s="20"/>
      <c r="Q947" s="20"/>
      <c r="R947" s="16"/>
      <c r="S947" s="16"/>
      <c r="T947" s="21"/>
      <c r="U947" s="21"/>
      <c r="V947" s="21"/>
      <c r="W947" s="21"/>
    </row>
    <row r="948" spans="1:23" ht="14.25" customHeight="1" x14ac:dyDescent="0.35">
      <c r="A948" s="26"/>
      <c r="B948" s="16"/>
      <c r="C948" s="16"/>
      <c r="D948" s="16"/>
      <c r="E948" s="16"/>
      <c r="F948" s="17"/>
      <c r="G948" s="16"/>
      <c r="H948" s="19"/>
      <c r="I948" s="19"/>
      <c r="J948" s="16"/>
      <c r="K948" s="20"/>
      <c r="L948" s="20"/>
      <c r="M948" s="20"/>
      <c r="N948" s="20"/>
      <c r="O948" s="20"/>
      <c r="Q948" s="20"/>
      <c r="R948" s="16"/>
      <c r="S948" s="16"/>
      <c r="T948" s="21"/>
      <c r="U948" s="21"/>
      <c r="V948" s="21"/>
      <c r="W948" s="21"/>
    </row>
    <row r="949" spans="1:23" ht="14.25" customHeight="1" x14ac:dyDescent="0.35">
      <c r="A949" s="26"/>
      <c r="B949" s="16"/>
      <c r="C949" s="16"/>
      <c r="D949" s="16"/>
      <c r="E949" s="16"/>
      <c r="F949" s="17"/>
      <c r="G949" s="16"/>
      <c r="H949" s="19"/>
      <c r="I949" s="19"/>
      <c r="J949" s="16"/>
      <c r="K949" s="20"/>
      <c r="L949" s="20"/>
      <c r="M949" s="20"/>
      <c r="N949" s="20"/>
      <c r="O949" s="20"/>
      <c r="Q949" s="20"/>
      <c r="R949" s="16"/>
      <c r="S949" s="16"/>
      <c r="T949" s="21"/>
      <c r="U949" s="21"/>
      <c r="V949" s="21"/>
      <c r="W949" s="21"/>
    </row>
    <row r="950" spans="1:23" ht="14.25" customHeight="1" x14ac:dyDescent="0.35">
      <c r="A950" s="26"/>
      <c r="B950" s="16"/>
      <c r="C950" s="16"/>
      <c r="D950" s="16"/>
      <c r="E950" s="16"/>
      <c r="F950" s="17"/>
      <c r="G950" s="16"/>
      <c r="H950" s="19"/>
      <c r="I950" s="19"/>
      <c r="J950" s="16"/>
      <c r="K950" s="20"/>
      <c r="L950" s="20"/>
      <c r="M950" s="20"/>
      <c r="N950" s="20"/>
      <c r="O950" s="20"/>
      <c r="Q950" s="20"/>
      <c r="R950" s="16"/>
      <c r="S950" s="16"/>
      <c r="T950" s="21"/>
      <c r="U950" s="21"/>
      <c r="V950" s="21"/>
      <c r="W950" s="21"/>
    </row>
    <row r="951" spans="1:23" ht="14.25" customHeight="1" x14ac:dyDescent="0.35">
      <c r="A951" s="26"/>
      <c r="B951" s="16"/>
      <c r="C951" s="16"/>
      <c r="D951" s="16"/>
      <c r="E951" s="16"/>
      <c r="F951" s="17"/>
      <c r="G951" s="16"/>
      <c r="H951" s="19"/>
      <c r="I951" s="19"/>
      <c r="J951" s="16"/>
      <c r="K951" s="20"/>
      <c r="L951" s="20"/>
      <c r="M951" s="20"/>
      <c r="N951" s="20"/>
      <c r="O951" s="20"/>
      <c r="Q951" s="20"/>
      <c r="R951" s="16"/>
      <c r="S951" s="16"/>
      <c r="T951" s="21"/>
      <c r="U951" s="21"/>
      <c r="V951" s="21"/>
      <c r="W951" s="21"/>
    </row>
    <row r="952" spans="1:23" ht="14.25" customHeight="1" x14ac:dyDescent="0.35">
      <c r="A952" s="26"/>
      <c r="B952" s="16"/>
      <c r="C952" s="16"/>
      <c r="D952" s="16"/>
      <c r="E952" s="16"/>
      <c r="F952" s="17"/>
      <c r="G952" s="16"/>
      <c r="H952" s="19"/>
      <c r="I952" s="19"/>
      <c r="J952" s="16"/>
      <c r="K952" s="20"/>
      <c r="L952" s="20"/>
      <c r="M952" s="20"/>
      <c r="N952" s="20"/>
      <c r="O952" s="20"/>
      <c r="Q952" s="20"/>
      <c r="R952" s="16"/>
      <c r="S952" s="16"/>
      <c r="T952" s="21"/>
      <c r="U952" s="21"/>
      <c r="V952" s="21"/>
      <c r="W952" s="21"/>
    </row>
    <row r="953" spans="1:23" ht="14.25" customHeight="1" x14ac:dyDescent="0.35">
      <c r="A953" s="26"/>
      <c r="B953" s="16"/>
      <c r="C953" s="16"/>
      <c r="D953" s="16"/>
      <c r="E953" s="16"/>
      <c r="F953" s="17"/>
      <c r="G953" s="16"/>
      <c r="H953" s="19"/>
      <c r="I953" s="19"/>
      <c r="J953" s="16"/>
      <c r="K953" s="20"/>
      <c r="L953" s="20"/>
      <c r="M953" s="20"/>
      <c r="N953" s="20"/>
      <c r="O953" s="20"/>
      <c r="Q953" s="20"/>
      <c r="R953" s="16"/>
      <c r="S953" s="16"/>
      <c r="T953" s="21"/>
      <c r="U953" s="21"/>
      <c r="V953" s="21"/>
      <c r="W953" s="21"/>
    </row>
    <row r="954" spans="1:23" ht="14.25" customHeight="1" x14ac:dyDescent="0.35">
      <c r="A954" s="26"/>
      <c r="B954" s="16"/>
      <c r="C954" s="16"/>
      <c r="D954" s="16"/>
      <c r="E954" s="16"/>
      <c r="F954" s="17"/>
      <c r="G954" s="16"/>
      <c r="H954" s="19"/>
      <c r="I954" s="19"/>
      <c r="J954" s="16"/>
      <c r="K954" s="20"/>
      <c r="L954" s="20"/>
      <c r="M954" s="20"/>
      <c r="N954" s="20"/>
      <c r="O954" s="20"/>
      <c r="Q954" s="20"/>
      <c r="R954" s="16"/>
      <c r="S954" s="16"/>
      <c r="T954" s="21"/>
      <c r="U954" s="21"/>
      <c r="V954" s="21"/>
      <c r="W954" s="21"/>
    </row>
    <row r="955" spans="1:23" ht="14.25" customHeight="1" x14ac:dyDescent="0.35">
      <c r="A955" s="26"/>
      <c r="B955" s="16"/>
      <c r="C955" s="16"/>
      <c r="D955" s="16"/>
      <c r="E955" s="16"/>
      <c r="F955" s="17"/>
      <c r="G955" s="16"/>
      <c r="H955" s="19"/>
      <c r="I955" s="19"/>
      <c r="J955" s="16"/>
      <c r="K955" s="20"/>
      <c r="L955" s="20"/>
      <c r="M955" s="20"/>
      <c r="N955" s="20"/>
      <c r="O955" s="20"/>
      <c r="Q955" s="20"/>
      <c r="R955" s="16"/>
      <c r="S955" s="16"/>
      <c r="T955" s="21"/>
      <c r="U955" s="21"/>
      <c r="V955" s="21"/>
      <c r="W955" s="21"/>
    </row>
    <row r="956" spans="1:23" ht="14.25" customHeight="1" x14ac:dyDescent="0.35">
      <c r="A956" s="26"/>
      <c r="B956" s="16"/>
      <c r="C956" s="16"/>
      <c r="D956" s="16"/>
      <c r="E956" s="16"/>
      <c r="F956" s="17"/>
      <c r="G956" s="16"/>
      <c r="H956" s="19"/>
      <c r="I956" s="19"/>
      <c r="J956" s="16"/>
      <c r="K956" s="20"/>
      <c r="L956" s="20"/>
      <c r="M956" s="20"/>
      <c r="N956" s="20"/>
      <c r="O956" s="20"/>
      <c r="Q956" s="20"/>
      <c r="R956" s="16"/>
      <c r="S956" s="16"/>
      <c r="T956" s="21"/>
      <c r="U956" s="21"/>
      <c r="V956" s="21"/>
      <c r="W956" s="21"/>
    </row>
    <row r="957" spans="1:23" ht="14.25" customHeight="1" x14ac:dyDescent="0.35">
      <c r="A957" s="26"/>
      <c r="B957" s="16"/>
      <c r="C957" s="16"/>
      <c r="D957" s="16"/>
      <c r="E957" s="16"/>
      <c r="F957" s="17"/>
      <c r="G957" s="16"/>
      <c r="H957" s="19"/>
      <c r="I957" s="19"/>
      <c r="J957" s="16"/>
      <c r="K957" s="20"/>
      <c r="L957" s="20"/>
      <c r="M957" s="20"/>
      <c r="N957" s="20"/>
      <c r="O957" s="20"/>
      <c r="Q957" s="20"/>
      <c r="R957" s="16"/>
      <c r="S957" s="16"/>
      <c r="T957" s="21"/>
      <c r="U957" s="21"/>
      <c r="V957" s="21"/>
      <c r="W957" s="21"/>
    </row>
    <row r="958" spans="1:23" ht="14.25" customHeight="1" x14ac:dyDescent="0.35">
      <c r="A958" s="26"/>
      <c r="B958" s="16"/>
      <c r="C958" s="16"/>
      <c r="D958" s="16"/>
      <c r="E958" s="16"/>
      <c r="F958" s="17"/>
      <c r="G958" s="16"/>
      <c r="H958" s="19"/>
      <c r="I958" s="19"/>
      <c r="J958" s="16"/>
      <c r="K958" s="20"/>
      <c r="L958" s="20"/>
      <c r="M958" s="20"/>
      <c r="N958" s="20"/>
      <c r="O958" s="20"/>
      <c r="Q958" s="20"/>
      <c r="R958" s="16"/>
      <c r="S958" s="16"/>
      <c r="T958" s="21"/>
      <c r="U958" s="21"/>
      <c r="V958" s="21"/>
      <c r="W958" s="21"/>
    </row>
    <row r="959" spans="1:23" ht="14.25" customHeight="1" x14ac:dyDescent="0.35">
      <c r="A959" s="26"/>
      <c r="B959" s="16"/>
      <c r="C959" s="16"/>
      <c r="D959" s="16"/>
      <c r="E959" s="16"/>
      <c r="F959" s="17"/>
      <c r="G959" s="16"/>
      <c r="H959" s="19"/>
      <c r="I959" s="19"/>
      <c r="J959" s="16"/>
      <c r="K959" s="20"/>
      <c r="L959" s="20"/>
      <c r="M959" s="20"/>
      <c r="N959" s="20"/>
      <c r="O959" s="20"/>
      <c r="Q959" s="20"/>
      <c r="R959" s="16"/>
      <c r="S959" s="16"/>
      <c r="T959" s="21"/>
      <c r="U959" s="21"/>
      <c r="V959" s="21"/>
      <c r="W959" s="21"/>
    </row>
    <row r="960" spans="1:23" ht="14.25" customHeight="1" x14ac:dyDescent="0.35">
      <c r="A960" s="26"/>
      <c r="B960" s="16"/>
      <c r="C960" s="16"/>
      <c r="D960" s="16"/>
      <c r="E960" s="16"/>
      <c r="F960" s="17"/>
      <c r="G960" s="16"/>
      <c r="H960" s="19"/>
      <c r="I960" s="19"/>
      <c r="J960" s="16"/>
      <c r="K960" s="20"/>
      <c r="L960" s="20"/>
      <c r="M960" s="20"/>
      <c r="N960" s="20"/>
      <c r="O960" s="20"/>
      <c r="Q960" s="20"/>
      <c r="R960" s="16"/>
      <c r="S960" s="16"/>
      <c r="T960" s="21"/>
      <c r="U960" s="21"/>
      <c r="V960" s="21"/>
      <c r="W960" s="21"/>
    </row>
    <row r="961" spans="1:23" ht="14.25" customHeight="1" x14ac:dyDescent="0.35">
      <c r="A961" s="26"/>
      <c r="B961" s="16"/>
      <c r="C961" s="16"/>
      <c r="D961" s="16"/>
      <c r="E961" s="16"/>
      <c r="F961" s="17"/>
      <c r="G961" s="16"/>
      <c r="H961" s="19"/>
      <c r="I961" s="19"/>
      <c r="J961" s="16"/>
      <c r="K961" s="20"/>
      <c r="L961" s="20"/>
      <c r="M961" s="20"/>
      <c r="N961" s="20"/>
      <c r="O961" s="20"/>
      <c r="Q961" s="20"/>
      <c r="R961" s="16"/>
      <c r="S961" s="16"/>
      <c r="T961" s="21"/>
      <c r="U961" s="21"/>
      <c r="V961" s="21"/>
      <c r="W961" s="21"/>
    </row>
    <row r="962" spans="1:23" ht="14.25" customHeight="1" x14ac:dyDescent="0.35">
      <c r="A962" s="26"/>
      <c r="B962" s="16"/>
      <c r="C962" s="16"/>
      <c r="D962" s="16"/>
      <c r="E962" s="16"/>
      <c r="F962" s="17"/>
      <c r="G962" s="16"/>
      <c r="H962" s="19"/>
      <c r="I962" s="19"/>
      <c r="J962" s="16"/>
      <c r="K962" s="20"/>
      <c r="L962" s="20"/>
      <c r="M962" s="20"/>
      <c r="N962" s="20"/>
      <c r="O962" s="20"/>
      <c r="Q962" s="20"/>
      <c r="R962" s="16"/>
      <c r="S962" s="16"/>
      <c r="T962" s="21"/>
      <c r="U962" s="21"/>
      <c r="V962" s="21"/>
      <c r="W962" s="21"/>
    </row>
    <row r="963" spans="1:23" ht="14.25" customHeight="1" x14ac:dyDescent="0.35">
      <c r="A963" s="26"/>
      <c r="B963" s="16"/>
      <c r="C963" s="16"/>
      <c r="D963" s="16"/>
      <c r="E963" s="16"/>
      <c r="F963" s="17"/>
      <c r="G963" s="16"/>
      <c r="H963" s="19"/>
      <c r="I963" s="19"/>
      <c r="J963" s="16"/>
      <c r="K963" s="20"/>
      <c r="L963" s="20"/>
      <c r="M963" s="20"/>
      <c r="N963" s="20"/>
      <c r="O963" s="20"/>
      <c r="Q963" s="20"/>
      <c r="R963" s="16"/>
      <c r="S963" s="16"/>
      <c r="T963" s="21"/>
      <c r="U963" s="21"/>
      <c r="V963" s="21"/>
      <c r="W963" s="21"/>
    </row>
    <row r="964" spans="1:23" ht="14.25" customHeight="1" x14ac:dyDescent="0.35">
      <c r="A964" s="26"/>
      <c r="B964" s="16"/>
      <c r="C964" s="16"/>
      <c r="D964" s="16"/>
      <c r="E964" s="16"/>
      <c r="F964" s="17"/>
      <c r="G964" s="16"/>
      <c r="H964" s="19"/>
      <c r="I964" s="19"/>
      <c r="J964" s="16"/>
      <c r="K964" s="20"/>
      <c r="L964" s="20"/>
      <c r="M964" s="20"/>
      <c r="N964" s="20"/>
      <c r="O964" s="20"/>
      <c r="Q964" s="20"/>
      <c r="R964" s="16"/>
      <c r="S964" s="16"/>
      <c r="T964" s="21"/>
      <c r="U964" s="21"/>
      <c r="V964" s="21"/>
      <c r="W964" s="21"/>
    </row>
    <row r="965" spans="1:23" ht="14.25" customHeight="1" x14ac:dyDescent="0.35">
      <c r="A965" s="26"/>
      <c r="B965" s="16"/>
      <c r="C965" s="16"/>
      <c r="D965" s="16"/>
      <c r="E965" s="16"/>
      <c r="F965" s="17"/>
      <c r="G965" s="16"/>
      <c r="H965" s="19"/>
      <c r="I965" s="19"/>
      <c r="J965" s="16"/>
      <c r="K965" s="20"/>
      <c r="L965" s="20"/>
      <c r="M965" s="20"/>
      <c r="N965" s="20"/>
      <c r="O965" s="20"/>
      <c r="Q965" s="20"/>
      <c r="R965" s="16"/>
      <c r="S965" s="16"/>
      <c r="T965" s="21"/>
      <c r="U965" s="21"/>
      <c r="V965" s="21"/>
      <c r="W965" s="21"/>
    </row>
    <row r="966" spans="1:23" ht="14.25" customHeight="1" x14ac:dyDescent="0.35">
      <c r="A966" s="26"/>
      <c r="B966" s="16"/>
      <c r="C966" s="16"/>
      <c r="D966" s="16"/>
      <c r="E966" s="16"/>
      <c r="F966" s="17"/>
      <c r="G966" s="16"/>
      <c r="H966" s="19"/>
      <c r="I966" s="19"/>
      <c r="J966" s="16"/>
      <c r="K966" s="20"/>
      <c r="L966" s="20"/>
      <c r="M966" s="20"/>
      <c r="N966" s="20"/>
      <c r="O966" s="20"/>
      <c r="Q966" s="20"/>
      <c r="R966" s="16"/>
      <c r="S966" s="16"/>
      <c r="T966" s="21"/>
      <c r="U966" s="21"/>
      <c r="V966" s="21"/>
      <c r="W966" s="21"/>
    </row>
    <row r="967" spans="1:23" ht="14.25" customHeight="1" x14ac:dyDescent="0.35">
      <c r="A967" s="26"/>
      <c r="B967" s="16"/>
      <c r="C967" s="16"/>
      <c r="D967" s="16"/>
      <c r="E967" s="16"/>
      <c r="F967" s="17"/>
      <c r="G967" s="16"/>
      <c r="H967" s="19"/>
      <c r="I967" s="19"/>
      <c r="J967" s="16"/>
      <c r="K967" s="20"/>
      <c r="L967" s="20"/>
      <c r="M967" s="20"/>
      <c r="N967" s="20"/>
      <c r="O967" s="20"/>
      <c r="Q967" s="20"/>
      <c r="R967" s="16"/>
      <c r="S967" s="16"/>
      <c r="T967" s="21"/>
      <c r="U967" s="21"/>
      <c r="V967" s="21"/>
      <c r="W967" s="21"/>
    </row>
    <row r="968" spans="1:23" ht="14.25" customHeight="1" x14ac:dyDescent="0.35">
      <c r="A968" s="26"/>
      <c r="B968" s="16"/>
      <c r="C968" s="16"/>
      <c r="D968" s="16"/>
      <c r="E968" s="16"/>
      <c r="F968" s="17"/>
      <c r="G968" s="16"/>
      <c r="H968" s="19"/>
      <c r="I968" s="19"/>
      <c r="J968" s="16"/>
      <c r="K968" s="20"/>
      <c r="L968" s="20"/>
      <c r="M968" s="20"/>
      <c r="N968" s="20"/>
      <c r="O968" s="20"/>
      <c r="Q968" s="20"/>
      <c r="R968" s="16"/>
      <c r="S968" s="16"/>
      <c r="T968" s="21"/>
      <c r="U968" s="21"/>
      <c r="V968" s="21"/>
      <c r="W968" s="21"/>
    </row>
    <row r="969" spans="1:23" ht="14.25" customHeight="1" x14ac:dyDescent="0.35">
      <c r="A969" s="26"/>
      <c r="B969" s="16"/>
      <c r="C969" s="16"/>
      <c r="D969" s="16"/>
      <c r="E969" s="16"/>
      <c r="F969" s="17"/>
      <c r="G969" s="16"/>
      <c r="H969" s="19"/>
      <c r="I969" s="19"/>
      <c r="J969" s="16"/>
      <c r="K969" s="20"/>
      <c r="L969" s="20"/>
      <c r="M969" s="20"/>
      <c r="N969" s="20"/>
      <c r="O969" s="20"/>
      <c r="Q969" s="20"/>
      <c r="R969" s="16"/>
      <c r="S969" s="16"/>
      <c r="T969" s="21"/>
      <c r="U969" s="21"/>
      <c r="V969" s="21"/>
      <c r="W969" s="21"/>
    </row>
    <row r="970" spans="1:23" ht="14.25" customHeight="1" x14ac:dyDescent="0.35">
      <c r="A970" s="26"/>
      <c r="B970" s="16"/>
      <c r="C970" s="16"/>
      <c r="D970" s="16"/>
      <c r="E970" s="16"/>
      <c r="F970" s="17"/>
      <c r="G970" s="16"/>
      <c r="H970" s="19"/>
      <c r="I970" s="19"/>
      <c r="J970" s="16"/>
      <c r="K970" s="20"/>
      <c r="L970" s="20"/>
      <c r="M970" s="20"/>
      <c r="N970" s="20"/>
      <c r="O970" s="20"/>
      <c r="Q970" s="20"/>
      <c r="R970" s="16"/>
      <c r="S970" s="16"/>
      <c r="T970" s="21"/>
      <c r="U970" s="21"/>
      <c r="V970" s="21"/>
      <c r="W970" s="21"/>
    </row>
    <row r="971" spans="1:23" ht="14.25" customHeight="1" x14ac:dyDescent="0.35">
      <c r="A971" s="26"/>
      <c r="B971" s="16"/>
      <c r="C971" s="16"/>
      <c r="D971" s="16"/>
      <c r="E971" s="16"/>
      <c r="F971" s="17"/>
      <c r="G971" s="16"/>
      <c r="H971" s="19"/>
      <c r="I971" s="19"/>
      <c r="J971" s="16"/>
      <c r="K971" s="20"/>
      <c r="L971" s="20"/>
      <c r="M971" s="20"/>
      <c r="N971" s="20"/>
      <c r="O971" s="20"/>
      <c r="Q971" s="20"/>
      <c r="R971" s="16"/>
      <c r="S971" s="16"/>
      <c r="T971" s="21"/>
      <c r="U971" s="21"/>
      <c r="V971" s="21"/>
      <c r="W971" s="21"/>
    </row>
    <row r="972" spans="1:23" ht="14.25" customHeight="1" x14ac:dyDescent="0.35">
      <c r="A972" s="26"/>
      <c r="B972" s="16"/>
      <c r="C972" s="16"/>
      <c r="D972" s="16"/>
      <c r="E972" s="16"/>
      <c r="F972" s="17"/>
      <c r="G972" s="16"/>
      <c r="H972" s="19"/>
      <c r="I972" s="19"/>
      <c r="J972" s="16"/>
      <c r="K972" s="20"/>
      <c r="L972" s="20"/>
      <c r="M972" s="20"/>
      <c r="N972" s="20"/>
      <c r="O972" s="20"/>
      <c r="Q972" s="20"/>
      <c r="R972" s="16"/>
      <c r="S972" s="16"/>
      <c r="T972" s="21"/>
      <c r="U972" s="21"/>
      <c r="V972" s="21"/>
      <c r="W972" s="21"/>
    </row>
    <row r="973" spans="1:23" ht="14.25" customHeight="1" x14ac:dyDescent="0.35">
      <c r="A973" s="26"/>
      <c r="B973" s="16"/>
      <c r="C973" s="16"/>
      <c r="D973" s="16"/>
      <c r="E973" s="16"/>
      <c r="F973" s="17"/>
      <c r="G973" s="16"/>
      <c r="H973" s="19"/>
      <c r="I973" s="19"/>
      <c r="J973" s="16"/>
      <c r="K973" s="20"/>
      <c r="L973" s="20"/>
      <c r="M973" s="20"/>
      <c r="N973" s="20"/>
      <c r="O973" s="20"/>
      <c r="Q973" s="20"/>
      <c r="R973" s="16"/>
      <c r="S973" s="16"/>
      <c r="T973" s="21"/>
      <c r="U973" s="21"/>
      <c r="V973" s="21"/>
      <c r="W973" s="21"/>
    </row>
    <row r="974" spans="1:23" ht="14.25" customHeight="1" x14ac:dyDescent="0.35">
      <c r="A974" s="26"/>
      <c r="B974" s="16"/>
      <c r="C974" s="16"/>
      <c r="D974" s="16"/>
      <c r="E974" s="16"/>
      <c r="F974" s="17"/>
      <c r="G974" s="16"/>
      <c r="H974" s="19"/>
      <c r="I974" s="19"/>
      <c r="J974" s="16"/>
      <c r="K974" s="20"/>
      <c r="L974" s="20"/>
      <c r="M974" s="20"/>
      <c r="N974" s="20"/>
      <c r="O974" s="20"/>
      <c r="Q974" s="20"/>
      <c r="R974" s="16"/>
      <c r="S974" s="16"/>
      <c r="T974" s="21"/>
      <c r="U974" s="21"/>
      <c r="V974" s="21"/>
      <c r="W974" s="21"/>
    </row>
    <row r="975" spans="1:23" ht="14.25" customHeight="1" x14ac:dyDescent="0.35">
      <c r="A975" s="26"/>
      <c r="B975" s="16"/>
      <c r="C975" s="16"/>
      <c r="D975" s="16"/>
      <c r="E975" s="16"/>
      <c r="F975" s="17"/>
      <c r="G975" s="16"/>
      <c r="H975" s="19"/>
      <c r="I975" s="19"/>
      <c r="J975" s="16"/>
      <c r="K975" s="20"/>
      <c r="L975" s="20"/>
      <c r="M975" s="20"/>
      <c r="N975" s="20"/>
      <c r="O975" s="20"/>
      <c r="Q975" s="20"/>
      <c r="R975" s="16"/>
      <c r="S975" s="16"/>
      <c r="T975" s="21"/>
      <c r="U975" s="21"/>
      <c r="V975" s="21"/>
      <c r="W975" s="21"/>
    </row>
    <row r="976" spans="1:23" ht="14.25" customHeight="1" x14ac:dyDescent="0.35">
      <c r="A976" s="26"/>
      <c r="B976" s="16"/>
      <c r="C976" s="16"/>
      <c r="D976" s="16"/>
      <c r="E976" s="16"/>
      <c r="F976" s="17"/>
      <c r="G976" s="16"/>
      <c r="H976" s="19"/>
      <c r="I976" s="19"/>
      <c r="J976" s="16"/>
      <c r="K976" s="20"/>
      <c r="L976" s="20"/>
      <c r="M976" s="20"/>
      <c r="N976" s="20"/>
      <c r="O976" s="20"/>
      <c r="Q976" s="20"/>
      <c r="R976" s="16"/>
      <c r="S976" s="16"/>
      <c r="T976" s="21"/>
      <c r="U976" s="21"/>
      <c r="V976" s="21"/>
      <c r="W976" s="21"/>
    </row>
    <row r="977" spans="1:23" ht="14.25" customHeight="1" x14ac:dyDescent="0.35">
      <c r="A977" s="26"/>
      <c r="B977" s="16"/>
      <c r="C977" s="16"/>
      <c r="D977" s="16"/>
      <c r="E977" s="16"/>
      <c r="F977" s="17"/>
      <c r="G977" s="16"/>
      <c r="H977" s="19"/>
      <c r="I977" s="19"/>
      <c r="J977" s="16"/>
      <c r="K977" s="20"/>
      <c r="L977" s="20"/>
      <c r="M977" s="20"/>
      <c r="N977" s="20"/>
      <c r="O977" s="20"/>
      <c r="Q977" s="20"/>
      <c r="R977" s="16"/>
      <c r="S977" s="16"/>
      <c r="T977" s="21"/>
      <c r="U977" s="21"/>
      <c r="V977" s="21"/>
      <c r="W977" s="21"/>
    </row>
    <row r="978" spans="1:23" ht="14.25" customHeight="1" x14ac:dyDescent="0.35">
      <c r="A978" s="26"/>
      <c r="B978" s="16"/>
      <c r="C978" s="16"/>
      <c r="D978" s="16"/>
      <c r="E978" s="16"/>
      <c r="F978" s="17"/>
      <c r="G978" s="16"/>
      <c r="H978" s="19"/>
      <c r="I978" s="19"/>
      <c r="J978" s="16"/>
      <c r="K978" s="20"/>
      <c r="L978" s="20"/>
      <c r="M978" s="20"/>
      <c r="N978" s="20"/>
      <c r="O978" s="20"/>
      <c r="Q978" s="20"/>
      <c r="R978" s="16"/>
      <c r="S978" s="16"/>
      <c r="T978" s="21"/>
      <c r="U978" s="21"/>
      <c r="V978" s="21"/>
      <c r="W978" s="21"/>
    </row>
    <row r="979" spans="1:23" ht="14.25" customHeight="1" x14ac:dyDescent="0.35">
      <c r="A979" s="26"/>
      <c r="B979" s="16"/>
      <c r="C979" s="16"/>
      <c r="D979" s="16"/>
      <c r="E979" s="16"/>
      <c r="F979" s="17"/>
      <c r="G979" s="16"/>
      <c r="H979" s="19"/>
      <c r="I979" s="19"/>
      <c r="J979" s="16"/>
      <c r="K979" s="20"/>
      <c r="L979" s="20"/>
      <c r="M979" s="20"/>
      <c r="N979" s="20"/>
      <c r="O979" s="20"/>
      <c r="Q979" s="20"/>
      <c r="R979" s="16"/>
      <c r="S979" s="16"/>
      <c r="T979" s="21"/>
      <c r="U979" s="21"/>
      <c r="V979" s="21"/>
      <c r="W979" s="21"/>
    </row>
    <row r="980" spans="1:23" ht="14.25" customHeight="1" x14ac:dyDescent="0.35">
      <c r="A980" s="26"/>
      <c r="B980" s="16"/>
      <c r="C980" s="16"/>
      <c r="D980" s="16"/>
      <c r="E980" s="16"/>
      <c r="F980" s="17"/>
      <c r="G980" s="16"/>
      <c r="H980" s="19"/>
      <c r="I980" s="19"/>
      <c r="J980" s="16"/>
      <c r="K980" s="20"/>
      <c r="L980" s="20"/>
      <c r="M980" s="20"/>
      <c r="N980" s="20"/>
      <c r="O980" s="20"/>
      <c r="Q980" s="20"/>
      <c r="R980" s="16"/>
      <c r="S980" s="16"/>
      <c r="T980" s="21"/>
      <c r="U980" s="21"/>
      <c r="V980" s="21"/>
      <c r="W980" s="21"/>
    </row>
    <row r="981" spans="1:23" ht="14.25" customHeight="1" x14ac:dyDescent="0.35">
      <c r="A981" s="26"/>
      <c r="B981" s="16"/>
      <c r="C981" s="16"/>
      <c r="D981" s="16"/>
      <c r="E981" s="16"/>
      <c r="F981" s="17"/>
      <c r="G981" s="16"/>
      <c r="H981" s="19"/>
      <c r="I981" s="19"/>
      <c r="J981" s="16"/>
      <c r="K981" s="20"/>
      <c r="L981" s="20"/>
      <c r="M981" s="20"/>
      <c r="N981" s="20"/>
      <c r="O981" s="20"/>
      <c r="Q981" s="20"/>
      <c r="R981" s="16"/>
      <c r="S981" s="16"/>
      <c r="T981" s="21"/>
      <c r="U981" s="21"/>
      <c r="V981" s="21"/>
      <c r="W981" s="21"/>
    </row>
    <row r="982" spans="1:23" ht="14.25" customHeight="1" x14ac:dyDescent="0.35">
      <c r="A982" s="26"/>
      <c r="B982" s="16"/>
      <c r="C982" s="16"/>
      <c r="D982" s="16"/>
      <c r="E982" s="16"/>
      <c r="F982" s="17"/>
      <c r="G982" s="16"/>
      <c r="H982" s="19"/>
      <c r="I982" s="19"/>
      <c r="J982" s="16"/>
      <c r="K982" s="20"/>
      <c r="L982" s="20"/>
      <c r="M982" s="20"/>
      <c r="N982" s="20"/>
      <c r="O982" s="20"/>
      <c r="Q982" s="20"/>
      <c r="R982" s="16"/>
      <c r="S982" s="16"/>
      <c r="T982" s="21"/>
      <c r="U982" s="21"/>
      <c r="V982" s="21"/>
      <c r="W982" s="21"/>
    </row>
    <row r="983" spans="1:23" ht="14.25" customHeight="1" x14ac:dyDescent="0.35">
      <c r="A983" s="26"/>
      <c r="B983" s="16"/>
      <c r="C983" s="16"/>
      <c r="D983" s="16"/>
      <c r="E983" s="16"/>
      <c r="F983" s="17"/>
      <c r="G983" s="16"/>
      <c r="H983" s="19"/>
      <c r="I983" s="19"/>
      <c r="J983" s="16"/>
      <c r="K983" s="20"/>
      <c r="L983" s="20"/>
      <c r="M983" s="20"/>
      <c r="N983" s="20"/>
      <c r="O983" s="20"/>
      <c r="Q983" s="20"/>
      <c r="R983" s="16"/>
      <c r="S983" s="16"/>
      <c r="T983" s="21"/>
      <c r="U983" s="21"/>
      <c r="V983" s="21"/>
      <c r="W983" s="21"/>
    </row>
    <row r="984" spans="1:23" ht="14.25" customHeight="1" x14ac:dyDescent="0.35">
      <c r="A984" s="26"/>
      <c r="B984" s="16"/>
      <c r="C984" s="16"/>
      <c r="D984" s="16"/>
      <c r="E984" s="16"/>
      <c r="F984" s="17"/>
      <c r="G984" s="16"/>
      <c r="H984" s="19"/>
      <c r="I984" s="19"/>
      <c r="J984" s="16"/>
      <c r="K984" s="20"/>
      <c r="L984" s="20"/>
      <c r="M984" s="20"/>
      <c r="N984" s="20"/>
      <c r="O984" s="20"/>
      <c r="Q984" s="20"/>
      <c r="R984" s="16"/>
      <c r="S984" s="16"/>
      <c r="T984" s="21"/>
      <c r="U984" s="21"/>
      <c r="V984" s="21"/>
      <c r="W984" s="21"/>
    </row>
    <row r="985" spans="1:23" ht="14.25" customHeight="1" x14ac:dyDescent="0.35">
      <c r="A985" s="26"/>
      <c r="B985" s="16"/>
      <c r="C985" s="16"/>
      <c r="D985" s="16"/>
      <c r="E985" s="16"/>
      <c r="F985" s="17"/>
      <c r="G985" s="16"/>
      <c r="H985" s="19"/>
      <c r="I985" s="19"/>
      <c r="J985" s="16"/>
      <c r="K985" s="20"/>
      <c r="L985" s="20"/>
      <c r="M985" s="20"/>
      <c r="N985" s="20"/>
      <c r="O985" s="20"/>
      <c r="Q985" s="20"/>
      <c r="R985" s="16"/>
      <c r="S985" s="16"/>
      <c r="T985" s="21"/>
      <c r="U985" s="21"/>
      <c r="V985" s="21"/>
      <c r="W985" s="21"/>
    </row>
    <row r="986" spans="1:23" ht="14.25" customHeight="1" x14ac:dyDescent="0.35">
      <c r="A986" s="26"/>
      <c r="B986" s="16"/>
      <c r="C986" s="16"/>
      <c r="D986" s="16"/>
      <c r="E986" s="16"/>
      <c r="F986" s="17"/>
      <c r="G986" s="16"/>
      <c r="H986" s="19"/>
      <c r="I986" s="19"/>
      <c r="J986" s="16"/>
      <c r="K986" s="20"/>
      <c r="L986" s="20"/>
      <c r="M986" s="20"/>
      <c r="N986" s="20"/>
      <c r="O986" s="20"/>
      <c r="Q986" s="20"/>
      <c r="R986" s="16"/>
      <c r="S986" s="16"/>
      <c r="T986" s="21"/>
      <c r="U986" s="21"/>
      <c r="V986" s="21"/>
      <c r="W986" s="21"/>
    </row>
    <row r="987" spans="1:23" ht="14.25" customHeight="1" x14ac:dyDescent="0.35">
      <c r="A987" s="26"/>
      <c r="B987" s="16"/>
      <c r="C987" s="16"/>
      <c r="D987" s="16"/>
      <c r="E987" s="16"/>
      <c r="F987" s="17"/>
      <c r="G987" s="16"/>
      <c r="H987" s="19"/>
      <c r="I987" s="19"/>
      <c r="J987" s="16"/>
      <c r="K987" s="20"/>
      <c r="L987" s="20"/>
      <c r="M987" s="20"/>
      <c r="N987" s="20"/>
      <c r="O987" s="20"/>
      <c r="Q987" s="20"/>
      <c r="R987" s="16"/>
      <c r="S987" s="16"/>
      <c r="T987" s="21"/>
      <c r="U987" s="21"/>
      <c r="V987" s="21"/>
      <c r="W987" s="21"/>
    </row>
    <row r="988" spans="1:23" ht="14.25" customHeight="1" x14ac:dyDescent="0.35">
      <c r="A988" s="26"/>
      <c r="B988" s="16"/>
      <c r="C988" s="16"/>
      <c r="D988" s="16"/>
      <c r="E988" s="16"/>
      <c r="F988" s="17"/>
      <c r="G988" s="16"/>
      <c r="H988" s="19"/>
      <c r="I988" s="19"/>
      <c r="J988" s="16"/>
      <c r="K988" s="20"/>
      <c r="L988" s="20"/>
      <c r="M988" s="20"/>
      <c r="N988" s="20"/>
      <c r="O988" s="20"/>
      <c r="Q988" s="20"/>
      <c r="R988" s="16"/>
      <c r="S988" s="16"/>
      <c r="T988" s="21"/>
      <c r="U988" s="21"/>
      <c r="V988" s="21"/>
      <c r="W988" s="21"/>
    </row>
    <row r="989" spans="1:23" ht="14.25" customHeight="1" x14ac:dyDescent="0.35">
      <c r="A989" s="26"/>
      <c r="B989" s="16"/>
      <c r="C989" s="16"/>
      <c r="D989" s="16"/>
      <c r="E989" s="16"/>
      <c r="F989" s="17"/>
      <c r="G989" s="16"/>
      <c r="H989" s="19"/>
      <c r="I989" s="19"/>
      <c r="J989" s="16"/>
      <c r="K989" s="20"/>
      <c r="L989" s="20"/>
      <c r="M989" s="20"/>
      <c r="N989" s="20"/>
      <c r="O989" s="20"/>
      <c r="Q989" s="20"/>
      <c r="R989" s="16"/>
      <c r="S989" s="16"/>
      <c r="T989" s="21"/>
      <c r="U989" s="21"/>
      <c r="V989" s="21"/>
      <c r="W989" s="21"/>
    </row>
    <row r="990" spans="1:23" ht="14.25" customHeight="1" x14ac:dyDescent="0.35">
      <c r="A990" s="26"/>
      <c r="B990" s="16"/>
      <c r="C990" s="16"/>
      <c r="D990" s="16"/>
      <c r="E990" s="16"/>
      <c r="F990" s="17"/>
      <c r="G990" s="16"/>
      <c r="H990" s="19"/>
      <c r="I990" s="19"/>
      <c r="J990" s="16"/>
      <c r="K990" s="20"/>
      <c r="L990" s="20"/>
      <c r="M990" s="20"/>
      <c r="N990" s="20"/>
      <c r="O990" s="20"/>
      <c r="Q990" s="20"/>
      <c r="R990" s="16"/>
      <c r="S990" s="16"/>
      <c r="T990" s="21"/>
      <c r="U990" s="21"/>
      <c r="V990" s="21"/>
      <c r="W990" s="21"/>
    </row>
    <row r="991" spans="1:23" ht="14.25" customHeight="1" x14ac:dyDescent="0.35">
      <c r="A991" s="26"/>
      <c r="B991" s="16"/>
      <c r="C991" s="16"/>
      <c r="D991" s="16"/>
      <c r="E991" s="16"/>
      <c r="F991" s="17"/>
      <c r="G991" s="16"/>
      <c r="H991" s="19"/>
      <c r="I991" s="19"/>
      <c r="J991" s="16"/>
      <c r="K991" s="20"/>
      <c r="L991" s="20"/>
      <c r="M991" s="20"/>
      <c r="N991" s="20"/>
      <c r="O991" s="20"/>
      <c r="Q991" s="20"/>
      <c r="R991" s="16"/>
      <c r="S991" s="16"/>
      <c r="T991" s="21"/>
      <c r="U991" s="21"/>
      <c r="V991" s="21"/>
      <c r="W991" s="21"/>
    </row>
    <row r="992" spans="1:23" ht="14.25" customHeight="1" x14ac:dyDescent="0.35">
      <c r="A992" s="26"/>
      <c r="B992" s="16"/>
      <c r="C992" s="16"/>
      <c r="D992" s="16"/>
      <c r="E992" s="16"/>
      <c r="F992" s="17"/>
      <c r="G992" s="16"/>
      <c r="H992" s="19"/>
      <c r="I992" s="19"/>
      <c r="J992" s="16"/>
      <c r="K992" s="20"/>
      <c r="L992" s="20"/>
      <c r="M992" s="20"/>
      <c r="N992" s="20"/>
      <c r="O992" s="20"/>
      <c r="Q992" s="20"/>
      <c r="R992" s="16"/>
      <c r="S992" s="16"/>
      <c r="T992" s="21"/>
      <c r="U992" s="21"/>
      <c r="V992" s="21"/>
      <c r="W992" s="21"/>
    </row>
    <row r="993" spans="1:23" ht="14.25" customHeight="1" x14ac:dyDescent="0.35">
      <c r="A993" s="26"/>
      <c r="B993" s="16"/>
      <c r="C993" s="16"/>
      <c r="D993" s="16"/>
      <c r="E993" s="16"/>
      <c r="F993" s="17"/>
      <c r="G993" s="16"/>
      <c r="H993" s="19"/>
      <c r="I993" s="19"/>
      <c r="J993" s="16"/>
      <c r="K993" s="20"/>
      <c r="L993" s="20"/>
      <c r="M993" s="20"/>
      <c r="N993" s="20"/>
      <c r="O993" s="20"/>
      <c r="Q993" s="20"/>
      <c r="R993" s="16"/>
      <c r="S993" s="16"/>
      <c r="T993" s="21"/>
      <c r="U993" s="21"/>
      <c r="V993" s="21"/>
      <c r="W993" s="21"/>
    </row>
    <row r="994" spans="1:23" ht="14.25" customHeight="1" x14ac:dyDescent="0.35">
      <c r="A994" s="26"/>
      <c r="B994" s="16"/>
      <c r="C994" s="16"/>
      <c r="D994" s="16"/>
      <c r="E994" s="16"/>
      <c r="F994" s="17"/>
      <c r="G994" s="16"/>
      <c r="H994" s="19"/>
      <c r="I994" s="19"/>
      <c r="J994" s="16"/>
      <c r="K994" s="20"/>
      <c r="L994" s="20"/>
      <c r="M994" s="20"/>
      <c r="N994" s="20"/>
      <c r="O994" s="20"/>
      <c r="Q994" s="20"/>
      <c r="R994" s="16"/>
      <c r="S994" s="16"/>
      <c r="T994" s="21"/>
      <c r="U994" s="21"/>
      <c r="V994" s="21"/>
      <c r="W994" s="21"/>
    </row>
    <row r="995" spans="1:23" ht="14.25" customHeight="1" x14ac:dyDescent="0.35">
      <c r="A995" s="26"/>
      <c r="B995" s="16"/>
      <c r="C995" s="16"/>
      <c r="D995" s="16"/>
      <c r="E995" s="16"/>
      <c r="F995" s="17"/>
      <c r="G995" s="16"/>
      <c r="H995" s="19"/>
      <c r="I995" s="19"/>
      <c r="J995" s="16"/>
      <c r="K995" s="20"/>
      <c r="L995" s="20"/>
      <c r="M995" s="20"/>
      <c r="N995" s="20"/>
      <c r="O995" s="20"/>
      <c r="Q995" s="20"/>
      <c r="R995" s="16"/>
      <c r="S995" s="16"/>
      <c r="T995" s="21"/>
      <c r="U995" s="21"/>
      <c r="V995" s="21"/>
      <c r="W995" s="21"/>
    </row>
    <row r="996" spans="1:23" ht="14.25" customHeight="1" x14ac:dyDescent="0.35">
      <c r="A996" s="26"/>
      <c r="B996" s="16"/>
      <c r="C996" s="16"/>
      <c r="D996" s="16"/>
      <c r="E996" s="16"/>
      <c r="F996" s="17"/>
      <c r="G996" s="16"/>
      <c r="H996" s="19"/>
      <c r="I996" s="19"/>
      <c r="J996" s="16"/>
      <c r="K996" s="20"/>
      <c r="L996" s="20"/>
      <c r="M996" s="20"/>
      <c r="N996" s="20"/>
      <c r="O996" s="20"/>
      <c r="Q996" s="20"/>
      <c r="R996" s="16"/>
      <c r="S996" s="16"/>
      <c r="T996" s="21"/>
      <c r="U996" s="21"/>
      <c r="V996" s="21"/>
      <c r="W996" s="21"/>
    </row>
    <row r="997" spans="1:23" ht="14.25" customHeight="1" x14ac:dyDescent="0.35">
      <c r="A997" s="26"/>
      <c r="B997" s="16"/>
      <c r="C997" s="16"/>
      <c r="D997" s="16"/>
      <c r="E997" s="16"/>
      <c r="F997" s="17"/>
      <c r="G997" s="16"/>
      <c r="H997" s="19"/>
      <c r="I997" s="19"/>
      <c r="J997" s="16"/>
      <c r="K997" s="20"/>
      <c r="L997" s="20"/>
      <c r="M997" s="20"/>
      <c r="N997" s="20"/>
      <c r="O997" s="20"/>
      <c r="Q997" s="20"/>
      <c r="R997" s="16"/>
      <c r="S997" s="16"/>
      <c r="T997" s="21"/>
      <c r="U997" s="21"/>
      <c r="V997" s="21"/>
      <c r="W997" s="21"/>
    </row>
    <row r="998" spans="1:23" ht="14.25" customHeight="1" x14ac:dyDescent="0.35">
      <c r="A998" s="26"/>
      <c r="B998" s="16"/>
      <c r="C998" s="16"/>
      <c r="D998" s="16"/>
      <c r="E998" s="16"/>
      <c r="F998" s="17"/>
      <c r="G998" s="16"/>
      <c r="H998" s="19"/>
      <c r="I998" s="19"/>
      <c r="J998" s="16"/>
      <c r="K998" s="20"/>
      <c r="L998" s="20"/>
      <c r="M998" s="20"/>
      <c r="N998" s="20"/>
      <c r="O998" s="20"/>
      <c r="Q998" s="20"/>
      <c r="R998" s="16"/>
      <c r="S998" s="16"/>
      <c r="T998" s="21"/>
      <c r="U998" s="21"/>
      <c r="V998" s="21"/>
      <c r="W998" s="21"/>
    </row>
    <row r="999" spans="1:23" ht="14.25" customHeight="1" x14ac:dyDescent="0.35">
      <c r="A999" s="26"/>
      <c r="B999" s="16"/>
      <c r="C999" s="16"/>
      <c r="D999" s="16"/>
      <c r="E999" s="16"/>
      <c r="F999" s="17"/>
      <c r="G999" s="16"/>
      <c r="H999" s="19"/>
      <c r="I999" s="19"/>
      <c r="J999" s="16"/>
      <c r="K999" s="20"/>
      <c r="L999" s="20"/>
      <c r="M999" s="20"/>
      <c r="N999" s="20"/>
      <c r="O999" s="20"/>
      <c r="Q999" s="20"/>
      <c r="R999" s="16"/>
      <c r="S999" s="16"/>
      <c r="T999" s="21"/>
      <c r="U999" s="21"/>
      <c r="V999" s="21"/>
      <c r="W999" s="21"/>
    </row>
    <row r="1000" spans="1:23" ht="14.25" customHeight="1" x14ac:dyDescent="0.35">
      <c r="A1000" s="26"/>
      <c r="B1000" s="16"/>
      <c r="C1000" s="16"/>
      <c r="D1000" s="16"/>
      <c r="E1000" s="16"/>
      <c r="F1000" s="17"/>
      <c r="G1000" s="16"/>
      <c r="H1000" s="19"/>
      <c r="I1000" s="19"/>
      <c r="J1000" s="16"/>
      <c r="K1000" s="20"/>
      <c r="L1000" s="20"/>
      <c r="M1000" s="20"/>
      <c r="N1000" s="20"/>
      <c r="O1000" s="20"/>
      <c r="Q1000" s="20"/>
      <c r="R1000" s="16"/>
      <c r="S1000" s="16"/>
      <c r="T1000" s="21"/>
      <c r="U1000" s="21"/>
      <c r="V1000" s="21"/>
      <c r="W1000" s="21"/>
    </row>
    <row r="1001" spans="1:23" ht="15" customHeight="1" x14ac:dyDescent="0.35">
      <c r="F1001" s="17"/>
      <c r="R1001" s="16"/>
    </row>
    <row r="1002" spans="1:23" ht="15" customHeight="1" x14ac:dyDescent="0.35">
      <c r="F1002" s="17"/>
      <c r="R1002" s="16"/>
    </row>
    <row r="1003" spans="1:23" ht="15" customHeight="1" x14ac:dyDescent="0.35">
      <c r="F1003" s="17"/>
      <c r="R1003" s="16"/>
    </row>
    <row r="1004" spans="1:23" ht="15" customHeight="1" x14ac:dyDescent="0.35">
      <c r="F1004" s="17"/>
      <c r="R1004" s="16"/>
    </row>
    <row r="1005" spans="1:23" ht="15" customHeight="1" x14ac:dyDescent="0.35">
      <c r="F1005" s="17"/>
      <c r="R1005" s="16"/>
    </row>
    <row r="1006" spans="1:23" ht="15" customHeight="1" x14ac:dyDescent="0.35">
      <c r="F1006" s="17"/>
      <c r="R1006" s="16"/>
    </row>
    <row r="1007" spans="1:23" ht="15" customHeight="1" x14ac:dyDescent="0.35">
      <c r="F1007" s="17"/>
      <c r="R1007" s="16"/>
    </row>
    <row r="1008" spans="1:23" ht="15" customHeight="1" x14ac:dyDescent="0.35">
      <c r="F1008" s="17"/>
      <c r="R1008" s="16"/>
    </row>
    <row r="1009" spans="6:18" ht="15" customHeight="1" x14ac:dyDescent="0.35">
      <c r="F1009" s="17"/>
      <c r="R1009" s="16"/>
    </row>
    <row r="1010" spans="6:18" ht="15" customHeight="1" x14ac:dyDescent="0.35">
      <c r="F1010" s="17"/>
      <c r="R1010" s="16"/>
    </row>
    <row r="1011" spans="6:18" ht="15" customHeight="1" x14ac:dyDescent="0.35">
      <c r="F1011" s="17"/>
      <c r="R1011" s="16"/>
    </row>
    <row r="1012" spans="6:18" ht="15" customHeight="1" x14ac:dyDescent="0.35">
      <c r="F1012" s="17"/>
      <c r="R1012" s="16"/>
    </row>
    <row r="1013" spans="6:18" ht="15" customHeight="1" x14ac:dyDescent="0.35">
      <c r="F1013" s="17"/>
      <c r="R1013" s="16"/>
    </row>
    <row r="1014" spans="6:18" ht="15" customHeight="1" x14ac:dyDescent="0.35">
      <c r="F1014" s="17"/>
      <c r="R1014" s="16"/>
    </row>
    <row r="1015" spans="6:18" ht="15" customHeight="1" x14ac:dyDescent="0.35">
      <c r="F1015" s="17"/>
      <c r="R1015" s="16"/>
    </row>
    <row r="1016" spans="6:18" ht="15" customHeight="1" x14ac:dyDescent="0.35">
      <c r="F1016" s="17"/>
      <c r="R1016" s="16"/>
    </row>
    <row r="1017" spans="6:18" ht="15" customHeight="1" x14ac:dyDescent="0.35">
      <c r="F1017" s="17"/>
      <c r="R1017" s="16"/>
    </row>
    <row r="1018" spans="6:18" ht="15" customHeight="1" x14ac:dyDescent="0.35">
      <c r="F1018" s="17"/>
      <c r="R1018" s="16"/>
    </row>
    <row r="1019" spans="6:18" ht="15" customHeight="1" x14ac:dyDescent="0.35">
      <c r="F1019" s="17"/>
      <c r="R1019" s="16"/>
    </row>
    <row r="1020" spans="6:18" ht="15" customHeight="1" x14ac:dyDescent="0.35">
      <c r="F1020" s="17"/>
      <c r="R1020" s="16"/>
    </row>
    <row r="1021" spans="6:18" ht="15" customHeight="1" x14ac:dyDescent="0.35">
      <c r="F1021" s="17"/>
      <c r="R1021" s="16"/>
    </row>
    <row r="1022" spans="6:18" ht="15" customHeight="1" x14ac:dyDescent="0.35">
      <c r="F1022" s="17"/>
      <c r="R1022" s="16"/>
    </row>
    <row r="1023" spans="6:18" ht="15" customHeight="1" x14ac:dyDescent="0.35">
      <c r="F1023" s="17"/>
      <c r="R1023" s="16"/>
    </row>
    <row r="1024" spans="6:18" ht="15" customHeight="1" x14ac:dyDescent="0.35">
      <c r="F1024" s="17"/>
      <c r="R1024" s="16"/>
    </row>
    <row r="1025" spans="6:18" ht="15" customHeight="1" x14ac:dyDescent="0.35">
      <c r="F1025" s="17"/>
      <c r="R1025" s="16"/>
    </row>
    <row r="1026" spans="6:18" ht="15" customHeight="1" x14ac:dyDescent="0.35">
      <c r="F1026" s="17"/>
      <c r="R1026" s="16"/>
    </row>
    <row r="1027" spans="6:18" ht="15" customHeight="1" x14ac:dyDescent="0.35">
      <c r="F1027" s="17"/>
      <c r="R1027" s="16"/>
    </row>
    <row r="1028" spans="6:18" ht="15" customHeight="1" x14ac:dyDescent="0.35">
      <c r="F1028" s="17"/>
      <c r="R1028" s="16"/>
    </row>
    <row r="1029" spans="6:18" ht="15" customHeight="1" x14ac:dyDescent="0.35">
      <c r="F1029" s="17"/>
      <c r="R1029" s="16"/>
    </row>
    <row r="1030" spans="6:18" ht="15" customHeight="1" x14ac:dyDescent="0.35">
      <c r="F1030" s="17"/>
      <c r="R1030" s="16"/>
    </row>
    <row r="1031" spans="6:18" ht="15" customHeight="1" x14ac:dyDescent="0.35">
      <c r="F1031" s="17"/>
      <c r="R1031" s="16"/>
    </row>
    <row r="1032" spans="6:18" ht="15" customHeight="1" x14ac:dyDescent="0.35">
      <c r="F1032" s="17"/>
      <c r="R1032" s="16"/>
    </row>
    <row r="1033" spans="6:18" ht="15" customHeight="1" x14ac:dyDescent="0.35">
      <c r="F1033" s="17"/>
      <c r="R1033" s="16"/>
    </row>
    <row r="1034" spans="6:18" ht="15" customHeight="1" x14ac:dyDescent="0.35">
      <c r="F1034" s="17"/>
      <c r="R1034" s="16"/>
    </row>
    <row r="1035" spans="6:18" ht="15" customHeight="1" x14ac:dyDescent="0.35">
      <c r="F1035" s="17"/>
      <c r="R1035" s="16"/>
    </row>
    <row r="1036" spans="6:18" ht="15" customHeight="1" x14ac:dyDescent="0.35">
      <c r="F1036" s="17"/>
      <c r="R1036" s="16"/>
    </row>
    <row r="1037" spans="6:18" ht="15" customHeight="1" x14ac:dyDescent="0.35">
      <c r="F1037" s="17"/>
      <c r="R1037" s="16"/>
    </row>
    <row r="1038" spans="6:18" ht="15" customHeight="1" x14ac:dyDescent="0.35">
      <c r="F1038" s="17"/>
      <c r="R1038" s="16"/>
    </row>
    <row r="1039" spans="6:18" ht="15" customHeight="1" x14ac:dyDescent="0.35">
      <c r="F1039" s="17"/>
      <c r="R1039" s="16"/>
    </row>
    <row r="1040" spans="6:18" ht="15" customHeight="1" x14ac:dyDescent="0.35">
      <c r="F1040" s="17"/>
      <c r="R1040" s="16"/>
    </row>
    <row r="1041" spans="6:18" ht="15" customHeight="1" x14ac:dyDescent="0.35">
      <c r="F1041" s="17"/>
      <c r="R1041" s="16"/>
    </row>
    <row r="1042" spans="6:18" ht="15" customHeight="1" x14ac:dyDescent="0.35">
      <c r="F1042" s="17"/>
      <c r="R1042" s="16"/>
    </row>
    <row r="1043" spans="6:18" ht="15" customHeight="1" x14ac:dyDescent="0.35">
      <c r="F1043" s="17"/>
      <c r="R1043" s="16"/>
    </row>
    <row r="1044" spans="6:18" ht="15" customHeight="1" x14ac:dyDescent="0.35">
      <c r="F1044" s="17"/>
      <c r="R1044" s="16"/>
    </row>
    <row r="1045" spans="6:18" ht="15" customHeight="1" x14ac:dyDescent="0.35">
      <c r="F1045" s="17"/>
      <c r="R1045" s="16"/>
    </row>
    <row r="1046" spans="6:18" ht="15" customHeight="1" x14ac:dyDescent="0.35">
      <c r="F1046" s="17"/>
      <c r="R1046" s="16"/>
    </row>
    <row r="1047" spans="6:18" ht="15" customHeight="1" x14ac:dyDescent="0.35">
      <c r="F1047" s="17"/>
      <c r="R1047" s="16"/>
    </row>
    <row r="1048" spans="6:18" ht="15" customHeight="1" x14ac:dyDescent="0.35">
      <c r="F1048" s="17"/>
      <c r="R1048" s="16"/>
    </row>
    <row r="1049" spans="6:18" ht="15" customHeight="1" x14ac:dyDescent="0.35">
      <c r="F1049" s="17"/>
      <c r="R1049" s="16"/>
    </row>
    <row r="1050" spans="6:18" ht="15" customHeight="1" x14ac:dyDescent="0.35">
      <c r="F1050" s="17"/>
      <c r="R1050" s="16"/>
    </row>
    <row r="1051" spans="6:18" ht="15" customHeight="1" x14ac:dyDescent="0.35">
      <c r="F1051" s="17"/>
      <c r="R1051" s="16"/>
    </row>
    <row r="1052" spans="6:18" ht="15" customHeight="1" x14ac:dyDescent="0.35">
      <c r="F1052" s="17"/>
      <c r="R1052" s="16"/>
    </row>
    <row r="1053" spans="6:18" ht="15" customHeight="1" x14ac:dyDescent="0.35">
      <c r="F1053" s="17"/>
      <c r="R1053" s="16"/>
    </row>
    <row r="1054" spans="6:18" ht="15" customHeight="1" x14ac:dyDescent="0.35">
      <c r="F1054" s="17"/>
      <c r="R1054" s="16"/>
    </row>
    <row r="1055" spans="6:18" ht="15" customHeight="1" x14ac:dyDescent="0.35">
      <c r="F1055" s="17"/>
      <c r="R1055" s="16"/>
    </row>
    <row r="1056" spans="6:18" ht="15" customHeight="1" x14ac:dyDescent="0.35">
      <c r="F1056" s="17"/>
      <c r="R1056" s="16"/>
    </row>
    <row r="1057" spans="6:18" ht="15" customHeight="1" x14ac:dyDescent="0.35">
      <c r="F1057" s="17"/>
      <c r="R1057" s="16"/>
    </row>
    <row r="1058" spans="6:18" ht="15" customHeight="1" x14ac:dyDescent="0.35">
      <c r="F1058" s="17"/>
      <c r="R1058" s="16"/>
    </row>
    <row r="1059" spans="6:18" ht="15" customHeight="1" x14ac:dyDescent="0.35">
      <c r="F1059" s="17"/>
      <c r="R1059" s="16"/>
    </row>
    <row r="1060" spans="6:18" ht="15" customHeight="1" x14ac:dyDescent="0.35">
      <c r="F1060" s="17"/>
      <c r="R1060" s="16"/>
    </row>
    <row r="1061" spans="6:18" ht="15" customHeight="1" x14ac:dyDescent="0.35">
      <c r="F1061" s="17"/>
      <c r="R1061" s="16"/>
    </row>
    <row r="1062" spans="6:18" ht="15" customHeight="1" x14ac:dyDescent="0.35">
      <c r="F1062" s="17"/>
      <c r="R1062" s="16"/>
    </row>
    <row r="1063" spans="6:18" ht="15" customHeight="1" x14ac:dyDescent="0.35">
      <c r="F1063" s="17"/>
      <c r="R1063" s="16"/>
    </row>
    <row r="1064" spans="6:18" ht="15" customHeight="1" x14ac:dyDescent="0.35">
      <c r="F1064" s="17"/>
      <c r="R1064" s="16"/>
    </row>
    <row r="1065" spans="6:18" ht="15" customHeight="1" x14ac:dyDescent="0.35">
      <c r="F1065" s="17"/>
      <c r="R1065" s="16"/>
    </row>
    <row r="1066" spans="6:18" ht="15" customHeight="1" x14ac:dyDescent="0.35">
      <c r="F1066" s="17"/>
      <c r="R1066" s="16"/>
    </row>
    <row r="1067" spans="6:18" ht="15" customHeight="1" x14ac:dyDescent="0.35">
      <c r="F1067" s="17"/>
      <c r="R1067" s="16"/>
    </row>
    <row r="1068" spans="6:18" ht="15" customHeight="1" x14ac:dyDescent="0.35">
      <c r="F1068" s="17"/>
      <c r="R1068" s="16"/>
    </row>
    <row r="1069" spans="6:18" ht="15" customHeight="1" x14ac:dyDescent="0.35">
      <c r="F1069" s="17"/>
      <c r="R1069" s="16"/>
    </row>
    <row r="1070" spans="6:18" ht="15" customHeight="1" x14ac:dyDescent="0.35">
      <c r="F1070" s="17"/>
      <c r="R1070" s="16"/>
    </row>
    <row r="1071" spans="6:18" ht="15" customHeight="1" x14ac:dyDescent="0.35">
      <c r="F1071" s="17"/>
      <c r="R1071" s="16"/>
    </row>
    <row r="1072" spans="6:18" ht="15" customHeight="1" x14ac:dyDescent="0.35">
      <c r="F1072" s="17"/>
      <c r="R1072" s="16"/>
    </row>
    <row r="1073" spans="6:18" ht="15" customHeight="1" x14ac:dyDescent="0.35">
      <c r="F1073" s="17"/>
      <c r="R1073" s="16"/>
    </row>
    <row r="1074" spans="6:18" ht="15" customHeight="1" x14ac:dyDescent="0.35">
      <c r="F1074" s="17"/>
      <c r="R1074" s="16"/>
    </row>
    <row r="1075" spans="6:18" ht="15" customHeight="1" x14ac:dyDescent="0.35">
      <c r="F1075" s="17"/>
      <c r="R1075" s="16"/>
    </row>
    <row r="1076" spans="6:18" ht="15" customHeight="1" x14ac:dyDescent="0.35">
      <c r="F1076" s="17"/>
      <c r="R1076" s="16"/>
    </row>
    <row r="1077" spans="6:18" ht="15" customHeight="1" x14ac:dyDescent="0.35">
      <c r="F1077" s="17"/>
      <c r="R1077" s="16"/>
    </row>
    <row r="1078" spans="6:18" ht="15" customHeight="1" x14ac:dyDescent="0.35">
      <c r="F1078" s="17"/>
      <c r="R1078" s="16"/>
    </row>
    <row r="1079" spans="6:18" ht="15" customHeight="1" x14ac:dyDescent="0.35">
      <c r="F1079" s="17"/>
      <c r="R1079" s="16"/>
    </row>
    <row r="1080" spans="6:18" ht="15" customHeight="1" x14ac:dyDescent="0.35">
      <c r="F1080" s="17"/>
      <c r="R1080" s="16"/>
    </row>
    <row r="1081" spans="6:18" ht="15" customHeight="1" x14ac:dyDescent="0.35">
      <c r="F1081" s="17"/>
      <c r="R1081" s="16"/>
    </row>
    <row r="1082" spans="6:18" ht="15" customHeight="1" x14ac:dyDescent="0.35">
      <c r="F1082" s="17"/>
      <c r="R1082" s="16"/>
    </row>
    <row r="1083" spans="6:18" ht="15" customHeight="1" x14ac:dyDescent="0.35">
      <c r="F1083" s="17"/>
      <c r="R1083" s="16"/>
    </row>
    <row r="1084" spans="6:18" ht="15" customHeight="1" x14ac:dyDescent="0.35">
      <c r="F1084" s="17"/>
      <c r="R1084" s="16"/>
    </row>
    <row r="1085" spans="6:18" ht="15" customHeight="1" x14ac:dyDescent="0.35">
      <c r="F1085" s="17"/>
      <c r="R1085" s="16"/>
    </row>
    <row r="1086" spans="6:18" ht="15" customHeight="1" x14ac:dyDescent="0.35">
      <c r="F1086" s="17"/>
      <c r="R1086" s="16"/>
    </row>
    <row r="1087" spans="6:18" ht="15" customHeight="1" x14ac:dyDescent="0.35">
      <c r="F1087" s="17"/>
      <c r="R1087" s="16"/>
    </row>
    <row r="1088" spans="6:18" ht="15" customHeight="1" x14ac:dyDescent="0.35">
      <c r="F1088" s="17"/>
      <c r="R1088" s="16"/>
    </row>
    <row r="1089" spans="6:18" ht="15" customHeight="1" x14ac:dyDescent="0.35">
      <c r="F1089" s="17"/>
      <c r="R1089" s="16"/>
    </row>
    <row r="1090" spans="6:18" ht="15" customHeight="1" x14ac:dyDescent="0.35">
      <c r="F1090" s="17"/>
      <c r="R1090" s="16"/>
    </row>
    <row r="1091" spans="6:18" ht="15" customHeight="1" x14ac:dyDescent="0.35">
      <c r="F1091" s="17"/>
      <c r="R1091" s="16"/>
    </row>
    <row r="1092" spans="6:18" ht="15" customHeight="1" x14ac:dyDescent="0.35">
      <c r="F1092" s="17"/>
      <c r="R1092" s="16"/>
    </row>
    <row r="1093" spans="6:18" ht="15" customHeight="1" x14ac:dyDescent="0.35">
      <c r="F1093" s="17"/>
      <c r="R1093" s="16"/>
    </row>
    <row r="1094" spans="6:18" ht="15" customHeight="1" x14ac:dyDescent="0.35">
      <c r="F1094" s="17"/>
      <c r="R1094" s="16"/>
    </row>
    <row r="1095" spans="6:18" ht="15" customHeight="1" x14ac:dyDescent="0.35">
      <c r="F1095" s="17"/>
      <c r="R1095" s="16"/>
    </row>
    <row r="1096" spans="6:18" ht="15" customHeight="1" x14ac:dyDescent="0.35">
      <c r="F1096" s="17"/>
      <c r="R1096" s="16"/>
    </row>
    <row r="1097" spans="6:18" ht="15" customHeight="1" x14ac:dyDescent="0.35">
      <c r="F1097" s="17"/>
      <c r="R1097" s="16"/>
    </row>
    <row r="1098" spans="6:18" ht="15" customHeight="1" x14ac:dyDescent="0.35">
      <c r="F1098" s="17"/>
      <c r="R1098" s="16"/>
    </row>
    <row r="1099" spans="6:18" ht="15" customHeight="1" x14ac:dyDescent="0.35">
      <c r="F1099" s="17"/>
      <c r="R1099" s="16"/>
    </row>
    <row r="1100" spans="6:18" ht="15" customHeight="1" x14ac:dyDescent="0.35">
      <c r="F1100" s="17"/>
      <c r="R1100" s="16"/>
    </row>
    <row r="1101" spans="6:18" ht="15" customHeight="1" x14ac:dyDescent="0.35">
      <c r="F1101" s="17"/>
      <c r="R1101" s="16"/>
    </row>
    <row r="1102" spans="6:18" ht="15" customHeight="1" x14ac:dyDescent="0.35">
      <c r="F1102" s="17"/>
      <c r="R1102" s="16"/>
    </row>
    <row r="1103" spans="6:18" ht="15" customHeight="1" x14ac:dyDescent="0.35">
      <c r="F1103" s="17"/>
      <c r="R1103" s="16"/>
    </row>
    <row r="1104" spans="6:18" ht="15" customHeight="1" x14ac:dyDescent="0.35">
      <c r="F1104" s="17"/>
      <c r="R1104" s="16"/>
    </row>
    <row r="1105" spans="6:18" ht="15" customHeight="1" x14ac:dyDescent="0.35">
      <c r="F1105" s="17"/>
      <c r="R1105" s="16"/>
    </row>
    <row r="1106" spans="6:18" ht="15" customHeight="1" x14ac:dyDescent="0.35">
      <c r="F1106" s="17"/>
      <c r="R1106" s="16"/>
    </row>
    <row r="1107" spans="6:18" ht="15" customHeight="1" x14ac:dyDescent="0.35">
      <c r="F1107" s="17"/>
      <c r="R1107" s="16"/>
    </row>
    <row r="1108" spans="6:18" ht="15" customHeight="1" x14ac:dyDescent="0.35">
      <c r="F1108" s="17"/>
      <c r="R1108" s="16"/>
    </row>
    <row r="1109" spans="6:18" ht="15" customHeight="1" x14ac:dyDescent="0.35">
      <c r="F1109" s="17"/>
      <c r="R1109" s="16"/>
    </row>
    <row r="1110" spans="6:18" ht="15" customHeight="1" x14ac:dyDescent="0.35">
      <c r="F1110" s="17"/>
      <c r="R1110" s="16"/>
    </row>
    <row r="1111" spans="6:18" ht="15" customHeight="1" x14ac:dyDescent="0.35">
      <c r="F1111" s="17"/>
      <c r="R1111" s="16"/>
    </row>
    <row r="1112" spans="6:18" ht="15" customHeight="1" x14ac:dyDescent="0.35">
      <c r="F1112" s="17"/>
      <c r="R1112" s="16"/>
    </row>
    <row r="1113" spans="6:18" ht="15" customHeight="1" x14ac:dyDescent="0.35">
      <c r="F1113" s="17"/>
      <c r="R1113" s="16"/>
    </row>
    <row r="1114" spans="6:18" ht="15" customHeight="1" x14ac:dyDescent="0.35">
      <c r="F1114" s="17"/>
      <c r="R1114" s="16"/>
    </row>
    <row r="1115" spans="6:18" ht="15" customHeight="1" x14ac:dyDescent="0.35">
      <c r="F1115" s="17"/>
      <c r="R1115" s="16"/>
    </row>
    <row r="1116" spans="6:18" ht="15" customHeight="1" x14ac:dyDescent="0.35">
      <c r="F1116" s="17"/>
      <c r="R1116" s="16"/>
    </row>
    <row r="1117" spans="6:18" ht="15" customHeight="1" x14ac:dyDescent="0.35">
      <c r="F1117" s="17"/>
      <c r="R1117" s="16"/>
    </row>
    <row r="1118" spans="6:18" ht="15" customHeight="1" x14ac:dyDescent="0.35">
      <c r="F1118" s="17"/>
      <c r="R1118" s="16"/>
    </row>
    <row r="1119" spans="6:18" ht="15" customHeight="1" x14ac:dyDescent="0.35">
      <c r="F1119" s="17"/>
      <c r="R1119" s="16"/>
    </row>
    <row r="1120" spans="6:18" ht="15" customHeight="1" x14ac:dyDescent="0.35">
      <c r="F1120" s="17"/>
      <c r="R1120" s="16"/>
    </row>
    <row r="1121" spans="6:18" ht="15" customHeight="1" x14ac:dyDescent="0.35">
      <c r="F1121" s="17"/>
      <c r="R1121" s="16"/>
    </row>
    <row r="1122" spans="6:18" ht="15" customHeight="1" x14ac:dyDescent="0.35">
      <c r="F1122" s="17"/>
      <c r="R1122" s="16"/>
    </row>
    <row r="1123" spans="6:18" ht="15" customHeight="1" x14ac:dyDescent="0.35">
      <c r="F1123" s="17"/>
      <c r="R1123" s="16"/>
    </row>
    <row r="1124" spans="6:18" ht="15" customHeight="1" x14ac:dyDescent="0.35">
      <c r="F1124" s="17"/>
      <c r="R1124" s="16"/>
    </row>
    <row r="1125" spans="6:18" ht="15" customHeight="1" x14ac:dyDescent="0.35">
      <c r="F1125" s="17"/>
      <c r="R1125" s="16"/>
    </row>
    <row r="1126" spans="6:18" ht="15" customHeight="1" x14ac:dyDescent="0.35">
      <c r="F1126" s="17"/>
      <c r="R1126" s="16"/>
    </row>
    <row r="1127" spans="6:18" ht="15" customHeight="1" x14ac:dyDescent="0.35">
      <c r="F1127" s="17"/>
      <c r="R1127" s="16"/>
    </row>
    <row r="1128" spans="6:18" ht="15" customHeight="1" x14ac:dyDescent="0.35">
      <c r="F1128" s="17"/>
      <c r="R1128" s="16"/>
    </row>
    <row r="1129" spans="6:18" ht="15" customHeight="1" x14ac:dyDescent="0.35">
      <c r="F1129" s="17"/>
      <c r="R1129" s="16"/>
    </row>
    <row r="1130" spans="6:18" ht="15" customHeight="1" x14ac:dyDescent="0.35">
      <c r="F1130" s="17"/>
      <c r="R1130" s="16"/>
    </row>
    <row r="1131" spans="6:18" ht="15" customHeight="1" x14ac:dyDescent="0.35">
      <c r="F1131" s="17"/>
      <c r="R1131" s="16"/>
    </row>
    <row r="1132" spans="6:18" ht="15" customHeight="1" x14ac:dyDescent="0.35">
      <c r="F1132" s="17"/>
      <c r="R1132" s="16"/>
    </row>
    <row r="1133" spans="6:18" ht="15" customHeight="1" x14ac:dyDescent="0.35">
      <c r="F1133" s="17"/>
      <c r="R1133" s="16"/>
    </row>
    <row r="1134" spans="6:18" ht="15" customHeight="1" x14ac:dyDescent="0.35">
      <c r="F1134" s="17"/>
      <c r="R1134" s="16"/>
    </row>
    <row r="1135" spans="6:18" ht="15" customHeight="1" x14ac:dyDescent="0.35">
      <c r="F1135" s="17"/>
      <c r="R1135" s="16"/>
    </row>
    <row r="1136" spans="6:18" ht="15" customHeight="1" x14ac:dyDescent="0.35">
      <c r="F1136" s="17"/>
      <c r="R1136" s="16"/>
    </row>
    <row r="1137" spans="6:18" ht="15" customHeight="1" x14ac:dyDescent="0.35">
      <c r="F1137" s="17"/>
      <c r="R1137" s="16"/>
    </row>
    <row r="1138" spans="6:18" ht="15" customHeight="1" x14ac:dyDescent="0.35">
      <c r="F1138" s="17"/>
      <c r="R1138" s="16"/>
    </row>
    <row r="1139" spans="6:18" ht="15" customHeight="1" x14ac:dyDescent="0.35">
      <c r="F1139" s="17"/>
      <c r="R1139" s="16"/>
    </row>
    <row r="1140" spans="6:18" ht="15" customHeight="1" x14ac:dyDescent="0.35">
      <c r="F1140" s="17"/>
      <c r="R1140" s="16"/>
    </row>
    <row r="1141" spans="6:18" ht="15" customHeight="1" x14ac:dyDescent="0.35">
      <c r="F1141" s="17"/>
      <c r="R1141" s="16"/>
    </row>
    <row r="1142" spans="6:18" ht="15" customHeight="1" x14ac:dyDescent="0.35">
      <c r="F1142" s="17"/>
      <c r="R1142" s="16"/>
    </row>
    <row r="1143" spans="6:18" ht="15" customHeight="1" x14ac:dyDescent="0.35">
      <c r="F1143" s="17"/>
      <c r="R1143" s="16"/>
    </row>
    <row r="1144" spans="6:18" ht="15" customHeight="1" x14ac:dyDescent="0.35">
      <c r="F1144" s="17"/>
      <c r="R1144" s="16"/>
    </row>
    <row r="1145" spans="6:18" ht="15" customHeight="1" x14ac:dyDescent="0.35">
      <c r="F1145" s="17"/>
      <c r="R1145" s="16"/>
    </row>
    <row r="1146" spans="6:18" ht="15" customHeight="1" x14ac:dyDescent="0.35">
      <c r="F1146" s="17"/>
      <c r="R1146" s="16"/>
    </row>
    <row r="1147" spans="6:18" ht="15" customHeight="1" x14ac:dyDescent="0.35">
      <c r="F1147" s="17"/>
      <c r="R1147" s="16"/>
    </row>
    <row r="1148" spans="6:18" ht="15" customHeight="1" x14ac:dyDescent="0.35">
      <c r="F1148" s="17"/>
      <c r="R1148" s="16"/>
    </row>
    <row r="1149" spans="6:18" ht="15" customHeight="1" x14ac:dyDescent="0.35">
      <c r="F1149" s="17"/>
      <c r="R1149" s="16"/>
    </row>
    <row r="1150" spans="6:18" ht="15" customHeight="1" x14ac:dyDescent="0.35">
      <c r="F1150" s="17"/>
      <c r="R1150" s="16"/>
    </row>
    <row r="1151" spans="6:18" ht="15" customHeight="1" x14ac:dyDescent="0.35">
      <c r="F1151" s="17"/>
      <c r="R1151" s="16"/>
    </row>
    <row r="1152" spans="6:18" ht="15" customHeight="1" x14ac:dyDescent="0.35">
      <c r="F1152" s="17"/>
      <c r="R1152" s="16"/>
    </row>
    <row r="1153" spans="6:18" ht="15" customHeight="1" x14ac:dyDescent="0.35">
      <c r="F1153" s="17"/>
      <c r="R1153" s="16"/>
    </row>
    <row r="1154" spans="6:18" ht="15" customHeight="1" x14ac:dyDescent="0.35">
      <c r="F1154" s="17"/>
      <c r="R1154" s="16"/>
    </row>
    <row r="1155" spans="6:18" ht="15" customHeight="1" x14ac:dyDescent="0.35">
      <c r="F1155" s="17"/>
      <c r="R1155" s="16"/>
    </row>
    <row r="1156" spans="6:18" ht="15" customHeight="1" x14ac:dyDescent="0.35">
      <c r="F1156" s="17"/>
      <c r="R1156" s="16"/>
    </row>
    <row r="1157" spans="6:18" ht="15" customHeight="1" x14ac:dyDescent="0.35">
      <c r="F1157" s="17"/>
      <c r="R1157" s="16"/>
    </row>
    <row r="1158" spans="6:18" ht="15" customHeight="1" x14ac:dyDescent="0.35">
      <c r="F1158" s="17"/>
      <c r="R1158" s="16"/>
    </row>
    <row r="1159" spans="6:18" ht="15" customHeight="1" x14ac:dyDescent="0.35">
      <c r="F1159" s="17"/>
      <c r="R1159" s="16"/>
    </row>
    <row r="1160" spans="6:18" ht="15" customHeight="1" x14ac:dyDescent="0.35">
      <c r="F1160" s="17"/>
      <c r="R1160" s="16"/>
    </row>
    <row r="1161" spans="6:18" ht="15" customHeight="1" x14ac:dyDescent="0.35">
      <c r="F1161" s="17"/>
      <c r="R1161" s="16"/>
    </row>
    <row r="1162" spans="6:18" ht="15" customHeight="1" x14ac:dyDescent="0.35">
      <c r="F1162" s="17"/>
      <c r="R1162" s="16"/>
    </row>
    <row r="1163" spans="6:18" ht="15" customHeight="1" x14ac:dyDescent="0.35">
      <c r="F1163" s="17"/>
      <c r="R1163" s="16"/>
    </row>
    <row r="1164" spans="6:18" ht="15" customHeight="1" x14ac:dyDescent="0.35">
      <c r="F1164" s="17"/>
      <c r="R1164" s="16"/>
    </row>
    <row r="1165" spans="6:18" ht="15" customHeight="1" x14ac:dyDescent="0.35">
      <c r="F1165" s="17"/>
      <c r="R1165" s="16"/>
    </row>
    <row r="1166" spans="6:18" ht="15" customHeight="1" x14ac:dyDescent="0.35">
      <c r="F1166" s="17"/>
      <c r="R1166" s="16"/>
    </row>
    <row r="1167" spans="6:18" ht="15" customHeight="1" x14ac:dyDescent="0.35">
      <c r="F1167" s="17"/>
      <c r="R1167" s="16"/>
    </row>
    <row r="1168" spans="6:18" ht="15" customHeight="1" x14ac:dyDescent="0.35">
      <c r="F1168" s="17"/>
      <c r="R1168" s="16"/>
    </row>
    <row r="1169" spans="6:18" ht="15" customHeight="1" x14ac:dyDescent="0.35">
      <c r="F1169" s="17"/>
      <c r="R1169" s="16"/>
    </row>
    <row r="1170" spans="6:18" ht="15" customHeight="1" x14ac:dyDescent="0.35">
      <c r="F1170" s="17"/>
      <c r="R1170" s="16"/>
    </row>
    <row r="1171" spans="6:18" ht="15" customHeight="1" x14ac:dyDescent="0.35">
      <c r="F1171" s="17"/>
      <c r="R1171" s="16"/>
    </row>
    <row r="1172" spans="6:18" ht="15" customHeight="1" x14ac:dyDescent="0.35">
      <c r="F1172" s="17"/>
      <c r="R1172" s="16"/>
    </row>
    <row r="1173" spans="6:18" ht="15" customHeight="1" x14ac:dyDescent="0.35">
      <c r="F1173" s="17"/>
      <c r="R1173" s="16"/>
    </row>
    <row r="1174" spans="6:18" ht="15" customHeight="1" x14ac:dyDescent="0.35">
      <c r="F1174" s="17"/>
      <c r="R1174" s="16"/>
    </row>
    <row r="1175" spans="6:18" ht="15" customHeight="1" x14ac:dyDescent="0.35">
      <c r="F1175" s="17"/>
      <c r="R1175" s="16"/>
    </row>
    <row r="1176" spans="6:18" ht="15" customHeight="1" x14ac:dyDescent="0.35">
      <c r="F1176" s="17"/>
      <c r="R1176" s="16"/>
    </row>
    <row r="1177" spans="6:18" ht="15" customHeight="1" x14ac:dyDescent="0.35">
      <c r="F1177" s="17"/>
      <c r="R1177" s="16"/>
    </row>
    <row r="1178" spans="6:18" ht="15" customHeight="1" x14ac:dyDescent="0.35">
      <c r="F1178" s="17"/>
      <c r="R1178" s="16"/>
    </row>
    <row r="1179" spans="6:18" ht="15" customHeight="1" x14ac:dyDescent="0.35">
      <c r="F1179" s="17"/>
      <c r="R1179" s="16"/>
    </row>
    <row r="1180" spans="6:18" ht="15" customHeight="1" x14ac:dyDescent="0.35">
      <c r="F1180" s="17"/>
      <c r="R1180" s="16"/>
    </row>
    <row r="1181" spans="6:18" ht="15" customHeight="1" x14ac:dyDescent="0.35">
      <c r="F1181" s="17"/>
      <c r="R1181" s="16"/>
    </row>
    <row r="1182" spans="6:18" ht="15" customHeight="1" x14ac:dyDescent="0.35">
      <c r="F1182" s="17"/>
      <c r="R1182" s="16"/>
    </row>
    <row r="1183" spans="6:18" ht="15" customHeight="1" x14ac:dyDescent="0.35">
      <c r="F1183" s="17"/>
      <c r="R1183" s="16"/>
    </row>
    <row r="1184" spans="6:18" ht="15" customHeight="1" x14ac:dyDescent="0.35">
      <c r="F1184" s="17"/>
      <c r="R1184" s="16"/>
    </row>
    <row r="1185" spans="6:18" ht="15" customHeight="1" x14ac:dyDescent="0.35">
      <c r="F1185" s="17"/>
      <c r="R1185" s="16"/>
    </row>
    <row r="1186" spans="6:18" ht="15" customHeight="1" x14ac:dyDescent="0.35">
      <c r="F1186" s="17"/>
      <c r="R1186" s="16"/>
    </row>
    <row r="1187" spans="6:18" ht="15" customHeight="1" x14ac:dyDescent="0.35">
      <c r="F1187" s="17"/>
      <c r="R1187" s="16"/>
    </row>
    <row r="1188" spans="6:18" ht="15" customHeight="1" x14ac:dyDescent="0.35">
      <c r="F1188" s="17"/>
      <c r="R1188" s="16"/>
    </row>
    <row r="1189" spans="6:18" ht="15" customHeight="1" x14ac:dyDescent="0.35">
      <c r="F1189" s="17"/>
      <c r="R1189" s="16"/>
    </row>
    <row r="1190" spans="6:18" ht="15" customHeight="1" x14ac:dyDescent="0.35">
      <c r="F1190" s="17"/>
      <c r="R1190" s="16"/>
    </row>
    <row r="1191" spans="6:18" ht="15" customHeight="1" x14ac:dyDescent="0.35">
      <c r="F1191" s="17"/>
      <c r="R1191" s="16"/>
    </row>
    <row r="1192" spans="6:18" ht="15" customHeight="1" x14ac:dyDescent="0.35">
      <c r="F1192" s="17"/>
      <c r="R1192" s="16"/>
    </row>
    <row r="1193" spans="6:18" ht="15" customHeight="1" x14ac:dyDescent="0.35">
      <c r="F1193" s="17"/>
      <c r="R1193" s="16"/>
    </row>
    <row r="1194" spans="6:18" ht="15" customHeight="1" x14ac:dyDescent="0.35">
      <c r="F1194" s="17"/>
      <c r="R1194" s="16"/>
    </row>
    <row r="1195" spans="6:18" ht="15" customHeight="1" x14ac:dyDescent="0.35">
      <c r="F1195" s="17"/>
      <c r="R1195" s="16"/>
    </row>
    <row r="1196" spans="6:18" ht="15" customHeight="1" x14ac:dyDescent="0.35">
      <c r="F1196" s="17"/>
      <c r="R1196" s="16"/>
    </row>
    <row r="1197" spans="6:18" ht="15" customHeight="1" x14ac:dyDescent="0.35">
      <c r="F1197" s="17"/>
      <c r="R1197" s="16"/>
    </row>
    <row r="1198" spans="6:18" ht="15" customHeight="1" x14ac:dyDescent="0.35">
      <c r="F1198" s="17"/>
      <c r="R1198" s="16"/>
    </row>
    <row r="1199" spans="6:18" ht="15" customHeight="1" x14ac:dyDescent="0.35">
      <c r="F1199" s="17"/>
      <c r="R1199" s="16"/>
    </row>
    <row r="1200" spans="6:18" ht="15" customHeight="1" x14ac:dyDescent="0.35">
      <c r="F1200" s="17"/>
      <c r="R1200" s="16"/>
    </row>
    <row r="1201" spans="6:18" ht="15" customHeight="1" x14ac:dyDescent="0.35">
      <c r="F1201" s="17"/>
      <c r="R1201" s="16"/>
    </row>
    <row r="1202" spans="6:18" ht="15" customHeight="1" x14ac:dyDescent="0.35">
      <c r="F1202" s="17"/>
      <c r="R1202" s="16"/>
    </row>
    <row r="1203" spans="6:18" ht="15" customHeight="1" x14ac:dyDescent="0.35">
      <c r="F1203" s="17"/>
      <c r="R1203" s="16"/>
    </row>
    <row r="1204" spans="6:18" ht="15" customHeight="1" x14ac:dyDescent="0.35">
      <c r="F1204" s="17"/>
      <c r="R1204" s="16"/>
    </row>
    <row r="1205" spans="6:18" ht="15" customHeight="1" x14ac:dyDescent="0.35">
      <c r="F1205" s="17"/>
      <c r="R1205" s="16"/>
    </row>
    <row r="1206" spans="6:18" ht="15" customHeight="1" x14ac:dyDescent="0.35">
      <c r="F1206" s="17"/>
      <c r="R1206" s="16"/>
    </row>
    <row r="1207" spans="6:18" ht="15" customHeight="1" x14ac:dyDescent="0.35">
      <c r="F1207" s="17"/>
      <c r="R1207" s="16"/>
    </row>
    <row r="1208" spans="6:18" ht="15" customHeight="1" x14ac:dyDescent="0.35">
      <c r="F1208" s="17"/>
      <c r="R1208" s="16"/>
    </row>
    <row r="1209" spans="6:18" ht="15" customHeight="1" x14ac:dyDescent="0.35">
      <c r="F1209" s="17"/>
      <c r="R1209" s="16"/>
    </row>
    <row r="1210" spans="6:18" ht="15" customHeight="1" x14ac:dyDescent="0.35">
      <c r="F1210" s="17"/>
      <c r="R1210" s="16"/>
    </row>
    <row r="1211" spans="6:18" ht="15" customHeight="1" x14ac:dyDescent="0.35">
      <c r="F1211" s="17"/>
      <c r="R1211" s="16"/>
    </row>
    <row r="1212" spans="6:18" ht="15" customHeight="1" x14ac:dyDescent="0.35">
      <c r="F1212" s="17"/>
      <c r="R1212" s="16"/>
    </row>
    <row r="1213" spans="6:18" ht="15" customHeight="1" x14ac:dyDescent="0.35">
      <c r="F1213" s="17"/>
      <c r="R1213" s="16"/>
    </row>
    <row r="1214" spans="6:18" ht="15" customHeight="1" x14ac:dyDescent="0.35">
      <c r="F1214" s="17"/>
      <c r="R1214" s="16"/>
    </row>
    <row r="1215" spans="6:18" ht="15" customHeight="1" x14ac:dyDescent="0.35">
      <c r="F1215" s="17"/>
      <c r="R1215" s="16"/>
    </row>
    <row r="1216" spans="6:18" ht="15" customHeight="1" x14ac:dyDescent="0.35">
      <c r="F1216" s="17"/>
      <c r="R1216" s="16"/>
    </row>
    <row r="1217" spans="6:18" ht="15" customHeight="1" x14ac:dyDescent="0.35">
      <c r="F1217" s="17"/>
      <c r="R1217" s="16"/>
    </row>
    <row r="1218" spans="6:18" ht="15" customHeight="1" x14ac:dyDescent="0.35">
      <c r="F1218" s="17"/>
      <c r="R1218" s="16"/>
    </row>
    <row r="1219" spans="6:18" ht="15" customHeight="1" x14ac:dyDescent="0.35">
      <c r="F1219" s="17"/>
      <c r="R1219" s="16"/>
    </row>
    <row r="1220" spans="6:18" ht="15" customHeight="1" x14ac:dyDescent="0.35">
      <c r="F1220" s="17"/>
      <c r="R1220" s="16"/>
    </row>
    <row r="1221" spans="6:18" ht="15" customHeight="1" x14ac:dyDescent="0.35">
      <c r="F1221" s="17"/>
      <c r="R1221" s="16"/>
    </row>
    <row r="1222" spans="6:18" ht="15" customHeight="1" x14ac:dyDescent="0.35">
      <c r="F1222" s="17"/>
      <c r="R1222" s="16"/>
    </row>
    <row r="1223" spans="6:18" ht="15" customHeight="1" x14ac:dyDescent="0.35">
      <c r="F1223" s="17"/>
      <c r="R1223" s="16"/>
    </row>
    <row r="1224" spans="6:18" ht="15" customHeight="1" x14ac:dyDescent="0.35">
      <c r="F1224" s="17"/>
      <c r="R1224" s="16"/>
    </row>
    <row r="1225" spans="6:18" ht="15" customHeight="1" x14ac:dyDescent="0.35">
      <c r="F1225" s="17"/>
      <c r="R1225" s="16"/>
    </row>
    <row r="1226" spans="6:18" ht="15" customHeight="1" x14ac:dyDescent="0.35">
      <c r="F1226" s="17"/>
      <c r="R1226" s="16"/>
    </row>
    <row r="1227" spans="6:18" ht="15" customHeight="1" x14ac:dyDescent="0.35">
      <c r="F1227" s="17"/>
      <c r="R1227" s="16"/>
    </row>
    <row r="1228" spans="6:18" ht="15" customHeight="1" x14ac:dyDescent="0.35">
      <c r="F1228" s="17"/>
      <c r="R1228" s="16"/>
    </row>
    <row r="1229" spans="6:18" ht="15" customHeight="1" x14ac:dyDescent="0.35">
      <c r="F1229" s="17"/>
      <c r="R1229" s="16"/>
    </row>
    <row r="1230" spans="6:18" ht="15" customHeight="1" x14ac:dyDescent="0.35">
      <c r="F1230" s="17"/>
      <c r="R1230" s="16"/>
    </row>
    <row r="1231" spans="6:18" ht="15" customHeight="1" x14ac:dyDescent="0.35">
      <c r="F1231" s="17"/>
      <c r="R1231" s="16"/>
    </row>
    <row r="1232" spans="6:18" ht="15" customHeight="1" x14ac:dyDescent="0.35">
      <c r="F1232" s="17"/>
      <c r="R1232" s="16"/>
    </row>
    <row r="1233" spans="6:18" ht="15" customHeight="1" x14ac:dyDescent="0.35">
      <c r="F1233" s="17"/>
      <c r="R1233" s="16"/>
    </row>
    <row r="1234" spans="6:18" ht="15" customHeight="1" x14ac:dyDescent="0.35">
      <c r="F1234" s="17"/>
      <c r="R1234" s="16"/>
    </row>
    <row r="1235" spans="6:18" ht="15" customHeight="1" x14ac:dyDescent="0.35">
      <c r="F1235" s="17"/>
      <c r="R1235" s="16"/>
    </row>
    <row r="1236" spans="6:18" ht="15" customHeight="1" x14ac:dyDescent="0.35">
      <c r="F1236" s="17"/>
      <c r="R1236" s="16"/>
    </row>
    <row r="1237" spans="6:18" ht="15" customHeight="1" x14ac:dyDescent="0.35">
      <c r="F1237" s="17"/>
      <c r="R1237" s="16"/>
    </row>
    <row r="1238" spans="6:18" ht="15" customHeight="1" x14ac:dyDescent="0.35">
      <c r="F1238" s="17"/>
      <c r="R1238" s="16"/>
    </row>
    <row r="1239" spans="6:18" ht="15" customHeight="1" x14ac:dyDescent="0.35">
      <c r="F1239" s="17"/>
      <c r="R1239" s="16"/>
    </row>
    <row r="1240" spans="6:18" ht="15" customHeight="1" x14ac:dyDescent="0.35">
      <c r="F1240" s="17"/>
      <c r="R1240" s="16"/>
    </row>
    <row r="1241" spans="6:18" ht="15" customHeight="1" x14ac:dyDescent="0.35">
      <c r="F1241" s="17"/>
      <c r="R1241" s="16"/>
    </row>
    <row r="1242" spans="6:18" ht="15" customHeight="1" x14ac:dyDescent="0.35">
      <c r="F1242" s="17"/>
      <c r="R1242" s="16"/>
    </row>
    <row r="1243" spans="6:18" ht="15" customHeight="1" x14ac:dyDescent="0.35">
      <c r="F1243" s="17"/>
      <c r="R1243" s="16"/>
    </row>
    <row r="1244" spans="6:18" ht="15" customHeight="1" x14ac:dyDescent="0.35">
      <c r="F1244" s="17"/>
      <c r="R1244" s="16"/>
    </row>
    <row r="1245" spans="6:18" ht="15" customHeight="1" x14ac:dyDescent="0.35">
      <c r="F1245" s="17"/>
      <c r="R1245" s="16"/>
    </row>
    <row r="1246" spans="6:18" ht="15" customHeight="1" x14ac:dyDescent="0.35">
      <c r="F1246" s="17"/>
      <c r="R1246" s="16"/>
    </row>
    <row r="1247" spans="6:18" ht="15" customHeight="1" x14ac:dyDescent="0.35">
      <c r="F1247" s="17"/>
      <c r="R1247" s="16"/>
    </row>
    <row r="1248" spans="6:18" ht="15" customHeight="1" x14ac:dyDescent="0.35">
      <c r="F1248" s="17"/>
      <c r="R1248" s="16"/>
    </row>
    <row r="1249" spans="6:18" ht="15" customHeight="1" x14ac:dyDescent="0.35">
      <c r="F1249" s="17"/>
      <c r="R1249" s="16"/>
    </row>
    <row r="1250" spans="6:18" ht="15" customHeight="1" x14ac:dyDescent="0.35">
      <c r="F1250" s="17"/>
      <c r="R1250" s="16"/>
    </row>
    <row r="1251" spans="6:18" ht="15" customHeight="1" x14ac:dyDescent="0.35">
      <c r="F1251" s="17"/>
      <c r="R1251" s="16"/>
    </row>
    <row r="1252" spans="6:18" ht="15" customHeight="1" x14ac:dyDescent="0.35">
      <c r="F1252" s="17"/>
      <c r="R1252" s="16"/>
    </row>
    <row r="1253" spans="6:18" ht="15" customHeight="1" x14ac:dyDescent="0.35">
      <c r="F1253" s="17"/>
      <c r="R1253" s="16"/>
    </row>
    <row r="1254" spans="6:18" ht="15" customHeight="1" x14ac:dyDescent="0.35">
      <c r="F1254" s="17"/>
      <c r="R1254" s="16"/>
    </row>
    <row r="1255" spans="6:18" ht="15" customHeight="1" x14ac:dyDescent="0.35">
      <c r="F1255" s="17"/>
      <c r="R1255" s="16"/>
    </row>
    <row r="1256" spans="6:18" ht="15" customHeight="1" x14ac:dyDescent="0.35">
      <c r="F1256" s="17"/>
      <c r="R1256" s="16"/>
    </row>
    <row r="1257" spans="6:18" ht="15" customHeight="1" x14ac:dyDescent="0.35">
      <c r="F1257" s="17"/>
      <c r="R1257" s="16"/>
    </row>
    <row r="1258" spans="6:18" ht="15" customHeight="1" x14ac:dyDescent="0.35">
      <c r="F1258" s="17"/>
      <c r="R1258" s="16"/>
    </row>
    <row r="1259" spans="6:18" ht="15" customHeight="1" x14ac:dyDescent="0.35">
      <c r="F1259" s="17"/>
      <c r="R1259" s="16"/>
    </row>
    <row r="1260" spans="6:18" ht="15" customHeight="1" x14ac:dyDescent="0.35">
      <c r="F1260" s="17"/>
      <c r="R1260" s="16"/>
    </row>
    <row r="1261" spans="6:18" ht="15" customHeight="1" x14ac:dyDescent="0.35">
      <c r="F1261" s="17"/>
      <c r="R1261" s="16"/>
    </row>
    <row r="1262" spans="6:18" ht="15" customHeight="1" x14ac:dyDescent="0.35">
      <c r="F1262" s="17"/>
      <c r="R1262" s="16"/>
    </row>
    <row r="1263" spans="6:18" ht="15" customHeight="1" x14ac:dyDescent="0.35">
      <c r="F1263" s="17"/>
      <c r="R1263" s="16"/>
    </row>
    <row r="1264" spans="6:18" ht="15" customHeight="1" x14ac:dyDescent="0.35">
      <c r="F1264" s="17"/>
      <c r="R1264" s="16"/>
    </row>
    <row r="1265" spans="6:18" ht="15" customHeight="1" x14ac:dyDescent="0.35">
      <c r="F1265" s="17"/>
      <c r="R1265" s="16"/>
    </row>
    <row r="1266" spans="6:18" ht="15" customHeight="1" x14ac:dyDescent="0.35">
      <c r="F1266" s="17"/>
      <c r="R1266" s="16"/>
    </row>
    <row r="1267" spans="6:18" ht="15" customHeight="1" x14ac:dyDescent="0.35">
      <c r="F1267" s="17"/>
      <c r="R1267" s="16"/>
    </row>
    <row r="1268" spans="6:18" ht="15" customHeight="1" x14ac:dyDescent="0.35">
      <c r="F1268" s="17"/>
      <c r="R1268" s="16"/>
    </row>
    <row r="1269" spans="6:18" ht="15" customHeight="1" x14ac:dyDescent="0.35">
      <c r="F1269" s="17"/>
      <c r="R1269" s="16"/>
    </row>
    <row r="1270" spans="6:18" ht="15" customHeight="1" x14ac:dyDescent="0.35">
      <c r="F1270" s="17"/>
      <c r="R1270" s="16"/>
    </row>
    <row r="1271" spans="6:18" ht="15" customHeight="1" x14ac:dyDescent="0.35">
      <c r="F1271" s="17"/>
      <c r="R1271" s="16"/>
    </row>
    <row r="1272" spans="6:18" ht="15" customHeight="1" x14ac:dyDescent="0.35">
      <c r="F1272" s="17"/>
      <c r="R1272" s="16"/>
    </row>
    <row r="1273" spans="6:18" ht="15" customHeight="1" x14ac:dyDescent="0.35">
      <c r="F1273" s="17"/>
      <c r="R1273" s="16"/>
    </row>
    <row r="1274" spans="6:18" ht="15" customHeight="1" x14ac:dyDescent="0.35">
      <c r="F1274" s="17"/>
      <c r="R1274" s="16"/>
    </row>
    <row r="1275" spans="6:18" ht="15" customHeight="1" x14ac:dyDescent="0.35">
      <c r="F1275" s="17"/>
      <c r="R1275" s="16"/>
    </row>
    <row r="1276" spans="6:18" ht="15" customHeight="1" x14ac:dyDescent="0.35">
      <c r="F1276" s="17"/>
      <c r="R1276" s="16"/>
    </row>
    <row r="1277" spans="6:18" ht="15" customHeight="1" x14ac:dyDescent="0.35">
      <c r="F1277" s="17"/>
      <c r="R1277" s="16"/>
    </row>
    <row r="1278" spans="6:18" ht="15" customHeight="1" x14ac:dyDescent="0.35">
      <c r="F1278" s="17"/>
      <c r="R1278" s="16"/>
    </row>
    <row r="1279" spans="6:18" ht="15" customHeight="1" x14ac:dyDescent="0.35">
      <c r="F1279" s="17"/>
      <c r="R1279" s="16"/>
    </row>
    <row r="1280" spans="6:18" ht="15" customHeight="1" x14ac:dyDescent="0.35">
      <c r="F1280" s="17"/>
      <c r="R1280" s="16"/>
    </row>
    <row r="1281" spans="6:18" ht="15" customHeight="1" x14ac:dyDescent="0.35">
      <c r="F1281" s="17"/>
      <c r="R1281" s="16"/>
    </row>
    <row r="1282" spans="6:18" ht="15" customHeight="1" x14ac:dyDescent="0.35">
      <c r="F1282" s="17"/>
      <c r="R1282" s="16"/>
    </row>
    <row r="1283" spans="6:18" ht="15" customHeight="1" x14ac:dyDescent="0.35">
      <c r="F1283" s="17"/>
      <c r="R1283" s="16"/>
    </row>
    <row r="1284" spans="6:18" ht="15" customHeight="1" x14ac:dyDescent="0.35">
      <c r="F1284" s="17"/>
      <c r="R1284" s="16"/>
    </row>
    <row r="1285" spans="6:18" ht="15" customHeight="1" x14ac:dyDescent="0.35">
      <c r="F1285" s="17"/>
      <c r="R1285" s="16"/>
    </row>
    <row r="1286" spans="6:18" ht="15" customHeight="1" x14ac:dyDescent="0.35">
      <c r="F1286" s="17"/>
      <c r="R1286" s="16"/>
    </row>
    <row r="1287" spans="6:18" ht="15" customHeight="1" x14ac:dyDescent="0.35">
      <c r="F1287" s="17"/>
      <c r="R1287" s="16"/>
    </row>
    <row r="1288" spans="6:18" ht="15" customHeight="1" x14ac:dyDescent="0.35">
      <c r="F1288" s="17"/>
      <c r="R1288" s="16"/>
    </row>
    <row r="1289" spans="6:18" ht="15" customHeight="1" x14ac:dyDescent="0.35">
      <c r="F1289" s="17"/>
      <c r="R1289" s="16"/>
    </row>
    <row r="1290" spans="6:18" ht="15" customHeight="1" x14ac:dyDescent="0.35">
      <c r="F1290" s="17"/>
      <c r="R1290" s="16"/>
    </row>
    <row r="1291" spans="6:18" ht="15" customHeight="1" x14ac:dyDescent="0.35">
      <c r="F1291" s="17"/>
      <c r="R1291" s="16"/>
    </row>
    <row r="1292" spans="6:18" ht="15" customHeight="1" x14ac:dyDescent="0.35">
      <c r="F1292" s="17"/>
      <c r="R1292" s="16"/>
    </row>
    <row r="1293" spans="6:18" ht="15" customHeight="1" x14ac:dyDescent="0.35">
      <c r="F1293" s="17"/>
      <c r="R1293" s="16"/>
    </row>
    <row r="1294" spans="6:18" ht="15" customHeight="1" x14ac:dyDescent="0.35">
      <c r="F1294" s="17"/>
      <c r="R1294" s="16"/>
    </row>
    <row r="1295" spans="6:18" ht="15" customHeight="1" x14ac:dyDescent="0.35">
      <c r="F1295" s="17"/>
      <c r="R1295" s="16"/>
    </row>
    <row r="1296" spans="6:18" ht="15" customHeight="1" x14ac:dyDescent="0.35">
      <c r="F1296" s="17"/>
      <c r="R1296" s="16"/>
    </row>
    <row r="1297" spans="6:18" ht="15" customHeight="1" x14ac:dyDescent="0.35">
      <c r="F1297" s="17"/>
      <c r="R1297" s="16"/>
    </row>
    <row r="1298" spans="6:18" ht="15" customHeight="1" x14ac:dyDescent="0.35">
      <c r="F1298" s="17"/>
      <c r="R1298" s="16"/>
    </row>
    <row r="1299" spans="6:18" ht="15" customHeight="1" x14ac:dyDescent="0.35">
      <c r="F1299" s="17"/>
      <c r="R1299" s="16"/>
    </row>
    <row r="1300" spans="6:18" ht="15" customHeight="1" x14ac:dyDescent="0.35">
      <c r="F1300" s="17"/>
      <c r="R1300" s="16"/>
    </row>
    <row r="1301" spans="6:18" ht="15" customHeight="1" x14ac:dyDescent="0.35">
      <c r="F1301" s="17"/>
      <c r="R1301" s="16"/>
    </row>
    <row r="1302" spans="6:18" ht="15" customHeight="1" x14ac:dyDescent="0.35">
      <c r="F1302" s="17"/>
      <c r="R1302" s="16"/>
    </row>
    <row r="1303" spans="6:18" ht="15" customHeight="1" x14ac:dyDescent="0.35">
      <c r="F1303" s="17"/>
      <c r="R1303" s="16"/>
    </row>
    <row r="1304" spans="6:18" ht="15" customHeight="1" x14ac:dyDescent="0.35">
      <c r="F1304" s="17"/>
      <c r="R1304" s="16"/>
    </row>
    <row r="1305" spans="6:18" ht="15" customHeight="1" x14ac:dyDescent="0.35">
      <c r="F1305" s="17"/>
      <c r="R1305" s="16"/>
    </row>
    <row r="1306" spans="6:18" ht="15" customHeight="1" x14ac:dyDescent="0.35">
      <c r="F1306" s="17"/>
      <c r="R1306" s="16"/>
    </row>
    <row r="1307" spans="6:18" ht="15" customHeight="1" x14ac:dyDescent="0.35">
      <c r="F1307" s="17"/>
      <c r="R1307" s="16"/>
    </row>
    <row r="1308" spans="6:18" ht="15" customHeight="1" x14ac:dyDescent="0.35">
      <c r="F1308" s="17"/>
      <c r="R1308" s="16"/>
    </row>
    <row r="1309" spans="6:18" ht="15" customHeight="1" x14ac:dyDescent="0.35">
      <c r="F1309" s="17"/>
      <c r="R1309" s="16"/>
    </row>
    <row r="1310" spans="6:18" ht="15" customHeight="1" x14ac:dyDescent="0.35">
      <c r="F1310" s="17"/>
      <c r="R1310" s="16"/>
    </row>
    <row r="1311" spans="6:18" ht="15" customHeight="1" x14ac:dyDescent="0.35">
      <c r="F1311" s="17"/>
      <c r="R1311" s="16"/>
    </row>
    <row r="1312" spans="6:18" ht="15" customHeight="1" x14ac:dyDescent="0.35">
      <c r="F1312" s="17"/>
      <c r="R1312" s="16"/>
    </row>
    <row r="1313" spans="6:18" ht="15" customHeight="1" x14ac:dyDescent="0.35">
      <c r="F1313" s="17"/>
      <c r="R1313" s="16"/>
    </row>
    <row r="1314" spans="6:18" ht="15" customHeight="1" x14ac:dyDescent="0.35">
      <c r="F1314" s="17"/>
      <c r="R1314" s="16"/>
    </row>
    <row r="1315" spans="6:18" ht="15" customHeight="1" x14ac:dyDescent="0.35">
      <c r="F1315" s="17"/>
      <c r="R1315" s="16"/>
    </row>
    <row r="1316" spans="6:18" ht="15" customHeight="1" x14ac:dyDescent="0.35">
      <c r="F1316" s="17"/>
      <c r="R1316" s="16"/>
    </row>
    <row r="1317" spans="6:18" ht="15" customHeight="1" x14ac:dyDescent="0.35">
      <c r="F1317" s="17"/>
      <c r="R1317" s="16"/>
    </row>
    <row r="1318" spans="6:18" ht="15" customHeight="1" x14ac:dyDescent="0.35">
      <c r="F1318" s="17"/>
      <c r="R1318" s="16"/>
    </row>
    <row r="1319" spans="6:18" ht="15" customHeight="1" x14ac:dyDescent="0.35">
      <c r="F1319" s="17"/>
      <c r="R1319" s="16"/>
    </row>
    <row r="1320" spans="6:18" ht="15" customHeight="1" x14ac:dyDescent="0.35">
      <c r="F1320" s="17"/>
      <c r="R1320" s="16"/>
    </row>
    <row r="1321" spans="6:18" ht="15" customHeight="1" x14ac:dyDescent="0.35">
      <c r="F1321" s="17"/>
      <c r="R1321" s="16"/>
    </row>
    <row r="1322" spans="6:18" ht="15" customHeight="1" x14ac:dyDescent="0.35">
      <c r="F1322" s="17"/>
      <c r="R1322" s="16"/>
    </row>
    <row r="1323" spans="6:18" ht="15" customHeight="1" x14ac:dyDescent="0.35">
      <c r="F1323" s="17"/>
      <c r="R1323" s="16"/>
    </row>
    <row r="1324" spans="6:18" ht="15" customHeight="1" x14ac:dyDescent="0.35">
      <c r="F1324" s="17"/>
      <c r="R1324" s="16"/>
    </row>
    <row r="1325" spans="6:18" ht="15" customHeight="1" x14ac:dyDescent="0.35">
      <c r="F1325" s="17"/>
      <c r="R1325" s="16"/>
    </row>
    <row r="1326" spans="6:18" ht="15" customHeight="1" x14ac:dyDescent="0.35">
      <c r="F1326" s="17"/>
      <c r="R1326" s="16"/>
    </row>
    <row r="1327" spans="6:18" ht="15" customHeight="1" x14ac:dyDescent="0.35">
      <c r="F1327" s="17"/>
      <c r="R1327" s="16"/>
    </row>
    <row r="1328" spans="6:18" ht="15" customHeight="1" x14ac:dyDescent="0.35">
      <c r="F1328" s="17"/>
      <c r="R1328" s="16"/>
    </row>
    <row r="1329" spans="6:18" ht="15" customHeight="1" x14ac:dyDescent="0.35">
      <c r="F1329" s="17"/>
      <c r="R1329" s="16"/>
    </row>
    <row r="1330" spans="6:18" ht="15" customHeight="1" x14ac:dyDescent="0.35">
      <c r="F1330" s="17"/>
      <c r="R1330" s="16"/>
    </row>
    <row r="1331" spans="6:18" ht="15" customHeight="1" x14ac:dyDescent="0.35">
      <c r="F1331" s="17"/>
      <c r="R1331" s="16"/>
    </row>
    <row r="1332" spans="6:18" ht="15" customHeight="1" x14ac:dyDescent="0.35">
      <c r="F1332" s="17"/>
      <c r="R1332" s="16"/>
    </row>
    <row r="1333" spans="6:18" ht="15" customHeight="1" x14ac:dyDescent="0.35">
      <c r="F1333" s="17"/>
      <c r="R1333" s="16"/>
    </row>
    <row r="1334" spans="6:18" ht="15" customHeight="1" x14ac:dyDescent="0.35">
      <c r="F1334" s="17"/>
      <c r="R1334" s="16"/>
    </row>
    <row r="1335" spans="6:18" ht="15" customHeight="1" x14ac:dyDescent="0.35">
      <c r="F1335" s="17"/>
      <c r="R1335" s="16"/>
    </row>
    <row r="1336" spans="6:18" ht="15" customHeight="1" x14ac:dyDescent="0.35">
      <c r="F1336" s="17"/>
      <c r="R1336" s="16"/>
    </row>
    <row r="1337" spans="6:18" ht="15" customHeight="1" x14ac:dyDescent="0.35">
      <c r="F1337" s="17"/>
      <c r="R1337" s="16"/>
    </row>
    <row r="1338" spans="6:18" ht="15" customHeight="1" x14ac:dyDescent="0.35">
      <c r="F1338" s="17"/>
      <c r="R1338" s="16"/>
    </row>
    <row r="1339" spans="6:18" ht="15" customHeight="1" x14ac:dyDescent="0.35">
      <c r="F1339" s="17"/>
      <c r="R1339" s="16"/>
    </row>
    <row r="1340" spans="6:18" ht="15" customHeight="1" x14ac:dyDescent="0.35">
      <c r="F1340" s="17"/>
      <c r="R1340" s="16"/>
    </row>
    <row r="1341" spans="6:18" ht="15" customHeight="1" x14ac:dyDescent="0.35">
      <c r="F1341" s="17"/>
      <c r="R1341" s="16"/>
    </row>
    <row r="1342" spans="6:18" ht="15" customHeight="1" x14ac:dyDescent="0.35">
      <c r="F1342" s="17"/>
      <c r="R1342" s="16"/>
    </row>
    <row r="1343" spans="6:18" ht="15" customHeight="1" x14ac:dyDescent="0.35">
      <c r="F1343" s="17"/>
      <c r="R1343" s="16"/>
    </row>
    <row r="1344" spans="6:18" ht="15" customHeight="1" x14ac:dyDescent="0.35">
      <c r="F1344" s="17"/>
      <c r="R1344" s="16"/>
    </row>
    <row r="1345" spans="6:18" ht="15" customHeight="1" x14ac:dyDescent="0.35">
      <c r="F1345" s="17"/>
      <c r="R1345" s="16"/>
    </row>
    <row r="1346" spans="6:18" ht="15" customHeight="1" x14ac:dyDescent="0.35">
      <c r="F1346" s="17"/>
      <c r="R1346" s="16"/>
    </row>
    <row r="1347" spans="6:18" ht="15" customHeight="1" x14ac:dyDescent="0.35">
      <c r="F1347" s="17"/>
      <c r="R1347" s="16"/>
    </row>
    <row r="1348" spans="6:18" ht="15" customHeight="1" x14ac:dyDescent="0.35">
      <c r="F1348" s="17"/>
      <c r="R1348" s="16"/>
    </row>
    <row r="1349" spans="6:18" ht="15" customHeight="1" x14ac:dyDescent="0.35">
      <c r="F1349" s="17"/>
      <c r="R1349" s="16"/>
    </row>
    <row r="1350" spans="6:18" ht="15" customHeight="1" x14ac:dyDescent="0.35">
      <c r="F1350" s="17"/>
      <c r="R1350" s="16"/>
    </row>
    <row r="1351" spans="6:18" ht="15" customHeight="1" x14ac:dyDescent="0.35">
      <c r="F1351" s="17"/>
      <c r="R1351" s="16"/>
    </row>
    <row r="1352" spans="6:18" ht="15" customHeight="1" x14ac:dyDescent="0.35">
      <c r="F1352" s="17"/>
      <c r="R1352" s="16"/>
    </row>
    <row r="1353" spans="6:18" ht="15" customHeight="1" x14ac:dyDescent="0.35">
      <c r="F1353" s="17"/>
      <c r="R1353" s="16"/>
    </row>
    <row r="1354" spans="6:18" ht="15" customHeight="1" x14ac:dyDescent="0.35">
      <c r="F1354" s="17"/>
      <c r="R1354" s="16"/>
    </row>
    <row r="1355" spans="6:18" ht="15" customHeight="1" x14ac:dyDescent="0.35">
      <c r="F1355" s="17"/>
      <c r="R1355" s="16"/>
    </row>
    <row r="1356" spans="6:18" ht="15" customHeight="1" x14ac:dyDescent="0.35">
      <c r="F1356" s="17"/>
      <c r="R1356" s="16"/>
    </row>
    <row r="1357" spans="6:18" ht="15" customHeight="1" x14ac:dyDescent="0.35">
      <c r="F1357" s="17"/>
      <c r="R1357" s="16"/>
    </row>
    <row r="1358" spans="6:18" ht="15" customHeight="1" x14ac:dyDescent="0.35">
      <c r="F1358" s="17"/>
      <c r="R1358" s="16"/>
    </row>
    <row r="1359" spans="6:18" ht="15" customHeight="1" x14ac:dyDescent="0.35">
      <c r="F1359" s="17"/>
      <c r="R1359" s="16"/>
    </row>
    <row r="1360" spans="6:18" ht="15" customHeight="1" x14ac:dyDescent="0.35">
      <c r="F1360" s="17"/>
      <c r="R1360" s="16"/>
    </row>
    <row r="1361" spans="6:18" ht="15" customHeight="1" x14ac:dyDescent="0.35">
      <c r="F1361" s="17"/>
      <c r="R1361" s="16"/>
    </row>
    <row r="1362" spans="6:18" ht="15" customHeight="1" x14ac:dyDescent="0.35">
      <c r="F1362" s="17"/>
      <c r="R1362" s="16"/>
    </row>
    <row r="1363" spans="6:18" ht="15" customHeight="1" x14ac:dyDescent="0.35">
      <c r="F1363" s="17"/>
      <c r="R1363" s="16"/>
    </row>
    <row r="1364" spans="6:18" ht="15" customHeight="1" x14ac:dyDescent="0.35">
      <c r="F1364" s="17"/>
      <c r="R1364" s="16"/>
    </row>
    <row r="1365" spans="6:18" ht="15" customHeight="1" x14ac:dyDescent="0.35">
      <c r="F1365" s="17"/>
      <c r="R1365" s="16"/>
    </row>
    <row r="1366" spans="6:18" ht="15" customHeight="1" x14ac:dyDescent="0.35">
      <c r="F1366" s="17"/>
      <c r="R1366" s="16"/>
    </row>
    <row r="1367" spans="6:18" ht="15" customHeight="1" x14ac:dyDescent="0.35">
      <c r="F1367" s="17"/>
      <c r="R1367" s="16"/>
    </row>
    <row r="1368" spans="6:18" ht="15" customHeight="1" x14ac:dyDescent="0.35">
      <c r="F1368" s="17"/>
      <c r="R1368" s="16"/>
    </row>
    <row r="1369" spans="6:18" ht="15" customHeight="1" x14ac:dyDescent="0.35">
      <c r="F1369" s="17"/>
      <c r="R1369" s="16"/>
    </row>
    <row r="1370" spans="6:18" ht="15" customHeight="1" x14ac:dyDescent="0.35">
      <c r="F1370" s="17"/>
      <c r="R1370" s="16"/>
    </row>
    <row r="1371" spans="6:18" ht="15" customHeight="1" x14ac:dyDescent="0.35">
      <c r="F1371" s="17"/>
      <c r="R1371" s="16"/>
    </row>
    <row r="1372" spans="6:18" ht="15" customHeight="1" x14ac:dyDescent="0.35">
      <c r="F1372" s="17"/>
      <c r="R1372" s="16"/>
    </row>
    <row r="1373" spans="6:18" ht="15" customHeight="1" x14ac:dyDescent="0.35">
      <c r="F1373" s="17"/>
      <c r="R1373" s="16"/>
    </row>
    <row r="1374" spans="6:18" ht="15" customHeight="1" x14ac:dyDescent="0.35">
      <c r="F1374" s="17"/>
      <c r="R1374" s="16"/>
    </row>
    <row r="1375" spans="6:18" ht="15" customHeight="1" x14ac:dyDescent="0.35">
      <c r="F1375" s="17"/>
      <c r="R1375" s="16"/>
    </row>
    <row r="1376" spans="6:18" ht="15" customHeight="1" x14ac:dyDescent="0.35">
      <c r="F1376" s="17"/>
      <c r="R1376" s="16"/>
    </row>
    <row r="1377" spans="6:18" ht="15" customHeight="1" x14ac:dyDescent="0.35">
      <c r="F1377" s="17"/>
      <c r="R1377" s="16"/>
    </row>
    <row r="1378" spans="6:18" ht="15" customHeight="1" x14ac:dyDescent="0.35">
      <c r="F1378" s="17"/>
      <c r="R1378" s="16"/>
    </row>
    <row r="1379" spans="6:18" ht="15" customHeight="1" x14ac:dyDescent="0.35">
      <c r="F1379" s="17"/>
      <c r="R1379" s="16"/>
    </row>
    <row r="1380" spans="6:18" ht="15" customHeight="1" x14ac:dyDescent="0.35">
      <c r="F1380" s="17"/>
      <c r="R1380" s="16"/>
    </row>
    <row r="1381" spans="6:18" ht="15" customHeight="1" x14ac:dyDescent="0.35">
      <c r="F1381" s="17"/>
      <c r="R1381" s="16"/>
    </row>
    <row r="1382" spans="6:18" ht="15" customHeight="1" x14ac:dyDescent="0.35">
      <c r="F1382" s="17"/>
      <c r="R1382" s="16"/>
    </row>
    <row r="1383" spans="6:18" ht="15" customHeight="1" x14ac:dyDescent="0.35">
      <c r="F1383" s="17"/>
      <c r="R1383" s="16"/>
    </row>
    <row r="1384" spans="6:18" ht="15" customHeight="1" x14ac:dyDescent="0.35">
      <c r="F1384" s="17"/>
      <c r="R1384" s="16"/>
    </row>
    <row r="1385" spans="6:18" ht="15" customHeight="1" x14ac:dyDescent="0.35">
      <c r="F1385" s="17"/>
      <c r="R1385" s="16"/>
    </row>
    <row r="1386" spans="6:18" ht="15" customHeight="1" x14ac:dyDescent="0.35">
      <c r="F1386" s="17"/>
      <c r="R1386" s="16"/>
    </row>
    <row r="1387" spans="6:18" ht="15" customHeight="1" x14ac:dyDescent="0.35">
      <c r="F1387" s="17"/>
      <c r="R1387" s="16"/>
    </row>
    <row r="1388" spans="6:18" ht="15" customHeight="1" x14ac:dyDescent="0.35">
      <c r="F1388" s="17"/>
      <c r="R1388" s="16"/>
    </row>
    <row r="1389" spans="6:18" ht="15" customHeight="1" x14ac:dyDescent="0.35">
      <c r="F1389" s="17"/>
      <c r="R1389" s="16"/>
    </row>
    <row r="1390" spans="6:18" ht="15" customHeight="1" x14ac:dyDescent="0.35">
      <c r="F1390" s="17"/>
      <c r="R1390" s="16"/>
    </row>
    <row r="1391" spans="6:18" ht="15" customHeight="1" x14ac:dyDescent="0.35">
      <c r="F1391" s="17"/>
      <c r="R1391" s="16"/>
    </row>
    <row r="1392" spans="6:18" ht="15" customHeight="1" x14ac:dyDescent="0.35">
      <c r="F1392" s="17"/>
      <c r="R1392" s="16"/>
    </row>
    <row r="1393" spans="6:18" ht="15" customHeight="1" x14ac:dyDescent="0.35">
      <c r="F1393" s="17"/>
      <c r="R1393" s="16"/>
    </row>
    <row r="1394" spans="6:18" ht="15" customHeight="1" x14ac:dyDescent="0.35">
      <c r="F1394" s="17"/>
      <c r="R1394" s="16"/>
    </row>
    <row r="1395" spans="6:18" ht="15" customHeight="1" x14ac:dyDescent="0.35">
      <c r="F1395" s="17"/>
      <c r="R1395" s="16"/>
    </row>
    <row r="1396" spans="6:18" ht="15" customHeight="1" x14ac:dyDescent="0.35">
      <c r="F1396" s="17"/>
      <c r="R1396" s="16"/>
    </row>
    <row r="1397" spans="6:18" ht="15" customHeight="1" x14ac:dyDescent="0.35">
      <c r="F1397" s="17"/>
      <c r="R1397" s="16"/>
    </row>
    <row r="1398" spans="6:18" ht="15" customHeight="1" x14ac:dyDescent="0.35">
      <c r="F1398" s="17"/>
      <c r="R1398" s="16"/>
    </row>
    <row r="1399" spans="6:18" ht="15" customHeight="1" x14ac:dyDescent="0.35">
      <c r="F1399" s="17"/>
      <c r="R1399" s="16"/>
    </row>
    <row r="1400" spans="6:18" ht="15" customHeight="1" x14ac:dyDescent="0.35">
      <c r="F1400" s="17"/>
      <c r="R1400" s="16"/>
    </row>
    <row r="1401" spans="6:18" ht="15" customHeight="1" x14ac:dyDescent="0.35">
      <c r="F1401" s="17"/>
      <c r="R1401" s="16"/>
    </row>
    <row r="1402" spans="6:18" ht="15" customHeight="1" x14ac:dyDescent="0.35">
      <c r="F1402" s="17"/>
      <c r="R1402" s="16"/>
    </row>
    <row r="1403" spans="6:18" ht="15" customHeight="1" x14ac:dyDescent="0.35">
      <c r="F1403" s="17"/>
      <c r="R1403" s="16"/>
    </row>
    <row r="1404" spans="6:18" ht="15" customHeight="1" x14ac:dyDescent="0.35">
      <c r="F1404" s="17"/>
      <c r="R1404" s="16"/>
    </row>
    <row r="1405" spans="6:18" ht="15" customHeight="1" x14ac:dyDescent="0.35">
      <c r="F1405" s="17"/>
      <c r="R1405" s="16"/>
    </row>
    <row r="1406" spans="6:18" ht="15" customHeight="1" x14ac:dyDescent="0.35">
      <c r="F1406" s="17"/>
      <c r="R1406" s="16"/>
    </row>
    <row r="1407" spans="6:18" ht="15" customHeight="1" x14ac:dyDescent="0.35">
      <c r="F1407" s="17"/>
      <c r="R1407" s="16"/>
    </row>
    <row r="1408" spans="6:18" ht="15" customHeight="1" x14ac:dyDescent="0.35">
      <c r="F1408" s="17"/>
      <c r="R1408" s="16"/>
    </row>
    <row r="1409" spans="6:18" ht="15" customHeight="1" x14ac:dyDescent="0.35">
      <c r="F1409" s="17"/>
      <c r="R1409" s="16"/>
    </row>
    <row r="1410" spans="6:18" ht="15" customHeight="1" x14ac:dyDescent="0.35">
      <c r="F1410" s="17"/>
      <c r="R1410" s="16"/>
    </row>
    <row r="1411" spans="6:18" ht="15" customHeight="1" x14ac:dyDescent="0.35">
      <c r="F1411" s="17"/>
      <c r="R1411" s="16"/>
    </row>
    <row r="1412" spans="6:18" ht="15" customHeight="1" x14ac:dyDescent="0.35">
      <c r="F1412" s="17"/>
      <c r="R1412" s="16"/>
    </row>
    <row r="1413" spans="6:18" ht="15" customHeight="1" x14ac:dyDescent="0.35">
      <c r="F1413" s="17"/>
      <c r="R1413" s="16"/>
    </row>
    <row r="1414" spans="6:18" ht="15" customHeight="1" x14ac:dyDescent="0.35">
      <c r="F1414" s="17"/>
      <c r="R1414" s="16"/>
    </row>
    <row r="1415" spans="6:18" ht="15" customHeight="1" x14ac:dyDescent="0.35">
      <c r="F1415" s="17"/>
      <c r="R1415" s="16"/>
    </row>
    <row r="1416" spans="6:18" ht="15" customHeight="1" x14ac:dyDescent="0.35">
      <c r="F1416" s="17"/>
      <c r="R1416" s="16"/>
    </row>
    <row r="1417" spans="6:18" ht="15" customHeight="1" x14ac:dyDescent="0.35">
      <c r="F1417" s="17"/>
      <c r="R1417" s="16"/>
    </row>
    <row r="1418" spans="6:18" ht="15" customHeight="1" x14ac:dyDescent="0.35">
      <c r="F1418" s="17"/>
      <c r="R1418" s="16"/>
    </row>
    <row r="1419" spans="6:18" ht="15" customHeight="1" x14ac:dyDescent="0.35">
      <c r="F1419" s="17"/>
      <c r="R1419" s="16"/>
    </row>
    <row r="1420" spans="6:18" ht="15" customHeight="1" x14ac:dyDescent="0.35">
      <c r="F1420" s="17"/>
      <c r="R1420" s="16"/>
    </row>
    <row r="1421" spans="6:18" ht="15" customHeight="1" x14ac:dyDescent="0.35">
      <c r="F1421" s="17"/>
      <c r="R1421" s="16"/>
    </row>
    <row r="1422" spans="6:18" ht="15" customHeight="1" x14ac:dyDescent="0.35">
      <c r="F1422" s="17"/>
      <c r="R1422" s="16"/>
    </row>
    <row r="1423" spans="6:18" ht="15" customHeight="1" x14ac:dyDescent="0.35">
      <c r="F1423" s="17"/>
      <c r="R1423" s="16"/>
    </row>
    <row r="1424" spans="6:18" ht="15" customHeight="1" x14ac:dyDescent="0.35">
      <c r="F1424" s="17"/>
      <c r="R1424" s="16"/>
    </row>
    <row r="1425" spans="6:18" ht="15" customHeight="1" x14ac:dyDescent="0.35">
      <c r="F1425" s="17"/>
      <c r="R1425" s="16"/>
    </row>
    <row r="1426" spans="6:18" ht="15" customHeight="1" x14ac:dyDescent="0.35">
      <c r="F1426" s="17"/>
      <c r="R1426" s="16"/>
    </row>
    <row r="1427" spans="6:18" ht="15" customHeight="1" x14ac:dyDescent="0.35">
      <c r="F1427" s="17"/>
      <c r="R1427" s="16"/>
    </row>
    <row r="1428" spans="6:18" ht="15" customHeight="1" x14ac:dyDescent="0.35">
      <c r="F1428" s="17"/>
      <c r="R1428" s="16"/>
    </row>
    <row r="1429" spans="6:18" ht="15" customHeight="1" x14ac:dyDescent="0.35">
      <c r="F1429" s="17"/>
      <c r="R1429" s="16"/>
    </row>
    <row r="1430" spans="6:18" ht="15" customHeight="1" x14ac:dyDescent="0.35">
      <c r="F1430" s="17"/>
      <c r="R1430" s="16"/>
    </row>
    <row r="1431" spans="6:18" ht="15" customHeight="1" x14ac:dyDescent="0.35">
      <c r="F1431" s="17"/>
      <c r="R1431" s="16"/>
    </row>
    <row r="1432" spans="6:18" ht="15" customHeight="1" x14ac:dyDescent="0.35">
      <c r="F1432" s="17"/>
      <c r="R1432" s="16"/>
    </row>
    <row r="1433" spans="6:18" ht="15" customHeight="1" x14ac:dyDescent="0.35">
      <c r="F1433" s="17"/>
      <c r="R1433" s="16"/>
    </row>
    <row r="1434" spans="6:18" ht="15" customHeight="1" x14ac:dyDescent="0.35">
      <c r="F1434" s="17"/>
      <c r="R1434" s="16"/>
    </row>
    <row r="1435" spans="6:18" ht="15" customHeight="1" x14ac:dyDescent="0.35">
      <c r="F1435" s="17"/>
      <c r="R1435" s="16"/>
    </row>
    <row r="1436" spans="6:18" ht="15" customHeight="1" x14ac:dyDescent="0.35">
      <c r="F1436" s="17"/>
      <c r="R1436" s="16"/>
    </row>
    <row r="1437" spans="6:18" ht="15" customHeight="1" x14ac:dyDescent="0.35">
      <c r="F1437" s="17"/>
      <c r="R1437" s="16"/>
    </row>
    <row r="1438" spans="6:18" ht="15" customHeight="1" x14ac:dyDescent="0.35">
      <c r="F1438" s="17"/>
      <c r="R1438" s="16"/>
    </row>
    <row r="1439" spans="6:18" ht="15" customHeight="1" x14ac:dyDescent="0.35">
      <c r="F1439" s="17"/>
      <c r="R1439" s="16"/>
    </row>
    <row r="1440" spans="6:18" ht="15" customHeight="1" x14ac:dyDescent="0.35">
      <c r="F1440" s="17"/>
      <c r="R1440" s="16"/>
    </row>
    <row r="1441" spans="6:18" ht="15" customHeight="1" x14ac:dyDescent="0.35">
      <c r="F1441" s="17"/>
      <c r="R1441" s="16"/>
    </row>
    <row r="1442" spans="6:18" ht="15" customHeight="1" x14ac:dyDescent="0.35">
      <c r="F1442" s="17"/>
      <c r="R1442" s="16"/>
    </row>
    <row r="1443" spans="6:18" ht="15" customHeight="1" x14ac:dyDescent="0.35">
      <c r="F1443" s="17"/>
      <c r="R1443" s="16"/>
    </row>
    <row r="1444" spans="6:18" ht="15" customHeight="1" x14ac:dyDescent="0.35">
      <c r="F1444" s="17"/>
      <c r="R1444" s="16"/>
    </row>
    <row r="1445" spans="6:18" ht="15" customHeight="1" x14ac:dyDescent="0.35">
      <c r="F1445" s="17"/>
      <c r="R1445" s="16"/>
    </row>
    <row r="1446" spans="6:18" ht="15" customHeight="1" x14ac:dyDescent="0.35">
      <c r="F1446" s="17"/>
      <c r="R1446" s="16"/>
    </row>
    <row r="1447" spans="6:18" ht="15" customHeight="1" x14ac:dyDescent="0.35">
      <c r="F1447" s="17"/>
      <c r="R1447" s="16"/>
    </row>
    <row r="1448" spans="6:18" ht="15" customHeight="1" x14ac:dyDescent="0.35">
      <c r="F1448" s="17"/>
      <c r="R1448" s="16"/>
    </row>
    <row r="1449" spans="6:18" ht="15" customHeight="1" x14ac:dyDescent="0.35">
      <c r="F1449" s="17"/>
      <c r="R1449" s="16"/>
    </row>
    <row r="1450" spans="6:18" ht="15" customHeight="1" x14ac:dyDescent="0.35">
      <c r="F1450" s="17"/>
      <c r="R1450" s="16"/>
    </row>
    <row r="1451" spans="6:18" ht="15" customHeight="1" x14ac:dyDescent="0.35">
      <c r="F1451" s="17"/>
      <c r="R1451" s="16"/>
    </row>
    <row r="1452" spans="6:18" ht="15" customHeight="1" x14ac:dyDescent="0.35">
      <c r="F1452" s="17"/>
      <c r="R1452" s="16"/>
    </row>
    <row r="1453" spans="6:18" ht="15" customHeight="1" x14ac:dyDescent="0.35">
      <c r="F1453" s="17"/>
      <c r="R1453" s="16"/>
    </row>
    <row r="1454" spans="6:18" ht="15" customHeight="1" x14ac:dyDescent="0.35">
      <c r="F1454" s="17"/>
      <c r="R1454" s="16"/>
    </row>
    <row r="1455" spans="6:18" ht="15" customHeight="1" x14ac:dyDescent="0.35">
      <c r="F1455" s="17"/>
      <c r="R1455" s="16"/>
    </row>
    <row r="1456" spans="6:18" ht="15" customHeight="1" x14ac:dyDescent="0.35">
      <c r="F1456" s="17"/>
      <c r="R1456" s="16"/>
    </row>
    <row r="1457" spans="6:18" ht="15" customHeight="1" x14ac:dyDescent="0.35">
      <c r="F1457" s="17"/>
      <c r="R1457" s="16"/>
    </row>
    <row r="1458" spans="6:18" ht="15" customHeight="1" x14ac:dyDescent="0.35">
      <c r="F1458" s="17"/>
      <c r="R1458" s="16"/>
    </row>
    <row r="1459" spans="6:18" ht="15" customHeight="1" x14ac:dyDescent="0.35">
      <c r="F1459" s="17"/>
      <c r="R1459" s="16"/>
    </row>
    <row r="1460" spans="6:18" ht="15" customHeight="1" x14ac:dyDescent="0.35">
      <c r="F1460" s="17"/>
      <c r="R1460" s="16"/>
    </row>
    <row r="1461" spans="6:18" ht="15" customHeight="1" x14ac:dyDescent="0.35">
      <c r="F1461" s="17"/>
      <c r="R1461" s="16"/>
    </row>
    <row r="1462" spans="6:18" ht="15" customHeight="1" x14ac:dyDescent="0.35">
      <c r="F1462" s="17"/>
      <c r="R1462" s="16"/>
    </row>
    <row r="1463" spans="6:18" ht="15" customHeight="1" x14ac:dyDescent="0.35">
      <c r="F1463" s="17"/>
      <c r="R1463" s="16"/>
    </row>
    <row r="1464" spans="6:18" ht="15" customHeight="1" x14ac:dyDescent="0.35">
      <c r="F1464" s="17"/>
      <c r="R1464" s="16"/>
    </row>
    <row r="1465" spans="6:18" ht="15" customHeight="1" x14ac:dyDescent="0.35">
      <c r="F1465" s="17"/>
      <c r="R1465" s="16"/>
    </row>
    <row r="1466" spans="6:18" ht="15" customHeight="1" x14ac:dyDescent="0.35">
      <c r="F1466" s="17"/>
      <c r="R1466" s="16"/>
    </row>
    <row r="1467" spans="6:18" ht="15" customHeight="1" x14ac:dyDescent="0.35">
      <c r="F1467" s="17"/>
      <c r="R1467" s="16"/>
    </row>
    <row r="1468" spans="6:18" ht="15" customHeight="1" x14ac:dyDescent="0.35">
      <c r="F1468" s="17"/>
      <c r="R1468" s="16"/>
    </row>
    <row r="1469" spans="6:18" ht="15" customHeight="1" x14ac:dyDescent="0.35">
      <c r="F1469" s="17"/>
      <c r="R1469" s="16"/>
    </row>
    <row r="1470" spans="6:18" ht="15" customHeight="1" x14ac:dyDescent="0.35">
      <c r="F1470" s="17"/>
      <c r="R1470" s="16"/>
    </row>
    <row r="1471" spans="6:18" ht="15" customHeight="1" x14ac:dyDescent="0.35">
      <c r="F1471" s="17"/>
      <c r="R1471" s="16"/>
    </row>
    <row r="1472" spans="6:18" ht="15" customHeight="1" x14ac:dyDescent="0.35">
      <c r="F1472" s="17"/>
      <c r="R1472" s="16"/>
    </row>
    <row r="1473" spans="6:18" ht="15" customHeight="1" x14ac:dyDescent="0.35">
      <c r="F1473" s="17"/>
      <c r="R1473" s="16"/>
    </row>
    <row r="1474" spans="6:18" ht="15" customHeight="1" x14ac:dyDescent="0.35">
      <c r="F1474" s="17"/>
      <c r="R1474" s="16"/>
    </row>
    <row r="1475" spans="6:18" ht="15" customHeight="1" x14ac:dyDescent="0.35">
      <c r="F1475" s="17"/>
      <c r="R1475" s="16"/>
    </row>
    <row r="1476" spans="6:18" ht="15" customHeight="1" x14ac:dyDescent="0.35">
      <c r="F1476" s="17"/>
      <c r="R1476" s="16"/>
    </row>
    <row r="1477" spans="6:18" ht="15" customHeight="1" x14ac:dyDescent="0.35">
      <c r="F1477" s="17"/>
      <c r="R1477" s="16"/>
    </row>
    <row r="1478" spans="6:18" ht="15" customHeight="1" x14ac:dyDescent="0.35">
      <c r="F1478" s="17"/>
      <c r="R1478" s="16"/>
    </row>
    <row r="1479" spans="6:18" ht="15" customHeight="1" x14ac:dyDescent="0.35">
      <c r="F1479" s="17"/>
      <c r="R1479" s="16"/>
    </row>
    <row r="1480" spans="6:18" ht="15" customHeight="1" x14ac:dyDescent="0.35">
      <c r="F1480" s="17"/>
      <c r="R1480" s="16"/>
    </row>
    <row r="1481" spans="6:18" ht="15" customHeight="1" x14ac:dyDescent="0.35">
      <c r="F1481" s="17"/>
      <c r="R1481" s="16"/>
    </row>
    <row r="1482" spans="6:18" ht="15" customHeight="1" x14ac:dyDescent="0.35">
      <c r="F1482" s="17"/>
      <c r="R1482" s="16"/>
    </row>
    <row r="1483" spans="6:18" ht="15" customHeight="1" x14ac:dyDescent="0.35">
      <c r="F1483" s="17"/>
      <c r="R1483" s="16"/>
    </row>
    <row r="1484" spans="6:18" ht="15" customHeight="1" x14ac:dyDescent="0.35">
      <c r="F1484" s="17"/>
      <c r="R1484" s="16"/>
    </row>
    <row r="1485" spans="6:18" ht="15" customHeight="1" x14ac:dyDescent="0.35">
      <c r="F1485" s="17"/>
      <c r="R1485" s="16"/>
    </row>
    <row r="1486" spans="6:18" ht="15" customHeight="1" x14ac:dyDescent="0.35">
      <c r="F1486" s="17"/>
      <c r="R1486" s="16"/>
    </row>
    <row r="1487" spans="6:18" ht="15" customHeight="1" x14ac:dyDescent="0.35">
      <c r="F1487" s="17"/>
      <c r="R1487" s="16"/>
    </row>
    <row r="1488" spans="6:18" ht="15" customHeight="1" x14ac:dyDescent="0.35">
      <c r="F1488" s="17"/>
      <c r="R1488" s="16"/>
    </row>
    <row r="1489" spans="6:18" ht="15" customHeight="1" x14ac:dyDescent="0.35">
      <c r="F1489" s="17"/>
      <c r="R1489" s="16"/>
    </row>
    <row r="1490" spans="6:18" ht="15" customHeight="1" x14ac:dyDescent="0.35">
      <c r="F1490" s="17"/>
      <c r="R1490" s="16"/>
    </row>
    <row r="1491" spans="6:18" ht="15" customHeight="1" x14ac:dyDescent="0.35">
      <c r="F1491" s="17"/>
      <c r="R1491" s="16"/>
    </row>
    <row r="1492" spans="6:18" ht="15" customHeight="1" x14ac:dyDescent="0.35">
      <c r="F1492" s="17"/>
      <c r="R1492" s="16"/>
    </row>
    <row r="1493" spans="6:18" ht="15" customHeight="1" x14ac:dyDescent="0.35">
      <c r="F1493" s="17"/>
      <c r="R1493" s="16"/>
    </row>
    <row r="1494" spans="6:18" ht="15" customHeight="1" x14ac:dyDescent="0.35">
      <c r="F1494" s="17"/>
      <c r="R1494" s="16"/>
    </row>
    <row r="1495" spans="6:18" ht="15" customHeight="1" x14ac:dyDescent="0.35">
      <c r="F1495" s="17"/>
      <c r="R1495" s="16"/>
    </row>
    <row r="1496" spans="6:18" ht="15" customHeight="1" x14ac:dyDescent="0.35">
      <c r="F1496" s="17"/>
      <c r="R1496" s="16"/>
    </row>
    <row r="1497" spans="6:18" ht="15" customHeight="1" x14ac:dyDescent="0.35">
      <c r="F1497" s="17"/>
      <c r="R1497" s="16"/>
    </row>
    <row r="1498" spans="6:18" ht="15" customHeight="1" x14ac:dyDescent="0.35">
      <c r="F1498" s="17"/>
      <c r="R1498" s="16"/>
    </row>
    <row r="1499" spans="6:18" ht="15" customHeight="1" x14ac:dyDescent="0.35">
      <c r="F1499" s="17"/>
      <c r="R1499" s="16"/>
    </row>
    <row r="1500" spans="6:18" ht="15" customHeight="1" x14ac:dyDescent="0.35">
      <c r="F1500" s="17"/>
      <c r="R1500" s="16"/>
    </row>
    <row r="1501" spans="6:18" ht="15" customHeight="1" x14ac:dyDescent="0.35">
      <c r="F1501" s="17"/>
      <c r="R1501" s="16"/>
    </row>
    <row r="1502" spans="6:18" ht="15" customHeight="1" x14ac:dyDescent="0.35">
      <c r="F1502" s="17"/>
      <c r="R1502" s="16"/>
    </row>
    <row r="1503" spans="6:18" ht="15" customHeight="1" x14ac:dyDescent="0.35">
      <c r="F1503" s="17"/>
      <c r="R1503" s="16"/>
    </row>
    <row r="1504" spans="6:18" ht="15" customHeight="1" x14ac:dyDescent="0.35">
      <c r="F1504" s="17"/>
      <c r="R1504" s="16"/>
    </row>
    <row r="1505" spans="6:18" ht="15" customHeight="1" x14ac:dyDescent="0.35">
      <c r="F1505" s="17"/>
      <c r="R1505" s="16"/>
    </row>
    <row r="1506" spans="6:18" ht="15" customHeight="1" x14ac:dyDescent="0.35">
      <c r="F1506" s="17"/>
      <c r="R1506" s="16"/>
    </row>
    <row r="1507" spans="6:18" ht="15" customHeight="1" x14ac:dyDescent="0.35">
      <c r="F1507" s="17"/>
      <c r="R1507" s="16"/>
    </row>
    <row r="1508" spans="6:18" ht="15" customHeight="1" x14ac:dyDescent="0.35">
      <c r="F1508" s="17"/>
      <c r="R1508" s="16"/>
    </row>
    <row r="1509" spans="6:18" ht="15" customHeight="1" x14ac:dyDescent="0.35">
      <c r="F1509" s="17"/>
      <c r="R1509" s="16"/>
    </row>
    <row r="1510" spans="6:18" ht="15" customHeight="1" x14ac:dyDescent="0.35">
      <c r="F1510" s="17"/>
      <c r="R1510" s="16"/>
    </row>
    <row r="1511" spans="6:18" ht="15" customHeight="1" x14ac:dyDescent="0.35">
      <c r="F1511" s="17"/>
      <c r="R1511" s="16"/>
    </row>
    <row r="1512" spans="6:18" ht="15" customHeight="1" x14ac:dyDescent="0.35">
      <c r="F1512" s="17"/>
      <c r="R1512" s="16"/>
    </row>
    <row r="1513" spans="6:18" ht="15" customHeight="1" x14ac:dyDescent="0.35">
      <c r="F1513" s="17"/>
      <c r="R1513" s="16"/>
    </row>
    <row r="1514" spans="6:18" ht="15" customHeight="1" x14ac:dyDescent="0.35">
      <c r="F1514" s="17"/>
      <c r="R1514" s="16"/>
    </row>
    <row r="1515" spans="6:18" ht="15" customHeight="1" x14ac:dyDescent="0.35">
      <c r="F1515" s="17"/>
      <c r="R1515" s="16"/>
    </row>
    <row r="1516" spans="6:18" ht="15" customHeight="1" x14ac:dyDescent="0.35">
      <c r="F1516" s="17"/>
      <c r="R1516" s="16"/>
    </row>
    <row r="1517" spans="6:18" ht="15" customHeight="1" x14ac:dyDescent="0.35">
      <c r="F1517" s="17"/>
      <c r="R1517" s="16"/>
    </row>
    <row r="1518" spans="6:18" ht="15" customHeight="1" x14ac:dyDescent="0.35">
      <c r="F1518" s="17"/>
      <c r="R1518" s="16"/>
    </row>
    <row r="1519" spans="6:18" ht="15" customHeight="1" x14ac:dyDescent="0.35">
      <c r="F1519" s="17"/>
      <c r="R1519" s="16"/>
    </row>
    <row r="1520" spans="6:18" ht="15" customHeight="1" x14ac:dyDescent="0.35">
      <c r="F1520" s="17"/>
      <c r="R1520" s="16"/>
    </row>
    <row r="1521" spans="6:18" ht="15" customHeight="1" x14ac:dyDescent="0.35">
      <c r="F1521" s="17"/>
      <c r="R1521" s="16"/>
    </row>
    <row r="1522" spans="6:18" ht="15" customHeight="1" x14ac:dyDescent="0.35">
      <c r="F1522" s="17"/>
      <c r="R1522" s="16"/>
    </row>
    <row r="1523" spans="6:18" ht="15" customHeight="1" x14ac:dyDescent="0.35">
      <c r="F1523" s="17"/>
      <c r="R1523" s="16"/>
    </row>
    <row r="1524" spans="6:18" ht="15" customHeight="1" x14ac:dyDescent="0.35">
      <c r="F1524" s="17"/>
      <c r="R1524" s="16"/>
    </row>
    <row r="1525" spans="6:18" ht="15" customHeight="1" x14ac:dyDescent="0.35">
      <c r="F1525" s="17"/>
      <c r="R1525" s="16"/>
    </row>
    <row r="1526" spans="6:18" ht="15" customHeight="1" x14ac:dyDescent="0.35">
      <c r="F1526" s="17"/>
      <c r="R1526" s="16"/>
    </row>
    <row r="1527" spans="6:18" ht="15" customHeight="1" x14ac:dyDescent="0.35">
      <c r="F1527" s="17"/>
      <c r="R1527" s="16"/>
    </row>
    <row r="1528" spans="6:18" ht="15" customHeight="1" x14ac:dyDescent="0.35">
      <c r="F1528" s="17"/>
      <c r="R1528" s="16"/>
    </row>
    <row r="1529" spans="6:18" ht="15" customHeight="1" x14ac:dyDescent="0.35">
      <c r="F1529" s="17"/>
      <c r="R1529" s="16"/>
    </row>
    <row r="1530" spans="6:18" ht="15" customHeight="1" x14ac:dyDescent="0.35">
      <c r="F1530" s="17"/>
      <c r="R1530" s="16"/>
    </row>
    <row r="1531" spans="6:18" ht="15" customHeight="1" x14ac:dyDescent="0.35">
      <c r="F1531" s="17"/>
      <c r="R1531" s="16"/>
    </row>
    <row r="1532" spans="6:18" ht="15" customHeight="1" x14ac:dyDescent="0.35">
      <c r="F1532" s="17"/>
      <c r="R1532" s="16"/>
    </row>
    <row r="1533" spans="6:18" ht="15" customHeight="1" x14ac:dyDescent="0.35">
      <c r="F1533" s="17"/>
      <c r="R1533" s="16"/>
    </row>
    <row r="1534" spans="6:18" ht="15" customHeight="1" x14ac:dyDescent="0.35">
      <c r="F1534" s="17"/>
      <c r="R1534" s="16"/>
    </row>
    <row r="1535" spans="6:18" ht="15" customHeight="1" x14ac:dyDescent="0.35">
      <c r="F1535" s="17"/>
      <c r="R1535" s="16"/>
    </row>
    <row r="1536" spans="6:18" ht="15" customHeight="1" x14ac:dyDescent="0.35">
      <c r="F1536" s="17"/>
      <c r="R1536" s="16"/>
    </row>
    <row r="1537" spans="6:18" ht="15" customHeight="1" x14ac:dyDescent="0.35">
      <c r="F1537" s="17"/>
      <c r="R1537" s="16"/>
    </row>
    <row r="1538" spans="6:18" ht="15" customHeight="1" x14ac:dyDescent="0.35">
      <c r="F1538" s="17"/>
      <c r="R1538" s="16"/>
    </row>
    <row r="1539" spans="6:18" ht="15" customHeight="1" x14ac:dyDescent="0.35">
      <c r="F1539" s="17"/>
      <c r="R1539" s="16"/>
    </row>
    <row r="1540" spans="6:18" ht="15" customHeight="1" x14ac:dyDescent="0.35">
      <c r="F1540" s="17"/>
      <c r="R1540" s="16"/>
    </row>
    <row r="1541" spans="6:18" ht="15" customHeight="1" x14ac:dyDescent="0.35">
      <c r="F1541" s="17"/>
      <c r="R1541" s="16"/>
    </row>
    <row r="1542" spans="6:18" ht="15" customHeight="1" x14ac:dyDescent="0.35">
      <c r="F1542" s="17"/>
      <c r="R1542" s="16"/>
    </row>
    <row r="1543" spans="6:18" ht="15" customHeight="1" x14ac:dyDescent="0.35">
      <c r="F1543" s="17"/>
      <c r="R1543" s="16"/>
    </row>
    <row r="1544" spans="6:18" ht="15" customHeight="1" x14ac:dyDescent="0.35">
      <c r="F1544" s="17"/>
      <c r="R1544" s="16"/>
    </row>
    <row r="1545" spans="6:18" ht="15" customHeight="1" x14ac:dyDescent="0.35">
      <c r="F1545" s="17"/>
      <c r="R1545" s="16"/>
    </row>
    <row r="1546" spans="6:18" ht="15" customHeight="1" x14ac:dyDescent="0.35">
      <c r="F1546" s="17"/>
      <c r="R1546" s="16"/>
    </row>
    <row r="1547" spans="6:18" ht="15" customHeight="1" x14ac:dyDescent="0.35">
      <c r="F1547" s="17"/>
      <c r="R1547" s="16"/>
    </row>
    <row r="1548" spans="6:18" ht="15" customHeight="1" x14ac:dyDescent="0.35">
      <c r="F1548" s="17"/>
      <c r="R1548" s="16"/>
    </row>
    <row r="1549" spans="6:18" ht="15" customHeight="1" x14ac:dyDescent="0.35">
      <c r="F1549" s="17"/>
      <c r="R1549" s="16"/>
    </row>
    <row r="1550" spans="6:18" ht="15" customHeight="1" x14ac:dyDescent="0.35">
      <c r="F1550" s="17"/>
      <c r="R1550" s="16"/>
    </row>
    <row r="1551" spans="6:18" ht="15" customHeight="1" x14ac:dyDescent="0.35">
      <c r="F1551" s="17"/>
      <c r="R1551" s="16"/>
    </row>
    <row r="1552" spans="6:18" ht="15" customHeight="1" x14ac:dyDescent="0.35">
      <c r="F1552" s="17"/>
      <c r="R1552" s="16"/>
    </row>
    <row r="1553" spans="6:18" ht="15" customHeight="1" x14ac:dyDescent="0.35">
      <c r="F1553" s="17"/>
      <c r="R1553" s="16"/>
    </row>
    <row r="1554" spans="6:18" ht="15" customHeight="1" x14ac:dyDescent="0.35">
      <c r="F1554" s="17"/>
      <c r="R1554" s="16"/>
    </row>
    <row r="1555" spans="6:18" ht="15" customHeight="1" x14ac:dyDescent="0.35">
      <c r="F1555" s="17"/>
      <c r="R1555" s="16"/>
    </row>
    <row r="1556" spans="6:18" ht="15" customHeight="1" x14ac:dyDescent="0.35">
      <c r="F1556" s="17"/>
      <c r="R1556" s="16"/>
    </row>
    <row r="1557" spans="6:18" ht="15" customHeight="1" x14ac:dyDescent="0.35">
      <c r="F1557" s="17"/>
      <c r="R1557" s="16"/>
    </row>
    <row r="1558" spans="6:18" ht="15" customHeight="1" x14ac:dyDescent="0.35">
      <c r="F1558" s="17"/>
      <c r="R1558" s="16"/>
    </row>
    <row r="1559" spans="6:18" ht="15" customHeight="1" x14ac:dyDescent="0.35">
      <c r="F1559" s="17"/>
      <c r="R1559" s="16"/>
    </row>
    <row r="1560" spans="6:18" ht="15" customHeight="1" x14ac:dyDescent="0.35">
      <c r="F1560" s="17"/>
      <c r="R1560" s="16"/>
    </row>
    <row r="1561" spans="6:18" ht="15" customHeight="1" x14ac:dyDescent="0.35">
      <c r="F1561" s="17"/>
      <c r="R1561" s="16"/>
    </row>
    <row r="1562" spans="6:18" ht="15" customHeight="1" x14ac:dyDescent="0.35">
      <c r="F1562" s="17"/>
      <c r="R1562" s="16"/>
    </row>
    <row r="1563" spans="6:18" ht="15" customHeight="1" x14ac:dyDescent="0.35">
      <c r="F1563" s="17"/>
      <c r="R1563" s="16"/>
    </row>
    <row r="1564" spans="6:18" ht="15" customHeight="1" x14ac:dyDescent="0.35">
      <c r="F1564" s="17"/>
      <c r="R1564" s="16"/>
    </row>
    <row r="1565" spans="6:18" ht="15" customHeight="1" x14ac:dyDescent="0.35">
      <c r="F1565" s="17"/>
      <c r="R1565" s="16"/>
    </row>
    <row r="1566" spans="6:18" ht="15" customHeight="1" x14ac:dyDescent="0.35">
      <c r="F1566" s="17"/>
      <c r="R1566" s="16"/>
    </row>
    <row r="1567" spans="6:18" ht="15" customHeight="1" x14ac:dyDescent="0.35">
      <c r="F1567" s="17"/>
      <c r="R1567" s="16"/>
    </row>
    <row r="1568" spans="6:18" ht="15" customHeight="1" x14ac:dyDescent="0.35">
      <c r="F1568" s="17"/>
      <c r="R1568" s="16"/>
    </row>
    <row r="1569" spans="6:18" ht="15" customHeight="1" x14ac:dyDescent="0.35">
      <c r="F1569" s="17"/>
      <c r="R1569" s="16"/>
    </row>
    <row r="1570" spans="6:18" ht="15" customHeight="1" x14ac:dyDescent="0.35">
      <c r="F1570" s="17"/>
      <c r="R1570" s="16"/>
    </row>
    <row r="1571" spans="6:18" ht="15" customHeight="1" x14ac:dyDescent="0.35">
      <c r="F1571" s="17"/>
      <c r="R1571" s="16"/>
    </row>
    <row r="1572" spans="6:18" ht="15" customHeight="1" x14ac:dyDescent="0.35">
      <c r="F1572" s="17"/>
      <c r="R1572" s="16"/>
    </row>
    <row r="1573" spans="6:18" ht="15" customHeight="1" x14ac:dyDescent="0.35">
      <c r="F1573" s="17"/>
      <c r="R1573" s="16"/>
    </row>
    <row r="1574" spans="6:18" ht="15" customHeight="1" x14ac:dyDescent="0.35">
      <c r="F1574" s="17"/>
      <c r="R1574" s="16"/>
    </row>
    <row r="1575" spans="6:18" ht="15" customHeight="1" x14ac:dyDescent="0.35">
      <c r="F1575" s="17"/>
      <c r="R1575" s="16"/>
    </row>
    <row r="1576" spans="6:18" ht="15" customHeight="1" x14ac:dyDescent="0.35">
      <c r="F1576" s="17"/>
      <c r="R1576" s="16"/>
    </row>
    <row r="1577" spans="6:18" ht="15" customHeight="1" x14ac:dyDescent="0.35">
      <c r="F1577" s="17"/>
      <c r="R1577" s="16"/>
    </row>
    <row r="1578" spans="6:18" ht="15" customHeight="1" x14ac:dyDescent="0.35">
      <c r="F1578" s="17"/>
      <c r="R1578" s="16"/>
    </row>
    <row r="1579" spans="6:18" ht="15" customHeight="1" x14ac:dyDescent="0.35">
      <c r="F1579" s="17"/>
      <c r="R1579" s="16"/>
    </row>
    <row r="1580" spans="6:18" ht="15" customHeight="1" x14ac:dyDescent="0.35">
      <c r="F1580" s="17"/>
      <c r="R1580" s="16"/>
    </row>
    <row r="1581" spans="6:18" ht="15" customHeight="1" x14ac:dyDescent="0.35">
      <c r="F1581" s="17"/>
      <c r="R1581" s="16"/>
    </row>
    <row r="1582" spans="6:18" ht="15" customHeight="1" x14ac:dyDescent="0.35">
      <c r="F1582" s="17"/>
      <c r="R1582" s="16"/>
    </row>
    <row r="1583" spans="6:18" ht="15" customHeight="1" x14ac:dyDescent="0.35">
      <c r="F1583" s="17"/>
      <c r="R1583" s="16"/>
    </row>
    <row r="1584" spans="6:18" ht="15" customHeight="1" x14ac:dyDescent="0.35">
      <c r="F1584" s="17"/>
      <c r="R1584" s="16"/>
    </row>
    <row r="1585" spans="6:18" ht="15" customHeight="1" x14ac:dyDescent="0.35">
      <c r="F1585" s="17"/>
      <c r="R1585" s="16"/>
    </row>
    <row r="1586" spans="6:18" ht="15" customHeight="1" x14ac:dyDescent="0.35">
      <c r="F1586" s="17"/>
      <c r="R1586" s="16"/>
    </row>
    <row r="1587" spans="6:18" ht="15" customHeight="1" x14ac:dyDescent="0.35">
      <c r="F1587" s="17"/>
      <c r="R1587" s="16"/>
    </row>
    <row r="1588" spans="6:18" ht="15" customHeight="1" x14ac:dyDescent="0.35">
      <c r="F1588" s="17"/>
      <c r="R1588" s="16"/>
    </row>
    <row r="1589" spans="6:18" ht="15" customHeight="1" x14ac:dyDescent="0.35">
      <c r="F1589" s="17"/>
      <c r="R1589" s="16"/>
    </row>
    <row r="1590" spans="6:18" ht="15" customHeight="1" x14ac:dyDescent="0.35">
      <c r="F1590" s="17"/>
      <c r="R1590" s="16"/>
    </row>
    <row r="1591" spans="6:18" ht="15" customHeight="1" x14ac:dyDescent="0.35">
      <c r="F1591" s="17"/>
      <c r="R1591" s="16"/>
    </row>
    <row r="1592" spans="6:18" ht="15" customHeight="1" x14ac:dyDescent="0.35">
      <c r="F1592" s="17"/>
      <c r="R1592" s="16"/>
    </row>
    <row r="1593" spans="6:18" ht="15" customHeight="1" x14ac:dyDescent="0.35">
      <c r="F1593" s="17"/>
      <c r="R1593" s="16"/>
    </row>
    <row r="1594" spans="6:18" ht="15" customHeight="1" x14ac:dyDescent="0.35">
      <c r="F1594" s="17"/>
      <c r="R1594" s="16"/>
    </row>
    <row r="1595" spans="6:18" ht="15" customHeight="1" x14ac:dyDescent="0.35">
      <c r="F1595" s="17"/>
      <c r="R1595" s="16"/>
    </row>
    <row r="1596" spans="6:18" ht="15" customHeight="1" x14ac:dyDescent="0.35">
      <c r="F1596" s="17"/>
      <c r="R1596" s="16"/>
    </row>
    <row r="1597" spans="6:18" ht="15" customHeight="1" x14ac:dyDescent="0.35">
      <c r="F1597" s="17"/>
      <c r="R1597" s="16"/>
    </row>
    <row r="1598" spans="6:18" ht="15" customHeight="1" x14ac:dyDescent="0.35">
      <c r="F1598" s="17"/>
      <c r="R1598" s="16"/>
    </row>
    <row r="1599" spans="6:18" ht="15" customHeight="1" x14ac:dyDescent="0.35">
      <c r="F1599" s="17"/>
      <c r="R1599" s="16"/>
    </row>
    <row r="1600" spans="6:18" ht="15" customHeight="1" x14ac:dyDescent="0.35">
      <c r="F1600" s="17"/>
      <c r="R1600" s="16"/>
    </row>
    <row r="1601" spans="6:18" ht="15" customHeight="1" x14ac:dyDescent="0.35">
      <c r="F1601" s="17"/>
      <c r="R1601" s="16"/>
    </row>
    <row r="1602" spans="6:18" ht="15" customHeight="1" x14ac:dyDescent="0.35">
      <c r="F1602" s="17"/>
      <c r="R1602" s="16"/>
    </row>
    <row r="1603" spans="6:18" ht="15" customHeight="1" x14ac:dyDescent="0.35">
      <c r="F1603" s="17"/>
      <c r="R1603" s="16"/>
    </row>
    <row r="1604" spans="6:18" ht="15" customHeight="1" x14ac:dyDescent="0.35">
      <c r="F1604" s="17"/>
      <c r="R1604" s="16"/>
    </row>
    <row r="1605" spans="6:18" ht="15" customHeight="1" x14ac:dyDescent="0.35">
      <c r="F1605" s="17"/>
      <c r="R1605" s="16"/>
    </row>
    <row r="1606" spans="6:18" ht="15" customHeight="1" x14ac:dyDescent="0.35">
      <c r="F1606" s="17"/>
      <c r="R1606" s="16"/>
    </row>
    <row r="1607" spans="6:18" ht="15" customHeight="1" x14ac:dyDescent="0.35">
      <c r="F1607" s="17"/>
      <c r="R1607" s="16"/>
    </row>
    <row r="1608" spans="6:18" ht="15" customHeight="1" x14ac:dyDescent="0.35">
      <c r="F1608" s="17"/>
      <c r="R1608" s="16"/>
    </row>
    <row r="1609" spans="6:18" ht="15" customHeight="1" x14ac:dyDescent="0.35">
      <c r="F1609" s="17"/>
      <c r="R1609" s="16"/>
    </row>
    <row r="1610" spans="6:18" ht="15" customHeight="1" x14ac:dyDescent="0.35">
      <c r="F1610" s="17"/>
      <c r="R1610" s="16"/>
    </row>
    <row r="1611" spans="6:18" ht="15" customHeight="1" x14ac:dyDescent="0.35">
      <c r="F1611" s="17"/>
      <c r="R1611" s="16"/>
    </row>
    <row r="1612" spans="6:18" ht="15" customHeight="1" x14ac:dyDescent="0.35">
      <c r="F1612" s="17"/>
      <c r="R1612" s="16"/>
    </row>
    <row r="1613" spans="6:18" ht="15" customHeight="1" x14ac:dyDescent="0.35">
      <c r="F1613" s="17"/>
      <c r="R1613" s="16"/>
    </row>
    <row r="1614" spans="6:18" ht="15" customHeight="1" x14ac:dyDescent="0.35">
      <c r="F1614" s="17"/>
      <c r="R1614" s="16"/>
    </row>
    <row r="1615" spans="6:18" ht="15" customHeight="1" x14ac:dyDescent="0.35">
      <c r="F1615" s="17"/>
      <c r="R1615" s="16"/>
    </row>
    <row r="1616" spans="6:18" ht="15" customHeight="1" x14ac:dyDescent="0.35">
      <c r="F1616" s="17"/>
      <c r="R1616" s="16"/>
    </row>
    <row r="1617" spans="6:18" ht="15" customHeight="1" x14ac:dyDescent="0.35">
      <c r="F1617" s="17"/>
      <c r="R1617" s="16"/>
    </row>
    <row r="1618" spans="6:18" ht="15" customHeight="1" x14ac:dyDescent="0.35">
      <c r="F1618" s="17"/>
      <c r="R1618" s="16"/>
    </row>
    <row r="1619" spans="6:18" ht="15" customHeight="1" x14ac:dyDescent="0.35">
      <c r="F1619" s="17"/>
      <c r="R1619" s="16"/>
    </row>
    <row r="1620" spans="6:18" ht="15" customHeight="1" x14ac:dyDescent="0.35">
      <c r="F1620" s="17"/>
      <c r="R1620" s="16"/>
    </row>
    <row r="1621" spans="6:18" ht="15" customHeight="1" x14ac:dyDescent="0.35">
      <c r="F1621" s="17"/>
      <c r="R1621" s="16"/>
    </row>
    <row r="1622" spans="6:18" ht="15" customHeight="1" x14ac:dyDescent="0.35">
      <c r="F1622" s="17"/>
      <c r="R1622" s="16"/>
    </row>
    <row r="1623" spans="6:18" ht="15" customHeight="1" x14ac:dyDescent="0.35">
      <c r="F1623" s="17"/>
      <c r="R1623" s="16"/>
    </row>
    <row r="1624" spans="6:18" ht="15" customHeight="1" x14ac:dyDescent="0.35">
      <c r="F1624" s="17"/>
      <c r="R1624" s="16"/>
    </row>
    <row r="1625" spans="6:18" ht="15" customHeight="1" x14ac:dyDescent="0.35">
      <c r="F1625" s="17"/>
      <c r="R1625" s="16"/>
    </row>
    <row r="1626" spans="6:18" ht="15" customHeight="1" x14ac:dyDescent="0.35">
      <c r="F1626" s="17"/>
      <c r="R1626" s="16"/>
    </row>
    <row r="1627" spans="6:18" ht="15" customHeight="1" x14ac:dyDescent="0.35">
      <c r="F1627" s="17"/>
      <c r="R1627" s="16"/>
    </row>
    <row r="1628" spans="6:18" ht="15" customHeight="1" x14ac:dyDescent="0.35">
      <c r="F1628" s="17"/>
      <c r="R1628" s="16"/>
    </row>
    <row r="1629" spans="6:18" ht="15" customHeight="1" x14ac:dyDescent="0.35">
      <c r="F1629" s="17"/>
      <c r="R1629" s="16"/>
    </row>
    <row r="1630" spans="6:18" ht="15" customHeight="1" x14ac:dyDescent="0.35">
      <c r="F1630" s="17"/>
      <c r="R1630" s="16"/>
    </row>
    <row r="1631" spans="6:18" ht="15" customHeight="1" x14ac:dyDescent="0.35">
      <c r="F1631" s="17"/>
      <c r="R1631" s="16"/>
    </row>
    <row r="1632" spans="6:18" ht="15" customHeight="1" x14ac:dyDescent="0.35">
      <c r="F1632" s="17"/>
      <c r="R1632" s="16"/>
    </row>
    <row r="1633" spans="6:18" ht="15" customHeight="1" x14ac:dyDescent="0.35">
      <c r="F1633" s="17"/>
      <c r="R1633" s="16"/>
    </row>
    <row r="1634" spans="6:18" ht="15" customHeight="1" x14ac:dyDescent="0.35">
      <c r="F1634" s="17"/>
      <c r="R1634" s="16"/>
    </row>
    <row r="1635" spans="6:18" ht="15" customHeight="1" x14ac:dyDescent="0.35">
      <c r="F1635" s="17"/>
      <c r="R1635" s="16"/>
    </row>
    <row r="1636" spans="6:18" ht="15" customHeight="1" x14ac:dyDescent="0.35">
      <c r="F1636" s="17"/>
      <c r="R1636" s="16"/>
    </row>
    <row r="1637" spans="6:18" ht="15" customHeight="1" x14ac:dyDescent="0.35">
      <c r="F1637" s="17"/>
      <c r="R1637" s="16"/>
    </row>
    <row r="1638" spans="6:18" ht="15" customHeight="1" x14ac:dyDescent="0.35">
      <c r="F1638" s="17"/>
      <c r="R1638" s="16"/>
    </row>
    <row r="1639" spans="6:18" ht="15" customHeight="1" x14ac:dyDescent="0.35">
      <c r="F1639" s="17"/>
      <c r="R1639" s="16"/>
    </row>
    <row r="1640" spans="6:18" ht="15" customHeight="1" x14ac:dyDescent="0.35">
      <c r="F1640" s="17"/>
      <c r="R1640" s="16"/>
    </row>
    <row r="1641" spans="6:18" ht="15" customHeight="1" x14ac:dyDescent="0.35">
      <c r="F1641" s="17"/>
      <c r="R1641" s="16"/>
    </row>
    <row r="1642" spans="6:18" ht="15" customHeight="1" x14ac:dyDescent="0.35">
      <c r="F1642" s="17"/>
      <c r="R1642" s="16"/>
    </row>
    <row r="1643" spans="6:18" ht="15" customHeight="1" x14ac:dyDescent="0.35">
      <c r="F1643" s="17"/>
      <c r="R1643" s="16"/>
    </row>
    <row r="1644" spans="6:18" ht="15" customHeight="1" x14ac:dyDescent="0.35">
      <c r="F1644" s="17"/>
      <c r="R1644" s="16"/>
    </row>
    <row r="1645" spans="6:18" ht="15" customHeight="1" x14ac:dyDescent="0.35">
      <c r="F1645" s="17"/>
      <c r="R1645" s="16"/>
    </row>
    <row r="1646" spans="6:18" ht="15" customHeight="1" x14ac:dyDescent="0.35">
      <c r="F1646" s="17"/>
      <c r="R1646" s="16"/>
    </row>
    <row r="1647" spans="6:18" ht="15" customHeight="1" x14ac:dyDescent="0.35">
      <c r="F1647" s="17"/>
      <c r="R1647" s="16"/>
    </row>
    <row r="1648" spans="6:18" ht="15" customHeight="1" x14ac:dyDescent="0.35">
      <c r="F1648" s="17"/>
      <c r="R1648" s="16"/>
    </row>
    <row r="1649" spans="6:18" ht="15" customHeight="1" x14ac:dyDescent="0.35">
      <c r="F1649" s="17"/>
      <c r="R1649" s="16"/>
    </row>
    <row r="1650" spans="6:18" ht="15" customHeight="1" x14ac:dyDescent="0.35">
      <c r="F1650" s="17"/>
      <c r="R1650" s="16"/>
    </row>
    <row r="1651" spans="6:18" ht="15" customHeight="1" x14ac:dyDescent="0.35">
      <c r="F1651" s="17"/>
      <c r="R1651" s="16"/>
    </row>
    <row r="1652" spans="6:18" ht="15" customHeight="1" x14ac:dyDescent="0.35">
      <c r="F1652" s="17"/>
      <c r="R1652" s="16"/>
    </row>
    <row r="1653" spans="6:18" ht="15" customHeight="1" x14ac:dyDescent="0.35">
      <c r="F1653" s="17"/>
      <c r="R1653" s="16"/>
    </row>
    <row r="1654" spans="6:18" ht="15" customHeight="1" x14ac:dyDescent="0.35">
      <c r="F1654" s="17"/>
      <c r="R1654" s="16"/>
    </row>
    <row r="1655" spans="6:18" ht="15" customHeight="1" x14ac:dyDescent="0.35">
      <c r="F1655" s="17"/>
      <c r="R1655" s="16"/>
    </row>
    <row r="1656" spans="6:18" ht="15" customHeight="1" x14ac:dyDescent="0.35">
      <c r="F1656" s="17"/>
      <c r="R1656" s="16"/>
    </row>
    <row r="1657" spans="6:18" ht="15" customHeight="1" x14ac:dyDescent="0.35">
      <c r="F1657" s="17"/>
      <c r="R1657" s="16"/>
    </row>
    <row r="1658" spans="6:18" ht="15" customHeight="1" x14ac:dyDescent="0.35">
      <c r="F1658" s="17"/>
      <c r="R1658" s="16"/>
    </row>
    <row r="1659" spans="6:18" ht="15" customHeight="1" x14ac:dyDescent="0.35">
      <c r="F1659" s="17"/>
      <c r="R1659" s="16"/>
    </row>
    <row r="1660" spans="6:18" ht="15" customHeight="1" x14ac:dyDescent="0.35">
      <c r="F1660" s="17"/>
      <c r="R1660" s="16"/>
    </row>
    <row r="1661" spans="6:18" ht="15" customHeight="1" x14ac:dyDescent="0.35">
      <c r="F1661" s="17"/>
      <c r="R1661" s="16"/>
    </row>
    <row r="1662" spans="6:18" ht="15" customHeight="1" x14ac:dyDescent="0.35">
      <c r="F1662" s="17"/>
      <c r="R1662" s="16"/>
    </row>
    <row r="1663" spans="6:18" ht="15" customHeight="1" x14ac:dyDescent="0.35">
      <c r="F1663" s="17"/>
      <c r="R1663" s="16"/>
    </row>
    <row r="1664" spans="6:18" ht="15" customHeight="1" x14ac:dyDescent="0.35">
      <c r="F1664" s="17"/>
      <c r="R1664" s="16"/>
    </row>
    <row r="1665" spans="6:18" ht="15" customHeight="1" x14ac:dyDescent="0.35">
      <c r="F1665" s="17"/>
      <c r="R1665" s="16"/>
    </row>
    <row r="1666" spans="6:18" ht="15" customHeight="1" x14ac:dyDescent="0.35">
      <c r="F1666" s="17"/>
      <c r="R1666" s="16"/>
    </row>
    <row r="1667" spans="6:18" ht="15" customHeight="1" x14ac:dyDescent="0.35">
      <c r="F1667" s="17"/>
      <c r="R1667" s="16"/>
    </row>
    <row r="1668" spans="6:18" ht="15" customHeight="1" x14ac:dyDescent="0.35">
      <c r="F1668" s="17"/>
      <c r="R1668" s="16"/>
    </row>
    <row r="1669" spans="6:18" ht="15" customHeight="1" x14ac:dyDescent="0.35">
      <c r="F1669" s="17"/>
      <c r="R1669" s="16"/>
    </row>
    <row r="1670" spans="6:18" ht="15" customHeight="1" x14ac:dyDescent="0.35">
      <c r="F1670" s="17"/>
      <c r="R1670" s="16"/>
    </row>
    <row r="1671" spans="6:18" ht="15" customHeight="1" x14ac:dyDescent="0.35">
      <c r="F1671" s="17"/>
      <c r="R1671" s="16"/>
    </row>
    <row r="1672" spans="6:18" ht="15" customHeight="1" x14ac:dyDescent="0.35">
      <c r="F1672" s="17"/>
      <c r="R1672" s="16"/>
    </row>
    <row r="1673" spans="6:18" ht="15" customHeight="1" x14ac:dyDescent="0.35">
      <c r="F1673" s="17"/>
      <c r="R1673" s="16"/>
    </row>
    <row r="1674" spans="6:18" ht="15" customHeight="1" x14ac:dyDescent="0.35">
      <c r="F1674" s="17"/>
      <c r="R1674" s="16"/>
    </row>
    <row r="1675" spans="6:18" ht="15" customHeight="1" x14ac:dyDescent="0.35">
      <c r="F1675" s="17"/>
      <c r="R1675" s="16"/>
    </row>
    <row r="1676" spans="6:18" ht="15" customHeight="1" x14ac:dyDescent="0.35">
      <c r="F1676" s="17"/>
      <c r="R1676" s="16"/>
    </row>
    <row r="1677" spans="6:18" ht="15" customHeight="1" x14ac:dyDescent="0.35">
      <c r="F1677" s="17"/>
      <c r="R1677" s="16"/>
    </row>
    <row r="1678" spans="6:18" ht="15" customHeight="1" x14ac:dyDescent="0.35">
      <c r="F1678" s="17"/>
      <c r="R1678" s="16"/>
    </row>
    <row r="1679" spans="6:18" ht="15" customHeight="1" x14ac:dyDescent="0.35">
      <c r="F1679" s="17"/>
      <c r="R1679" s="16"/>
    </row>
    <row r="1680" spans="6:18" ht="15" customHeight="1" x14ac:dyDescent="0.35">
      <c r="F1680" s="17"/>
      <c r="R1680" s="16"/>
    </row>
    <row r="1681" spans="6:18" ht="15" customHeight="1" x14ac:dyDescent="0.35">
      <c r="F1681" s="17"/>
      <c r="R1681" s="16"/>
    </row>
    <row r="1682" spans="6:18" ht="15" customHeight="1" x14ac:dyDescent="0.35">
      <c r="F1682" s="17"/>
      <c r="R1682" s="16"/>
    </row>
    <row r="1683" spans="6:18" ht="15" customHeight="1" x14ac:dyDescent="0.35">
      <c r="F1683" s="17"/>
      <c r="R1683" s="16"/>
    </row>
    <row r="1684" spans="6:18" ht="15" customHeight="1" x14ac:dyDescent="0.35">
      <c r="F1684" s="17"/>
      <c r="R1684" s="16"/>
    </row>
    <row r="1685" spans="6:18" ht="15" customHeight="1" x14ac:dyDescent="0.35">
      <c r="F1685" s="17"/>
      <c r="R1685" s="16"/>
    </row>
    <row r="1686" spans="6:18" ht="15" customHeight="1" x14ac:dyDescent="0.35">
      <c r="F1686" s="17"/>
      <c r="R1686" s="16"/>
    </row>
    <row r="1687" spans="6:18" ht="15" customHeight="1" x14ac:dyDescent="0.35">
      <c r="F1687" s="17"/>
      <c r="R1687" s="16"/>
    </row>
    <row r="1688" spans="6:18" ht="15" customHeight="1" x14ac:dyDescent="0.35">
      <c r="F1688" s="17"/>
      <c r="R1688" s="16"/>
    </row>
    <row r="1689" spans="6:18" ht="15" customHeight="1" x14ac:dyDescent="0.35">
      <c r="F1689" s="17"/>
      <c r="R1689" s="16"/>
    </row>
    <row r="1690" spans="6:18" ht="15" customHeight="1" x14ac:dyDescent="0.35">
      <c r="F1690" s="17"/>
      <c r="R1690" s="16"/>
    </row>
    <row r="1691" spans="6:18" ht="15" customHeight="1" x14ac:dyDescent="0.35">
      <c r="F1691" s="17"/>
      <c r="R1691" s="16"/>
    </row>
    <row r="1692" spans="6:18" ht="15" customHeight="1" x14ac:dyDescent="0.35">
      <c r="F1692" s="17"/>
      <c r="R1692" s="16"/>
    </row>
    <row r="1693" spans="6:18" ht="15" customHeight="1" x14ac:dyDescent="0.35">
      <c r="F1693" s="17"/>
      <c r="R1693" s="16"/>
    </row>
    <row r="1694" spans="6:18" ht="15" customHeight="1" x14ac:dyDescent="0.35">
      <c r="F1694" s="17"/>
      <c r="R1694" s="16"/>
    </row>
    <row r="1695" spans="6:18" ht="15" customHeight="1" x14ac:dyDescent="0.35">
      <c r="F1695" s="17"/>
      <c r="R1695" s="16"/>
    </row>
    <row r="1696" spans="6:18" ht="15" customHeight="1" x14ac:dyDescent="0.35">
      <c r="F1696" s="17"/>
      <c r="R1696" s="16"/>
    </row>
    <row r="1697" spans="6:18" ht="15" customHeight="1" x14ac:dyDescent="0.35">
      <c r="F1697" s="17"/>
      <c r="R1697" s="16"/>
    </row>
    <row r="1698" spans="6:18" ht="15" customHeight="1" x14ac:dyDescent="0.35">
      <c r="F1698" s="17"/>
      <c r="R1698" s="16"/>
    </row>
    <row r="1699" spans="6:18" ht="15" customHeight="1" x14ac:dyDescent="0.35">
      <c r="F1699" s="17"/>
      <c r="R1699" s="16"/>
    </row>
    <row r="1700" spans="6:18" ht="15" customHeight="1" x14ac:dyDescent="0.35">
      <c r="F1700" s="17"/>
      <c r="R1700" s="16"/>
    </row>
    <row r="1701" spans="6:18" ht="15" customHeight="1" x14ac:dyDescent="0.35">
      <c r="F1701" s="17"/>
      <c r="R1701" s="16"/>
    </row>
    <row r="1702" spans="6:18" ht="15" customHeight="1" x14ac:dyDescent="0.35">
      <c r="F1702" s="17"/>
      <c r="R1702" s="16"/>
    </row>
    <row r="1703" spans="6:18" ht="15" customHeight="1" x14ac:dyDescent="0.35">
      <c r="F1703" s="17"/>
      <c r="R1703" s="16"/>
    </row>
    <row r="1704" spans="6:18" ht="15" customHeight="1" x14ac:dyDescent="0.35">
      <c r="F1704" s="17"/>
      <c r="R1704" s="16"/>
    </row>
    <row r="1705" spans="6:18" ht="15" customHeight="1" x14ac:dyDescent="0.35">
      <c r="F1705" s="17"/>
      <c r="R1705" s="16"/>
    </row>
    <row r="1706" spans="6:18" ht="15" customHeight="1" x14ac:dyDescent="0.35">
      <c r="F1706" s="17"/>
      <c r="R1706" s="16"/>
    </row>
    <row r="1707" spans="6:18" ht="15" customHeight="1" x14ac:dyDescent="0.35">
      <c r="F1707" s="17"/>
      <c r="R1707" s="16"/>
    </row>
    <row r="1708" spans="6:18" ht="15" customHeight="1" x14ac:dyDescent="0.35">
      <c r="F1708" s="17"/>
      <c r="R1708" s="16"/>
    </row>
    <row r="1709" spans="6:18" ht="15" customHeight="1" x14ac:dyDescent="0.35">
      <c r="F1709" s="17"/>
      <c r="R1709" s="16"/>
    </row>
    <row r="1710" spans="6:18" ht="15" customHeight="1" x14ac:dyDescent="0.35">
      <c r="F1710" s="17"/>
      <c r="R1710" s="16"/>
    </row>
    <row r="1711" spans="6:18" ht="15" customHeight="1" x14ac:dyDescent="0.35">
      <c r="F1711" s="17"/>
      <c r="R1711" s="16"/>
    </row>
    <row r="1712" spans="6:18" ht="15" customHeight="1" x14ac:dyDescent="0.35">
      <c r="F1712" s="17"/>
      <c r="R1712" s="16"/>
    </row>
    <row r="1713" spans="6:18" ht="15" customHeight="1" x14ac:dyDescent="0.35">
      <c r="F1713" s="17"/>
      <c r="R1713" s="16"/>
    </row>
    <row r="1714" spans="6:18" ht="15" customHeight="1" x14ac:dyDescent="0.35">
      <c r="F1714" s="17"/>
      <c r="R1714" s="16"/>
    </row>
    <row r="1715" spans="6:18" ht="15" customHeight="1" x14ac:dyDescent="0.35">
      <c r="F1715" s="17"/>
      <c r="R1715" s="16"/>
    </row>
    <row r="1716" spans="6:18" ht="15" customHeight="1" x14ac:dyDescent="0.35">
      <c r="F1716" s="17"/>
      <c r="R1716" s="16"/>
    </row>
    <row r="1717" spans="6:18" ht="15" customHeight="1" x14ac:dyDescent="0.35">
      <c r="F1717" s="17"/>
      <c r="R1717" s="16"/>
    </row>
    <row r="1718" spans="6:18" ht="15" customHeight="1" x14ac:dyDescent="0.35">
      <c r="F1718" s="17"/>
      <c r="R1718" s="16"/>
    </row>
    <row r="1719" spans="6:18" ht="15" customHeight="1" x14ac:dyDescent="0.35">
      <c r="F1719" s="17"/>
      <c r="R1719" s="16"/>
    </row>
    <row r="1720" spans="6:18" ht="15" customHeight="1" x14ac:dyDescent="0.35">
      <c r="F1720" s="17"/>
      <c r="R1720" s="16"/>
    </row>
    <row r="1721" spans="6:18" ht="15" customHeight="1" x14ac:dyDescent="0.35">
      <c r="F1721" s="17"/>
      <c r="R1721" s="16"/>
    </row>
    <row r="1722" spans="6:18" ht="15" customHeight="1" x14ac:dyDescent="0.35">
      <c r="F1722" s="17"/>
      <c r="R1722" s="16"/>
    </row>
    <row r="1723" spans="6:18" ht="15" customHeight="1" x14ac:dyDescent="0.35">
      <c r="F1723" s="17"/>
      <c r="R1723" s="16"/>
    </row>
    <row r="1724" spans="6:18" ht="15" customHeight="1" x14ac:dyDescent="0.35">
      <c r="F1724" s="17"/>
      <c r="R1724" s="16"/>
    </row>
    <row r="1725" spans="6:18" ht="15" customHeight="1" x14ac:dyDescent="0.35">
      <c r="F1725" s="17"/>
      <c r="R1725" s="16"/>
    </row>
    <row r="1726" spans="6:18" ht="15" customHeight="1" x14ac:dyDescent="0.35">
      <c r="F1726" s="17"/>
      <c r="R1726" s="16"/>
    </row>
    <row r="1727" spans="6:18" ht="15" customHeight="1" x14ac:dyDescent="0.35">
      <c r="F1727" s="17"/>
      <c r="R1727" s="16"/>
    </row>
    <row r="1728" spans="6:18" ht="15" customHeight="1" x14ac:dyDescent="0.35">
      <c r="F1728" s="17"/>
      <c r="R1728" s="16"/>
    </row>
    <row r="1729" spans="6:18" ht="15" customHeight="1" x14ac:dyDescent="0.35">
      <c r="F1729" s="17"/>
      <c r="R1729" s="16"/>
    </row>
    <row r="1730" spans="6:18" ht="15" customHeight="1" x14ac:dyDescent="0.35">
      <c r="F1730" s="17"/>
      <c r="R1730" s="16"/>
    </row>
    <row r="1731" spans="6:18" ht="15" customHeight="1" x14ac:dyDescent="0.35">
      <c r="F1731" s="17"/>
      <c r="R1731" s="16"/>
    </row>
    <row r="1732" spans="6:18" ht="15" customHeight="1" x14ac:dyDescent="0.35">
      <c r="F1732" s="17"/>
      <c r="R1732" s="16"/>
    </row>
    <row r="1733" spans="6:18" ht="15" customHeight="1" x14ac:dyDescent="0.35">
      <c r="F1733" s="17"/>
      <c r="R1733" s="16"/>
    </row>
    <row r="1734" spans="6:18" ht="15" customHeight="1" x14ac:dyDescent="0.35">
      <c r="F1734" s="17"/>
      <c r="R1734" s="16"/>
    </row>
    <row r="1735" spans="6:18" ht="15" customHeight="1" x14ac:dyDescent="0.35">
      <c r="F1735" s="17"/>
      <c r="R1735" s="16"/>
    </row>
    <row r="1736" spans="6:18" ht="15" customHeight="1" x14ac:dyDescent="0.35">
      <c r="F1736" s="17"/>
      <c r="R1736" s="16"/>
    </row>
    <row r="1737" spans="6:18" ht="15" customHeight="1" x14ac:dyDescent="0.35">
      <c r="F1737" s="17"/>
      <c r="R1737" s="16"/>
    </row>
    <row r="1738" spans="6:18" ht="15" customHeight="1" x14ac:dyDescent="0.35">
      <c r="F1738" s="17"/>
      <c r="R1738" s="16"/>
    </row>
    <row r="1739" spans="6:18" ht="15" customHeight="1" x14ac:dyDescent="0.35">
      <c r="F1739" s="17"/>
      <c r="R1739" s="16"/>
    </row>
    <row r="1740" spans="6:18" ht="15" customHeight="1" x14ac:dyDescent="0.35">
      <c r="F1740" s="17"/>
      <c r="R1740" s="16"/>
    </row>
    <row r="1741" spans="6:18" ht="15" customHeight="1" x14ac:dyDescent="0.35">
      <c r="F1741" s="17"/>
      <c r="R1741" s="16"/>
    </row>
    <row r="1742" spans="6:18" ht="15" customHeight="1" x14ac:dyDescent="0.35">
      <c r="F1742" s="17"/>
      <c r="R1742" s="16"/>
    </row>
    <row r="1743" spans="6:18" ht="15" customHeight="1" x14ac:dyDescent="0.35">
      <c r="F1743" s="17"/>
      <c r="R1743" s="16"/>
    </row>
    <row r="1744" spans="6:18" ht="15" customHeight="1" x14ac:dyDescent="0.35">
      <c r="F1744" s="17"/>
      <c r="R1744" s="16"/>
    </row>
    <row r="1745" spans="6:18" ht="15" customHeight="1" x14ac:dyDescent="0.35">
      <c r="F1745" s="17"/>
      <c r="R1745" s="16"/>
    </row>
    <row r="1746" spans="6:18" ht="15" customHeight="1" x14ac:dyDescent="0.35">
      <c r="F1746" s="17"/>
      <c r="R1746" s="16"/>
    </row>
    <row r="1747" spans="6:18" ht="15" customHeight="1" x14ac:dyDescent="0.35">
      <c r="F1747" s="17"/>
      <c r="R1747" s="16"/>
    </row>
    <row r="1748" spans="6:18" ht="15" customHeight="1" x14ac:dyDescent="0.35">
      <c r="F1748" s="17"/>
      <c r="R1748" s="16"/>
    </row>
    <row r="1749" spans="6:18" ht="15" customHeight="1" x14ac:dyDescent="0.35">
      <c r="F1749" s="17"/>
      <c r="R1749" s="16"/>
    </row>
    <row r="1750" spans="6:18" ht="15" customHeight="1" x14ac:dyDescent="0.35">
      <c r="F1750" s="17"/>
      <c r="R1750" s="16"/>
    </row>
    <row r="1751" spans="6:18" ht="15" customHeight="1" x14ac:dyDescent="0.35">
      <c r="F1751" s="17"/>
      <c r="R1751" s="16"/>
    </row>
    <row r="1752" spans="6:18" ht="15" customHeight="1" x14ac:dyDescent="0.35">
      <c r="F1752" s="17"/>
      <c r="R1752" s="16"/>
    </row>
    <row r="1753" spans="6:18" ht="15" customHeight="1" x14ac:dyDescent="0.35">
      <c r="F1753" s="17"/>
      <c r="R1753" s="16"/>
    </row>
    <row r="1754" spans="6:18" ht="15" customHeight="1" x14ac:dyDescent="0.35">
      <c r="F1754" s="17"/>
      <c r="R1754" s="16"/>
    </row>
    <row r="1755" spans="6:18" ht="15" customHeight="1" x14ac:dyDescent="0.35">
      <c r="F1755" s="17"/>
      <c r="R1755" s="16"/>
    </row>
    <row r="1756" spans="6:18" ht="15" customHeight="1" x14ac:dyDescent="0.35">
      <c r="F1756" s="17"/>
      <c r="R1756" s="16"/>
    </row>
    <row r="1757" spans="6:18" ht="15" customHeight="1" x14ac:dyDescent="0.35">
      <c r="F1757" s="17"/>
      <c r="R1757" s="16"/>
    </row>
    <row r="1758" spans="6:18" ht="15" customHeight="1" x14ac:dyDescent="0.35">
      <c r="F1758" s="17"/>
      <c r="R1758" s="16"/>
    </row>
    <row r="1759" spans="6:18" ht="15" customHeight="1" x14ac:dyDescent="0.35">
      <c r="F1759" s="17"/>
      <c r="R1759" s="16"/>
    </row>
    <row r="1760" spans="6:18" ht="15" customHeight="1" x14ac:dyDescent="0.35">
      <c r="F1760" s="17"/>
      <c r="R1760" s="16"/>
    </row>
    <row r="1761" spans="6:18" ht="15" customHeight="1" x14ac:dyDescent="0.35">
      <c r="F1761" s="17"/>
      <c r="R1761" s="16"/>
    </row>
    <row r="1762" spans="6:18" ht="15" customHeight="1" x14ac:dyDescent="0.35">
      <c r="F1762" s="17"/>
      <c r="R1762" s="16"/>
    </row>
    <row r="1763" spans="6:18" ht="15" customHeight="1" x14ac:dyDescent="0.35">
      <c r="F1763" s="17"/>
      <c r="R1763" s="16"/>
    </row>
    <row r="1764" spans="6:18" ht="15" customHeight="1" x14ac:dyDescent="0.35">
      <c r="F1764" s="17"/>
      <c r="R1764" s="16"/>
    </row>
    <row r="1765" spans="6:18" ht="15" customHeight="1" x14ac:dyDescent="0.35">
      <c r="F1765" s="17"/>
      <c r="R1765" s="16"/>
    </row>
    <row r="1766" spans="6:18" ht="15" customHeight="1" x14ac:dyDescent="0.35">
      <c r="F1766" s="17"/>
      <c r="R1766" s="16"/>
    </row>
    <row r="1767" spans="6:18" ht="15" customHeight="1" x14ac:dyDescent="0.35">
      <c r="F1767" s="17"/>
      <c r="R1767" s="16"/>
    </row>
    <row r="1768" spans="6:18" ht="15" customHeight="1" x14ac:dyDescent="0.35">
      <c r="F1768" s="17"/>
      <c r="R1768" s="16"/>
    </row>
    <row r="1769" spans="6:18" ht="15" customHeight="1" x14ac:dyDescent="0.35">
      <c r="F1769" s="17"/>
      <c r="R1769" s="16"/>
    </row>
    <row r="1770" spans="6:18" ht="15" customHeight="1" x14ac:dyDescent="0.35">
      <c r="F1770" s="17"/>
      <c r="R1770" s="16"/>
    </row>
    <row r="1771" spans="6:18" ht="15" customHeight="1" x14ac:dyDescent="0.35">
      <c r="F1771" s="17"/>
      <c r="R1771" s="16"/>
    </row>
    <row r="1772" spans="6:18" ht="15" customHeight="1" x14ac:dyDescent="0.35">
      <c r="F1772" s="17"/>
      <c r="R1772" s="16"/>
    </row>
    <row r="1773" spans="6:18" ht="15" customHeight="1" x14ac:dyDescent="0.35">
      <c r="F1773" s="17"/>
      <c r="R1773" s="16"/>
    </row>
    <row r="1774" spans="6:18" ht="15" customHeight="1" x14ac:dyDescent="0.35">
      <c r="F1774" s="17"/>
      <c r="R1774" s="16"/>
    </row>
    <row r="1775" spans="6:18" ht="15" customHeight="1" x14ac:dyDescent="0.35">
      <c r="F1775" s="17"/>
      <c r="R1775" s="16"/>
    </row>
    <row r="1776" spans="6:18" ht="15" customHeight="1" x14ac:dyDescent="0.35">
      <c r="F1776" s="17"/>
      <c r="R1776" s="16"/>
    </row>
    <row r="1777" spans="6:18" ht="15" customHeight="1" x14ac:dyDescent="0.35">
      <c r="F1777" s="17"/>
      <c r="R1777" s="16"/>
    </row>
    <row r="1778" spans="6:18" ht="15" customHeight="1" x14ac:dyDescent="0.35">
      <c r="F1778" s="17"/>
      <c r="R1778" s="16"/>
    </row>
    <row r="1779" spans="6:18" ht="15" customHeight="1" x14ac:dyDescent="0.35">
      <c r="F1779" s="17"/>
      <c r="R1779" s="16"/>
    </row>
    <row r="1780" spans="6:18" ht="15" customHeight="1" x14ac:dyDescent="0.35">
      <c r="F1780" s="17"/>
      <c r="R1780" s="16"/>
    </row>
    <row r="1781" spans="6:18" ht="15" customHeight="1" x14ac:dyDescent="0.35">
      <c r="F1781" s="17"/>
      <c r="R1781" s="16"/>
    </row>
    <row r="1782" spans="6:18" ht="15" customHeight="1" x14ac:dyDescent="0.35">
      <c r="F1782" s="17"/>
      <c r="R1782" s="16"/>
    </row>
    <row r="1783" spans="6:18" ht="15" customHeight="1" x14ac:dyDescent="0.35">
      <c r="F1783" s="17"/>
      <c r="R1783" s="16"/>
    </row>
    <row r="1784" spans="6:18" ht="15" customHeight="1" x14ac:dyDescent="0.35">
      <c r="F1784" s="17"/>
      <c r="R1784" s="16"/>
    </row>
    <row r="1785" spans="6:18" ht="15" customHeight="1" x14ac:dyDescent="0.35">
      <c r="F1785" s="17"/>
      <c r="R1785" s="16"/>
    </row>
    <row r="1786" spans="6:18" ht="15" customHeight="1" x14ac:dyDescent="0.35">
      <c r="F1786" s="17"/>
      <c r="R1786" s="16"/>
    </row>
    <row r="1787" spans="6:18" ht="15" customHeight="1" x14ac:dyDescent="0.35">
      <c r="F1787" s="17"/>
      <c r="R1787" s="16"/>
    </row>
    <row r="1788" spans="6:18" ht="15" customHeight="1" x14ac:dyDescent="0.35">
      <c r="F1788" s="17"/>
      <c r="R1788" s="16"/>
    </row>
  </sheetData>
  <phoneticPr fontId="16" type="noConversion"/>
  <pageMargins left="0.7" right="0.7" top="0.75" bottom="0.75" header="0" footer="0"/>
  <pageSetup orientation="landscape"/>
  <legacyDrawing r:id="rId1"/>
  <tableParts count="1">
    <tablePart r:id="rId2"/>
  </tableParts>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CDDECD0E-494A-4A2B-A9C8-B23253CEE460}">
          <x14:formula1>
            <xm:f>'LISTS &amp; METRICS'!$C$2:$C$3</xm:f>
          </x14:formula1>
          <xm:sqref>G2:G1000</xm:sqref>
        </x14:dataValidation>
        <x14:dataValidation type="list" allowBlank="1" showInputMessage="1" showErrorMessage="1" xr:uid="{3774C7F9-E907-4A0F-BCC7-C43841BE923E}">
          <x14:formula1>
            <xm:f>'LISTS &amp; METRICS'!$E$2:$E$6</xm:f>
          </x14:formula1>
          <xm:sqref>R213:R1000 P2:P212</xm:sqref>
        </x14:dataValidation>
        <x14:dataValidation type="list" allowBlank="1" showInputMessage="1" showErrorMessage="1" xr:uid="{E8310007-40EE-47B9-A3B9-8A940248AB71}">
          <x14:formula1>
            <xm:f>'LISTS &amp; METRICS'!$G$2:$G$5</xm:f>
          </x14:formula1>
          <xm:sqref>U213:U1000 S2:S212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499984740745262"/>
  </sheetPr>
  <dimension ref="A1:J1000"/>
  <sheetViews>
    <sheetView zoomScale="70" zoomScaleNormal="70" workbookViewId="0">
      <selection activeCell="J4" sqref="J4"/>
    </sheetView>
  </sheetViews>
  <sheetFormatPr defaultColWidth="12.6640625" defaultRowHeight="15" customHeight="1" x14ac:dyDescent="0.3"/>
  <cols>
    <col min="1" max="1" width="15.58203125" style="14" customWidth="1"/>
    <col min="2" max="2" width="12.08203125" style="14" customWidth="1"/>
    <col min="3" max="3" width="18.58203125" style="14" customWidth="1"/>
    <col min="4" max="5" width="26.1640625" style="14" customWidth="1"/>
    <col min="6" max="6" width="21.9140625" style="14" customWidth="1"/>
    <col min="7" max="7" width="24" style="14" customWidth="1"/>
    <col min="8" max="8" width="20.08203125" style="14" bestFit="1" customWidth="1"/>
    <col min="9" max="9" width="18.5" style="14" customWidth="1"/>
    <col min="10" max="10" width="22.83203125" style="14" bestFit="1" customWidth="1"/>
    <col min="11" max="27" width="7.6640625" style="14" customWidth="1"/>
    <col min="28" max="16384" width="12.6640625" style="14"/>
  </cols>
  <sheetData>
    <row r="1" spans="1:10" ht="14.25" customHeight="1" x14ac:dyDescent="0.35">
      <c r="A1" s="12" t="s">
        <v>624</v>
      </c>
      <c r="B1" s="12" t="s">
        <v>1</v>
      </c>
      <c r="C1" s="15" t="s">
        <v>625</v>
      </c>
      <c r="D1" s="15" t="s">
        <v>626</v>
      </c>
      <c r="E1" s="16" t="s">
        <v>627</v>
      </c>
      <c r="F1" s="16" t="s">
        <v>628</v>
      </c>
      <c r="G1" s="112" t="s">
        <v>3</v>
      </c>
      <c r="H1" s="115" t="s">
        <v>2203</v>
      </c>
      <c r="I1" s="112" t="s">
        <v>2206</v>
      </c>
      <c r="J1" s="120" t="s">
        <v>2222</v>
      </c>
    </row>
    <row r="2" spans="1:10" ht="14.25" customHeight="1" x14ac:dyDescent="0.35">
      <c r="A2" s="13">
        <v>1</v>
      </c>
      <c r="B2" s="12" t="s">
        <v>18</v>
      </c>
      <c r="C2" s="16" t="s">
        <v>629</v>
      </c>
      <c r="D2" s="16" t="s">
        <v>630</v>
      </c>
      <c r="E2" s="16" t="s">
        <v>631</v>
      </c>
      <c r="F2" s="16" t="s">
        <v>632</v>
      </c>
      <c r="G2" s="16" t="str">
        <f>VLOOKUP(Table2[[#This Row],[Customer ID]],Table4[[#All],[Customer ID]:[Delivery Address]],MATCH(Table2[[#Headers],[Delivery Address]],Table4[[#Headers],[Customer ID]:[Delivery Address]],),0)</f>
        <v>1 rue du tavernier, 59800 Lille</v>
      </c>
      <c r="H2" s="13">
        <f>COUNTIF(Table4[Customer ID],Table2[[#This Row],[Customer ID]])</f>
        <v>6</v>
      </c>
      <c r="I2" s="13" cm="1">
        <f t="array" ref="I2">INDEX(Table20[Points],MATCH(Table2[[#This Row],[Orders Per Customer]],Table20[Min],1),)</f>
        <v>250</v>
      </c>
      <c r="J2" s="119">
        <f>IF(Table2[[#This Row],[Orders Per Customer]]&gt;1,AVERAGEIF(Table42[Customer ID],Table2[[#This Row],[Customer ID]],Table42[Dated If]),"NOT RETURNING CUSTOMER")</f>
        <v>1</v>
      </c>
    </row>
    <row r="3" spans="1:10" ht="14.25" customHeight="1" x14ac:dyDescent="0.35">
      <c r="A3" s="13">
        <v>2</v>
      </c>
      <c r="B3" s="12" t="s">
        <v>39</v>
      </c>
      <c r="C3" s="12" t="s">
        <v>633</v>
      </c>
      <c r="D3" s="12" t="s">
        <v>634</v>
      </c>
      <c r="E3" s="12" t="s">
        <v>635</v>
      </c>
      <c r="F3" s="12" t="s">
        <v>636</v>
      </c>
      <c r="G3" s="16" t="str">
        <f>VLOOKUP(Table2[[#This Row],[Customer ID]],Table4[[#All],[Customer ID]:[Delivery Address]],MATCH(Table2[[#Headers],[Delivery Address]],Table4[[#Headers],[Customer ID]:[Delivery Address]],),0)</f>
        <v>61 rue du tavernier, 59800 Lille</v>
      </c>
      <c r="H3" s="13">
        <f>COUNTIF(Table4[Customer ID],Table2[[#This Row],[Customer ID]])</f>
        <v>2</v>
      </c>
      <c r="I3" s="13" cm="1">
        <f t="array" ref="I3">INDEX(Table20[Points],MATCH(Table2[[#This Row],[Orders Per Customer]],Table20[Min],1),)</f>
        <v>100</v>
      </c>
      <c r="J3" s="119">
        <f>IF(Table2[[#This Row],[Orders Per Customer]]&gt;1,AVERAGEIF(Table42[Customer ID],Table2[[#This Row],[Customer ID]],Table42[Dated If]),"NOT RETURNING CUSTOMER")</f>
        <v>1</v>
      </c>
    </row>
    <row r="4" spans="1:10" ht="14.25" customHeight="1" x14ac:dyDescent="0.35">
      <c r="A4" s="13">
        <v>3</v>
      </c>
      <c r="B4" s="12" t="s">
        <v>47</v>
      </c>
      <c r="C4" s="12" t="s">
        <v>637</v>
      </c>
      <c r="D4" s="12" t="s">
        <v>638</v>
      </c>
      <c r="E4" s="12" t="s">
        <v>639</v>
      </c>
      <c r="F4" s="12" t="s">
        <v>640</v>
      </c>
      <c r="G4" s="16" t="str">
        <f>VLOOKUP(Table2[[#This Row],[Customer ID]],Table4[[#All],[Customer ID]:[Delivery Address]],MATCH(Table2[[#Headers],[Delivery Address]],Table4[[#Headers],[Customer ID]:[Delivery Address]],),0)</f>
        <v>23 rue du tavernier, 59800 Lille</v>
      </c>
      <c r="H4" s="13">
        <f>COUNTIF(Table4[Customer ID],Table2[[#This Row],[Customer ID]])</f>
        <v>3</v>
      </c>
      <c r="I4" s="13" cm="1">
        <f t="array" ref="I4">INDEX(Table20[Points],MATCH(Table2[[#This Row],[Orders Per Customer]],Table20[Min],1),)</f>
        <v>100</v>
      </c>
      <c r="J4" s="119">
        <f>IF(Table2[[#This Row],[Orders Per Customer]]&gt;1,AVERAGEIF(Table42[Customer ID],Table2[[#This Row],[Customer ID]],Table42[Dated If]),"NOT RETURNING CUSTOMER")</f>
        <v>1</v>
      </c>
    </row>
    <row r="5" spans="1:10" ht="14.25" customHeight="1" x14ac:dyDescent="0.35">
      <c r="A5" s="13">
        <v>4</v>
      </c>
      <c r="B5" s="12" t="s">
        <v>56</v>
      </c>
      <c r="C5" s="12" t="s">
        <v>641</v>
      </c>
      <c r="D5" s="12" t="s">
        <v>642</v>
      </c>
      <c r="E5" s="12" t="s">
        <v>643</v>
      </c>
      <c r="F5" s="12" t="s">
        <v>644</v>
      </c>
      <c r="G5" s="16" t="str">
        <f>VLOOKUP(Table2[[#This Row],[Customer ID]],Table4[[#All],[Customer ID]:[Delivery Address]],MATCH(Table2[[#Headers],[Delivery Address]],Table4[[#Headers],[Customer ID]:[Delivery Address]],),0)</f>
        <v>21 rue du tavernier, 59800 Lille</v>
      </c>
      <c r="H5" s="13">
        <f>COUNTIF(Table4[Customer ID],Table2[[#This Row],[Customer ID]])</f>
        <v>5</v>
      </c>
      <c r="I5" s="13" cm="1">
        <f t="array" ref="I5">INDEX(Table20[Points],MATCH(Table2[[#This Row],[Orders Per Customer]],Table20[Min],1),)</f>
        <v>100</v>
      </c>
      <c r="J5" s="119">
        <f>IF(Table2[[#This Row],[Orders Per Customer]]&gt;1,AVERAGEIF(Table42[Customer ID],Table2[[#This Row],[Customer ID]],Table42[Dated If]),"NOT RETURNING CUSTOMER")</f>
        <v>1</v>
      </c>
    </row>
    <row r="6" spans="1:10" ht="14.25" customHeight="1" x14ac:dyDescent="0.35">
      <c r="A6" s="13">
        <v>5</v>
      </c>
      <c r="B6" s="12" t="s">
        <v>73</v>
      </c>
      <c r="C6" s="12" t="s">
        <v>645</v>
      </c>
      <c r="D6" s="12" t="s">
        <v>646</v>
      </c>
      <c r="E6" s="12" t="s">
        <v>647</v>
      </c>
      <c r="F6" s="12" t="s">
        <v>648</v>
      </c>
      <c r="G6" s="16" t="str">
        <f>VLOOKUP(Table2[[#This Row],[Customer ID]],Table4[[#All],[Customer ID]:[Delivery Address]],MATCH(Table2[[#Headers],[Delivery Address]],Table4[[#Headers],[Customer ID]:[Delivery Address]],),0)</f>
        <v>45 rue du tavernier, 59800 Lille</v>
      </c>
      <c r="H6" s="13">
        <f>COUNTIF(Table4[Customer ID],Table2[[#This Row],[Customer ID]])</f>
        <v>2</v>
      </c>
      <c r="I6" s="13" cm="1">
        <f t="array" ref="I6">INDEX(Table20[Points],MATCH(Table2[[#This Row],[Orders Per Customer]],Table20[Min],1),)</f>
        <v>100</v>
      </c>
      <c r="J6" s="119">
        <f>IF(Table2[[#This Row],[Orders Per Customer]]&gt;1,AVERAGEIF(Table42[Customer ID],Table2[[#This Row],[Customer ID]],Table42[Dated If]),"NOT RETURNING CUSTOMER")</f>
        <v>1</v>
      </c>
    </row>
    <row r="7" spans="1:10" ht="14.25" customHeight="1" x14ac:dyDescent="0.35">
      <c r="A7" s="13">
        <v>6</v>
      </c>
      <c r="B7" s="12" t="s">
        <v>81</v>
      </c>
      <c r="C7" s="12" t="s">
        <v>649</v>
      </c>
      <c r="D7" s="12" t="s">
        <v>650</v>
      </c>
      <c r="E7" s="12" t="s">
        <v>651</v>
      </c>
      <c r="F7" s="12" t="s">
        <v>652</v>
      </c>
      <c r="G7" s="16" t="str">
        <f>VLOOKUP(Table2[[#This Row],[Customer ID]],Table4[[#All],[Customer ID]:[Delivery Address]],MATCH(Table2[[#Headers],[Delivery Address]],Table4[[#Headers],[Customer ID]:[Delivery Address]],),0)</f>
        <v>5 rue du tavernier, 59800 Lille</v>
      </c>
      <c r="H7" s="13">
        <f>COUNTIF(Table4[Customer ID],Table2[[#This Row],[Customer ID]])</f>
        <v>1</v>
      </c>
      <c r="I7" s="13" cm="1">
        <f t="array" ref="I7">INDEX(Table20[Points],MATCH(Table2[[#This Row],[Orders Per Customer]],Table20[Min],1),)</f>
        <v>0</v>
      </c>
      <c r="J7" s="119" t="str">
        <f>IF(Table2[[#This Row],[Orders Per Customer]]&gt;1,AVERAGEIF(Table42[Customer ID],Table2[[#This Row],[Customer ID]],Table42[Dated If]),"NOT RETURNING CUSTOMER")</f>
        <v>NOT RETURNING CUSTOMER</v>
      </c>
    </row>
    <row r="8" spans="1:10" ht="14.25" customHeight="1" x14ac:dyDescent="0.35">
      <c r="A8" s="13">
        <v>7</v>
      </c>
      <c r="B8" s="12" t="s">
        <v>86</v>
      </c>
      <c r="C8" s="12" t="s">
        <v>653</v>
      </c>
      <c r="D8" s="12" t="s">
        <v>654</v>
      </c>
      <c r="E8" s="12" t="s">
        <v>655</v>
      </c>
      <c r="F8" s="12" t="s">
        <v>656</v>
      </c>
      <c r="G8" s="16" t="str">
        <f>VLOOKUP(Table2[[#This Row],[Customer ID]],Table4[[#All],[Customer ID]:[Delivery Address]],MATCH(Table2[[#Headers],[Delivery Address]],Table4[[#Headers],[Customer ID]:[Delivery Address]],),0)</f>
        <v>72 rue du tavernier, 59800 Lille</v>
      </c>
      <c r="H8" s="13">
        <f>COUNTIF(Table4[Customer ID],Table2[[#This Row],[Customer ID]])</f>
        <v>3</v>
      </c>
      <c r="I8" s="13" cm="1">
        <f t="array" ref="I8">INDEX(Table20[Points],MATCH(Table2[[#This Row],[Orders Per Customer]],Table20[Min],1),)</f>
        <v>100</v>
      </c>
      <c r="J8" s="119">
        <f>IF(Table2[[#This Row],[Orders Per Customer]]&gt;1,AVERAGEIF(Table42[Customer ID],Table2[[#This Row],[Customer ID]],Table42[Dated If]),"NOT RETURNING CUSTOMER")</f>
        <v>1</v>
      </c>
    </row>
    <row r="9" spans="1:10" ht="14.25" customHeight="1" x14ac:dyDescent="0.35">
      <c r="A9" s="13">
        <v>8</v>
      </c>
      <c r="B9" s="12" t="s">
        <v>97</v>
      </c>
      <c r="C9" s="12" t="s">
        <v>657</v>
      </c>
      <c r="D9" s="12" t="s">
        <v>658</v>
      </c>
      <c r="E9" s="12" t="s">
        <v>659</v>
      </c>
      <c r="F9" s="12" t="s">
        <v>660</v>
      </c>
      <c r="G9" s="16" t="str">
        <f>VLOOKUP(Table2[[#This Row],[Customer ID]],Table4[[#All],[Customer ID]:[Delivery Address]],MATCH(Table2[[#Headers],[Delivery Address]],Table4[[#Headers],[Customer ID]:[Delivery Address]],),0)</f>
        <v>42 rue du tavernier, 59800 Lille</v>
      </c>
      <c r="H9" s="13">
        <f>COUNTIF(Table4[Customer ID],Table2[[#This Row],[Customer ID]])</f>
        <v>2</v>
      </c>
      <c r="I9" s="13" cm="1">
        <f t="array" ref="I9">INDEX(Table20[Points],MATCH(Table2[[#This Row],[Orders Per Customer]],Table20[Min],1),)</f>
        <v>100</v>
      </c>
      <c r="J9" s="119">
        <f>IF(Table2[[#This Row],[Orders Per Customer]]&gt;1,AVERAGEIF(Table42[Customer ID],Table2[[#This Row],[Customer ID]],Table42[Dated If]),"NOT RETURNING CUSTOMER")</f>
        <v>1</v>
      </c>
    </row>
    <row r="10" spans="1:10" ht="14.25" customHeight="1" x14ac:dyDescent="0.35">
      <c r="A10" s="13">
        <v>9</v>
      </c>
      <c r="B10" s="12" t="s">
        <v>105</v>
      </c>
      <c r="C10" s="12" t="s">
        <v>661</v>
      </c>
      <c r="D10" s="12" t="s">
        <v>662</v>
      </c>
      <c r="E10" s="12" t="s">
        <v>663</v>
      </c>
      <c r="F10" s="12" t="s">
        <v>664</v>
      </c>
      <c r="G10" s="16" t="str">
        <f>VLOOKUP(Table2[[#This Row],[Customer ID]],Table4[[#All],[Customer ID]:[Delivery Address]],MATCH(Table2[[#Headers],[Delivery Address]],Table4[[#Headers],[Customer ID]:[Delivery Address]],),0)</f>
        <v>16 rue du tavernier, 59800 Lille</v>
      </c>
      <c r="H10" s="13">
        <f>COUNTIF(Table4[Customer ID],Table2[[#This Row],[Customer ID]])</f>
        <v>2</v>
      </c>
      <c r="I10" s="13" cm="1">
        <f t="array" ref="I10">INDEX(Table20[Points],MATCH(Table2[[#This Row],[Orders Per Customer]],Table20[Min],1),)</f>
        <v>100</v>
      </c>
      <c r="J10" s="119">
        <f>IF(Table2[[#This Row],[Orders Per Customer]]&gt;1,AVERAGEIF(Table42[Customer ID],Table2[[#This Row],[Customer ID]],Table42[Dated If]),"NOT RETURNING CUSTOMER")</f>
        <v>1</v>
      </c>
    </row>
    <row r="11" spans="1:10" ht="14.25" customHeight="1" x14ac:dyDescent="0.35">
      <c r="A11" s="13">
        <v>10</v>
      </c>
      <c r="B11" s="12" t="s">
        <v>113</v>
      </c>
      <c r="C11" s="12" t="s">
        <v>665</v>
      </c>
      <c r="D11" s="12" t="s">
        <v>666</v>
      </c>
      <c r="E11" s="12" t="s">
        <v>667</v>
      </c>
      <c r="F11" s="12" t="s">
        <v>668</v>
      </c>
      <c r="G11" s="16" t="str">
        <f>VLOOKUP(Table2[[#This Row],[Customer ID]],Table4[[#All],[Customer ID]:[Delivery Address]],MATCH(Table2[[#Headers],[Delivery Address]],Table4[[#Headers],[Customer ID]:[Delivery Address]],),0)</f>
        <v>8 rue du tavernier, 59800 Lille</v>
      </c>
      <c r="H11" s="13">
        <f>COUNTIF(Table4[Customer ID],Table2[[#This Row],[Customer ID]])</f>
        <v>4</v>
      </c>
      <c r="I11" s="13" cm="1">
        <f t="array" ref="I11">INDEX(Table20[Points],MATCH(Table2[[#This Row],[Orders Per Customer]],Table20[Min],1),)</f>
        <v>100</v>
      </c>
      <c r="J11" s="119">
        <f>IF(Table2[[#This Row],[Orders Per Customer]]&gt;1,AVERAGEIF(Table42[Customer ID],Table2[[#This Row],[Customer ID]],Table42[Dated If]),"NOT RETURNING CUSTOMER")</f>
        <v>1</v>
      </c>
    </row>
    <row r="12" spans="1:10" ht="14.25" customHeight="1" x14ac:dyDescent="0.35">
      <c r="A12" s="13">
        <v>11</v>
      </c>
      <c r="B12" s="12" t="s">
        <v>127</v>
      </c>
      <c r="C12" s="12" t="s">
        <v>669</v>
      </c>
      <c r="D12" s="12" t="s">
        <v>670</v>
      </c>
      <c r="E12" s="12" t="s">
        <v>671</v>
      </c>
      <c r="F12" s="12" t="s">
        <v>672</v>
      </c>
      <c r="G12" s="16" t="str">
        <f>VLOOKUP(Table2[[#This Row],[Customer ID]],Table4[[#All],[Customer ID]:[Delivery Address]],MATCH(Table2[[#Headers],[Delivery Address]],Table4[[#Headers],[Customer ID]:[Delivery Address]],),0)</f>
        <v>7 rue du tavernier, 59800 Lille</v>
      </c>
      <c r="H12" s="13">
        <f>COUNTIF(Table4[Customer ID],Table2[[#This Row],[Customer ID]])</f>
        <v>2</v>
      </c>
      <c r="I12" s="13" cm="1">
        <f t="array" ref="I12">INDEX(Table20[Points],MATCH(Table2[[#This Row],[Orders Per Customer]],Table20[Min],1),)</f>
        <v>100</v>
      </c>
      <c r="J12" s="119">
        <f>IF(Table2[[#This Row],[Orders Per Customer]]&gt;1,AVERAGEIF(Table42[Customer ID],Table2[[#This Row],[Customer ID]],Table42[Dated If]),"NOT RETURNING CUSTOMER")</f>
        <v>1</v>
      </c>
    </row>
    <row r="13" spans="1:10" ht="14.25" customHeight="1" x14ac:dyDescent="0.35">
      <c r="A13" s="13">
        <v>12</v>
      </c>
      <c r="B13" s="12" t="s">
        <v>133</v>
      </c>
      <c r="C13" s="12" t="s">
        <v>673</v>
      </c>
      <c r="D13" s="12" t="s">
        <v>674</v>
      </c>
      <c r="E13" s="12" t="s">
        <v>675</v>
      </c>
      <c r="F13" s="12" t="s">
        <v>676</v>
      </c>
      <c r="G13" s="16" t="str">
        <f>VLOOKUP(Table2[[#This Row],[Customer ID]],Table4[[#All],[Customer ID]:[Delivery Address]],MATCH(Table2[[#Headers],[Delivery Address]],Table4[[#Headers],[Customer ID]:[Delivery Address]],),0)</f>
        <v>54 rue du tavernier, 59800 Lille</v>
      </c>
      <c r="H13" s="13">
        <f>COUNTIF(Table4[Customer ID],Table2[[#This Row],[Customer ID]])</f>
        <v>2</v>
      </c>
      <c r="I13" s="13" cm="1">
        <f t="array" ref="I13">INDEX(Table20[Points],MATCH(Table2[[#This Row],[Orders Per Customer]],Table20[Min],1),)</f>
        <v>100</v>
      </c>
      <c r="J13" s="119">
        <f>IF(Table2[[#This Row],[Orders Per Customer]]&gt;1,AVERAGEIF(Table42[Customer ID],Table2[[#This Row],[Customer ID]],Table42[Dated If]),"NOT RETURNING CUSTOMER")</f>
        <v>1</v>
      </c>
    </row>
    <row r="14" spans="1:10" ht="14.25" customHeight="1" x14ac:dyDescent="0.35">
      <c r="A14" s="13">
        <v>13</v>
      </c>
      <c r="B14" s="12" t="s">
        <v>141</v>
      </c>
      <c r="C14" s="12" t="s">
        <v>677</v>
      </c>
      <c r="D14" s="12" t="s">
        <v>678</v>
      </c>
      <c r="E14" s="12" t="s">
        <v>679</v>
      </c>
      <c r="F14" s="12" t="s">
        <v>680</v>
      </c>
      <c r="G14" s="16" t="str">
        <f>VLOOKUP(Table2[[#This Row],[Customer ID]],Table4[[#All],[Customer ID]:[Delivery Address]],MATCH(Table2[[#Headers],[Delivery Address]],Table4[[#Headers],[Customer ID]:[Delivery Address]],),0)</f>
        <v>19 rue du tavernier, 59800 Lille</v>
      </c>
      <c r="H14" s="13">
        <f>COUNTIF(Table4[Customer ID],Table2[[#This Row],[Customer ID]])</f>
        <v>2</v>
      </c>
      <c r="I14" s="13" cm="1">
        <f t="array" ref="I14">INDEX(Table20[Points],MATCH(Table2[[#This Row],[Orders Per Customer]],Table20[Min],1),)</f>
        <v>100</v>
      </c>
      <c r="J14" s="119">
        <f>IF(Table2[[#This Row],[Orders Per Customer]]&gt;1,AVERAGEIF(Table42[Customer ID],Table2[[#This Row],[Customer ID]],Table42[Dated If]),"NOT RETURNING CUSTOMER")</f>
        <v>1</v>
      </c>
    </row>
    <row r="15" spans="1:10" ht="14.25" customHeight="1" x14ac:dyDescent="0.35">
      <c r="A15" s="13">
        <v>14</v>
      </c>
      <c r="B15" s="12" t="s">
        <v>149</v>
      </c>
      <c r="C15" s="12" t="s">
        <v>681</v>
      </c>
      <c r="D15" s="12" t="s">
        <v>682</v>
      </c>
      <c r="E15" s="12" t="s">
        <v>683</v>
      </c>
      <c r="F15" s="12" t="s">
        <v>684</v>
      </c>
      <c r="G15" s="16" t="str">
        <f>VLOOKUP(Table2[[#This Row],[Customer ID]],Table4[[#All],[Customer ID]:[Delivery Address]],MATCH(Table2[[#Headers],[Delivery Address]],Table4[[#Headers],[Customer ID]:[Delivery Address]],),0)</f>
        <v>9 rue du tavernier, 59800 Lille</v>
      </c>
      <c r="H15" s="13">
        <f>COUNTIF(Table4[Customer ID],Table2[[#This Row],[Customer ID]])</f>
        <v>3</v>
      </c>
      <c r="I15" s="13" cm="1">
        <f t="array" ref="I15">INDEX(Table20[Points],MATCH(Table2[[#This Row],[Orders Per Customer]],Table20[Min],1),)</f>
        <v>100</v>
      </c>
      <c r="J15" s="119">
        <f>IF(Table2[[#This Row],[Orders Per Customer]]&gt;1,AVERAGEIF(Table42[Customer ID],Table2[[#This Row],[Customer ID]],Table42[Dated If]),"NOT RETURNING CUSTOMER")</f>
        <v>1</v>
      </c>
    </row>
    <row r="16" spans="1:10" ht="14.25" customHeight="1" x14ac:dyDescent="0.35">
      <c r="A16" s="13">
        <v>15</v>
      </c>
      <c r="B16" s="12" t="s">
        <v>161</v>
      </c>
      <c r="C16" s="12" t="s">
        <v>685</v>
      </c>
      <c r="D16" s="12" t="s">
        <v>686</v>
      </c>
      <c r="E16" s="12" t="s">
        <v>687</v>
      </c>
      <c r="F16" s="12" t="s">
        <v>688</v>
      </c>
      <c r="G16" s="16" t="str">
        <f>VLOOKUP(Table2[[#This Row],[Customer ID]],Table4[[#All],[Customer ID]:[Delivery Address]],MATCH(Table2[[#Headers],[Delivery Address]],Table4[[#Headers],[Customer ID]:[Delivery Address]],),0)</f>
        <v>11 rue du tavernier, 59800 Lille</v>
      </c>
      <c r="H16" s="13">
        <f>COUNTIF(Table4[Customer ID],Table2[[#This Row],[Customer ID]])</f>
        <v>4</v>
      </c>
      <c r="I16" s="13" cm="1">
        <f t="array" ref="I16">INDEX(Table20[Points],MATCH(Table2[[#This Row],[Orders Per Customer]],Table20[Min],1),)</f>
        <v>100</v>
      </c>
      <c r="J16" s="119">
        <f>IF(Table2[[#This Row],[Orders Per Customer]]&gt;1,AVERAGEIF(Table42[Customer ID],Table2[[#This Row],[Customer ID]],Table42[Dated If]),"NOT RETURNING CUSTOMER")</f>
        <v>1</v>
      </c>
    </row>
    <row r="17" spans="1:10" ht="14.25" customHeight="1" x14ac:dyDescent="0.35">
      <c r="A17" s="13">
        <v>16</v>
      </c>
      <c r="B17" s="12" t="s">
        <v>175</v>
      </c>
      <c r="C17" s="12" t="s">
        <v>689</v>
      </c>
      <c r="D17" s="12" t="s">
        <v>690</v>
      </c>
      <c r="E17" s="12" t="s">
        <v>691</v>
      </c>
      <c r="F17" s="12" t="s">
        <v>692</v>
      </c>
      <c r="G17" s="16" t="str">
        <f>VLOOKUP(Table2[[#This Row],[Customer ID]],Table4[[#All],[Customer ID]:[Delivery Address]],MATCH(Table2[[#Headers],[Delivery Address]],Table4[[#Headers],[Customer ID]:[Delivery Address]],),0)</f>
        <v>78 rue du tavernier, 59800 Lille</v>
      </c>
      <c r="H17" s="13">
        <f>COUNTIF(Table4[Customer ID],Table2[[#This Row],[Customer ID]])</f>
        <v>2</v>
      </c>
      <c r="I17" s="13" cm="1">
        <f t="array" ref="I17">INDEX(Table20[Points],MATCH(Table2[[#This Row],[Orders Per Customer]],Table20[Min],1),)</f>
        <v>100</v>
      </c>
      <c r="J17" s="119">
        <f>IF(Table2[[#This Row],[Orders Per Customer]]&gt;1,AVERAGEIF(Table42[Customer ID],Table2[[#This Row],[Customer ID]],Table42[Dated If]),"NOT RETURNING CUSTOMER")</f>
        <v>1</v>
      </c>
    </row>
    <row r="18" spans="1:10" ht="14.25" customHeight="1" x14ac:dyDescent="0.35">
      <c r="A18" s="13">
        <v>17</v>
      </c>
      <c r="B18" s="12" t="s">
        <v>183</v>
      </c>
      <c r="C18" s="12" t="s">
        <v>693</v>
      </c>
      <c r="D18" s="12" t="s">
        <v>694</v>
      </c>
      <c r="E18" s="12" t="s">
        <v>695</v>
      </c>
      <c r="F18" s="12" t="s">
        <v>696</v>
      </c>
      <c r="G18" s="16" t="str">
        <f>VLOOKUP(Table2[[#This Row],[Customer ID]],Table4[[#All],[Customer ID]:[Delivery Address]],MATCH(Table2[[#Headers],[Delivery Address]],Table4[[#Headers],[Customer ID]:[Delivery Address]],),0)</f>
        <v>62 rue du tavernier, 59800 Lille</v>
      </c>
      <c r="H18" s="13">
        <f>COUNTIF(Table4[Customer ID],Table2[[#This Row],[Customer ID]])</f>
        <v>2</v>
      </c>
      <c r="I18" s="13" cm="1">
        <f t="array" ref="I18">INDEX(Table20[Points],MATCH(Table2[[#This Row],[Orders Per Customer]],Table20[Min],1),)</f>
        <v>100</v>
      </c>
      <c r="J18" s="119">
        <f>IF(Table2[[#This Row],[Orders Per Customer]]&gt;1,AVERAGEIF(Table42[Customer ID],Table2[[#This Row],[Customer ID]],Table42[Dated If]),"NOT RETURNING CUSTOMER")</f>
        <v>1</v>
      </c>
    </row>
    <row r="19" spans="1:10" ht="14.25" customHeight="1" x14ac:dyDescent="0.35">
      <c r="A19" s="13">
        <v>18</v>
      </c>
      <c r="B19" s="12" t="s">
        <v>191</v>
      </c>
      <c r="C19" s="12" t="s">
        <v>697</v>
      </c>
      <c r="D19" s="12" t="s">
        <v>698</v>
      </c>
      <c r="E19" s="12" t="s">
        <v>699</v>
      </c>
      <c r="F19" s="12" t="s">
        <v>700</v>
      </c>
      <c r="G19" s="16" t="str">
        <f>VLOOKUP(Table2[[#This Row],[Customer ID]],Table4[[#All],[Customer ID]:[Delivery Address]],MATCH(Table2[[#Headers],[Delivery Address]],Table4[[#Headers],[Customer ID]:[Delivery Address]],),0)</f>
        <v>14 rue du tavernier, 59800 Lille</v>
      </c>
      <c r="H19" s="13">
        <f>COUNTIF(Table4[Customer ID],Table2[[#This Row],[Customer ID]])</f>
        <v>2</v>
      </c>
      <c r="I19" s="13" cm="1">
        <f t="array" ref="I19">INDEX(Table20[Points],MATCH(Table2[[#This Row],[Orders Per Customer]],Table20[Min],1),)</f>
        <v>100</v>
      </c>
      <c r="J19" s="119">
        <f>IF(Table2[[#This Row],[Orders Per Customer]]&gt;1,AVERAGEIF(Table42[Customer ID],Table2[[#This Row],[Customer ID]],Table42[Dated If]),"NOT RETURNING CUSTOMER")</f>
        <v>1</v>
      </c>
    </row>
    <row r="20" spans="1:10" ht="14.25" customHeight="1" x14ac:dyDescent="0.35">
      <c r="A20" s="13">
        <v>19</v>
      </c>
      <c r="B20" s="12" t="s">
        <v>199</v>
      </c>
      <c r="C20" s="12" t="s">
        <v>701</v>
      </c>
      <c r="D20" s="12" t="s">
        <v>702</v>
      </c>
      <c r="E20" s="12" t="s">
        <v>703</v>
      </c>
      <c r="F20" s="12" t="s">
        <v>704</v>
      </c>
      <c r="G20" s="16" t="str">
        <f>VLOOKUP(Table2[[#This Row],[Customer ID]],Table4[[#All],[Customer ID]:[Delivery Address]],MATCH(Table2[[#Headers],[Delivery Address]],Table4[[#Headers],[Customer ID]:[Delivery Address]],),0)</f>
        <v>64 rue du tavernier, 59800 Lille</v>
      </c>
      <c r="H20" s="13">
        <f>COUNTIF(Table4[Customer ID],Table2[[#This Row],[Customer ID]])</f>
        <v>3</v>
      </c>
      <c r="I20" s="13" cm="1">
        <f t="array" ref="I20">INDEX(Table20[Points],MATCH(Table2[[#This Row],[Orders Per Customer]],Table20[Min],1),)</f>
        <v>100</v>
      </c>
      <c r="J20" s="119">
        <f>IF(Table2[[#This Row],[Orders Per Customer]]&gt;1,AVERAGEIF(Table42[Customer ID],Table2[[#This Row],[Customer ID]],Table42[Dated If]),"NOT RETURNING CUSTOMER")</f>
        <v>1</v>
      </c>
    </row>
    <row r="21" spans="1:10" ht="14.25" customHeight="1" x14ac:dyDescent="0.35">
      <c r="A21" s="13">
        <v>20</v>
      </c>
      <c r="B21" s="12" t="s">
        <v>210</v>
      </c>
      <c r="C21" s="12" t="s">
        <v>705</v>
      </c>
      <c r="D21" s="12" t="s">
        <v>706</v>
      </c>
      <c r="E21" s="12" t="s">
        <v>707</v>
      </c>
      <c r="F21" s="12" t="s">
        <v>708</v>
      </c>
      <c r="G21" s="16" t="str">
        <f>VLOOKUP(Table2[[#This Row],[Customer ID]],Table4[[#All],[Customer ID]:[Delivery Address]],MATCH(Table2[[#Headers],[Delivery Address]],Table4[[#Headers],[Customer ID]:[Delivery Address]],),0)</f>
        <v>68 rue du tavernier, 59800 Lille</v>
      </c>
      <c r="H21" s="13">
        <f>COUNTIF(Table4[Customer ID],Table2[[#This Row],[Customer ID]])</f>
        <v>1</v>
      </c>
      <c r="I21" s="13" cm="1">
        <f t="array" ref="I21">INDEX(Table20[Points],MATCH(Table2[[#This Row],[Orders Per Customer]],Table20[Min],1),)</f>
        <v>0</v>
      </c>
      <c r="J21" s="119" t="str">
        <f>IF(Table2[[#This Row],[Orders Per Customer]]&gt;1,AVERAGEIF(Table42[Customer ID],Table2[[#This Row],[Customer ID]],Table42[Dated If]),"NOT RETURNING CUSTOMER")</f>
        <v>NOT RETURNING CUSTOMER</v>
      </c>
    </row>
    <row r="22" spans="1:10" ht="14.25" customHeight="1" x14ac:dyDescent="0.35">
      <c r="A22" s="13">
        <v>21</v>
      </c>
      <c r="B22" s="12" t="s">
        <v>214</v>
      </c>
      <c r="C22" s="12" t="s">
        <v>709</v>
      </c>
      <c r="D22" s="12" t="s">
        <v>710</v>
      </c>
      <c r="E22" s="12" t="s">
        <v>711</v>
      </c>
      <c r="F22" s="12" t="s">
        <v>712</v>
      </c>
      <c r="G22" s="16" t="str">
        <f>VLOOKUP(Table2[[#This Row],[Customer ID]],Table4[[#All],[Customer ID]:[Delivery Address]],MATCH(Table2[[#Headers],[Delivery Address]],Table4[[#Headers],[Customer ID]:[Delivery Address]],),0)</f>
        <v>65 rue du tavernier, 59800 Lille</v>
      </c>
      <c r="H22" s="13">
        <f>COUNTIF(Table4[Customer ID],Table2[[#This Row],[Customer ID]])</f>
        <v>5</v>
      </c>
      <c r="I22" s="13" cm="1">
        <f t="array" ref="I22">INDEX(Table20[Points],MATCH(Table2[[#This Row],[Orders Per Customer]],Table20[Min],1),)</f>
        <v>100</v>
      </c>
      <c r="J22" s="119">
        <f>IF(Table2[[#This Row],[Orders Per Customer]]&gt;1,AVERAGEIF(Table42[Customer ID],Table2[[#This Row],[Customer ID]],Table42[Dated If]),"NOT RETURNING CUSTOMER")</f>
        <v>1</v>
      </c>
    </row>
    <row r="23" spans="1:10" ht="14.25" customHeight="1" x14ac:dyDescent="0.35">
      <c r="A23" s="13">
        <v>22</v>
      </c>
      <c r="B23" s="12" t="s">
        <v>231</v>
      </c>
      <c r="C23" s="12" t="s">
        <v>713</v>
      </c>
      <c r="D23" s="12" t="s">
        <v>714</v>
      </c>
      <c r="E23" s="12" t="s">
        <v>715</v>
      </c>
      <c r="F23" s="12" t="s">
        <v>716</v>
      </c>
      <c r="G23" s="16" t="str">
        <f>VLOOKUP(Table2[[#This Row],[Customer ID]],Table4[[#All],[Customer ID]:[Delivery Address]],MATCH(Table2[[#Headers],[Delivery Address]],Table4[[#Headers],[Customer ID]:[Delivery Address]],),0)</f>
        <v>27 rue du tavernier, 59800 Lille</v>
      </c>
      <c r="H23" s="13">
        <f>COUNTIF(Table4[Customer ID],Table2[[#This Row],[Customer ID]])</f>
        <v>4</v>
      </c>
      <c r="I23" s="13" cm="1">
        <f t="array" ref="I23">INDEX(Table20[Points],MATCH(Table2[[#This Row],[Orders Per Customer]],Table20[Min],1),)</f>
        <v>100</v>
      </c>
      <c r="J23" s="119">
        <f>IF(Table2[[#This Row],[Orders Per Customer]]&gt;1,AVERAGEIF(Table42[Customer ID],Table2[[#This Row],[Customer ID]],Table42[Dated If]),"NOT RETURNING CUSTOMER")</f>
        <v>1</v>
      </c>
    </row>
    <row r="24" spans="1:10" ht="14.25" customHeight="1" x14ac:dyDescent="0.35">
      <c r="A24" s="13">
        <v>23</v>
      </c>
      <c r="B24" s="12" t="s">
        <v>244</v>
      </c>
      <c r="C24" s="12" t="s">
        <v>717</v>
      </c>
      <c r="D24" s="12" t="s">
        <v>718</v>
      </c>
      <c r="E24" s="12" t="s">
        <v>719</v>
      </c>
      <c r="F24" s="12" t="s">
        <v>720</v>
      </c>
      <c r="G24" s="16" t="str">
        <f>VLOOKUP(Table2[[#This Row],[Customer ID]],Table4[[#All],[Customer ID]:[Delivery Address]],MATCH(Table2[[#Headers],[Delivery Address]],Table4[[#Headers],[Customer ID]:[Delivery Address]],),0)</f>
        <v>75 rue du tavernier, 59800 Lille</v>
      </c>
      <c r="H24" s="13">
        <f>COUNTIF(Table4[Customer ID],Table2[[#This Row],[Customer ID]])</f>
        <v>2</v>
      </c>
      <c r="I24" s="13" cm="1">
        <f t="array" ref="I24">INDEX(Table20[Points],MATCH(Table2[[#This Row],[Orders Per Customer]],Table20[Min],1),)</f>
        <v>100</v>
      </c>
      <c r="J24" s="119">
        <f>IF(Table2[[#This Row],[Orders Per Customer]]&gt;1,AVERAGEIF(Table42[Customer ID],Table2[[#This Row],[Customer ID]],Table42[Dated If]),"NOT RETURNING CUSTOMER")</f>
        <v>1</v>
      </c>
    </row>
    <row r="25" spans="1:10" ht="14.25" customHeight="1" x14ac:dyDescent="0.35">
      <c r="A25" s="13">
        <v>24</v>
      </c>
      <c r="B25" s="12" t="s">
        <v>250</v>
      </c>
      <c r="C25" s="12" t="s">
        <v>721</v>
      </c>
      <c r="D25" s="12" t="s">
        <v>722</v>
      </c>
      <c r="E25" s="12" t="s">
        <v>723</v>
      </c>
      <c r="F25" s="12" t="s">
        <v>724</v>
      </c>
      <c r="G25" s="16" t="str">
        <f>VLOOKUP(Table2[[#This Row],[Customer ID]],Table4[[#All],[Customer ID]:[Delivery Address]],MATCH(Table2[[#Headers],[Delivery Address]],Table4[[#Headers],[Customer ID]:[Delivery Address]],),0)</f>
        <v>35 rue du tavernier, 59800 Lille</v>
      </c>
      <c r="H25" s="13">
        <f>COUNTIF(Table4[Customer ID],Table2[[#This Row],[Customer ID]])</f>
        <v>1</v>
      </c>
      <c r="I25" s="13" cm="1">
        <f t="array" ref="I25">INDEX(Table20[Points],MATCH(Table2[[#This Row],[Orders Per Customer]],Table20[Min],1),)</f>
        <v>0</v>
      </c>
      <c r="J25" s="119" t="str">
        <f>IF(Table2[[#This Row],[Orders Per Customer]]&gt;1,AVERAGEIF(Table42[Customer ID],Table2[[#This Row],[Customer ID]],Table42[Dated If]),"NOT RETURNING CUSTOMER")</f>
        <v>NOT RETURNING CUSTOMER</v>
      </c>
    </row>
    <row r="26" spans="1:10" ht="14.25" customHeight="1" x14ac:dyDescent="0.35">
      <c r="A26" s="13">
        <v>25</v>
      </c>
      <c r="B26" s="12" t="s">
        <v>254</v>
      </c>
      <c r="C26" s="12" t="s">
        <v>725</v>
      </c>
      <c r="D26" s="12" t="s">
        <v>726</v>
      </c>
      <c r="E26" s="12" t="s">
        <v>727</v>
      </c>
      <c r="F26" s="12" t="s">
        <v>728</v>
      </c>
      <c r="G26" s="16" t="str">
        <f>VLOOKUP(Table2[[#This Row],[Customer ID]],Table4[[#All],[Customer ID]:[Delivery Address]],MATCH(Table2[[#Headers],[Delivery Address]],Table4[[#Headers],[Customer ID]:[Delivery Address]],),0)</f>
        <v>40 rue du tavernier, 59800 Lille</v>
      </c>
      <c r="H26" s="13">
        <f>COUNTIF(Table4[Customer ID],Table2[[#This Row],[Customer ID]])</f>
        <v>2</v>
      </c>
      <c r="I26" s="13" cm="1">
        <f t="array" ref="I26">INDEX(Table20[Points],MATCH(Table2[[#This Row],[Orders Per Customer]],Table20[Min],1),)</f>
        <v>100</v>
      </c>
      <c r="J26" s="119">
        <f>IF(Table2[[#This Row],[Orders Per Customer]]&gt;1,AVERAGEIF(Table42[Customer ID],Table2[[#This Row],[Customer ID]],Table42[Dated If]),"NOT RETURNING CUSTOMER")</f>
        <v>1</v>
      </c>
    </row>
    <row r="27" spans="1:10" ht="14.25" customHeight="1" x14ac:dyDescent="0.35">
      <c r="A27" s="13">
        <v>26</v>
      </c>
      <c r="B27" s="12" t="s">
        <v>260</v>
      </c>
      <c r="C27" s="12" t="s">
        <v>729</v>
      </c>
      <c r="D27" s="12" t="s">
        <v>730</v>
      </c>
      <c r="E27" s="12" t="s">
        <v>731</v>
      </c>
      <c r="F27" s="12" t="s">
        <v>732</v>
      </c>
      <c r="G27" s="16" t="str">
        <f>VLOOKUP(Table2[[#This Row],[Customer ID]],Table4[[#All],[Customer ID]:[Delivery Address]],MATCH(Table2[[#Headers],[Delivery Address]],Table4[[#Headers],[Customer ID]:[Delivery Address]],),0)</f>
        <v>63 rue du tavernier, 59800 Lille</v>
      </c>
      <c r="H27" s="13">
        <f>COUNTIF(Table4[Customer ID],Table2[[#This Row],[Customer ID]])</f>
        <v>3</v>
      </c>
      <c r="I27" s="13" cm="1">
        <f t="array" ref="I27">INDEX(Table20[Points],MATCH(Table2[[#This Row],[Orders Per Customer]],Table20[Min],1),)</f>
        <v>100</v>
      </c>
      <c r="J27" s="119">
        <f>IF(Table2[[#This Row],[Orders Per Customer]]&gt;1,AVERAGEIF(Table42[Customer ID],Table2[[#This Row],[Customer ID]],Table42[Dated If]),"NOT RETURNING CUSTOMER")</f>
        <v>1</v>
      </c>
    </row>
    <row r="28" spans="1:10" ht="14.25" customHeight="1" x14ac:dyDescent="0.35">
      <c r="A28" s="13">
        <v>27</v>
      </c>
      <c r="B28" s="12" t="s">
        <v>267</v>
      </c>
      <c r="C28" s="12" t="s">
        <v>733</v>
      </c>
      <c r="D28" s="12" t="s">
        <v>734</v>
      </c>
      <c r="E28" s="12" t="s">
        <v>735</v>
      </c>
      <c r="F28" s="12" t="s">
        <v>736</v>
      </c>
      <c r="G28" s="16" t="str">
        <f>VLOOKUP(Table2[[#This Row],[Customer ID]],Table4[[#All],[Customer ID]:[Delivery Address]],MATCH(Table2[[#Headers],[Delivery Address]],Table4[[#Headers],[Customer ID]:[Delivery Address]],),0)</f>
        <v>6 rue du tavernier, 59800 Lille</v>
      </c>
      <c r="H28" s="13">
        <f>COUNTIF(Table4[Customer ID],Table2[[#This Row],[Customer ID]])</f>
        <v>2</v>
      </c>
      <c r="I28" s="13" cm="1">
        <f t="array" ref="I28">INDEX(Table20[Points],MATCH(Table2[[#This Row],[Orders Per Customer]],Table20[Min],1),)</f>
        <v>100</v>
      </c>
      <c r="J28" s="119">
        <f>IF(Table2[[#This Row],[Orders Per Customer]]&gt;1,AVERAGEIF(Table42[Customer ID],Table2[[#This Row],[Customer ID]],Table42[Dated If]),"NOT RETURNING CUSTOMER")</f>
        <v>1</v>
      </c>
    </row>
    <row r="29" spans="1:10" ht="14.25" customHeight="1" x14ac:dyDescent="0.35">
      <c r="A29" s="13">
        <v>28</v>
      </c>
      <c r="B29" s="12" t="s">
        <v>271</v>
      </c>
      <c r="C29" s="12" t="s">
        <v>737</v>
      </c>
      <c r="D29" s="12" t="s">
        <v>738</v>
      </c>
      <c r="E29" s="12" t="s">
        <v>739</v>
      </c>
      <c r="F29" s="12" t="s">
        <v>740</v>
      </c>
      <c r="G29" s="16" t="str">
        <f>VLOOKUP(Table2[[#This Row],[Customer ID]],Table4[[#All],[Customer ID]:[Delivery Address]],MATCH(Table2[[#Headers],[Delivery Address]],Table4[[#Headers],[Customer ID]:[Delivery Address]],),0)</f>
        <v>10 rue du tavernier, 59800 Lille</v>
      </c>
      <c r="H29" s="13">
        <f>COUNTIF(Table4[Customer ID],Table2[[#This Row],[Customer ID]])</f>
        <v>4</v>
      </c>
      <c r="I29" s="13" cm="1">
        <f t="array" ref="I29">INDEX(Table20[Points],MATCH(Table2[[#This Row],[Orders Per Customer]],Table20[Min],1),)</f>
        <v>100</v>
      </c>
      <c r="J29" s="119">
        <f>IF(Table2[[#This Row],[Orders Per Customer]]&gt;1,AVERAGEIF(Table42[Customer ID],Table2[[#This Row],[Customer ID]],Table42[Dated If]),"NOT RETURNING CUSTOMER")</f>
        <v>1</v>
      </c>
    </row>
    <row r="30" spans="1:10" ht="14.25" customHeight="1" x14ac:dyDescent="0.35">
      <c r="A30" s="13">
        <v>29</v>
      </c>
      <c r="B30" s="12" t="s">
        <v>280</v>
      </c>
      <c r="C30" s="12" t="s">
        <v>741</v>
      </c>
      <c r="D30" s="12" t="s">
        <v>742</v>
      </c>
      <c r="E30" s="12" t="s">
        <v>743</v>
      </c>
      <c r="F30" s="12" t="s">
        <v>744</v>
      </c>
      <c r="G30" s="16" t="str">
        <f>VLOOKUP(Table2[[#This Row],[Customer ID]],Table4[[#All],[Customer ID]:[Delivery Address]],MATCH(Table2[[#Headers],[Delivery Address]],Table4[[#Headers],[Customer ID]:[Delivery Address]],),0)</f>
        <v>3 rue du tavernier, 59800 Lille</v>
      </c>
      <c r="H30" s="13">
        <f>COUNTIF(Table4[Customer ID],Table2[[#This Row],[Customer ID]])</f>
        <v>4</v>
      </c>
      <c r="I30" s="13" cm="1">
        <f t="array" ref="I30">INDEX(Table20[Points],MATCH(Table2[[#This Row],[Orders Per Customer]],Table20[Min],1),)</f>
        <v>100</v>
      </c>
      <c r="J30" s="119">
        <f>IF(Table2[[#This Row],[Orders Per Customer]]&gt;1,AVERAGEIF(Table42[Customer ID],Table2[[#This Row],[Customer ID]],Table42[Dated If]),"NOT RETURNING CUSTOMER")</f>
        <v>1</v>
      </c>
    </row>
    <row r="31" spans="1:10" ht="14.25" customHeight="1" x14ac:dyDescent="0.35">
      <c r="A31" s="13">
        <v>30</v>
      </c>
      <c r="B31" s="12" t="s">
        <v>288</v>
      </c>
      <c r="C31" s="12" t="s">
        <v>745</v>
      </c>
      <c r="D31" s="12" t="s">
        <v>746</v>
      </c>
      <c r="E31" s="12" t="s">
        <v>747</v>
      </c>
      <c r="F31" s="12" t="s">
        <v>748</v>
      </c>
      <c r="G31" s="16" t="str">
        <f>VLOOKUP(Table2[[#This Row],[Customer ID]],Table4[[#All],[Customer ID]:[Delivery Address]],MATCH(Table2[[#Headers],[Delivery Address]],Table4[[#Headers],[Customer ID]:[Delivery Address]],),0)</f>
        <v>2 rue du tavernier, 59800 Lille</v>
      </c>
      <c r="H31" s="13">
        <f>COUNTIF(Table4[Customer ID],Table2[[#This Row],[Customer ID]])</f>
        <v>1</v>
      </c>
      <c r="I31" s="13" cm="1">
        <f t="array" ref="I31">INDEX(Table20[Points],MATCH(Table2[[#This Row],[Orders Per Customer]],Table20[Min],1),)</f>
        <v>0</v>
      </c>
      <c r="J31" s="119" t="str">
        <f>IF(Table2[[#This Row],[Orders Per Customer]]&gt;1,AVERAGEIF(Table42[Customer ID],Table2[[#This Row],[Customer ID]],Table42[Dated If]),"NOT RETURNING CUSTOMER")</f>
        <v>NOT RETURNING CUSTOMER</v>
      </c>
    </row>
    <row r="32" spans="1:10" ht="14.25" customHeight="1" x14ac:dyDescent="0.35">
      <c r="A32" s="13">
        <v>31</v>
      </c>
      <c r="B32" s="12" t="s">
        <v>292</v>
      </c>
      <c r="C32" s="12" t="s">
        <v>749</v>
      </c>
      <c r="D32" s="12" t="s">
        <v>750</v>
      </c>
      <c r="E32" s="12" t="s">
        <v>751</v>
      </c>
      <c r="F32" s="12" t="s">
        <v>752</v>
      </c>
      <c r="G32" s="16" t="str">
        <f>VLOOKUP(Table2[[#This Row],[Customer ID]],Table4[[#All],[Customer ID]:[Delivery Address]],MATCH(Table2[[#Headers],[Delivery Address]],Table4[[#Headers],[Customer ID]:[Delivery Address]],),0)</f>
        <v>25 rue du tavernier, 59800 Lille</v>
      </c>
      <c r="H32" s="13">
        <f>COUNTIF(Table4[Customer ID],Table2[[#This Row],[Customer ID]])</f>
        <v>2</v>
      </c>
      <c r="I32" s="13" cm="1">
        <f t="array" ref="I32">INDEX(Table20[Points],MATCH(Table2[[#This Row],[Orders Per Customer]],Table20[Min],1),)</f>
        <v>100</v>
      </c>
      <c r="J32" s="119">
        <f>IF(Table2[[#This Row],[Orders Per Customer]]&gt;1,AVERAGEIF(Table42[Customer ID],Table2[[#This Row],[Customer ID]],Table42[Dated If]),"NOT RETURNING CUSTOMER")</f>
        <v>1</v>
      </c>
    </row>
    <row r="33" spans="1:10" ht="14.25" customHeight="1" x14ac:dyDescent="0.35">
      <c r="A33" s="13">
        <v>32</v>
      </c>
      <c r="B33" s="12" t="s">
        <v>298</v>
      </c>
      <c r="C33" s="12" t="s">
        <v>753</v>
      </c>
      <c r="D33" s="12" t="s">
        <v>754</v>
      </c>
      <c r="E33" s="12" t="s">
        <v>755</v>
      </c>
      <c r="F33" s="12" t="s">
        <v>756</v>
      </c>
      <c r="G33" s="16" t="str">
        <f>VLOOKUP(Table2[[#This Row],[Customer ID]],Table4[[#All],[Customer ID]:[Delivery Address]],MATCH(Table2[[#Headers],[Delivery Address]],Table4[[#Headers],[Customer ID]:[Delivery Address]],),0)</f>
        <v>55 rue du tavernier, 59800 Lille</v>
      </c>
      <c r="H33" s="13">
        <f>COUNTIF(Table4[Customer ID],Table2[[#This Row],[Customer ID]])</f>
        <v>5</v>
      </c>
      <c r="I33" s="13" cm="1">
        <f t="array" ref="I33">INDEX(Table20[Points],MATCH(Table2[[#This Row],[Orders Per Customer]],Table20[Min],1),)</f>
        <v>100</v>
      </c>
      <c r="J33" s="119">
        <f>IF(Table2[[#This Row],[Orders Per Customer]]&gt;1,AVERAGEIF(Table42[Customer ID],Table2[[#This Row],[Customer ID]],Table42[Dated If]),"NOT RETURNING CUSTOMER")</f>
        <v>1</v>
      </c>
    </row>
    <row r="34" spans="1:10" ht="14.25" customHeight="1" x14ac:dyDescent="0.35">
      <c r="A34" s="13">
        <v>33</v>
      </c>
      <c r="B34" s="12" t="s">
        <v>310</v>
      </c>
      <c r="C34" s="12" t="s">
        <v>757</v>
      </c>
      <c r="D34" s="12" t="s">
        <v>758</v>
      </c>
      <c r="E34" s="12" t="s">
        <v>759</v>
      </c>
      <c r="F34" s="12" t="s">
        <v>760</v>
      </c>
      <c r="G34" s="16" t="str">
        <f>VLOOKUP(Table2[[#This Row],[Customer ID]],Table4[[#All],[Customer ID]:[Delivery Address]],MATCH(Table2[[#Headers],[Delivery Address]],Table4[[#Headers],[Customer ID]:[Delivery Address]],),0)</f>
        <v>26 rue du tavernier, 59800 Lille</v>
      </c>
      <c r="H34" s="13">
        <f>COUNTIF(Table4[Customer ID],Table2[[#This Row],[Customer ID]])</f>
        <v>2</v>
      </c>
      <c r="I34" s="13" cm="1">
        <f t="array" ref="I34">INDEX(Table20[Points],MATCH(Table2[[#This Row],[Orders Per Customer]],Table20[Min],1),)</f>
        <v>100</v>
      </c>
      <c r="J34" s="119">
        <f>IF(Table2[[#This Row],[Orders Per Customer]]&gt;1,AVERAGEIF(Table42[Customer ID],Table2[[#This Row],[Customer ID]],Table42[Dated If]),"NOT RETURNING CUSTOMER")</f>
        <v>1</v>
      </c>
    </row>
    <row r="35" spans="1:10" ht="14.25" customHeight="1" x14ac:dyDescent="0.35">
      <c r="A35" s="13">
        <v>34</v>
      </c>
      <c r="B35" s="12" t="s">
        <v>316</v>
      </c>
      <c r="C35" s="12" t="s">
        <v>761</v>
      </c>
      <c r="D35" s="12" t="s">
        <v>762</v>
      </c>
      <c r="E35" s="12" t="s">
        <v>763</v>
      </c>
      <c r="F35" s="12" t="s">
        <v>764</v>
      </c>
      <c r="G35" s="16" t="str">
        <f>VLOOKUP(Table2[[#This Row],[Customer ID]],Table4[[#All],[Customer ID]:[Delivery Address]],MATCH(Table2[[#Headers],[Delivery Address]],Table4[[#Headers],[Customer ID]:[Delivery Address]],),0)</f>
        <v>77 rue du tavernier, 59800 Lille</v>
      </c>
      <c r="H35" s="13">
        <f>COUNTIF(Table4[Customer ID],Table2[[#This Row],[Customer ID]])</f>
        <v>2</v>
      </c>
      <c r="I35" s="13" cm="1">
        <f t="array" ref="I35">INDEX(Table20[Points],MATCH(Table2[[#This Row],[Orders Per Customer]],Table20[Min],1),)</f>
        <v>100</v>
      </c>
      <c r="J35" s="119">
        <f>IF(Table2[[#This Row],[Orders Per Customer]]&gt;1,AVERAGEIF(Table42[Customer ID],Table2[[#This Row],[Customer ID]],Table42[Dated If]),"NOT RETURNING CUSTOMER")</f>
        <v>1</v>
      </c>
    </row>
    <row r="36" spans="1:10" ht="14.25" customHeight="1" x14ac:dyDescent="0.35">
      <c r="A36" s="13">
        <v>35</v>
      </c>
      <c r="B36" s="12" t="s">
        <v>322</v>
      </c>
      <c r="C36" s="12" t="s">
        <v>765</v>
      </c>
      <c r="D36" s="12" t="s">
        <v>766</v>
      </c>
      <c r="E36" s="12" t="s">
        <v>767</v>
      </c>
      <c r="F36" s="12" t="s">
        <v>768</v>
      </c>
      <c r="G36" s="16" t="str">
        <f>VLOOKUP(Table2[[#This Row],[Customer ID]],Table4[[#All],[Customer ID]:[Delivery Address]],MATCH(Table2[[#Headers],[Delivery Address]],Table4[[#Headers],[Customer ID]:[Delivery Address]],),0)</f>
        <v>41 rue du tavernier, 59800 Lille</v>
      </c>
      <c r="H36" s="13">
        <f>COUNTIF(Table4[Customer ID],Table2[[#This Row],[Customer ID]])</f>
        <v>2</v>
      </c>
      <c r="I36" s="13" cm="1">
        <f t="array" ref="I36">INDEX(Table20[Points],MATCH(Table2[[#This Row],[Orders Per Customer]],Table20[Min],1),)</f>
        <v>100</v>
      </c>
      <c r="J36" s="119">
        <f>IF(Table2[[#This Row],[Orders Per Customer]]&gt;1,AVERAGEIF(Table42[Customer ID],Table2[[#This Row],[Customer ID]],Table42[Dated If]),"NOT RETURNING CUSTOMER")</f>
        <v>1</v>
      </c>
    </row>
    <row r="37" spans="1:10" ht="14.25" customHeight="1" x14ac:dyDescent="0.35">
      <c r="A37" s="13">
        <v>36</v>
      </c>
      <c r="B37" s="12" t="s">
        <v>328</v>
      </c>
      <c r="C37" s="12" t="s">
        <v>769</v>
      </c>
      <c r="D37" s="12" t="s">
        <v>770</v>
      </c>
      <c r="E37" s="12" t="s">
        <v>771</v>
      </c>
      <c r="F37" s="12" t="s">
        <v>772</v>
      </c>
      <c r="G37" s="16" t="str">
        <f>VLOOKUP(Table2[[#This Row],[Customer ID]],Table4[[#All],[Customer ID]:[Delivery Address]],MATCH(Table2[[#Headers],[Delivery Address]],Table4[[#Headers],[Customer ID]:[Delivery Address]],),0)</f>
        <v>24 rue du tavernier, 59800 Lille</v>
      </c>
      <c r="H37" s="13">
        <f>COUNTIF(Table4[Customer ID],Table2[[#This Row],[Customer ID]])</f>
        <v>2</v>
      </c>
      <c r="I37" s="13" cm="1">
        <f t="array" ref="I37">INDEX(Table20[Points],MATCH(Table2[[#This Row],[Orders Per Customer]],Table20[Min],1),)</f>
        <v>100</v>
      </c>
      <c r="J37" s="119">
        <f>IF(Table2[[#This Row],[Orders Per Customer]]&gt;1,AVERAGEIF(Table42[Customer ID],Table2[[#This Row],[Customer ID]],Table42[Dated If]),"NOT RETURNING CUSTOMER")</f>
        <v>1</v>
      </c>
    </row>
    <row r="38" spans="1:10" ht="14.25" customHeight="1" x14ac:dyDescent="0.35">
      <c r="A38" s="13">
        <v>37</v>
      </c>
      <c r="B38" s="12" t="s">
        <v>334</v>
      </c>
      <c r="C38" s="12" t="s">
        <v>773</v>
      </c>
      <c r="D38" s="12" t="s">
        <v>774</v>
      </c>
      <c r="E38" s="12" t="s">
        <v>775</v>
      </c>
      <c r="F38" s="12" t="s">
        <v>776</v>
      </c>
      <c r="G38" s="16" t="str">
        <f>VLOOKUP(Table2[[#This Row],[Customer ID]],Table4[[#All],[Customer ID]:[Delivery Address]],MATCH(Table2[[#Headers],[Delivery Address]],Table4[[#Headers],[Customer ID]:[Delivery Address]],),0)</f>
        <v>59 rue du tavernier, 59800 Lille</v>
      </c>
      <c r="H38" s="13">
        <f>COUNTIF(Table4[Customer ID],Table2[[#This Row],[Customer ID]])</f>
        <v>2</v>
      </c>
      <c r="I38" s="13" cm="1">
        <f t="array" ref="I38">INDEX(Table20[Points],MATCH(Table2[[#This Row],[Orders Per Customer]],Table20[Min],1),)</f>
        <v>100</v>
      </c>
      <c r="J38" s="119">
        <f>IF(Table2[[#This Row],[Orders Per Customer]]&gt;1,AVERAGEIF(Table42[Customer ID],Table2[[#This Row],[Customer ID]],Table42[Dated If]),"NOT RETURNING CUSTOMER")</f>
        <v>1</v>
      </c>
    </row>
    <row r="39" spans="1:10" ht="14.25" customHeight="1" x14ac:dyDescent="0.35">
      <c r="A39" s="13">
        <v>38</v>
      </c>
      <c r="B39" s="12" t="s">
        <v>340</v>
      </c>
      <c r="C39" s="12" t="s">
        <v>777</v>
      </c>
      <c r="D39" s="12" t="s">
        <v>778</v>
      </c>
      <c r="E39" s="12" t="s">
        <v>779</v>
      </c>
      <c r="F39" s="12" t="s">
        <v>780</v>
      </c>
      <c r="G39" s="16" t="str">
        <f>VLOOKUP(Table2[[#This Row],[Customer ID]],Table4[[#All],[Customer ID]:[Delivery Address]],MATCH(Table2[[#Headers],[Delivery Address]],Table4[[#Headers],[Customer ID]:[Delivery Address]],),0)</f>
        <v>22 rue du tavernier, 59800 Lille</v>
      </c>
      <c r="H39" s="13">
        <f>COUNTIF(Table4[Customer ID],Table2[[#This Row],[Customer ID]])</f>
        <v>3</v>
      </c>
      <c r="I39" s="13" cm="1">
        <f t="array" ref="I39">INDEX(Table20[Points],MATCH(Table2[[#This Row],[Orders Per Customer]],Table20[Min],1),)</f>
        <v>100</v>
      </c>
      <c r="J39" s="119">
        <f>IF(Table2[[#This Row],[Orders Per Customer]]&gt;1,AVERAGEIF(Table42[Customer ID],Table2[[#This Row],[Customer ID]],Table42[Dated If]),"NOT RETURNING CUSTOMER")</f>
        <v>1</v>
      </c>
    </row>
    <row r="40" spans="1:10" ht="14.25" customHeight="1" x14ac:dyDescent="0.35">
      <c r="A40" s="13">
        <v>39</v>
      </c>
      <c r="B40" s="12" t="s">
        <v>346</v>
      </c>
      <c r="C40" s="12" t="s">
        <v>781</v>
      </c>
      <c r="D40" s="12" t="s">
        <v>782</v>
      </c>
      <c r="E40" s="12" t="s">
        <v>783</v>
      </c>
      <c r="F40" s="12" t="s">
        <v>784</v>
      </c>
      <c r="G40" s="16" t="str">
        <f>VLOOKUP(Table2[[#This Row],[Customer ID]],Table4[[#All],[Customer ID]:[Delivery Address]],MATCH(Table2[[#Headers],[Delivery Address]],Table4[[#Headers],[Customer ID]:[Delivery Address]],),0)</f>
        <v>53 rue du tavernier, 59800 Lille</v>
      </c>
      <c r="H40" s="13">
        <f>COUNTIF(Table4[Customer ID],Table2[[#This Row],[Customer ID]])</f>
        <v>8</v>
      </c>
      <c r="I40" s="13" cm="1">
        <f t="array" ref="I40">INDEX(Table20[Points],MATCH(Table2[[#This Row],[Orders Per Customer]],Table20[Min],1),)</f>
        <v>250</v>
      </c>
      <c r="J40" s="119">
        <f>IF(Table2[[#This Row],[Orders Per Customer]]&gt;1,AVERAGEIF(Table42[Customer ID],Table2[[#This Row],[Customer ID]],Table42[Dated If]),"NOT RETURNING CUSTOMER")</f>
        <v>1</v>
      </c>
    </row>
    <row r="41" spans="1:10" ht="14.25" customHeight="1" x14ac:dyDescent="0.35">
      <c r="A41" s="13">
        <v>40</v>
      </c>
      <c r="B41" s="12" t="s">
        <v>362</v>
      </c>
      <c r="C41" s="12" t="s">
        <v>785</v>
      </c>
      <c r="D41" s="12" t="s">
        <v>786</v>
      </c>
      <c r="E41" s="12" t="s">
        <v>787</v>
      </c>
      <c r="F41" s="12" t="s">
        <v>788</v>
      </c>
      <c r="G41" s="16" t="str">
        <f>VLOOKUP(Table2[[#This Row],[Customer ID]],Table4[[#All],[Customer ID]:[Delivery Address]],MATCH(Table2[[#Headers],[Delivery Address]],Table4[[#Headers],[Customer ID]:[Delivery Address]],),0)</f>
        <v>56 rue du tavernier, 59800 Lille</v>
      </c>
      <c r="H41" s="13">
        <f>COUNTIF(Table4[Customer ID],Table2[[#This Row],[Customer ID]])</f>
        <v>3</v>
      </c>
      <c r="I41" s="13" cm="1">
        <f t="array" ref="I41">INDEX(Table20[Points],MATCH(Table2[[#This Row],[Orders Per Customer]],Table20[Min],1),)</f>
        <v>100</v>
      </c>
      <c r="J41" s="119">
        <f>IF(Table2[[#This Row],[Orders Per Customer]]&gt;1,AVERAGEIF(Table42[Customer ID],Table2[[#This Row],[Customer ID]],Table42[Dated If]),"NOT RETURNING CUSTOMER")</f>
        <v>1</v>
      </c>
    </row>
    <row r="42" spans="1:10" ht="14.25" customHeight="1" x14ac:dyDescent="0.35">
      <c r="A42" s="13">
        <v>41</v>
      </c>
      <c r="B42" s="12" t="s">
        <v>370</v>
      </c>
      <c r="C42" s="12" t="s">
        <v>789</v>
      </c>
      <c r="D42" s="12" t="s">
        <v>790</v>
      </c>
      <c r="E42" s="12" t="s">
        <v>791</v>
      </c>
      <c r="F42" s="12" t="s">
        <v>792</v>
      </c>
      <c r="G42" s="16" t="str">
        <f>VLOOKUP(Table2[[#This Row],[Customer ID]],Table4[[#All],[Customer ID]:[Delivery Address]],MATCH(Table2[[#Headers],[Delivery Address]],Table4[[#Headers],[Customer ID]:[Delivery Address]],),0)</f>
        <v>43 rue du tavernier, 59800 Lille</v>
      </c>
      <c r="H42" s="13">
        <f>COUNTIF(Table4[Customer ID],Table2[[#This Row],[Customer ID]])</f>
        <v>7</v>
      </c>
      <c r="I42" s="13" cm="1">
        <f t="array" ref="I42">INDEX(Table20[Points],MATCH(Table2[[#This Row],[Orders Per Customer]],Table20[Min],1),)</f>
        <v>250</v>
      </c>
      <c r="J42" s="119">
        <f>IF(Table2[[#This Row],[Orders Per Customer]]&gt;1,AVERAGEIF(Table42[Customer ID],Table2[[#This Row],[Customer ID]],Table42[Dated If]),"NOT RETURNING CUSTOMER")</f>
        <v>1</v>
      </c>
    </row>
    <row r="43" spans="1:10" ht="14.25" customHeight="1" x14ac:dyDescent="0.35">
      <c r="A43" s="13">
        <v>42</v>
      </c>
      <c r="B43" s="12" t="s">
        <v>386</v>
      </c>
      <c r="C43" s="12" t="s">
        <v>793</v>
      </c>
      <c r="D43" s="12" t="s">
        <v>794</v>
      </c>
      <c r="E43" s="12" t="s">
        <v>795</v>
      </c>
      <c r="F43" s="12" t="s">
        <v>796</v>
      </c>
      <c r="G43" s="16" t="str">
        <f>VLOOKUP(Table2[[#This Row],[Customer ID]],Table4[[#All],[Customer ID]:[Delivery Address]],MATCH(Table2[[#Headers],[Delivery Address]],Table4[[#Headers],[Customer ID]:[Delivery Address]],),0)</f>
        <v>66 rue du tavernier, 59800 Lille</v>
      </c>
      <c r="H43" s="13">
        <f>COUNTIF(Table4[Customer ID],Table2[[#This Row],[Customer ID]])</f>
        <v>5</v>
      </c>
      <c r="I43" s="13" cm="1">
        <f t="array" ref="I43">INDEX(Table20[Points],MATCH(Table2[[#This Row],[Orders Per Customer]],Table20[Min],1),)</f>
        <v>100</v>
      </c>
      <c r="J43" s="119">
        <f>IF(Table2[[#This Row],[Orders Per Customer]]&gt;1,AVERAGEIF(Table42[Customer ID],Table2[[#This Row],[Customer ID]],Table42[Dated If]),"NOT RETURNING CUSTOMER")</f>
        <v>1</v>
      </c>
    </row>
    <row r="44" spans="1:10" ht="14.25" customHeight="1" x14ac:dyDescent="0.35">
      <c r="A44" s="13">
        <v>43</v>
      </c>
      <c r="B44" s="12" t="s">
        <v>398</v>
      </c>
      <c r="C44" s="12" t="s">
        <v>797</v>
      </c>
      <c r="D44" s="12" t="s">
        <v>798</v>
      </c>
      <c r="E44" s="12" t="s">
        <v>799</v>
      </c>
      <c r="F44" s="12" t="s">
        <v>800</v>
      </c>
      <c r="G44" s="16" t="str">
        <f>VLOOKUP(Table2[[#This Row],[Customer ID]],Table4[[#All],[Customer ID]:[Delivery Address]],MATCH(Table2[[#Headers],[Delivery Address]],Table4[[#Headers],[Customer ID]:[Delivery Address]],),0)</f>
        <v>33 rue du tavernier, 59800 Lille</v>
      </c>
      <c r="H44" s="13">
        <f>COUNTIF(Table4[Customer ID],Table2[[#This Row],[Customer ID]])</f>
        <v>2</v>
      </c>
      <c r="I44" s="13" cm="1">
        <f t="array" ref="I44">INDEX(Table20[Points],MATCH(Table2[[#This Row],[Orders Per Customer]],Table20[Min],1),)</f>
        <v>100</v>
      </c>
      <c r="J44" s="119">
        <f>IF(Table2[[#This Row],[Orders Per Customer]]&gt;1,AVERAGEIF(Table42[Customer ID],Table2[[#This Row],[Customer ID]],Table42[Dated If]),"NOT RETURNING CUSTOMER")</f>
        <v>1</v>
      </c>
    </row>
    <row r="45" spans="1:10" ht="14.25" customHeight="1" x14ac:dyDescent="0.35">
      <c r="A45" s="13">
        <v>44</v>
      </c>
      <c r="B45" s="12" t="s">
        <v>404</v>
      </c>
      <c r="C45" s="12" t="s">
        <v>801</v>
      </c>
      <c r="D45" s="12" t="s">
        <v>802</v>
      </c>
      <c r="E45" s="12" t="s">
        <v>803</v>
      </c>
      <c r="F45" s="12" t="s">
        <v>804</v>
      </c>
      <c r="G45" s="16" t="str">
        <f>VLOOKUP(Table2[[#This Row],[Customer ID]],Table4[[#All],[Customer ID]:[Delivery Address]],MATCH(Table2[[#Headers],[Delivery Address]],Table4[[#Headers],[Customer ID]:[Delivery Address]],),0)</f>
        <v>29 rue du tavernier, 59800 Lille</v>
      </c>
      <c r="H45" s="13">
        <f>COUNTIF(Table4[Customer ID],Table2[[#This Row],[Customer ID]])</f>
        <v>3</v>
      </c>
      <c r="I45" s="13" cm="1">
        <f t="array" ref="I45">INDEX(Table20[Points],MATCH(Table2[[#This Row],[Orders Per Customer]],Table20[Min],1),)</f>
        <v>100</v>
      </c>
      <c r="J45" s="119">
        <f>IF(Table2[[#This Row],[Orders Per Customer]]&gt;1,AVERAGEIF(Table42[Customer ID],Table2[[#This Row],[Customer ID]],Table42[Dated If]),"NOT RETURNING CUSTOMER")</f>
        <v>1</v>
      </c>
    </row>
    <row r="46" spans="1:10" ht="14.25" customHeight="1" x14ac:dyDescent="0.35">
      <c r="A46" s="13">
        <v>45</v>
      </c>
      <c r="B46" s="12" t="s">
        <v>412</v>
      </c>
      <c r="C46" s="12" t="s">
        <v>805</v>
      </c>
      <c r="D46" s="12" t="s">
        <v>806</v>
      </c>
      <c r="E46" s="12" t="s">
        <v>807</v>
      </c>
      <c r="F46" s="12" t="s">
        <v>808</v>
      </c>
      <c r="G46" s="16" t="str">
        <f>VLOOKUP(Table2[[#This Row],[Customer ID]],Table4[[#All],[Customer ID]:[Delivery Address]],MATCH(Table2[[#Headers],[Delivery Address]],Table4[[#Headers],[Customer ID]:[Delivery Address]],),0)</f>
        <v>74 rue du tavernier, 59800 Lille</v>
      </c>
      <c r="H46" s="13">
        <f>COUNTIF(Table4[Customer ID],Table2[[#This Row],[Customer ID]])</f>
        <v>2</v>
      </c>
      <c r="I46" s="13" cm="1">
        <f t="array" ref="I46">INDEX(Table20[Points],MATCH(Table2[[#This Row],[Orders Per Customer]],Table20[Min],1),)</f>
        <v>100</v>
      </c>
      <c r="J46" s="119">
        <f>IF(Table2[[#This Row],[Orders Per Customer]]&gt;1,AVERAGEIF(Table42[Customer ID],Table2[[#This Row],[Customer ID]],Table42[Dated If]),"NOT RETURNING CUSTOMER")</f>
        <v>1</v>
      </c>
    </row>
    <row r="47" spans="1:10" ht="14.25" customHeight="1" x14ac:dyDescent="0.35">
      <c r="A47" s="13">
        <v>46</v>
      </c>
      <c r="B47" s="12" t="s">
        <v>418</v>
      </c>
      <c r="C47" s="12" t="s">
        <v>809</v>
      </c>
      <c r="D47" s="12" t="s">
        <v>810</v>
      </c>
      <c r="E47" s="12" t="s">
        <v>811</v>
      </c>
      <c r="F47" s="12" t="s">
        <v>812</v>
      </c>
      <c r="G47" s="16" t="str">
        <f>VLOOKUP(Table2[[#This Row],[Customer ID]],Table4[[#All],[Customer ID]:[Delivery Address]],MATCH(Table2[[#Headers],[Delivery Address]],Table4[[#Headers],[Customer ID]:[Delivery Address]],),0)</f>
        <v>28 rue du tavernier, 59800 Lille</v>
      </c>
      <c r="H47" s="13">
        <f>COUNTIF(Table4[Customer ID],Table2[[#This Row],[Customer ID]])</f>
        <v>2</v>
      </c>
      <c r="I47" s="13" cm="1">
        <f t="array" ref="I47">INDEX(Table20[Points],MATCH(Table2[[#This Row],[Orders Per Customer]],Table20[Min],1),)</f>
        <v>100</v>
      </c>
      <c r="J47" s="119">
        <f>IF(Table2[[#This Row],[Orders Per Customer]]&gt;1,AVERAGEIF(Table42[Customer ID],Table2[[#This Row],[Customer ID]],Table42[Dated If]),"NOT RETURNING CUSTOMER")</f>
        <v>1</v>
      </c>
    </row>
    <row r="48" spans="1:10" ht="14.25" customHeight="1" x14ac:dyDescent="0.35">
      <c r="A48" s="13">
        <v>47</v>
      </c>
      <c r="B48" s="12" t="s">
        <v>424</v>
      </c>
      <c r="C48" s="12" t="s">
        <v>813</v>
      </c>
      <c r="D48" s="12" t="s">
        <v>814</v>
      </c>
      <c r="E48" s="12" t="s">
        <v>815</v>
      </c>
      <c r="F48" s="12" t="s">
        <v>816</v>
      </c>
      <c r="G48" s="16" t="str">
        <f>VLOOKUP(Table2[[#This Row],[Customer ID]],Table4[[#All],[Customer ID]:[Delivery Address]],MATCH(Table2[[#Headers],[Delivery Address]],Table4[[#Headers],[Customer ID]:[Delivery Address]],),0)</f>
        <v>18 rue du tavernier, 59800 Lille</v>
      </c>
      <c r="H48" s="13">
        <f>COUNTIF(Table4[Customer ID],Table2[[#This Row],[Customer ID]])</f>
        <v>4</v>
      </c>
      <c r="I48" s="13" cm="1">
        <f t="array" ref="I48">INDEX(Table20[Points],MATCH(Table2[[#This Row],[Orders Per Customer]],Table20[Min],1),)</f>
        <v>100</v>
      </c>
      <c r="J48" s="119">
        <f>IF(Table2[[#This Row],[Orders Per Customer]]&gt;1,AVERAGEIF(Table42[Customer ID],Table2[[#This Row],[Customer ID]],Table42[Dated If]),"NOT RETURNING CUSTOMER")</f>
        <v>1</v>
      </c>
    </row>
    <row r="49" spans="1:10" ht="14.25" customHeight="1" x14ac:dyDescent="0.35">
      <c r="A49" s="13">
        <v>48</v>
      </c>
      <c r="B49" s="12" t="s">
        <v>434</v>
      </c>
      <c r="C49" s="12" t="s">
        <v>817</v>
      </c>
      <c r="D49" s="12" t="s">
        <v>818</v>
      </c>
      <c r="E49" s="12" t="s">
        <v>819</v>
      </c>
      <c r="F49" s="12" t="s">
        <v>820</v>
      </c>
      <c r="G49" s="16" t="str">
        <f>VLOOKUP(Table2[[#This Row],[Customer ID]],Table4[[#All],[Customer ID]:[Delivery Address]],MATCH(Table2[[#Headers],[Delivery Address]],Table4[[#Headers],[Customer ID]:[Delivery Address]],),0)</f>
        <v>13 rue du tavernier, 59800 Lille</v>
      </c>
      <c r="H49" s="13">
        <f>COUNTIF(Table4[Customer ID],Table2[[#This Row],[Customer ID]])</f>
        <v>5</v>
      </c>
      <c r="I49" s="13" cm="1">
        <f t="array" ref="I49">INDEX(Table20[Points],MATCH(Table2[[#This Row],[Orders Per Customer]],Table20[Min],1),)</f>
        <v>100</v>
      </c>
      <c r="J49" s="119">
        <f>IF(Table2[[#This Row],[Orders Per Customer]]&gt;1,AVERAGEIF(Table42[Customer ID],Table2[[#This Row],[Customer ID]],Table42[Dated If]),"NOT RETURNING CUSTOMER")</f>
        <v>1</v>
      </c>
    </row>
    <row r="50" spans="1:10" ht="14.25" customHeight="1" x14ac:dyDescent="0.35">
      <c r="A50" s="13">
        <v>49</v>
      </c>
      <c r="B50" s="12" t="s">
        <v>444</v>
      </c>
      <c r="C50" s="12" t="s">
        <v>821</v>
      </c>
      <c r="D50" s="12" t="s">
        <v>822</v>
      </c>
      <c r="E50" s="12" t="s">
        <v>823</v>
      </c>
      <c r="F50" s="12" t="s">
        <v>824</v>
      </c>
      <c r="G50" s="16" t="str">
        <f>VLOOKUP(Table2[[#This Row],[Customer ID]],Table4[[#All],[Customer ID]:[Delivery Address]],MATCH(Table2[[#Headers],[Delivery Address]],Table4[[#Headers],[Customer ID]:[Delivery Address]],),0)</f>
        <v>57 rue du tavernier, 59800 Lille</v>
      </c>
      <c r="H50" s="13">
        <f>COUNTIF(Table4[Customer ID],Table2[[#This Row],[Customer ID]])</f>
        <v>2</v>
      </c>
      <c r="I50" s="13" cm="1">
        <f t="array" ref="I50">INDEX(Table20[Points],MATCH(Table2[[#This Row],[Orders Per Customer]],Table20[Min],1),)</f>
        <v>100</v>
      </c>
      <c r="J50" s="119">
        <f>IF(Table2[[#This Row],[Orders Per Customer]]&gt;1,AVERAGEIF(Table42[Customer ID],Table2[[#This Row],[Customer ID]],Table42[Dated If]),"NOT RETURNING CUSTOMER")</f>
        <v>1</v>
      </c>
    </row>
    <row r="51" spans="1:10" ht="14.25" customHeight="1" x14ac:dyDescent="0.35">
      <c r="A51" s="13">
        <v>50</v>
      </c>
      <c r="B51" s="12" t="s">
        <v>448</v>
      </c>
      <c r="C51" s="12" t="s">
        <v>825</v>
      </c>
      <c r="D51" s="12" t="s">
        <v>826</v>
      </c>
      <c r="E51" s="12" t="s">
        <v>827</v>
      </c>
      <c r="F51" s="12" t="s">
        <v>828</v>
      </c>
      <c r="G51" s="16" t="str">
        <f>VLOOKUP(Table2[[#This Row],[Customer ID]],Table4[[#All],[Customer ID]:[Delivery Address]],MATCH(Table2[[#Headers],[Delivery Address]],Table4[[#Headers],[Customer ID]:[Delivery Address]],),0)</f>
        <v>39 rue du tavernier, 59800 Lille</v>
      </c>
      <c r="H51" s="13">
        <f>COUNTIF(Table4[Customer ID],Table2[[#This Row],[Customer ID]])</f>
        <v>2</v>
      </c>
      <c r="I51" s="13" cm="1">
        <f t="array" ref="I51">INDEX(Table20[Points],MATCH(Table2[[#This Row],[Orders Per Customer]],Table20[Min],1),)</f>
        <v>100</v>
      </c>
      <c r="J51" s="119">
        <f>IF(Table2[[#This Row],[Orders Per Customer]]&gt;1,AVERAGEIF(Table42[Customer ID],Table2[[#This Row],[Customer ID]],Table42[Dated If]),"NOT RETURNING CUSTOMER")</f>
        <v>1</v>
      </c>
    </row>
    <row r="52" spans="1:10" ht="14.25" customHeight="1" x14ac:dyDescent="0.35">
      <c r="A52" s="13">
        <v>51</v>
      </c>
      <c r="B52" s="12" t="s">
        <v>454</v>
      </c>
      <c r="C52" s="12" t="s">
        <v>829</v>
      </c>
      <c r="D52" s="12" t="s">
        <v>830</v>
      </c>
      <c r="E52" s="12" t="s">
        <v>831</v>
      </c>
      <c r="F52" s="12" t="s">
        <v>832</v>
      </c>
      <c r="G52" s="16" t="str">
        <f>VLOOKUP(Table2[[#This Row],[Customer ID]],Table4[[#All],[Customer ID]:[Delivery Address]],MATCH(Table2[[#Headers],[Delivery Address]],Table4[[#Headers],[Customer ID]:[Delivery Address]],),0)</f>
        <v>49 rue du tavernier, 59800 Lille</v>
      </c>
      <c r="H52" s="13">
        <f>COUNTIF(Table4[Customer ID],Table2[[#This Row],[Customer ID]])</f>
        <v>1</v>
      </c>
      <c r="I52" s="13" cm="1">
        <f t="array" ref="I52">INDEX(Table20[Points],MATCH(Table2[[#This Row],[Orders Per Customer]],Table20[Min],1),)</f>
        <v>0</v>
      </c>
      <c r="J52" s="119" t="str">
        <f>IF(Table2[[#This Row],[Orders Per Customer]]&gt;1,AVERAGEIF(Table42[Customer ID],Table2[[#This Row],[Customer ID]],Table42[Dated If]),"NOT RETURNING CUSTOMER")</f>
        <v>NOT RETURNING CUSTOMER</v>
      </c>
    </row>
    <row r="53" spans="1:10" ht="14.25" customHeight="1" x14ac:dyDescent="0.35">
      <c r="A53" s="13">
        <v>52</v>
      </c>
      <c r="B53" s="12" t="s">
        <v>458</v>
      </c>
      <c r="C53" s="12" t="s">
        <v>833</v>
      </c>
      <c r="D53" s="12" t="s">
        <v>834</v>
      </c>
      <c r="E53" s="12" t="s">
        <v>835</v>
      </c>
      <c r="F53" s="12" t="s">
        <v>836</v>
      </c>
      <c r="G53" s="16" t="str">
        <f>VLOOKUP(Table2[[#This Row],[Customer ID]],Table4[[#All],[Customer ID]:[Delivery Address]],MATCH(Table2[[#Headers],[Delivery Address]],Table4[[#Headers],[Customer ID]:[Delivery Address]],),0)</f>
        <v>44 rue du tavernier, 59800 Lille</v>
      </c>
      <c r="H53" s="13">
        <f>COUNTIF(Table4[Customer ID],Table2[[#This Row],[Customer ID]])</f>
        <v>2</v>
      </c>
      <c r="I53" s="13" cm="1">
        <f t="array" ref="I53">INDEX(Table20[Points],MATCH(Table2[[#This Row],[Orders Per Customer]],Table20[Min],1),)</f>
        <v>100</v>
      </c>
      <c r="J53" s="119">
        <f>IF(Table2[[#This Row],[Orders Per Customer]]&gt;1,AVERAGEIF(Table42[Customer ID],Table2[[#This Row],[Customer ID]],Table42[Dated If]),"NOT RETURNING CUSTOMER")</f>
        <v>1</v>
      </c>
    </row>
    <row r="54" spans="1:10" ht="14.25" customHeight="1" x14ac:dyDescent="0.35">
      <c r="A54" s="13">
        <v>53</v>
      </c>
      <c r="B54" s="12" t="s">
        <v>464</v>
      </c>
      <c r="C54" s="12" t="s">
        <v>709</v>
      </c>
      <c r="D54" s="12" t="s">
        <v>837</v>
      </c>
      <c r="E54" s="12" t="s">
        <v>838</v>
      </c>
      <c r="F54" s="12" t="s">
        <v>839</v>
      </c>
      <c r="G54" s="16" t="str">
        <f>VLOOKUP(Table2[[#This Row],[Customer ID]],Table4[[#All],[Customer ID]:[Delivery Address]],MATCH(Table2[[#Headers],[Delivery Address]],Table4[[#Headers],[Customer ID]:[Delivery Address]],),0)</f>
        <v>71 rue du tavernier, 59800 Lille</v>
      </c>
      <c r="H54" s="13">
        <f>COUNTIF(Table4[Customer ID],Table2[[#This Row],[Customer ID]])</f>
        <v>2</v>
      </c>
      <c r="I54" s="13" cm="1">
        <f t="array" ref="I54">INDEX(Table20[Points],MATCH(Table2[[#This Row],[Orders Per Customer]],Table20[Min],1),)</f>
        <v>100</v>
      </c>
      <c r="J54" s="119">
        <f>IF(Table2[[#This Row],[Orders Per Customer]]&gt;1,AVERAGEIF(Table42[Customer ID],Table2[[#This Row],[Customer ID]],Table42[Dated If]),"NOT RETURNING CUSTOMER")</f>
        <v>1</v>
      </c>
    </row>
    <row r="55" spans="1:10" ht="14.25" customHeight="1" x14ac:dyDescent="0.35">
      <c r="A55" s="13">
        <v>54</v>
      </c>
      <c r="B55" s="12" t="s">
        <v>470</v>
      </c>
      <c r="C55" s="12" t="s">
        <v>840</v>
      </c>
      <c r="D55" s="12" t="s">
        <v>841</v>
      </c>
      <c r="E55" s="12" t="s">
        <v>842</v>
      </c>
      <c r="F55" s="12" t="s">
        <v>843</v>
      </c>
      <c r="G55" s="16" t="str">
        <f>VLOOKUP(Table2[[#This Row],[Customer ID]],Table4[[#All],[Customer ID]:[Delivery Address]],MATCH(Table2[[#Headers],[Delivery Address]],Table4[[#Headers],[Customer ID]:[Delivery Address]],),0)</f>
        <v>4 rue du tavernier, 59800 Lille</v>
      </c>
      <c r="H55" s="13">
        <f>COUNTIF(Table4[Customer ID],Table2[[#This Row],[Customer ID]])</f>
        <v>3</v>
      </c>
      <c r="I55" s="13" cm="1">
        <f t="array" ref="I55">INDEX(Table20[Points],MATCH(Table2[[#This Row],[Orders Per Customer]],Table20[Min],1),)</f>
        <v>100</v>
      </c>
      <c r="J55" s="119">
        <f>IF(Table2[[#This Row],[Orders Per Customer]]&gt;1,AVERAGEIF(Table42[Customer ID],Table2[[#This Row],[Customer ID]],Table42[Dated If]),"NOT RETURNING CUSTOMER")</f>
        <v>1</v>
      </c>
    </row>
    <row r="56" spans="1:10" ht="14.25" customHeight="1" x14ac:dyDescent="0.35">
      <c r="A56" s="13">
        <v>55</v>
      </c>
      <c r="B56" s="12" t="s">
        <v>478</v>
      </c>
      <c r="C56" s="12" t="s">
        <v>844</v>
      </c>
      <c r="D56" s="12" t="s">
        <v>845</v>
      </c>
      <c r="E56" s="12" t="s">
        <v>846</v>
      </c>
      <c r="F56" s="12" t="s">
        <v>847</v>
      </c>
      <c r="G56" s="16" t="str">
        <f>VLOOKUP(Table2[[#This Row],[Customer ID]],Table4[[#All],[Customer ID]:[Delivery Address]],MATCH(Table2[[#Headers],[Delivery Address]],Table4[[#Headers],[Customer ID]:[Delivery Address]],),0)</f>
        <v>17 rue du tavernier, 59800 Lille</v>
      </c>
      <c r="H56" s="13">
        <f>COUNTIF(Table4[Customer ID],Table2[[#This Row],[Customer ID]])</f>
        <v>1</v>
      </c>
      <c r="I56" s="13" cm="1">
        <f t="array" ref="I56">INDEX(Table20[Points],MATCH(Table2[[#This Row],[Orders Per Customer]],Table20[Min],1),)</f>
        <v>0</v>
      </c>
      <c r="J56" s="119" t="str">
        <f>IF(Table2[[#This Row],[Orders Per Customer]]&gt;1,AVERAGEIF(Table42[Customer ID],Table2[[#This Row],[Customer ID]],Table42[Dated If]),"NOT RETURNING CUSTOMER")</f>
        <v>NOT RETURNING CUSTOMER</v>
      </c>
    </row>
    <row r="57" spans="1:10" ht="14.25" customHeight="1" x14ac:dyDescent="0.35">
      <c r="A57" s="13">
        <v>56</v>
      </c>
      <c r="B57" s="12" t="s">
        <v>482</v>
      </c>
      <c r="C57" s="12" t="s">
        <v>848</v>
      </c>
      <c r="D57" s="12" t="s">
        <v>849</v>
      </c>
      <c r="E57" s="12" t="s">
        <v>850</v>
      </c>
      <c r="F57" s="12" t="s">
        <v>851</v>
      </c>
      <c r="G57" s="16" t="str">
        <f>VLOOKUP(Table2[[#This Row],[Customer ID]],Table4[[#All],[Customer ID]:[Delivery Address]],MATCH(Table2[[#Headers],[Delivery Address]],Table4[[#Headers],[Customer ID]:[Delivery Address]],),0)</f>
        <v>30 rue du tavernier, 59800 Lille</v>
      </c>
      <c r="H57" s="13">
        <f>COUNTIF(Table4[Customer ID],Table2[[#This Row],[Customer ID]])</f>
        <v>2</v>
      </c>
      <c r="I57" s="13" cm="1">
        <f t="array" ref="I57">INDEX(Table20[Points],MATCH(Table2[[#This Row],[Orders Per Customer]],Table20[Min],1),)</f>
        <v>100</v>
      </c>
      <c r="J57" s="119">
        <f>IF(Table2[[#This Row],[Orders Per Customer]]&gt;1,AVERAGEIF(Table42[Customer ID],Table2[[#This Row],[Customer ID]],Table42[Dated If]),"NOT RETURNING CUSTOMER")</f>
        <v>1</v>
      </c>
    </row>
    <row r="58" spans="1:10" ht="14.25" customHeight="1" x14ac:dyDescent="0.35">
      <c r="A58" s="13">
        <v>57</v>
      </c>
      <c r="B58" s="12" t="s">
        <v>488</v>
      </c>
      <c r="C58" s="12" t="s">
        <v>852</v>
      </c>
      <c r="D58" s="12" t="s">
        <v>853</v>
      </c>
      <c r="E58" s="12" t="s">
        <v>854</v>
      </c>
      <c r="F58" s="12" t="s">
        <v>855</v>
      </c>
      <c r="G58" s="16" t="str">
        <f>VLOOKUP(Table2[[#This Row],[Customer ID]],Table4[[#All],[Customer ID]:[Delivery Address]],MATCH(Table2[[#Headers],[Delivery Address]],Table4[[#Headers],[Customer ID]:[Delivery Address]],),0)</f>
        <v>67 rue du tavernier, 59800 Lille</v>
      </c>
      <c r="H58" s="13">
        <f>COUNTIF(Table4[Customer ID],Table2[[#This Row],[Customer ID]])</f>
        <v>5</v>
      </c>
      <c r="I58" s="13" cm="1">
        <f t="array" ref="I58">INDEX(Table20[Points],MATCH(Table2[[#This Row],[Orders Per Customer]],Table20[Min],1),)</f>
        <v>100</v>
      </c>
      <c r="J58" s="119">
        <f>IF(Table2[[#This Row],[Orders Per Customer]]&gt;1,AVERAGEIF(Table42[Customer ID],Table2[[#This Row],[Customer ID]],Table42[Dated If]),"NOT RETURNING CUSTOMER")</f>
        <v>1</v>
      </c>
    </row>
    <row r="59" spans="1:10" ht="14.25" customHeight="1" x14ac:dyDescent="0.35">
      <c r="A59" s="13">
        <v>58</v>
      </c>
      <c r="B59" s="12" t="s">
        <v>500</v>
      </c>
      <c r="C59" s="12" t="s">
        <v>856</v>
      </c>
      <c r="D59" s="12" t="s">
        <v>857</v>
      </c>
      <c r="E59" s="12" t="s">
        <v>858</v>
      </c>
      <c r="F59" s="12" t="s">
        <v>859</v>
      </c>
      <c r="G59" s="16" t="str">
        <f>VLOOKUP(Table2[[#This Row],[Customer ID]],Table4[[#All],[Customer ID]:[Delivery Address]],MATCH(Table2[[#Headers],[Delivery Address]],Table4[[#Headers],[Customer ID]:[Delivery Address]],),0)</f>
        <v>48 rue du tavernier, 59800 Lille</v>
      </c>
      <c r="H59" s="13">
        <f>COUNTIF(Table4[Customer ID],Table2[[#This Row],[Customer ID]])</f>
        <v>2</v>
      </c>
      <c r="I59" s="13" cm="1">
        <f t="array" ref="I59">INDEX(Table20[Points],MATCH(Table2[[#This Row],[Orders Per Customer]],Table20[Min],1),)</f>
        <v>100</v>
      </c>
      <c r="J59" s="119">
        <f>IF(Table2[[#This Row],[Orders Per Customer]]&gt;1,AVERAGEIF(Table42[Customer ID],Table2[[#This Row],[Customer ID]],Table42[Dated If]),"NOT RETURNING CUSTOMER")</f>
        <v>1</v>
      </c>
    </row>
    <row r="60" spans="1:10" ht="14.25" customHeight="1" x14ac:dyDescent="0.35">
      <c r="A60" s="13">
        <v>59</v>
      </c>
      <c r="B60" s="12" t="s">
        <v>506</v>
      </c>
      <c r="C60" s="12" t="s">
        <v>673</v>
      </c>
      <c r="D60" s="12" t="s">
        <v>750</v>
      </c>
      <c r="E60" s="12" t="s">
        <v>860</v>
      </c>
      <c r="F60" s="12" t="s">
        <v>861</v>
      </c>
      <c r="G60" s="16" t="str">
        <f>VLOOKUP(Table2[[#This Row],[Customer ID]],Table4[[#All],[Customer ID]:[Delivery Address]],MATCH(Table2[[#Headers],[Delivery Address]],Table4[[#Headers],[Customer ID]:[Delivery Address]],),0)</f>
        <v>37 rue du tavernier, 59800 Lille</v>
      </c>
      <c r="H60" s="13">
        <f>COUNTIF(Table4[Customer ID],Table2[[#This Row],[Customer ID]])</f>
        <v>3</v>
      </c>
      <c r="I60" s="13" cm="1">
        <f t="array" ref="I60">INDEX(Table20[Points],MATCH(Table2[[#This Row],[Orders Per Customer]],Table20[Min],1),)</f>
        <v>100</v>
      </c>
      <c r="J60" s="119">
        <f>IF(Table2[[#This Row],[Orders Per Customer]]&gt;1,AVERAGEIF(Table42[Customer ID],Table2[[#This Row],[Customer ID]],Table42[Dated If]),"NOT RETURNING CUSTOMER")</f>
        <v>1</v>
      </c>
    </row>
    <row r="61" spans="1:10" ht="14.25" customHeight="1" x14ac:dyDescent="0.35">
      <c r="A61" s="13">
        <v>60</v>
      </c>
      <c r="B61" s="12" t="s">
        <v>514</v>
      </c>
      <c r="C61" s="12" t="s">
        <v>801</v>
      </c>
      <c r="D61" s="12" t="s">
        <v>862</v>
      </c>
      <c r="E61" s="12" t="s">
        <v>863</v>
      </c>
      <c r="F61" s="12" t="s">
        <v>864</v>
      </c>
      <c r="G61" s="16" t="str">
        <f>VLOOKUP(Table2[[#This Row],[Customer ID]],Table4[[#All],[Customer ID]:[Delivery Address]],MATCH(Table2[[#Headers],[Delivery Address]],Table4[[#Headers],[Customer ID]:[Delivery Address]],),0)</f>
        <v>70 rue du tavernier, 59800 Lille</v>
      </c>
      <c r="H61" s="13">
        <f>COUNTIF(Table4[Customer ID],Table2[[#This Row],[Customer ID]])</f>
        <v>3</v>
      </c>
      <c r="I61" s="13" cm="1">
        <f t="array" ref="I61">INDEX(Table20[Points],MATCH(Table2[[#This Row],[Orders Per Customer]],Table20[Min],1),)</f>
        <v>100</v>
      </c>
      <c r="J61" s="119">
        <f>IF(Table2[[#This Row],[Orders Per Customer]]&gt;1,AVERAGEIF(Table42[Customer ID],Table2[[#This Row],[Customer ID]],Table42[Dated If]),"NOT RETURNING CUSTOMER")</f>
        <v>1</v>
      </c>
    </row>
    <row r="62" spans="1:10" ht="14.25" customHeight="1" x14ac:dyDescent="0.35">
      <c r="A62" s="13">
        <v>61</v>
      </c>
      <c r="B62" s="12" t="s">
        <v>521</v>
      </c>
      <c r="C62" s="12" t="s">
        <v>865</v>
      </c>
      <c r="D62" s="12" t="s">
        <v>866</v>
      </c>
      <c r="E62" s="12" t="s">
        <v>867</v>
      </c>
      <c r="F62" s="12" t="s">
        <v>868</v>
      </c>
      <c r="G62" s="16" t="str">
        <f>VLOOKUP(Table2[[#This Row],[Customer ID]],Table4[[#All],[Customer ID]:[Delivery Address]],MATCH(Table2[[#Headers],[Delivery Address]],Table4[[#Headers],[Customer ID]:[Delivery Address]],),0)</f>
        <v>15 rue du tavernier, 59800 Lille</v>
      </c>
      <c r="H62" s="13">
        <f>COUNTIF(Table4[Customer ID],Table2[[#This Row],[Customer ID]])</f>
        <v>1</v>
      </c>
      <c r="I62" s="13" cm="1">
        <f t="array" ref="I62">INDEX(Table20[Points],MATCH(Table2[[#This Row],[Orders Per Customer]],Table20[Min],1),)</f>
        <v>0</v>
      </c>
      <c r="J62" s="119" t="str">
        <f>IF(Table2[[#This Row],[Orders Per Customer]]&gt;1,AVERAGEIF(Table42[Customer ID],Table2[[#This Row],[Customer ID]],Table42[Dated If]),"NOT RETURNING CUSTOMER")</f>
        <v>NOT RETURNING CUSTOMER</v>
      </c>
    </row>
    <row r="63" spans="1:10" ht="14.25" customHeight="1" x14ac:dyDescent="0.35">
      <c r="A63" s="13">
        <v>62</v>
      </c>
      <c r="B63" s="12" t="s">
        <v>524</v>
      </c>
      <c r="C63" s="12" t="s">
        <v>869</v>
      </c>
      <c r="D63" s="12" t="s">
        <v>870</v>
      </c>
      <c r="E63" s="12" t="s">
        <v>871</v>
      </c>
      <c r="F63" s="12" t="s">
        <v>872</v>
      </c>
      <c r="G63" s="16" t="str">
        <f>VLOOKUP(Table2[[#This Row],[Customer ID]],Table4[[#All],[Customer ID]:[Delivery Address]],MATCH(Table2[[#Headers],[Delivery Address]],Table4[[#Headers],[Customer ID]:[Delivery Address]],),0)</f>
        <v>46 rue du tavernier, 59800 Lille</v>
      </c>
      <c r="H63" s="13">
        <f>COUNTIF(Table4[Customer ID],Table2[[#This Row],[Customer ID]])</f>
        <v>4</v>
      </c>
      <c r="I63" s="13" cm="1">
        <f t="array" ref="I63">INDEX(Table20[Points],MATCH(Table2[[#This Row],[Orders Per Customer]],Table20[Min],1),)</f>
        <v>100</v>
      </c>
      <c r="J63" s="119">
        <f>IF(Table2[[#This Row],[Orders Per Customer]]&gt;1,AVERAGEIF(Table42[Customer ID],Table2[[#This Row],[Customer ID]],Table42[Dated If]),"NOT RETURNING CUSTOMER")</f>
        <v>1</v>
      </c>
    </row>
    <row r="64" spans="1:10" ht="14.25" customHeight="1" x14ac:dyDescent="0.35">
      <c r="A64" s="13">
        <v>63</v>
      </c>
      <c r="B64" s="12" t="s">
        <v>532</v>
      </c>
      <c r="C64" s="12" t="s">
        <v>873</v>
      </c>
      <c r="D64" s="12" t="s">
        <v>874</v>
      </c>
      <c r="E64" s="12" t="s">
        <v>875</v>
      </c>
      <c r="F64" s="12" t="s">
        <v>876</v>
      </c>
      <c r="G64" s="16" t="str">
        <f>VLOOKUP(Table2[[#This Row],[Customer ID]],Table4[[#All],[Customer ID]:[Delivery Address]],MATCH(Table2[[#Headers],[Delivery Address]],Table4[[#Headers],[Customer ID]:[Delivery Address]],),0)</f>
        <v>31 rue du tavernier, 59800 Lille</v>
      </c>
      <c r="H64" s="13">
        <f>COUNTIF(Table4[Customer ID],Table2[[#This Row],[Customer ID]])</f>
        <v>4</v>
      </c>
      <c r="I64" s="13" cm="1">
        <f t="array" ref="I64">INDEX(Table20[Points],MATCH(Table2[[#This Row],[Orders Per Customer]],Table20[Min],1),)</f>
        <v>100</v>
      </c>
      <c r="J64" s="119">
        <f>IF(Table2[[#This Row],[Orders Per Customer]]&gt;1,AVERAGEIF(Table42[Customer ID],Table2[[#This Row],[Customer ID]],Table42[Dated If]),"NOT RETURNING CUSTOMER")</f>
        <v>1</v>
      </c>
    </row>
    <row r="65" spans="1:10" ht="14.25" customHeight="1" x14ac:dyDescent="0.35">
      <c r="A65" s="13">
        <v>64</v>
      </c>
      <c r="B65" s="12" t="s">
        <v>542</v>
      </c>
      <c r="C65" s="12" t="s">
        <v>877</v>
      </c>
      <c r="D65" s="12" t="s">
        <v>818</v>
      </c>
      <c r="E65" s="12" t="s">
        <v>878</v>
      </c>
      <c r="F65" s="12" t="s">
        <v>879</v>
      </c>
      <c r="G65" s="16" t="str">
        <f>VLOOKUP(Table2[[#This Row],[Customer ID]],Table4[[#All],[Customer ID]:[Delivery Address]],MATCH(Table2[[#Headers],[Delivery Address]],Table4[[#Headers],[Customer ID]:[Delivery Address]],),0)</f>
        <v>58 rue du tavernier, 59800 Lille</v>
      </c>
      <c r="H65" s="13">
        <f>COUNTIF(Table4[Customer ID],Table2[[#This Row],[Customer ID]])</f>
        <v>2</v>
      </c>
      <c r="I65" s="13" cm="1">
        <f t="array" ref="I65">INDEX(Table20[Points],MATCH(Table2[[#This Row],[Orders Per Customer]],Table20[Min],1),)</f>
        <v>100</v>
      </c>
      <c r="J65" s="119">
        <f>IF(Table2[[#This Row],[Orders Per Customer]]&gt;1,AVERAGEIF(Table42[Customer ID],Table2[[#This Row],[Customer ID]],Table42[Dated If]),"NOT RETURNING CUSTOMER")</f>
        <v>1</v>
      </c>
    </row>
    <row r="66" spans="1:10" ht="14.25" customHeight="1" x14ac:dyDescent="0.35">
      <c r="A66" s="13">
        <v>65</v>
      </c>
      <c r="B66" s="12" t="s">
        <v>548</v>
      </c>
      <c r="C66" s="12" t="s">
        <v>877</v>
      </c>
      <c r="D66" s="12" t="s">
        <v>880</v>
      </c>
      <c r="E66" s="12" t="s">
        <v>881</v>
      </c>
      <c r="F66" s="12" t="s">
        <v>882</v>
      </c>
      <c r="G66" s="16" t="str">
        <f>VLOOKUP(Table2[[#This Row],[Customer ID]],Table4[[#All],[Customer ID]:[Delivery Address]],MATCH(Table2[[#Headers],[Delivery Address]],Table4[[#Headers],[Customer ID]:[Delivery Address]],),0)</f>
        <v>34 rue du tavernier, 59800 Lille</v>
      </c>
      <c r="H66" s="13">
        <f>COUNTIF(Table4[Customer ID],Table2[[#This Row],[Customer ID]])</f>
        <v>1</v>
      </c>
      <c r="I66" s="13" cm="1">
        <f t="array" ref="I66">INDEX(Table20[Points],MATCH(Table2[[#This Row],[Orders Per Customer]],Table20[Min],1),)</f>
        <v>0</v>
      </c>
      <c r="J66" s="119" t="str">
        <f>IF(Table2[[#This Row],[Orders Per Customer]]&gt;1,AVERAGEIF(Table42[Customer ID],Table2[[#This Row],[Customer ID]],Table42[Dated If]),"NOT RETURNING CUSTOMER")</f>
        <v>NOT RETURNING CUSTOMER</v>
      </c>
    </row>
    <row r="67" spans="1:10" ht="14.25" customHeight="1" x14ac:dyDescent="0.35">
      <c r="A67" s="13">
        <v>66</v>
      </c>
      <c r="B67" s="12" t="s">
        <v>552</v>
      </c>
      <c r="C67" s="12" t="s">
        <v>883</v>
      </c>
      <c r="D67" s="12" t="s">
        <v>884</v>
      </c>
      <c r="E67" s="12" t="s">
        <v>885</v>
      </c>
      <c r="F67" s="12" t="s">
        <v>886</v>
      </c>
      <c r="G67" s="16" t="str">
        <f>VLOOKUP(Table2[[#This Row],[Customer ID]],Table4[[#All],[Customer ID]:[Delivery Address]],MATCH(Table2[[#Headers],[Delivery Address]],Table4[[#Headers],[Customer ID]:[Delivery Address]],),0)</f>
        <v>69 rue du tavernier, 59800 Lille</v>
      </c>
      <c r="H67" s="13">
        <f>COUNTIF(Table4[Customer ID],Table2[[#This Row],[Customer ID]])</f>
        <v>3</v>
      </c>
      <c r="I67" s="13" cm="1">
        <f t="array" ref="I67">INDEX(Table20[Points],MATCH(Table2[[#This Row],[Orders Per Customer]],Table20[Min],1),)</f>
        <v>100</v>
      </c>
      <c r="J67" s="119">
        <f>IF(Table2[[#This Row],[Orders Per Customer]]&gt;1,AVERAGEIF(Table42[Customer ID],Table2[[#This Row],[Customer ID]],Table42[Dated If]),"NOT RETURNING CUSTOMER")</f>
        <v>1</v>
      </c>
    </row>
    <row r="68" spans="1:10" ht="14.25" customHeight="1" x14ac:dyDescent="0.35">
      <c r="A68" s="13">
        <v>67</v>
      </c>
      <c r="B68" s="12" t="s">
        <v>560</v>
      </c>
      <c r="C68" s="12" t="s">
        <v>887</v>
      </c>
      <c r="D68" s="12" t="s">
        <v>888</v>
      </c>
      <c r="E68" s="12" t="s">
        <v>889</v>
      </c>
      <c r="F68" s="12" t="s">
        <v>890</v>
      </c>
      <c r="G68" s="16" t="str">
        <f>VLOOKUP(Table2[[#This Row],[Customer ID]],Table4[[#All],[Customer ID]:[Delivery Address]],MATCH(Table2[[#Headers],[Delivery Address]],Table4[[#Headers],[Customer ID]:[Delivery Address]],),0)</f>
        <v>60 rue du tavernier, 59800 Lille</v>
      </c>
      <c r="H68" s="13">
        <f>COUNTIF(Table4[Customer ID],Table2[[#This Row],[Customer ID]])</f>
        <v>2</v>
      </c>
      <c r="I68" s="13" cm="1">
        <f t="array" ref="I68">INDEX(Table20[Points],MATCH(Table2[[#This Row],[Orders Per Customer]],Table20[Min],1),)</f>
        <v>100</v>
      </c>
      <c r="J68" s="119">
        <f>IF(Table2[[#This Row],[Orders Per Customer]]&gt;1,AVERAGEIF(Table42[Customer ID],Table2[[#This Row],[Customer ID]],Table42[Dated If]),"NOT RETURNING CUSTOMER")</f>
        <v>1</v>
      </c>
    </row>
    <row r="69" spans="1:10" ht="14.25" customHeight="1" x14ac:dyDescent="0.35">
      <c r="A69" s="13">
        <v>68</v>
      </c>
      <c r="B69" s="12" t="s">
        <v>566</v>
      </c>
      <c r="C69" s="12" t="s">
        <v>891</v>
      </c>
      <c r="D69" s="12" t="s">
        <v>892</v>
      </c>
      <c r="E69" s="12" t="s">
        <v>893</v>
      </c>
      <c r="F69" s="12" t="s">
        <v>894</v>
      </c>
      <c r="G69" s="16" t="str">
        <f>VLOOKUP(Table2[[#This Row],[Customer ID]],Table4[[#All],[Customer ID]:[Delivery Address]],MATCH(Table2[[#Headers],[Delivery Address]],Table4[[#Headers],[Customer ID]:[Delivery Address]],),0)</f>
        <v>32 rue du tavernier, 59800 Lille</v>
      </c>
      <c r="H69" s="13">
        <f>COUNTIF(Table4[Customer ID],Table2[[#This Row],[Customer ID]])</f>
        <v>1</v>
      </c>
      <c r="I69" s="13" cm="1">
        <f t="array" ref="I69">INDEX(Table20[Points],MATCH(Table2[[#This Row],[Orders Per Customer]],Table20[Min],1),)</f>
        <v>0</v>
      </c>
      <c r="J69" s="119" t="str">
        <f>IF(Table2[[#This Row],[Orders Per Customer]]&gt;1,AVERAGEIF(Table42[Customer ID],Table2[[#This Row],[Customer ID]],Table42[Dated If]),"NOT RETURNING CUSTOMER")</f>
        <v>NOT RETURNING CUSTOMER</v>
      </c>
    </row>
    <row r="70" spans="1:10" ht="14.25" customHeight="1" x14ac:dyDescent="0.35">
      <c r="A70" s="13">
        <v>69</v>
      </c>
      <c r="B70" s="12" t="s">
        <v>570</v>
      </c>
      <c r="C70" s="12" t="s">
        <v>895</v>
      </c>
      <c r="D70" s="12" t="s">
        <v>896</v>
      </c>
      <c r="E70" s="12" t="s">
        <v>897</v>
      </c>
      <c r="F70" s="12" t="s">
        <v>898</v>
      </c>
      <c r="G70" s="16" t="str">
        <f>VLOOKUP(Table2[[#This Row],[Customer ID]],Table4[[#All],[Customer ID]:[Delivery Address]],MATCH(Table2[[#Headers],[Delivery Address]],Table4[[#Headers],[Customer ID]:[Delivery Address]],),0)</f>
        <v>36 rue du tavernier, 59800 Lille</v>
      </c>
      <c r="H70" s="13">
        <f>COUNTIF(Table4[Customer ID],Table2[[#This Row],[Customer ID]])</f>
        <v>2</v>
      </c>
      <c r="I70" s="13" cm="1">
        <f t="array" ref="I70">INDEX(Table20[Points],MATCH(Table2[[#This Row],[Orders Per Customer]],Table20[Min],1),)</f>
        <v>100</v>
      </c>
      <c r="J70" s="119">
        <f>IF(Table2[[#This Row],[Orders Per Customer]]&gt;1,AVERAGEIF(Table42[Customer ID],Table2[[#This Row],[Customer ID]],Table42[Dated If]),"NOT RETURNING CUSTOMER")</f>
        <v>1</v>
      </c>
    </row>
    <row r="71" spans="1:10" ht="14.25" customHeight="1" x14ac:dyDescent="0.35">
      <c r="A71" s="13">
        <v>70</v>
      </c>
      <c r="B71" s="12" t="s">
        <v>575</v>
      </c>
      <c r="C71" s="12" t="s">
        <v>817</v>
      </c>
      <c r="D71" s="12" t="s">
        <v>899</v>
      </c>
      <c r="E71" s="12" t="s">
        <v>900</v>
      </c>
      <c r="F71" s="12" t="s">
        <v>901</v>
      </c>
      <c r="G71" s="16" t="str">
        <f>VLOOKUP(Table2[[#This Row],[Customer ID]],Table4[[#All],[Customer ID]:[Delivery Address]],MATCH(Table2[[#Headers],[Delivery Address]],Table4[[#Headers],[Customer ID]:[Delivery Address]],),0)</f>
        <v>51 rue du tavernier, 59800 Lille</v>
      </c>
      <c r="H71" s="13">
        <f>COUNTIF(Table4[Customer ID],Table2[[#This Row],[Customer ID]])</f>
        <v>4</v>
      </c>
      <c r="I71" s="13" cm="1">
        <f t="array" ref="I71">INDEX(Table20[Points],MATCH(Table2[[#This Row],[Orders Per Customer]],Table20[Min],1),)</f>
        <v>100</v>
      </c>
      <c r="J71" s="119">
        <f>IF(Table2[[#This Row],[Orders Per Customer]]&gt;1,AVERAGEIF(Table42[Customer ID],Table2[[#This Row],[Customer ID]],Table42[Dated If]),"NOT RETURNING CUSTOMER")</f>
        <v>1</v>
      </c>
    </row>
    <row r="72" spans="1:10" ht="14.25" customHeight="1" x14ac:dyDescent="0.35">
      <c r="A72" s="13">
        <v>71</v>
      </c>
      <c r="B72" s="12" t="s">
        <v>581</v>
      </c>
      <c r="C72" s="12" t="s">
        <v>902</v>
      </c>
      <c r="D72" s="12" t="s">
        <v>903</v>
      </c>
      <c r="E72" s="12" t="s">
        <v>904</v>
      </c>
      <c r="F72" s="12" t="s">
        <v>905</v>
      </c>
      <c r="G72" s="16" t="str">
        <f>VLOOKUP(Table2[[#This Row],[Customer ID]],Table4[[#All],[Customer ID]:[Delivery Address]],MATCH(Table2[[#Headers],[Delivery Address]],Table4[[#Headers],[Customer ID]:[Delivery Address]],),0)</f>
        <v>50 rue du tavernier, 59800 Lille</v>
      </c>
      <c r="H72" s="13">
        <f>COUNTIF(Table4[Customer ID],Table2[[#This Row],[Customer ID]])</f>
        <v>5</v>
      </c>
      <c r="I72" s="13" cm="1">
        <f t="array" ref="I72">INDEX(Table20[Points],MATCH(Table2[[#This Row],[Orders Per Customer]],Table20[Min],1),)</f>
        <v>100</v>
      </c>
      <c r="J72" s="119">
        <f>IF(Table2[[#This Row],[Orders Per Customer]]&gt;1,AVERAGEIF(Table42[Customer ID],Table2[[#This Row],[Customer ID]],Table42[Dated If]),"NOT RETURNING CUSTOMER")</f>
        <v>1</v>
      </c>
    </row>
    <row r="73" spans="1:10" ht="14.25" customHeight="1" x14ac:dyDescent="0.35">
      <c r="A73" s="13">
        <v>72</v>
      </c>
      <c r="B73" s="12" t="s">
        <v>591</v>
      </c>
      <c r="C73" s="12" t="s">
        <v>906</v>
      </c>
      <c r="D73" s="12" t="s">
        <v>907</v>
      </c>
      <c r="E73" s="12" t="s">
        <v>908</v>
      </c>
      <c r="F73" s="12" t="s">
        <v>909</v>
      </c>
      <c r="G73" s="16" t="str">
        <f>VLOOKUP(Table2[[#This Row],[Customer ID]],Table4[[#All],[Customer ID]:[Delivery Address]],MATCH(Table2[[#Headers],[Delivery Address]],Table4[[#Headers],[Customer ID]:[Delivery Address]],),0)</f>
        <v>20 rue du tavernier, 59800 Lille</v>
      </c>
      <c r="H73" s="13">
        <f>COUNTIF(Table4[Customer ID],Table2[[#This Row],[Customer ID]])</f>
        <v>3</v>
      </c>
      <c r="I73" s="13" cm="1">
        <f t="array" ref="I73">INDEX(Table20[Points],MATCH(Table2[[#This Row],[Orders Per Customer]],Table20[Min],1),)</f>
        <v>100</v>
      </c>
      <c r="J73" s="119">
        <f>IF(Table2[[#This Row],[Orders Per Customer]]&gt;1,AVERAGEIF(Table42[Customer ID],Table2[[#This Row],[Customer ID]],Table42[Dated If]),"NOT RETURNING CUSTOMER")</f>
        <v>1</v>
      </c>
    </row>
    <row r="74" spans="1:10" ht="14.25" customHeight="1" x14ac:dyDescent="0.35">
      <c r="A74" s="13">
        <v>73</v>
      </c>
      <c r="B74" s="12" t="s">
        <v>599</v>
      </c>
      <c r="C74" s="12" t="s">
        <v>910</v>
      </c>
      <c r="D74" s="12" t="s">
        <v>911</v>
      </c>
      <c r="E74" s="12" t="s">
        <v>912</v>
      </c>
      <c r="F74" s="12" t="s">
        <v>913</v>
      </c>
      <c r="G74" s="16" t="str">
        <f>VLOOKUP(Table2[[#This Row],[Customer ID]],Table4[[#All],[Customer ID]:[Delivery Address]],MATCH(Table2[[#Headers],[Delivery Address]],Table4[[#Headers],[Customer ID]:[Delivery Address]],),0)</f>
        <v>47 rue du tavernier, 59800 Lille</v>
      </c>
      <c r="H74" s="13">
        <f>COUNTIF(Table4[Customer ID],Table2[[#This Row],[Customer ID]])</f>
        <v>2</v>
      </c>
      <c r="I74" s="13" cm="1">
        <f t="array" ref="I74">INDEX(Table20[Points],MATCH(Table2[[#This Row],[Orders Per Customer]],Table20[Min],1),)</f>
        <v>100</v>
      </c>
      <c r="J74" s="119">
        <f>IF(Table2[[#This Row],[Orders Per Customer]]&gt;1,AVERAGEIF(Table42[Customer ID],Table2[[#This Row],[Customer ID]],Table42[Dated If]),"NOT RETURNING CUSTOMER")</f>
        <v>1</v>
      </c>
    </row>
    <row r="75" spans="1:10" ht="14.25" customHeight="1" x14ac:dyDescent="0.35">
      <c r="A75" s="13">
        <v>74</v>
      </c>
      <c r="B75" s="12" t="s">
        <v>605</v>
      </c>
      <c r="C75" s="12" t="s">
        <v>914</v>
      </c>
      <c r="D75" s="12" t="s">
        <v>915</v>
      </c>
      <c r="E75" s="12" t="s">
        <v>916</v>
      </c>
      <c r="F75" s="12" t="s">
        <v>917</v>
      </c>
      <c r="G75" s="16" t="str">
        <f>VLOOKUP(Table2[[#This Row],[Customer ID]],Table4[[#All],[Customer ID]:[Delivery Address]],MATCH(Table2[[#Headers],[Delivery Address]],Table4[[#Headers],[Customer ID]:[Delivery Address]],),0)</f>
        <v>73 rue du tavernier, 59800 Lille</v>
      </c>
      <c r="H75" s="13">
        <f>COUNTIF(Table4[Customer ID],Table2[[#This Row],[Customer ID]])</f>
        <v>3</v>
      </c>
      <c r="I75" s="13" cm="1">
        <f t="array" ref="I75">INDEX(Table20[Points],MATCH(Table2[[#This Row],[Orders Per Customer]],Table20[Min],1),)</f>
        <v>100</v>
      </c>
      <c r="J75" s="119">
        <f>IF(Table2[[#This Row],[Orders Per Customer]]&gt;1,AVERAGEIF(Table42[Customer ID],Table2[[#This Row],[Customer ID]],Table42[Dated If]),"NOT RETURNING CUSTOMER")</f>
        <v>1</v>
      </c>
    </row>
    <row r="76" spans="1:10" ht="14.25" customHeight="1" x14ac:dyDescent="0.35">
      <c r="A76" s="13">
        <v>75</v>
      </c>
      <c r="B76" s="12" t="s">
        <v>613</v>
      </c>
      <c r="C76" s="12" t="s">
        <v>848</v>
      </c>
      <c r="D76" s="12" t="s">
        <v>918</v>
      </c>
      <c r="E76" s="12" t="s">
        <v>919</v>
      </c>
      <c r="F76" s="12" t="s">
        <v>920</v>
      </c>
      <c r="G76" s="16" t="str">
        <f>VLOOKUP(Table2[[#This Row],[Customer ID]],Table4[[#All],[Customer ID]:[Delivery Address]],MATCH(Table2[[#Headers],[Delivery Address]],Table4[[#Headers],[Customer ID]:[Delivery Address]],),0)</f>
        <v>76 rue du tavernier, 59800 Lille</v>
      </c>
      <c r="H76" s="13">
        <f>COUNTIF(Table4[Customer ID],Table2[[#This Row],[Customer ID]])</f>
        <v>2</v>
      </c>
      <c r="I76" s="13" cm="1">
        <f t="array" ref="I76">INDEX(Table20[Points],MATCH(Table2[[#This Row],[Orders Per Customer]],Table20[Min],1),)</f>
        <v>100</v>
      </c>
      <c r="J76" s="119">
        <f>IF(Table2[[#This Row],[Orders Per Customer]]&gt;1,AVERAGEIF(Table42[Customer ID],Table2[[#This Row],[Customer ID]],Table42[Dated If]),"NOT RETURNING CUSTOMER")</f>
        <v>1</v>
      </c>
    </row>
    <row r="77" spans="1:10" ht="14.25" customHeight="1" x14ac:dyDescent="0.35">
      <c r="A77" s="13">
        <v>76</v>
      </c>
      <c r="B77" s="12" t="s">
        <v>619</v>
      </c>
      <c r="C77" s="12" t="s">
        <v>921</v>
      </c>
      <c r="D77" s="12" t="s">
        <v>922</v>
      </c>
      <c r="E77" s="12" t="s">
        <v>923</v>
      </c>
      <c r="F77" s="12" t="s">
        <v>924</v>
      </c>
      <c r="G77" s="16" t="str">
        <f>VLOOKUP(Table2[[#This Row],[Customer ID]],Table4[[#All],[Customer ID]:[Delivery Address]],MATCH(Table2[[#Headers],[Delivery Address]],Table4[[#Headers],[Customer ID]:[Delivery Address]],),0)</f>
        <v>38 rue du tavernier, 59800 Lille</v>
      </c>
      <c r="H77" s="13">
        <f>COUNTIF(Table4[Customer ID],Table2[[#This Row],[Customer ID]])</f>
        <v>1</v>
      </c>
      <c r="I77" s="13" cm="1">
        <f t="array" ref="I77">INDEX(Table20[Points],MATCH(Table2[[#This Row],[Orders Per Customer]],Table20[Min],1),)</f>
        <v>0</v>
      </c>
      <c r="J77" s="119" t="str">
        <f>IF(Table2[[#This Row],[Orders Per Customer]]&gt;1,AVERAGEIF(Table42[Customer ID],Table2[[#This Row],[Customer ID]],Table42[Dated If]),"NOT RETURNING CUSTOMER")</f>
        <v>NOT RETURNING CUSTOMER</v>
      </c>
    </row>
    <row r="78" spans="1:10" ht="14.25" customHeight="1" x14ac:dyDescent="0.35">
      <c r="A78" s="13">
        <v>77</v>
      </c>
      <c r="B78" s="12" t="s">
        <v>622</v>
      </c>
      <c r="C78" s="12" t="s">
        <v>925</v>
      </c>
      <c r="D78" s="12" t="s">
        <v>926</v>
      </c>
      <c r="E78" s="12" t="s">
        <v>927</v>
      </c>
      <c r="F78" s="12" t="s">
        <v>928</v>
      </c>
      <c r="G78" s="16" t="str">
        <f>VLOOKUP(Table2[[#This Row],[Customer ID]],Table4[[#All],[Customer ID]:[Delivery Address]],MATCH(Table2[[#Headers],[Delivery Address]],Table4[[#Headers],[Customer ID]:[Delivery Address]],),0)</f>
        <v>12 rue du tavernier, 59800 Lille</v>
      </c>
      <c r="H78" s="13">
        <f>COUNTIF(Table4[Customer ID],Table2[[#This Row],[Customer ID]])</f>
        <v>1</v>
      </c>
      <c r="I78" s="13" cm="1">
        <f t="array" ref="I78">INDEX(Table20[Points],MATCH(Table2[[#This Row],[Orders Per Customer]],Table20[Min],1),)</f>
        <v>0</v>
      </c>
      <c r="J78" s="119" t="str">
        <f>IF(Table2[[#This Row],[Orders Per Customer]]&gt;1,AVERAGEIF(Table42[Customer ID],Table2[[#This Row],[Customer ID]],Table42[Dated If]),"NOT RETURNING CUSTOMER")</f>
        <v>NOT RETURNING CUSTOMER</v>
      </c>
    </row>
    <row r="79" spans="1:10" ht="14.25" customHeight="1" x14ac:dyDescent="0.3"/>
    <row r="80" spans="1:1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499984740745262"/>
  </sheetPr>
  <dimension ref="A1:I1000"/>
  <sheetViews>
    <sheetView zoomScale="61" zoomScaleNormal="70" workbookViewId="0">
      <selection activeCell="H11" sqref="H11"/>
    </sheetView>
  </sheetViews>
  <sheetFormatPr defaultColWidth="12.6640625" defaultRowHeight="15" customHeight="1" x14ac:dyDescent="0.3"/>
  <cols>
    <col min="1" max="1" width="22.58203125" style="14" customWidth="1"/>
    <col min="2" max="2" width="13" style="14" customWidth="1"/>
    <col min="3" max="3" width="15.83203125" style="14" customWidth="1"/>
    <col min="4" max="4" width="35.4140625" style="14" customWidth="1"/>
    <col min="5" max="5" width="22.83203125" style="14" customWidth="1"/>
    <col min="6" max="6" width="25.4140625" style="14" customWidth="1"/>
    <col min="7" max="7" width="15" style="14" customWidth="1"/>
    <col min="8" max="8" width="12.83203125" style="14" bestFit="1" customWidth="1"/>
    <col min="9" max="9" width="20.58203125" style="14" bestFit="1" customWidth="1"/>
    <col min="10" max="26" width="7.6640625" style="14" customWidth="1"/>
    <col min="27" max="16384" width="12.6640625" style="14"/>
  </cols>
  <sheetData>
    <row r="1" spans="1:9" ht="14.25" customHeight="1" x14ac:dyDescent="0.35">
      <c r="A1" s="12" t="s">
        <v>929</v>
      </c>
      <c r="B1" s="12" t="s">
        <v>2</v>
      </c>
      <c r="C1" s="12" t="s">
        <v>930</v>
      </c>
      <c r="D1" s="13" t="s">
        <v>931</v>
      </c>
      <c r="E1" s="13" t="s">
        <v>932</v>
      </c>
      <c r="F1" s="13" t="s">
        <v>933</v>
      </c>
      <c r="G1" s="13" t="s">
        <v>934</v>
      </c>
      <c r="H1" s="115" t="s">
        <v>2134</v>
      </c>
      <c r="I1" s="112" t="s">
        <v>2216</v>
      </c>
    </row>
    <row r="2" spans="1:9" ht="14.25" customHeight="1" x14ac:dyDescent="0.35">
      <c r="A2" s="12">
        <v>1</v>
      </c>
      <c r="B2" s="12" t="s">
        <v>19</v>
      </c>
      <c r="C2" s="12" t="s">
        <v>935</v>
      </c>
      <c r="D2" s="12" t="s">
        <v>936</v>
      </c>
      <c r="E2" s="12" t="s">
        <v>937</v>
      </c>
      <c r="F2" s="12" t="s">
        <v>938</v>
      </c>
      <c r="G2" s="13" t="s">
        <v>939</v>
      </c>
      <c r="H2" s="13">
        <f>COUNTIF(Table4[Restaurant ID],Table5[[#This Row],[Restaurant ID]])</f>
        <v>4</v>
      </c>
      <c r="I2" s="111">
        <f>VLOOKUP(Table5[[#This Row],[Total Orders]],Table21[[#All],[Min]:[New Commission 2021]],MATCH(Table5[[#Headers],[New Commission 2021]],Table21[[#Headers],[Min]:[New Commission 2021]],),1)</f>
        <v>0.19</v>
      </c>
    </row>
    <row r="3" spans="1:9" ht="14.25" customHeight="1" x14ac:dyDescent="0.35">
      <c r="A3" s="12">
        <v>2</v>
      </c>
      <c r="B3" s="12" t="s">
        <v>24</v>
      </c>
      <c r="C3" s="12" t="s">
        <v>940</v>
      </c>
      <c r="D3" s="12" t="s">
        <v>941</v>
      </c>
      <c r="E3" s="12" t="s">
        <v>942</v>
      </c>
      <c r="F3" s="12" t="s">
        <v>943</v>
      </c>
      <c r="G3" s="13" t="s">
        <v>939</v>
      </c>
      <c r="H3" s="13">
        <f>COUNTIF(Table4[Restaurant ID],Table5[[#This Row],[Restaurant ID]])</f>
        <v>4</v>
      </c>
      <c r="I3" s="111">
        <f>VLOOKUP(Table5[[#This Row],[Total Orders]],Table21[[#All],[Min]:[New Commission 2021]],MATCH(Table5[[#Headers],[New Commission 2021]],Table21[[#Headers],[Min]:[New Commission 2021]],),1)</f>
        <v>0.19</v>
      </c>
    </row>
    <row r="4" spans="1:9" ht="14.25" customHeight="1" x14ac:dyDescent="0.35">
      <c r="A4" s="12">
        <v>3</v>
      </c>
      <c r="B4" s="12" t="s">
        <v>27</v>
      </c>
      <c r="C4" s="12" t="s">
        <v>944</v>
      </c>
      <c r="D4" s="12" t="s">
        <v>945</v>
      </c>
      <c r="E4" s="12" t="s">
        <v>946</v>
      </c>
      <c r="F4" s="12" t="s">
        <v>947</v>
      </c>
      <c r="G4" s="13" t="s">
        <v>948</v>
      </c>
      <c r="H4" s="13">
        <f>COUNTIF(Table4[Restaurant ID],Table5[[#This Row],[Restaurant ID]])</f>
        <v>4</v>
      </c>
      <c r="I4" s="111">
        <f>VLOOKUP(Table5[[#This Row],[Total Orders]],Table21[[#All],[Min]:[New Commission 2021]],MATCH(Table5[[#Headers],[New Commission 2021]],Table21[[#Headers],[Min]:[New Commission 2021]],),1)</f>
        <v>0.19</v>
      </c>
    </row>
    <row r="5" spans="1:9" ht="14.25" customHeight="1" x14ac:dyDescent="0.35">
      <c r="A5" s="12">
        <v>4</v>
      </c>
      <c r="B5" s="12" t="s">
        <v>30</v>
      </c>
      <c r="C5" s="12" t="s">
        <v>949</v>
      </c>
      <c r="D5" s="12" t="s">
        <v>950</v>
      </c>
      <c r="E5" s="12" t="s">
        <v>951</v>
      </c>
      <c r="F5" s="12" t="s">
        <v>952</v>
      </c>
      <c r="G5" s="13" t="s">
        <v>939</v>
      </c>
      <c r="H5" s="13">
        <f>COUNTIF(Table4[Restaurant ID],Table5[[#This Row],[Restaurant ID]])</f>
        <v>4</v>
      </c>
      <c r="I5" s="111">
        <f>VLOOKUP(Table5[[#This Row],[Total Orders]],Table21[[#All],[Min]:[New Commission 2021]],MATCH(Table5[[#Headers],[New Commission 2021]],Table21[[#Headers],[Min]:[New Commission 2021]],),1)</f>
        <v>0.19</v>
      </c>
    </row>
    <row r="6" spans="1:9" ht="14.25" customHeight="1" x14ac:dyDescent="0.35">
      <c r="A6" s="12">
        <v>5</v>
      </c>
      <c r="B6" s="12" t="s">
        <v>33</v>
      </c>
      <c r="C6" s="12" t="s">
        <v>953</v>
      </c>
      <c r="D6" s="12" t="s">
        <v>954</v>
      </c>
      <c r="E6" s="12" t="s">
        <v>955</v>
      </c>
      <c r="F6" s="12" t="s">
        <v>956</v>
      </c>
      <c r="G6" s="13" t="s">
        <v>957</v>
      </c>
      <c r="H6" s="13">
        <f>COUNTIF(Table4[Restaurant ID],Table5[[#This Row],[Restaurant ID]])</f>
        <v>4</v>
      </c>
      <c r="I6" s="111">
        <f>VLOOKUP(Table5[[#This Row],[Total Orders]],Table21[[#All],[Min]:[New Commission 2021]],MATCH(Table5[[#Headers],[New Commission 2021]],Table21[[#Headers],[Min]:[New Commission 2021]],),1)</f>
        <v>0.19</v>
      </c>
    </row>
    <row r="7" spans="1:9" ht="14.25" customHeight="1" x14ac:dyDescent="0.35">
      <c r="A7" s="12">
        <v>6</v>
      </c>
      <c r="B7" s="12" t="s">
        <v>36</v>
      </c>
      <c r="C7" s="12" t="s">
        <v>958</v>
      </c>
      <c r="D7" s="12" t="s">
        <v>959</v>
      </c>
      <c r="E7" s="12" t="s">
        <v>960</v>
      </c>
      <c r="F7" s="12" t="s">
        <v>961</v>
      </c>
      <c r="G7" s="13" t="s">
        <v>962</v>
      </c>
      <c r="H7" s="13">
        <f>COUNTIF(Table4[Restaurant ID],Table5[[#This Row],[Restaurant ID]])</f>
        <v>4</v>
      </c>
      <c r="I7" s="111">
        <f>VLOOKUP(Table5[[#This Row],[Total Orders]],Table21[[#All],[Min]:[New Commission 2021]],MATCH(Table5[[#Headers],[New Commission 2021]],Table21[[#Headers],[Min]:[New Commission 2021]],),1)</f>
        <v>0.19</v>
      </c>
    </row>
    <row r="8" spans="1:9" ht="14.25" customHeight="1" x14ac:dyDescent="0.35">
      <c r="A8" s="12">
        <v>7</v>
      </c>
      <c r="B8" s="12" t="s">
        <v>40</v>
      </c>
      <c r="C8" s="12" t="s">
        <v>963</v>
      </c>
      <c r="D8" s="12" t="s">
        <v>964</v>
      </c>
      <c r="E8" s="12" t="s">
        <v>965</v>
      </c>
      <c r="F8" s="12" t="s">
        <v>966</v>
      </c>
      <c r="G8" s="13" t="s">
        <v>962</v>
      </c>
      <c r="H8" s="13">
        <f>COUNTIF(Table4[Restaurant ID],Table5[[#This Row],[Restaurant ID]])</f>
        <v>4</v>
      </c>
      <c r="I8" s="111">
        <f>VLOOKUP(Table5[[#This Row],[Total Orders]],Table21[[#All],[Min]:[New Commission 2021]],MATCH(Table5[[#Headers],[New Commission 2021]],Table21[[#Headers],[Min]:[New Commission 2021]],),1)</f>
        <v>0.19</v>
      </c>
    </row>
    <row r="9" spans="1:9" ht="14.25" customHeight="1" x14ac:dyDescent="0.35">
      <c r="A9" s="12">
        <v>8</v>
      </c>
      <c r="B9" s="12" t="s">
        <v>44</v>
      </c>
      <c r="C9" s="12" t="s">
        <v>967</v>
      </c>
      <c r="D9" s="12" t="s">
        <v>968</v>
      </c>
      <c r="E9" s="12" t="s">
        <v>969</v>
      </c>
      <c r="F9" s="12" t="s">
        <v>970</v>
      </c>
      <c r="G9" s="13" t="s">
        <v>939</v>
      </c>
      <c r="H9" s="13">
        <f>COUNTIF(Table4[Restaurant ID],Table5[[#This Row],[Restaurant ID]])</f>
        <v>4</v>
      </c>
      <c r="I9" s="111">
        <f>VLOOKUP(Table5[[#This Row],[Total Orders]],Table21[[#All],[Min]:[New Commission 2021]],MATCH(Table5[[#Headers],[New Commission 2021]],Table21[[#Headers],[Min]:[New Commission 2021]],),1)</f>
        <v>0.19</v>
      </c>
    </row>
    <row r="10" spans="1:9" ht="14.25" customHeight="1" x14ac:dyDescent="0.35">
      <c r="A10" s="12">
        <v>9</v>
      </c>
      <c r="B10" s="12" t="s">
        <v>48</v>
      </c>
      <c r="C10" s="12" t="s">
        <v>971</v>
      </c>
      <c r="D10" s="12" t="s">
        <v>972</v>
      </c>
      <c r="E10" s="12" t="s">
        <v>973</v>
      </c>
      <c r="F10" s="12" t="s">
        <v>974</v>
      </c>
      <c r="G10" s="13" t="s">
        <v>948</v>
      </c>
      <c r="H10" s="13">
        <f>COUNTIF(Table4[Restaurant ID],Table5[[#This Row],[Restaurant ID]])</f>
        <v>4</v>
      </c>
      <c r="I10" s="111">
        <f>VLOOKUP(Table5[[#This Row],[Total Orders]],Table21[[#All],[Min]:[New Commission 2021]],MATCH(Table5[[#Headers],[New Commission 2021]],Table21[[#Headers],[Min]:[New Commission 2021]],),1)</f>
        <v>0.19</v>
      </c>
    </row>
    <row r="11" spans="1:9" ht="14.25" customHeight="1" x14ac:dyDescent="0.35">
      <c r="A11" s="12">
        <v>10</v>
      </c>
      <c r="B11" s="12" t="s">
        <v>51</v>
      </c>
      <c r="C11" s="12" t="s">
        <v>975</v>
      </c>
      <c r="D11" s="12" t="s">
        <v>976</v>
      </c>
      <c r="E11" s="12" t="s">
        <v>977</v>
      </c>
      <c r="F11" s="12" t="s">
        <v>978</v>
      </c>
      <c r="G11" s="13" t="s">
        <v>939</v>
      </c>
      <c r="H11" s="13">
        <f>COUNTIF(Table4[Restaurant ID],Table5[[#This Row],[Restaurant ID]])</f>
        <v>4</v>
      </c>
      <c r="I11" s="111">
        <f>VLOOKUP(Table5[[#This Row],[Total Orders]],Table21[[#All],[Min]:[New Commission 2021]],MATCH(Table5[[#Headers],[New Commission 2021]],Table21[[#Headers],[Min]:[New Commission 2021]],),1)</f>
        <v>0.19</v>
      </c>
    </row>
    <row r="12" spans="1:9" ht="14.25" customHeight="1" x14ac:dyDescent="0.35">
      <c r="A12" s="12">
        <v>11</v>
      </c>
      <c r="B12" s="12" t="s">
        <v>53</v>
      </c>
      <c r="C12" s="12" t="s">
        <v>979</v>
      </c>
      <c r="D12" s="12" t="s">
        <v>980</v>
      </c>
      <c r="E12" s="12" t="s">
        <v>981</v>
      </c>
      <c r="F12" s="12" t="s">
        <v>982</v>
      </c>
      <c r="G12" s="13" t="s">
        <v>939</v>
      </c>
      <c r="H12" s="13">
        <f>COUNTIF(Table4[Restaurant ID],Table5[[#This Row],[Restaurant ID]])</f>
        <v>4</v>
      </c>
      <c r="I12" s="111">
        <f>VLOOKUP(Table5[[#This Row],[Total Orders]],Table21[[#All],[Min]:[New Commission 2021]],MATCH(Table5[[#Headers],[New Commission 2021]],Table21[[#Headers],[Min]:[New Commission 2021]],),1)</f>
        <v>0.19</v>
      </c>
    </row>
    <row r="13" spans="1:9" ht="14.25" customHeight="1" x14ac:dyDescent="0.35">
      <c r="A13" s="12">
        <v>12</v>
      </c>
      <c r="B13" s="12" t="s">
        <v>57</v>
      </c>
      <c r="C13" s="12" t="s">
        <v>983</v>
      </c>
      <c r="D13" s="12" t="s">
        <v>984</v>
      </c>
      <c r="E13" s="12" t="s">
        <v>985</v>
      </c>
      <c r="F13" s="12" t="s">
        <v>986</v>
      </c>
      <c r="G13" s="13" t="s">
        <v>939</v>
      </c>
      <c r="H13" s="13">
        <f>COUNTIF(Table4[Restaurant ID],Table5[[#This Row],[Restaurant ID]])</f>
        <v>4</v>
      </c>
      <c r="I13" s="111">
        <f>VLOOKUP(Table5[[#This Row],[Total Orders]],Table21[[#All],[Min]:[New Commission 2021]],MATCH(Table5[[#Headers],[New Commission 2021]],Table21[[#Headers],[Min]:[New Commission 2021]],),1)</f>
        <v>0.19</v>
      </c>
    </row>
    <row r="14" spans="1:9" ht="14.25" customHeight="1" x14ac:dyDescent="0.35">
      <c r="A14" s="12">
        <v>13</v>
      </c>
      <c r="B14" s="12" t="s">
        <v>61</v>
      </c>
      <c r="C14" s="12" t="s">
        <v>987</v>
      </c>
      <c r="D14" s="12" t="s">
        <v>988</v>
      </c>
      <c r="E14" s="12" t="s">
        <v>989</v>
      </c>
      <c r="F14" s="12" t="s">
        <v>990</v>
      </c>
      <c r="G14" s="13" t="s">
        <v>939</v>
      </c>
      <c r="H14" s="13">
        <f>COUNTIF(Table4[Restaurant ID],Table5[[#This Row],[Restaurant ID]])</f>
        <v>4</v>
      </c>
      <c r="I14" s="111">
        <f>VLOOKUP(Table5[[#This Row],[Total Orders]],Table21[[#All],[Min]:[New Commission 2021]],MATCH(Table5[[#Headers],[New Commission 2021]],Table21[[#Headers],[Min]:[New Commission 2021]],),1)</f>
        <v>0.19</v>
      </c>
    </row>
    <row r="15" spans="1:9" ht="14.25" customHeight="1" x14ac:dyDescent="0.35">
      <c r="A15" s="12">
        <v>14</v>
      </c>
      <c r="B15" s="12" t="s">
        <v>64</v>
      </c>
      <c r="C15" s="12" t="s">
        <v>991</v>
      </c>
      <c r="D15" s="12" t="s">
        <v>992</v>
      </c>
      <c r="E15" s="12" t="s">
        <v>993</v>
      </c>
      <c r="F15" s="12" t="s">
        <v>994</v>
      </c>
      <c r="G15" s="13" t="s">
        <v>995</v>
      </c>
      <c r="H15" s="13">
        <f>COUNTIF(Table4[Restaurant ID],Table5[[#This Row],[Restaurant ID]])</f>
        <v>4</v>
      </c>
      <c r="I15" s="111">
        <f>VLOOKUP(Table5[[#This Row],[Total Orders]],Table21[[#All],[Min]:[New Commission 2021]],MATCH(Table5[[#Headers],[New Commission 2021]],Table21[[#Headers],[Min]:[New Commission 2021]],),1)</f>
        <v>0.19</v>
      </c>
    </row>
    <row r="16" spans="1:9" ht="14.25" customHeight="1" x14ac:dyDescent="0.35">
      <c r="A16" s="12">
        <v>15</v>
      </c>
      <c r="B16" s="12" t="s">
        <v>67</v>
      </c>
      <c r="C16" s="12" t="s">
        <v>996</v>
      </c>
      <c r="D16" s="12" t="s">
        <v>997</v>
      </c>
      <c r="E16" s="12" t="s">
        <v>998</v>
      </c>
      <c r="F16" s="12" t="s">
        <v>999</v>
      </c>
      <c r="G16" s="13" t="s">
        <v>939</v>
      </c>
      <c r="H16" s="13">
        <f>COUNTIF(Table4[Restaurant ID],Table5[[#This Row],[Restaurant ID]])</f>
        <v>4</v>
      </c>
      <c r="I16" s="111">
        <f>VLOOKUP(Table5[[#This Row],[Total Orders]],Table21[[#All],[Min]:[New Commission 2021]],MATCH(Table5[[#Headers],[New Commission 2021]],Table21[[#Headers],[Min]:[New Commission 2021]],),1)</f>
        <v>0.19</v>
      </c>
    </row>
    <row r="17" spans="1:9" ht="14.25" customHeight="1" x14ac:dyDescent="0.35">
      <c r="A17" s="12">
        <v>16</v>
      </c>
      <c r="B17" s="12" t="s">
        <v>70</v>
      </c>
      <c r="C17" s="12" t="s">
        <v>1000</v>
      </c>
      <c r="D17" s="12" t="s">
        <v>1001</v>
      </c>
      <c r="E17" s="12" t="s">
        <v>1002</v>
      </c>
      <c r="F17" s="12" t="s">
        <v>1003</v>
      </c>
      <c r="G17" s="13" t="s">
        <v>995</v>
      </c>
      <c r="H17" s="13">
        <f>COUNTIF(Table4[Restaurant ID],Table5[[#This Row],[Restaurant ID]])</f>
        <v>4</v>
      </c>
      <c r="I17" s="111">
        <f>VLOOKUP(Table5[[#This Row],[Total Orders]],Table21[[#All],[Min]:[New Commission 2021]],MATCH(Table5[[#Headers],[New Commission 2021]],Table21[[#Headers],[Min]:[New Commission 2021]],),1)</f>
        <v>0.19</v>
      </c>
    </row>
    <row r="18" spans="1:9" ht="14.25" customHeight="1" x14ac:dyDescent="0.35">
      <c r="A18" s="12">
        <v>17</v>
      </c>
      <c r="B18" s="12" t="s">
        <v>74</v>
      </c>
      <c r="C18" s="12" t="s">
        <v>1004</v>
      </c>
      <c r="D18" s="12" t="s">
        <v>1005</v>
      </c>
      <c r="E18" s="12" t="s">
        <v>1006</v>
      </c>
      <c r="F18" s="12" t="s">
        <v>1007</v>
      </c>
      <c r="G18" s="13" t="s">
        <v>957</v>
      </c>
      <c r="H18" s="13">
        <f>COUNTIF(Table4[Restaurant ID],Table5[[#This Row],[Restaurant ID]])</f>
        <v>4</v>
      </c>
      <c r="I18" s="111">
        <f>VLOOKUP(Table5[[#This Row],[Total Orders]],Table21[[#All],[Min]:[New Commission 2021]],MATCH(Table5[[#Headers],[New Commission 2021]],Table21[[#Headers],[Min]:[New Commission 2021]],),1)</f>
        <v>0.19</v>
      </c>
    </row>
    <row r="19" spans="1:9" ht="14.25" customHeight="1" x14ac:dyDescent="0.35">
      <c r="A19" s="12">
        <v>18</v>
      </c>
      <c r="B19" s="12" t="s">
        <v>78</v>
      </c>
      <c r="C19" s="12" t="s">
        <v>1008</v>
      </c>
      <c r="D19" s="12" t="s">
        <v>1009</v>
      </c>
      <c r="E19" s="12" t="s">
        <v>1010</v>
      </c>
      <c r="F19" s="12" t="s">
        <v>1011</v>
      </c>
      <c r="G19" s="13" t="s">
        <v>939</v>
      </c>
      <c r="H19" s="13">
        <f>COUNTIF(Table4[Restaurant ID],Table5[[#This Row],[Restaurant ID]])</f>
        <v>4</v>
      </c>
      <c r="I19" s="111">
        <f>VLOOKUP(Table5[[#This Row],[Total Orders]],Table21[[#All],[Min]:[New Commission 2021]],MATCH(Table5[[#Headers],[New Commission 2021]],Table21[[#Headers],[Min]:[New Commission 2021]],),1)</f>
        <v>0.19</v>
      </c>
    </row>
    <row r="20" spans="1:9" ht="14.25" customHeight="1" x14ac:dyDescent="0.35">
      <c r="A20" s="12">
        <v>19</v>
      </c>
      <c r="B20" s="12" t="s">
        <v>82</v>
      </c>
      <c r="C20" s="12" t="s">
        <v>1012</v>
      </c>
      <c r="D20" s="12" t="s">
        <v>1013</v>
      </c>
      <c r="E20" s="12" t="s">
        <v>1014</v>
      </c>
      <c r="F20" s="12" t="s">
        <v>1015</v>
      </c>
      <c r="G20" s="13" t="s">
        <v>1016</v>
      </c>
      <c r="H20" s="13">
        <f>COUNTIF(Table4[Restaurant ID],Table5[[#This Row],[Restaurant ID]])</f>
        <v>4</v>
      </c>
      <c r="I20" s="111">
        <f>VLOOKUP(Table5[[#This Row],[Total Orders]],Table21[[#All],[Min]:[New Commission 2021]],MATCH(Table5[[#Headers],[New Commission 2021]],Table21[[#Headers],[Min]:[New Commission 2021]],),1)</f>
        <v>0.19</v>
      </c>
    </row>
    <row r="21" spans="1:9" ht="14.25" customHeight="1" x14ac:dyDescent="0.35">
      <c r="A21" s="12">
        <v>20</v>
      </c>
      <c r="B21" s="12" t="s">
        <v>87</v>
      </c>
      <c r="C21" s="12" t="s">
        <v>1017</v>
      </c>
      <c r="D21" s="12" t="s">
        <v>1018</v>
      </c>
      <c r="E21" s="12" t="s">
        <v>1019</v>
      </c>
      <c r="F21" s="12" t="s">
        <v>1020</v>
      </c>
      <c r="G21" s="13" t="s">
        <v>962</v>
      </c>
      <c r="H21" s="13">
        <f>COUNTIF(Table4[Restaurant ID],Table5[[#This Row],[Restaurant ID]])</f>
        <v>4</v>
      </c>
      <c r="I21" s="111">
        <f>VLOOKUP(Table5[[#This Row],[Total Orders]],Table21[[#All],[Min]:[New Commission 2021]],MATCH(Table5[[#Headers],[New Commission 2021]],Table21[[#Headers],[Min]:[New Commission 2021]],),1)</f>
        <v>0.19</v>
      </c>
    </row>
    <row r="22" spans="1:9" ht="14.25" customHeight="1" x14ac:dyDescent="0.35">
      <c r="A22" s="12">
        <v>21</v>
      </c>
      <c r="B22" s="12" t="s">
        <v>91</v>
      </c>
      <c r="C22" s="12" t="s">
        <v>1021</v>
      </c>
      <c r="D22" s="12" t="s">
        <v>1022</v>
      </c>
      <c r="E22" s="12" t="s">
        <v>1023</v>
      </c>
      <c r="F22" s="12" t="s">
        <v>1024</v>
      </c>
      <c r="G22" s="13" t="s">
        <v>939</v>
      </c>
      <c r="H22" s="13">
        <f>COUNTIF(Table4[Restaurant ID],Table5[[#This Row],[Restaurant ID]])</f>
        <v>4</v>
      </c>
      <c r="I22" s="111">
        <f>VLOOKUP(Table5[[#This Row],[Total Orders]],Table21[[#All],[Min]:[New Commission 2021]],MATCH(Table5[[#Headers],[New Commission 2021]],Table21[[#Headers],[Min]:[New Commission 2021]],),1)</f>
        <v>0.19</v>
      </c>
    </row>
    <row r="23" spans="1:9" ht="14.25" customHeight="1" x14ac:dyDescent="0.35">
      <c r="A23" s="12">
        <v>22</v>
      </c>
      <c r="B23" s="12" t="s">
        <v>94</v>
      </c>
      <c r="C23" s="12" t="s">
        <v>1025</v>
      </c>
      <c r="D23" s="12" t="s">
        <v>1026</v>
      </c>
      <c r="E23" s="12" t="s">
        <v>1027</v>
      </c>
      <c r="F23" s="12" t="s">
        <v>1028</v>
      </c>
      <c r="G23" s="13" t="s">
        <v>962</v>
      </c>
      <c r="H23" s="13">
        <f>COUNTIF(Table4[Restaurant ID],Table5[[#This Row],[Restaurant ID]])</f>
        <v>4</v>
      </c>
      <c r="I23" s="111">
        <f>VLOOKUP(Table5[[#This Row],[Total Orders]],Table21[[#All],[Min]:[New Commission 2021]],MATCH(Table5[[#Headers],[New Commission 2021]],Table21[[#Headers],[Min]:[New Commission 2021]],),1)</f>
        <v>0.19</v>
      </c>
    </row>
    <row r="24" spans="1:9" ht="14.25" customHeight="1" x14ac:dyDescent="0.35">
      <c r="A24" s="12">
        <v>23</v>
      </c>
      <c r="B24" s="12" t="s">
        <v>98</v>
      </c>
      <c r="C24" s="12" t="s">
        <v>1029</v>
      </c>
      <c r="D24" s="12" t="s">
        <v>1030</v>
      </c>
      <c r="E24" s="12" t="s">
        <v>1031</v>
      </c>
      <c r="F24" s="12" t="s">
        <v>1032</v>
      </c>
      <c r="G24" s="13" t="s">
        <v>939</v>
      </c>
      <c r="H24" s="13">
        <f>COUNTIF(Table4[Restaurant ID],Table5[[#This Row],[Restaurant ID]])</f>
        <v>4</v>
      </c>
      <c r="I24" s="111">
        <f>VLOOKUP(Table5[[#This Row],[Total Orders]],Table21[[#All],[Min]:[New Commission 2021]],MATCH(Table5[[#Headers],[New Commission 2021]],Table21[[#Headers],[Min]:[New Commission 2021]],),1)</f>
        <v>0.19</v>
      </c>
    </row>
    <row r="25" spans="1:9" ht="14.25" customHeight="1" x14ac:dyDescent="0.35">
      <c r="A25" s="12">
        <v>24</v>
      </c>
      <c r="B25" s="12" t="s">
        <v>102</v>
      </c>
      <c r="C25" s="12" t="s">
        <v>1033</v>
      </c>
      <c r="D25" s="12" t="s">
        <v>1034</v>
      </c>
      <c r="E25" s="12" t="s">
        <v>1035</v>
      </c>
      <c r="F25" s="12" t="s">
        <v>1036</v>
      </c>
      <c r="G25" s="13" t="s">
        <v>948</v>
      </c>
      <c r="H25" s="13">
        <f>COUNTIF(Table4[Restaurant ID],Table5[[#This Row],[Restaurant ID]])</f>
        <v>4</v>
      </c>
      <c r="I25" s="111">
        <f>VLOOKUP(Table5[[#This Row],[Total Orders]],Table21[[#All],[Min]:[New Commission 2021]],MATCH(Table5[[#Headers],[New Commission 2021]],Table21[[#Headers],[Min]:[New Commission 2021]],),1)</f>
        <v>0.19</v>
      </c>
    </row>
    <row r="26" spans="1:9" ht="14.25" customHeight="1" x14ac:dyDescent="0.35">
      <c r="A26" s="12">
        <v>25</v>
      </c>
      <c r="B26" s="12" t="s">
        <v>106</v>
      </c>
      <c r="C26" s="12" t="s">
        <v>1037</v>
      </c>
      <c r="D26" s="12" t="s">
        <v>1038</v>
      </c>
      <c r="E26" s="12" t="s">
        <v>1039</v>
      </c>
      <c r="F26" s="12" t="s">
        <v>1040</v>
      </c>
      <c r="G26" s="13" t="s">
        <v>939</v>
      </c>
      <c r="H26" s="13">
        <f>COUNTIF(Table4[Restaurant ID],Table5[[#This Row],[Restaurant ID]])</f>
        <v>4</v>
      </c>
      <c r="I26" s="111">
        <f>VLOOKUP(Table5[[#This Row],[Total Orders]],Table21[[#All],[Min]:[New Commission 2021]],MATCH(Table5[[#Headers],[New Commission 2021]],Table21[[#Headers],[Min]:[New Commission 2021]],),1)</f>
        <v>0.19</v>
      </c>
    </row>
    <row r="27" spans="1:9" ht="14.25" customHeight="1" x14ac:dyDescent="0.35">
      <c r="A27" s="12">
        <v>26</v>
      </c>
      <c r="B27" s="12" t="s">
        <v>110</v>
      </c>
      <c r="C27" s="12" t="s">
        <v>1041</v>
      </c>
      <c r="D27" s="12" t="s">
        <v>1042</v>
      </c>
      <c r="E27" s="12" t="s">
        <v>1043</v>
      </c>
      <c r="F27" s="12" t="s">
        <v>1044</v>
      </c>
      <c r="G27" s="13" t="s">
        <v>939</v>
      </c>
      <c r="H27" s="13">
        <f>COUNTIF(Table4[Restaurant ID],Table5[[#This Row],[Restaurant ID]])</f>
        <v>4</v>
      </c>
      <c r="I27" s="111">
        <f>VLOOKUP(Table5[[#This Row],[Total Orders]],Table21[[#All],[Min]:[New Commission 2021]],MATCH(Table5[[#Headers],[New Commission 2021]],Table21[[#Headers],[Min]:[New Commission 2021]],),1)</f>
        <v>0.19</v>
      </c>
    </row>
    <row r="28" spans="1:9" ht="14.25" customHeight="1" x14ac:dyDescent="0.35">
      <c r="A28" s="12">
        <v>27</v>
      </c>
      <c r="B28" s="12" t="s">
        <v>114</v>
      </c>
      <c r="C28" s="12" t="s">
        <v>1045</v>
      </c>
      <c r="D28" s="12" t="s">
        <v>1046</v>
      </c>
      <c r="E28" s="12" t="s">
        <v>1047</v>
      </c>
      <c r="F28" s="12" t="s">
        <v>1048</v>
      </c>
      <c r="G28" s="13" t="s">
        <v>939</v>
      </c>
      <c r="H28" s="13">
        <f>COUNTIF(Table4[Restaurant ID],Table5[[#This Row],[Restaurant ID]])</f>
        <v>4</v>
      </c>
      <c r="I28" s="111">
        <f>VLOOKUP(Table5[[#This Row],[Total Orders]],Table21[[#All],[Min]:[New Commission 2021]],MATCH(Table5[[#Headers],[New Commission 2021]],Table21[[#Headers],[Min]:[New Commission 2021]],),1)</f>
        <v>0.19</v>
      </c>
    </row>
    <row r="29" spans="1:9" ht="14.25" customHeight="1" x14ac:dyDescent="0.35">
      <c r="A29" s="12">
        <v>28</v>
      </c>
      <c r="B29" s="12" t="s">
        <v>118</v>
      </c>
      <c r="C29" s="12" t="s">
        <v>1049</v>
      </c>
      <c r="D29" s="12" t="s">
        <v>1050</v>
      </c>
      <c r="E29" s="12" t="s">
        <v>1051</v>
      </c>
      <c r="F29" s="12" t="s">
        <v>1052</v>
      </c>
      <c r="G29" s="13" t="s">
        <v>1016</v>
      </c>
      <c r="H29" s="13">
        <f>COUNTIF(Table4[Restaurant ID],Table5[[#This Row],[Restaurant ID]])</f>
        <v>4</v>
      </c>
      <c r="I29" s="111">
        <f>VLOOKUP(Table5[[#This Row],[Total Orders]],Table21[[#All],[Min]:[New Commission 2021]],MATCH(Table5[[#Headers],[New Commission 2021]],Table21[[#Headers],[Min]:[New Commission 2021]],),1)</f>
        <v>0.19</v>
      </c>
    </row>
    <row r="30" spans="1:9" ht="14.25" customHeight="1" x14ac:dyDescent="0.35">
      <c r="A30" s="12">
        <v>29</v>
      </c>
      <c r="B30" s="12" t="s">
        <v>121</v>
      </c>
      <c r="C30" s="12" t="s">
        <v>1053</v>
      </c>
      <c r="D30" s="12" t="s">
        <v>1054</v>
      </c>
      <c r="E30" s="12" t="s">
        <v>1055</v>
      </c>
      <c r="F30" s="12" t="s">
        <v>1056</v>
      </c>
      <c r="G30" s="13" t="s">
        <v>939</v>
      </c>
      <c r="H30" s="13">
        <f>COUNTIF(Table4[Restaurant ID],Table5[[#This Row],[Restaurant ID]])</f>
        <v>3</v>
      </c>
      <c r="I30" s="111">
        <f>VLOOKUP(Table5[[#This Row],[Total Orders]],Table21[[#All],[Min]:[New Commission 2021]],MATCH(Table5[[#Headers],[New Commission 2021]],Table21[[#Headers],[Min]:[New Commission 2021]],),1)</f>
        <v>0.2</v>
      </c>
    </row>
    <row r="31" spans="1:9" ht="14.25" customHeight="1" x14ac:dyDescent="0.35">
      <c r="A31" s="12">
        <v>30</v>
      </c>
      <c r="B31" s="12" t="s">
        <v>124</v>
      </c>
      <c r="C31" s="12" t="s">
        <v>1057</v>
      </c>
      <c r="D31" s="12" t="s">
        <v>1058</v>
      </c>
      <c r="E31" s="12" t="s">
        <v>1059</v>
      </c>
      <c r="F31" s="12" t="s">
        <v>1060</v>
      </c>
      <c r="G31" s="13" t="s">
        <v>962</v>
      </c>
      <c r="H31" s="13">
        <f>COUNTIF(Table4[Restaurant ID],Table5[[#This Row],[Restaurant ID]])</f>
        <v>3</v>
      </c>
      <c r="I31" s="111">
        <f>VLOOKUP(Table5[[#This Row],[Total Orders]],Table21[[#All],[Min]:[New Commission 2021]],MATCH(Table5[[#Headers],[New Commission 2021]],Table21[[#Headers],[Min]:[New Commission 2021]],),1)</f>
        <v>0.2</v>
      </c>
    </row>
    <row r="32" spans="1:9" ht="14.25" customHeight="1" x14ac:dyDescent="0.35">
      <c r="A32" s="12">
        <v>31</v>
      </c>
      <c r="B32" s="12" t="s">
        <v>128</v>
      </c>
      <c r="C32" s="12" t="s">
        <v>1061</v>
      </c>
      <c r="D32" s="12" t="s">
        <v>1062</v>
      </c>
      <c r="E32" s="12" t="s">
        <v>1063</v>
      </c>
      <c r="F32" s="12" t="s">
        <v>1064</v>
      </c>
      <c r="G32" s="13" t="s">
        <v>962</v>
      </c>
      <c r="H32" s="13">
        <f>COUNTIF(Table4[Restaurant ID],Table5[[#This Row],[Restaurant ID]])</f>
        <v>3</v>
      </c>
      <c r="I32" s="111">
        <f>VLOOKUP(Table5[[#This Row],[Total Orders]],Table21[[#All],[Min]:[New Commission 2021]],MATCH(Table5[[#Headers],[New Commission 2021]],Table21[[#Headers],[Min]:[New Commission 2021]],),1)</f>
        <v>0.2</v>
      </c>
    </row>
    <row r="33" spans="1:9" ht="14.25" customHeight="1" x14ac:dyDescent="0.35">
      <c r="A33" s="12">
        <v>32</v>
      </c>
      <c r="B33" s="12" t="s">
        <v>131</v>
      </c>
      <c r="C33" s="12" t="s">
        <v>1065</v>
      </c>
      <c r="D33" s="12" t="s">
        <v>1066</v>
      </c>
      <c r="E33" s="12" t="s">
        <v>1067</v>
      </c>
      <c r="F33" s="12" t="s">
        <v>1068</v>
      </c>
      <c r="G33" s="13" t="s">
        <v>939</v>
      </c>
      <c r="H33" s="13">
        <f>COUNTIF(Table4[Restaurant ID],Table5[[#This Row],[Restaurant ID]])</f>
        <v>3</v>
      </c>
      <c r="I33" s="111">
        <f>VLOOKUP(Table5[[#This Row],[Total Orders]],Table21[[#All],[Min]:[New Commission 2021]],MATCH(Table5[[#Headers],[New Commission 2021]],Table21[[#Headers],[Min]:[New Commission 2021]],),1)</f>
        <v>0.2</v>
      </c>
    </row>
    <row r="34" spans="1:9" ht="14.25" customHeight="1" x14ac:dyDescent="0.35">
      <c r="A34" s="12">
        <v>33</v>
      </c>
      <c r="B34" s="12" t="s">
        <v>134</v>
      </c>
      <c r="C34" s="12" t="s">
        <v>1069</v>
      </c>
      <c r="D34" s="12" t="s">
        <v>1070</v>
      </c>
      <c r="E34" s="12" t="s">
        <v>1071</v>
      </c>
      <c r="F34" s="12" t="s">
        <v>1072</v>
      </c>
      <c r="G34" s="13" t="s">
        <v>962</v>
      </c>
      <c r="H34" s="13">
        <f>COUNTIF(Table4[Restaurant ID],Table5[[#This Row],[Restaurant ID]])</f>
        <v>3</v>
      </c>
      <c r="I34" s="111">
        <f>VLOOKUP(Table5[[#This Row],[Total Orders]],Table21[[#All],[Min]:[New Commission 2021]],MATCH(Table5[[#Headers],[New Commission 2021]],Table21[[#Headers],[Min]:[New Commission 2021]],),1)</f>
        <v>0.2</v>
      </c>
    </row>
    <row r="35" spans="1:9" ht="14.25" customHeight="1" x14ac:dyDescent="0.35">
      <c r="A35" s="12">
        <v>34</v>
      </c>
      <c r="B35" s="12" t="s">
        <v>138</v>
      </c>
      <c r="C35" s="12" t="s">
        <v>1073</v>
      </c>
      <c r="D35" s="12" t="s">
        <v>1074</v>
      </c>
      <c r="E35" s="12" t="s">
        <v>1075</v>
      </c>
      <c r="F35" s="12" t="s">
        <v>1076</v>
      </c>
      <c r="G35" s="13" t="s">
        <v>939</v>
      </c>
      <c r="H35" s="13">
        <f>COUNTIF(Table4[Restaurant ID],Table5[[#This Row],[Restaurant ID]])</f>
        <v>3</v>
      </c>
      <c r="I35" s="111">
        <f>VLOOKUP(Table5[[#This Row],[Total Orders]],Table21[[#All],[Min]:[New Commission 2021]],MATCH(Table5[[#Headers],[New Commission 2021]],Table21[[#Headers],[Min]:[New Commission 2021]],),1)</f>
        <v>0.2</v>
      </c>
    </row>
    <row r="36" spans="1:9" ht="14.25" customHeight="1" x14ac:dyDescent="0.35">
      <c r="A36" s="12">
        <v>35</v>
      </c>
      <c r="B36" s="12" t="s">
        <v>142</v>
      </c>
      <c r="C36" s="12" t="s">
        <v>1077</v>
      </c>
      <c r="D36" s="12" t="s">
        <v>1078</v>
      </c>
      <c r="E36" s="12" t="s">
        <v>1079</v>
      </c>
      <c r="F36" s="12" t="s">
        <v>1080</v>
      </c>
      <c r="G36" s="13" t="s">
        <v>1016</v>
      </c>
      <c r="H36" s="13">
        <f>COUNTIF(Table4[Restaurant ID],Table5[[#This Row],[Restaurant ID]])</f>
        <v>3</v>
      </c>
      <c r="I36" s="111">
        <f>VLOOKUP(Table5[[#This Row],[Total Orders]],Table21[[#All],[Min]:[New Commission 2021]],MATCH(Table5[[#Headers],[New Commission 2021]],Table21[[#Headers],[Min]:[New Commission 2021]],),1)</f>
        <v>0.2</v>
      </c>
    </row>
    <row r="37" spans="1:9" ht="14.25" customHeight="1" x14ac:dyDescent="0.35">
      <c r="A37" s="12">
        <v>36</v>
      </c>
      <c r="B37" s="12" t="s">
        <v>146</v>
      </c>
      <c r="C37" s="12" t="s">
        <v>1081</v>
      </c>
      <c r="D37" s="12" t="s">
        <v>1082</v>
      </c>
      <c r="E37" s="12" t="s">
        <v>1083</v>
      </c>
      <c r="F37" s="12" t="s">
        <v>1084</v>
      </c>
      <c r="G37" s="13" t="s">
        <v>1016</v>
      </c>
      <c r="H37" s="13">
        <f>COUNTIF(Table4[Restaurant ID],Table5[[#This Row],[Restaurant ID]])</f>
        <v>3</v>
      </c>
      <c r="I37" s="111">
        <f>VLOOKUP(Table5[[#This Row],[Total Orders]],Table21[[#All],[Min]:[New Commission 2021]],MATCH(Table5[[#Headers],[New Commission 2021]],Table21[[#Headers],[Min]:[New Commission 2021]],),1)</f>
        <v>0.2</v>
      </c>
    </row>
    <row r="38" spans="1:9" ht="14.25" customHeight="1" x14ac:dyDescent="0.35">
      <c r="A38" s="12">
        <v>37</v>
      </c>
      <c r="B38" s="12" t="s">
        <v>150</v>
      </c>
      <c r="C38" s="12" t="s">
        <v>1085</v>
      </c>
      <c r="D38" s="12" t="s">
        <v>1086</v>
      </c>
      <c r="E38" s="12" t="s">
        <v>1087</v>
      </c>
      <c r="F38" s="12" t="s">
        <v>1088</v>
      </c>
      <c r="G38" s="13" t="s">
        <v>939</v>
      </c>
      <c r="H38" s="13">
        <f>COUNTIF(Table4[Restaurant ID],Table5[[#This Row],[Restaurant ID]])</f>
        <v>3</v>
      </c>
      <c r="I38" s="111">
        <f>VLOOKUP(Table5[[#This Row],[Total Orders]],Table21[[#All],[Min]:[New Commission 2021]],MATCH(Table5[[#Headers],[New Commission 2021]],Table21[[#Headers],[Min]:[New Commission 2021]],),1)</f>
        <v>0.2</v>
      </c>
    </row>
    <row r="39" spans="1:9" ht="14.25" customHeight="1" x14ac:dyDescent="0.35">
      <c r="A39" s="12">
        <v>38</v>
      </c>
      <c r="B39" s="12" t="s">
        <v>154</v>
      </c>
      <c r="C39" s="12" t="s">
        <v>1089</v>
      </c>
      <c r="D39" s="12" t="s">
        <v>1090</v>
      </c>
      <c r="E39" s="12" t="s">
        <v>1091</v>
      </c>
      <c r="F39" s="12" t="s">
        <v>1092</v>
      </c>
      <c r="G39" s="13" t="s">
        <v>939</v>
      </c>
      <c r="H39" s="13">
        <f>COUNTIF(Table4[Restaurant ID],Table5[[#This Row],[Restaurant ID]])</f>
        <v>3</v>
      </c>
      <c r="I39" s="111">
        <f>VLOOKUP(Table5[[#This Row],[Total Orders]],Table21[[#All],[Min]:[New Commission 2021]],MATCH(Table5[[#Headers],[New Commission 2021]],Table21[[#Headers],[Min]:[New Commission 2021]],),1)</f>
        <v>0.2</v>
      </c>
    </row>
    <row r="40" spans="1:9" ht="14.25" customHeight="1" x14ac:dyDescent="0.35">
      <c r="A40" s="12">
        <v>39</v>
      </c>
      <c r="B40" s="12" t="s">
        <v>157</v>
      </c>
      <c r="C40" s="12" t="s">
        <v>1093</v>
      </c>
      <c r="D40" s="12" t="s">
        <v>1094</v>
      </c>
      <c r="E40" s="12" t="s">
        <v>1095</v>
      </c>
      <c r="F40" s="12" t="s">
        <v>1096</v>
      </c>
      <c r="G40" s="13" t="s">
        <v>939</v>
      </c>
      <c r="H40" s="13">
        <f>COUNTIF(Table4[Restaurant ID],Table5[[#This Row],[Restaurant ID]])</f>
        <v>3</v>
      </c>
      <c r="I40" s="111">
        <f>VLOOKUP(Table5[[#This Row],[Total Orders]],Table21[[#All],[Min]:[New Commission 2021]],MATCH(Table5[[#Headers],[New Commission 2021]],Table21[[#Headers],[Min]:[New Commission 2021]],),1)</f>
        <v>0.2</v>
      </c>
    </row>
    <row r="41" spans="1:9" ht="14.25" customHeight="1" x14ac:dyDescent="0.35">
      <c r="A41" s="12">
        <v>40</v>
      </c>
      <c r="B41" s="12" t="s">
        <v>162</v>
      </c>
      <c r="C41" s="12" t="s">
        <v>1097</v>
      </c>
      <c r="D41" s="12" t="s">
        <v>1098</v>
      </c>
      <c r="E41" s="12" t="s">
        <v>1099</v>
      </c>
      <c r="F41" s="12" t="s">
        <v>1100</v>
      </c>
      <c r="G41" s="13" t="s">
        <v>939</v>
      </c>
      <c r="H41" s="13">
        <f>COUNTIF(Table4[Restaurant ID],Table5[[#This Row],[Restaurant ID]])</f>
        <v>3</v>
      </c>
      <c r="I41" s="111">
        <f>VLOOKUP(Table5[[#This Row],[Total Orders]],Table21[[#All],[Min]:[New Commission 2021]],MATCH(Table5[[#Headers],[New Commission 2021]],Table21[[#Headers],[Min]:[New Commission 2021]],),1)</f>
        <v>0.2</v>
      </c>
    </row>
    <row r="42" spans="1:9" ht="14.25" customHeight="1" x14ac:dyDescent="0.35">
      <c r="A42" s="12">
        <v>41</v>
      </c>
      <c r="B42" s="12" t="s">
        <v>166</v>
      </c>
      <c r="C42" s="12" t="s">
        <v>1101</v>
      </c>
      <c r="D42" s="12" t="s">
        <v>1102</v>
      </c>
      <c r="E42" s="12" t="s">
        <v>1103</v>
      </c>
      <c r="F42" s="12" t="s">
        <v>1104</v>
      </c>
      <c r="G42" s="13" t="s">
        <v>939</v>
      </c>
      <c r="H42" s="13">
        <f>COUNTIF(Table4[Restaurant ID],Table5[[#This Row],[Restaurant ID]])</f>
        <v>3</v>
      </c>
      <c r="I42" s="111">
        <f>VLOOKUP(Table5[[#This Row],[Total Orders]],Table21[[#All],[Min]:[New Commission 2021]],MATCH(Table5[[#Headers],[New Commission 2021]],Table21[[#Headers],[Min]:[New Commission 2021]],),1)</f>
        <v>0.2</v>
      </c>
    </row>
    <row r="43" spans="1:9" ht="14.25" customHeight="1" x14ac:dyDescent="0.35">
      <c r="A43" s="12">
        <v>42</v>
      </c>
      <c r="B43" s="12" t="s">
        <v>169</v>
      </c>
      <c r="C43" s="12" t="s">
        <v>1105</v>
      </c>
      <c r="D43" s="12" t="s">
        <v>1106</v>
      </c>
      <c r="E43" s="12" t="s">
        <v>1107</v>
      </c>
      <c r="F43" s="12" t="s">
        <v>1108</v>
      </c>
      <c r="G43" s="13" t="s">
        <v>939</v>
      </c>
      <c r="H43" s="13">
        <f>COUNTIF(Table4[Restaurant ID],Table5[[#This Row],[Restaurant ID]])</f>
        <v>3</v>
      </c>
      <c r="I43" s="111">
        <f>VLOOKUP(Table5[[#This Row],[Total Orders]],Table21[[#All],[Min]:[New Commission 2021]],MATCH(Table5[[#Headers],[New Commission 2021]],Table21[[#Headers],[Min]:[New Commission 2021]],),1)</f>
        <v>0.2</v>
      </c>
    </row>
    <row r="44" spans="1:9" ht="14.25" customHeight="1" x14ac:dyDescent="0.35">
      <c r="A44" s="12">
        <v>43</v>
      </c>
      <c r="B44" s="12" t="s">
        <v>172</v>
      </c>
      <c r="C44" s="12" t="s">
        <v>1109</v>
      </c>
      <c r="D44" s="12" t="s">
        <v>1110</v>
      </c>
      <c r="E44" s="12" t="s">
        <v>1111</v>
      </c>
      <c r="F44" s="12" t="s">
        <v>1112</v>
      </c>
      <c r="G44" s="13" t="s">
        <v>939</v>
      </c>
      <c r="H44" s="13">
        <f>COUNTIF(Table4[Restaurant ID],Table5[[#This Row],[Restaurant ID]])</f>
        <v>6</v>
      </c>
      <c r="I44" s="111">
        <f>VLOOKUP(Table5[[#This Row],[Total Orders]],Table21[[#All],[Min]:[New Commission 2021]],MATCH(Table5[[#Headers],[New Commission 2021]],Table21[[#Headers],[Min]:[New Commission 2021]],),1)</f>
        <v>0.19</v>
      </c>
    </row>
    <row r="45" spans="1:9" ht="14.25" customHeight="1" x14ac:dyDescent="0.35">
      <c r="A45" s="12">
        <v>44</v>
      </c>
      <c r="B45" s="12" t="s">
        <v>176</v>
      </c>
      <c r="C45" s="12" t="s">
        <v>1113</v>
      </c>
      <c r="D45" s="12" t="s">
        <v>1114</v>
      </c>
      <c r="E45" s="12" t="s">
        <v>1115</v>
      </c>
      <c r="F45" s="12" t="s">
        <v>1116</v>
      </c>
      <c r="G45" s="13" t="s">
        <v>939</v>
      </c>
      <c r="H45" s="13">
        <f>COUNTIF(Table4[Restaurant ID],Table5[[#This Row],[Restaurant ID]])</f>
        <v>3</v>
      </c>
      <c r="I45" s="111">
        <f>VLOOKUP(Table5[[#This Row],[Total Orders]],Table21[[#All],[Min]:[New Commission 2021]],MATCH(Table5[[#Headers],[New Commission 2021]],Table21[[#Headers],[Min]:[New Commission 2021]],),1)</f>
        <v>0.2</v>
      </c>
    </row>
    <row r="46" spans="1:9" ht="14.25" customHeight="1" x14ac:dyDescent="0.35">
      <c r="A46" s="12">
        <v>45</v>
      </c>
      <c r="B46" s="12" t="s">
        <v>180</v>
      </c>
      <c r="C46" s="12" t="s">
        <v>1117</v>
      </c>
      <c r="D46" s="12" t="s">
        <v>1118</v>
      </c>
      <c r="E46" s="12" t="s">
        <v>1119</v>
      </c>
      <c r="F46" s="12" t="s">
        <v>1120</v>
      </c>
      <c r="G46" s="13" t="s">
        <v>939</v>
      </c>
      <c r="H46" s="13">
        <f>COUNTIF(Table4[Restaurant ID],Table5[[#This Row],[Restaurant ID]])</f>
        <v>3</v>
      </c>
      <c r="I46" s="111">
        <f>VLOOKUP(Table5[[#This Row],[Total Orders]],Table21[[#All],[Min]:[New Commission 2021]],MATCH(Table5[[#Headers],[New Commission 2021]],Table21[[#Headers],[Min]:[New Commission 2021]],),1)</f>
        <v>0.2</v>
      </c>
    </row>
    <row r="47" spans="1:9" ht="14.25" customHeight="1" x14ac:dyDescent="0.35">
      <c r="A47" s="12">
        <v>46</v>
      </c>
      <c r="B47" s="12" t="s">
        <v>184</v>
      </c>
      <c r="C47" s="12" t="s">
        <v>1121</v>
      </c>
      <c r="D47" s="12" t="s">
        <v>1122</v>
      </c>
      <c r="E47" s="12" t="s">
        <v>1123</v>
      </c>
      <c r="F47" s="12" t="s">
        <v>1124</v>
      </c>
      <c r="G47" s="13" t="s">
        <v>995</v>
      </c>
      <c r="H47" s="13">
        <f>COUNTIF(Table4[Restaurant ID],Table5[[#This Row],[Restaurant ID]])</f>
        <v>3</v>
      </c>
      <c r="I47" s="111">
        <f>VLOOKUP(Table5[[#This Row],[Total Orders]],Table21[[#All],[Min]:[New Commission 2021]],MATCH(Table5[[#Headers],[New Commission 2021]],Table21[[#Headers],[Min]:[New Commission 2021]],),1)</f>
        <v>0.2</v>
      </c>
    </row>
    <row r="48" spans="1:9" ht="14.25" customHeight="1" x14ac:dyDescent="0.35">
      <c r="A48" s="12">
        <v>47</v>
      </c>
      <c r="B48" s="12" t="s">
        <v>188</v>
      </c>
      <c r="C48" s="12" t="s">
        <v>1125</v>
      </c>
      <c r="D48" s="12" t="s">
        <v>1126</v>
      </c>
      <c r="E48" s="12" t="s">
        <v>1127</v>
      </c>
      <c r="F48" s="12" t="s">
        <v>1128</v>
      </c>
      <c r="G48" s="13" t="s">
        <v>1016</v>
      </c>
      <c r="H48" s="13">
        <f>COUNTIF(Table4[Restaurant ID],Table5[[#This Row],[Restaurant ID]])</f>
        <v>3</v>
      </c>
      <c r="I48" s="111">
        <f>VLOOKUP(Table5[[#This Row],[Total Orders]],Table21[[#All],[Min]:[New Commission 2021]],MATCH(Table5[[#Headers],[New Commission 2021]],Table21[[#Headers],[Min]:[New Commission 2021]],),1)</f>
        <v>0.2</v>
      </c>
    </row>
    <row r="49" spans="1:9" ht="14.25" customHeight="1" x14ac:dyDescent="0.35">
      <c r="A49" s="12">
        <v>48</v>
      </c>
      <c r="B49" s="12" t="s">
        <v>192</v>
      </c>
      <c r="C49" s="12" t="s">
        <v>1129</v>
      </c>
      <c r="D49" s="12" t="s">
        <v>1130</v>
      </c>
      <c r="E49" s="12" t="s">
        <v>1131</v>
      </c>
      <c r="F49" s="12" t="s">
        <v>1132</v>
      </c>
      <c r="G49" s="13" t="s">
        <v>995</v>
      </c>
      <c r="H49" s="13">
        <f>COUNTIF(Table4[Restaurant ID],Table5[[#This Row],[Restaurant ID]])</f>
        <v>3</v>
      </c>
      <c r="I49" s="111">
        <f>VLOOKUP(Table5[[#This Row],[Total Orders]],Table21[[#All],[Min]:[New Commission 2021]],MATCH(Table5[[#Headers],[New Commission 2021]],Table21[[#Headers],[Min]:[New Commission 2021]],),1)</f>
        <v>0.2</v>
      </c>
    </row>
    <row r="50" spans="1:9" ht="14.25" customHeight="1" x14ac:dyDescent="0.35">
      <c r="A50" s="12">
        <v>49</v>
      </c>
      <c r="B50" s="12" t="s">
        <v>196</v>
      </c>
      <c r="C50" s="12" t="s">
        <v>1133</v>
      </c>
      <c r="D50" s="12" t="s">
        <v>1134</v>
      </c>
      <c r="E50" s="12" t="s">
        <v>1135</v>
      </c>
      <c r="F50" s="12" t="s">
        <v>1136</v>
      </c>
      <c r="G50" s="13" t="s">
        <v>939</v>
      </c>
      <c r="H50" s="13">
        <f>COUNTIF(Table4[Restaurant ID],Table5[[#This Row],[Restaurant ID]])</f>
        <v>3</v>
      </c>
      <c r="I50" s="111">
        <f>VLOOKUP(Table5[[#This Row],[Total Orders]],Table21[[#All],[Min]:[New Commission 2021]],MATCH(Table5[[#Headers],[New Commission 2021]],Table21[[#Headers],[Min]:[New Commission 2021]],),1)</f>
        <v>0.2</v>
      </c>
    </row>
    <row r="51" spans="1:9" ht="14.25" customHeight="1" x14ac:dyDescent="0.35">
      <c r="A51" s="12">
        <v>50</v>
      </c>
      <c r="B51" s="12" t="s">
        <v>200</v>
      </c>
      <c r="C51" s="12" t="s">
        <v>1137</v>
      </c>
      <c r="D51" s="12" t="s">
        <v>1138</v>
      </c>
      <c r="E51" s="12" t="s">
        <v>1139</v>
      </c>
      <c r="F51" s="12" t="s">
        <v>1140</v>
      </c>
      <c r="G51" s="13" t="s">
        <v>957</v>
      </c>
      <c r="H51" s="13">
        <f>COUNTIF(Table4[Restaurant ID],Table5[[#This Row],[Restaurant ID]])</f>
        <v>3</v>
      </c>
      <c r="I51" s="111">
        <f>VLOOKUP(Table5[[#This Row],[Total Orders]],Table21[[#All],[Min]:[New Commission 2021]],MATCH(Table5[[#Headers],[New Commission 2021]],Table21[[#Headers],[Min]:[New Commission 2021]],),1)</f>
        <v>0.2</v>
      </c>
    </row>
    <row r="52" spans="1:9" ht="14.25" customHeight="1" x14ac:dyDescent="0.35">
      <c r="A52" s="12">
        <v>51</v>
      </c>
      <c r="B52" s="12" t="s">
        <v>204</v>
      </c>
      <c r="C52" s="12" t="s">
        <v>1141</v>
      </c>
      <c r="D52" s="12" t="s">
        <v>1142</v>
      </c>
      <c r="E52" s="12" t="s">
        <v>1143</v>
      </c>
      <c r="F52" s="12" t="s">
        <v>1144</v>
      </c>
      <c r="G52" s="13" t="s">
        <v>939</v>
      </c>
      <c r="H52" s="13">
        <f>COUNTIF(Table4[Restaurant ID],Table5[[#This Row],[Restaurant ID]])</f>
        <v>3</v>
      </c>
      <c r="I52" s="111">
        <f>VLOOKUP(Table5[[#This Row],[Total Orders]],Table21[[#All],[Min]:[New Commission 2021]],MATCH(Table5[[#Headers],[New Commission 2021]],Table21[[#Headers],[Min]:[New Commission 2021]],),1)</f>
        <v>0.2</v>
      </c>
    </row>
    <row r="53" spans="1:9" ht="14.25" customHeight="1" x14ac:dyDescent="0.35">
      <c r="A53" s="12">
        <v>52</v>
      </c>
      <c r="B53" s="12" t="s">
        <v>207</v>
      </c>
      <c r="C53" s="12" t="s">
        <v>1145</v>
      </c>
      <c r="D53" s="12" t="s">
        <v>1146</v>
      </c>
      <c r="E53" s="12" t="s">
        <v>1147</v>
      </c>
      <c r="F53" s="12" t="s">
        <v>1148</v>
      </c>
      <c r="G53" s="13" t="s">
        <v>1149</v>
      </c>
      <c r="H53" s="13">
        <f>COUNTIF(Table4[Restaurant ID],Table5[[#This Row],[Restaurant ID]])</f>
        <v>3</v>
      </c>
      <c r="I53" s="111">
        <f>VLOOKUP(Table5[[#This Row],[Total Orders]],Table21[[#All],[Min]:[New Commission 2021]],MATCH(Table5[[#Headers],[New Commission 2021]],Table21[[#Headers],[Min]:[New Commission 2021]],),1)</f>
        <v>0.2</v>
      </c>
    </row>
    <row r="54" spans="1:9" ht="14.25" customHeight="1" x14ac:dyDescent="0.35">
      <c r="A54" s="12">
        <v>53</v>
      </c>
      <c r="B54" s="12" t="s">
        <v>215</v>
      </c>
      <c r="C54" s="12" t="s">
        <v>1150</v>
      </c>
      <c r="D54" s="12" t="s">
        <v>1151</v>
      </c>
      <c r="E54" s="12" t="s">
        <v>1152</v>
      </c>
      <c r="F54" s="12" t="s">
        <v>1153</v>
      </c>
      <c r="G54" s="13" t="s">
        <v>1016</v>
      </c>
      <c r="H54" s="13">
        <f>COUNTIF(Table4[Restaurant ID],Table5[[#This Row],[Restaurant ID]])</f>
        <v>3</v>
      </c>
      <c r="I54" s="111">
        <f>VLOOKUP(Table5[[#This Row],[Total Orders]],Table21[[#All],[Min]:[New Commission 2021]],MATCH(Table5[[#Headers],[New Commission 2021]],Table21[[#Headers],[Min]:[New Commission 2021]],),1)</f>
        <v>0.2</v>
      </c>
    </row>
    <row r="55" spans="1:9" ht="14.25" customHeight="1" x14ac:dyDescent="0.35">
      <c r="A55" s="12">
        <v>54</v>
      </c>
      <c r="B55" s="12" t="s">
        <v>219</v>
      </c>
      <c r="C55" s="12" t="s">
        <v>1154</v>
      </c>
      <c r="D55" s="12" t="s">
        <v>1155</v>
      </c>
      <c r="E55" s="12" t="s">
        <v>1156</v>
      </c>
      <c r="F55" s="12" t="s">
        <v>1157</v>
      </c>
      <c r="G55" s="13" t="s">
        <v>939</v>
      </c>
      <c r="H55" s="13">
        <f>COUNTIF(Table4[Restaurant ID],Table5[[#This Row],[Restaurant ID]])</f>
        <v>3</v>
      </c>
      <c r="I55" s="111">
        <f>VLOOKUP(Table5[[#This Row],[Total Orders]],Table21[[#All],[Min]:[New Commission 2021]],MATCH(Table5[[#Headers],[New Commission 2021]],Table21[[#Headers],[Min]:[New Commission 2021]],),1)</f>
        <v>0.2</v>
      </c>
    </row>
    <row r="56" spans="1:9" ht="14.25" customHeight="1" x14ac:dyDescent="0.35">
      <c r="A56" s="12">
        <v>55</v>
      </c>
      <c r="B56" s="12" t="s">
        <v>222</v>
      </c>
      <c r="C56" s="12" t="s">
        <v>1158</v>
      </c>
      <c r="D56" s="12" t="s">
        <v>1159</v>
      </c>
      <c r="E56" s="12" t="s">
        <v>1160</v>
      </c>
      <c r="F56" s="12" t="s">
        <v>1161</v>
      </c>
      <c r="G56" s="13" t="s">
        <v>939</v>
      </c>
      <c r="H56" s="13">
        <f>COUNTIF(Table4[Restaurant ID],Table5[[#This Row],[Restaurant ID]])</f>
        <v>3</v>
      </c>
      <c r="I56" s="111">
        <f>VLOOKUP(Table5[[#This Row],[Total Orders]],Table21[[#All],[Min]:[New Commission 2021]],MATCH(Table5[[#Headers],[New Commission 2021]],Table21[[#Headers],[Min]:[New Commission 2021]],),1)</f>
        <v>0.2</v>
      </c>
    </row>
    <row r="57" spans="1:9" ht="14.25" customHeight="1" x14ac:dyDescent="0.35">
      <c r="A57" s="12">
        <v>56</v>
      </c>
      <c r="B57" s="12" t="s">
        <v>225</v>
      </c>
      <c r="C57" s="12" t="s">
        <v>1162</v>
      </c>
      <c r="D57" s="12" t="s">
        <v>1163</v>
      </c>
      <c r="E57" s="12" t="s">
        <v>1164</v>
      </c>
      <c r="F57" s="12" t="s">
        <v>1165</v>
      </c>
      <c r="G57" s="13" t="s">
        <v>1016</v>
      </c>
      <c r="H57" s="13">
        <f>COUNTIF(Table4[Restaurant ID],Table5[[#This Row],[Restaurant ID]])</f>
        <v>3</v>
      </c>
      <c r="I57" s="111">
        <f>VLOOKUP(Table5[[#This Row],[Total Orders]],Table21[[#All],[Min]:[New Commission 2021]],MATCH(Table5[[#Headers],[New Commission 2021]],Table21[[#Headers],[Min]:[New Commission 2021]],),1)</f>
        <v>0.2</v>
      </c>
    </row>
    <row r="58" spans="1:9" ht="14.25" customHeight="1" x14ac:dyDescent="0.35">
      <c r="A58" s="12">
        <v>57</v>
      </c>
      <c r="B58" s="12" t="s">
        <v>228</v>
      </c>
      <c r="C58" s="12" t="s">
        <v>1166</v>
      </c>
      <c r="D58" s="12" t="s">
        <v>1167</v>
      </c>
      <c r="E58" s="12" t="s">
        <v>1168</v>
      </c>
      <c r="F58" s="12" t="s">
        <v>1169</v>
      </c>
      <c r="G58" s="13" t="s">
        <v>1016</v>
      </c>
      <c r="H58" s="13">
        <f>COUNTIF(Table4[Restaurant ID],Table5[[#This Row],[Restaurant ID]])</f>
        <v>3</v>
      </c>
      <c r="I58" s="111">
        <f>VLOOKUP(Table5[[#This Row],[Total Orders]],Table21[[#All],[Min]:[New Commission 2021]],MATCH(Table5[[#Headers],[New Commission 2021]],Table21[[#Headers],[Min]:[New Commission 2021]],),1)</f>
        <v>0.2</v>
      </c>
    </row>
    <row r="59" spans="1:9" ht="14.25" customHeight="1" x14ac:dyDescent="0.35">
      <c r="A59" s="12">
        <v>58</v>
      </c>
      <c r="B59" s="12" t="s">
        <v>232</v>
      </c>
      <c r="C59" s="12" t="s">
        <v>1170</v>
      </c>
      <c r="D59" s="12" t="s">
        <v>1171</v>
      </c>
      <c r="E59" s="12" t="s">
        <v>1172</v>
      </c>
      <c r="F59" s="12" t="s">
        <v>1173</v>
      </c>
      <c r="G59" s="13" t="s">
        <v>1149</v>
      </c>
      <c r="H59" s="13">
        <f>COUNTIF(Table4[Restaurant ID],Table5[[#This Row],[Restaurant ID]])</f>
        <v>3</v>
      </c>
      <c r="I59" s="111">
        <f>VLOOKUP(Table5[[#This Row],[Total Orders]],Table21[[#All],[Min]:[New Commission 2021]],MATCH(Table5[[#Headers],[New Commission 2021]],Table21[[#Headers],[Min]:[New Commission 2021]],),1)</f>
        <v>0.2</v>
      </c>
    </row>
    <row r="60" spans="1:9" ht="14.25" customHeight="1" x14ac:dyDescent="0.35">
      <c r="A60" s="12">
        <v>59</v>
      </c>
      <c r="B60" s="12" t="s">
        <v>236</v>
      </c>
      <c r="C60" s="12" t="s">
        <v>1174</v>
      </c>
      <c r="D60" s="12" t="s">
        <v>1175</v>
      </c>
      <c r="E60" s="12" t="s">
        <v>1176</v>
      </c>
      <c r="F60" s="12" t="s">
        <v>1177</v>
      </c>
      <c r="G60" s="13" t="s">
        <v>1016</v>
      </c>
      <c r="H60" s="13">
        <f>COUNTIF(Table4[Restaurant ID],Table5[[#This Row],[Restaurant ID]])</f>
        <v>3</v>
      </c>
      <c r="I60" s="111">
        <f>VLOOKUP(Table5[[#This Row],[Total Orders]],Table21[[#All],[Min]:[New Commission 2021]],MATCH(Table5[[#Headers],[New Commission 2021]],Table21[[#Headers],[Min]:[New Commission 2021]],),1)</f>
        <v>0.2</v>
      </c>
    </row>
    <row r="61" spans="1:9" ht="14.25" customHeight="1" x14ac:dyDescent="0.35">
      <c r="A61" s="12">
        <v>60</v>
      </c>
      <c r="B61" s="12" t="s">
        <v>239</v>
      </c>
      <c r="C61" s="12" t="s">
        <v>1178</v>
      </c>
      <c r="D61" s="12" t="s">
        <v>1179</v>
      </c>
      <c r="E61" s="12" t="s">
        <v>1180</v>
      </c>
      <c r="F61" s="12" t="s">
        <v>1181</v>
      </c>
      <c r="G61" s="13" t="s">
        <v>1149</v>
      </c>
      <c r="H61" s="13">
        <f>COUNTIF(Table4[Restaurant ID],Table5[[#This Row],[Restaurant ID]])</f>
        <v>3</v>
      </c>
      <c r="I61" s="111">
        <f>VLOOKUP(Table5[[#This Row],[Total Orders]],Table21[[#All],[Min]:[New Commission 2021]],MATCH(Table5[[#Headers],[New Commission 2021]],Table21[[#Headers],[Min]:[New Commission 2021]],),1)</f>
        <v>0.2</v>
      </c>
    </row>
    <row r="62" spans="1:9" ht="14.25" customHeight="1" x14ac:dyDescent="0.3"/>
    <row r="63" spans="1:9" ht="14.25" customHeight="1" x14ac:dyDescent="0.3"/>
    <row r="64" spans="1:9"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legacy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9CBEFFF4-2221-43AA-A993-DDA4844E6FE7}">
          <x14:formula1>
            <xm:f>'LISTS &amp; METRICS'!$A$2:$A$8</xm:f>
          </x14:formula1>
          <xm:sqref>G2:G61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499984740745262"/>
  </sheetPr>
  <dimension ref="A1:G978"/>
  <sheetViews>
    <sheetView zoomScale="70" zoomScaleNormal="70" workbookViewId="0">
      <selection activeCell="G20" sqref="G20"/>
    </sheetView>
  </sheetViews>
  <sheetFormatPr defaultColWidth="12.6640625" defaultRowHeight="15" customHeight="1" x14ac:dyDescent="0.3"/>
  <cols>
    <col min="1" max="1" width="12.83203125" style="14" customWidth="1"/>
    <col min="2" max="2" width="9.33203125" style="14" customWidth="1"/>
    <col min="3" max="3" width="15.83203125" style="14" customWidth="1"/>
    <col min="4" max="4" width="15.58203125" style="14" customWidth="1"/>
    <col min="5" max="5" width="19.1640625" style="14" customWidth="1"/>
    <col min="6" max="6" width="24.75" style="14" customWidth="1"/>
    <col min="7" max="7" width="26.25" style="14" customWidth="1"/>
    <col min="8" max="26" width="7.6640625" style="14" customWidth="1"/>
    <col min="27" max="16384" width="12.6640625" style="14"/>
  </cols>
  <sheetData>
    <row r="1" spans="1:7" ht="14.25" customHeight="1" x14ac:dyDescent="0.35">
      <c r="A1" s="13" t="s">
        <v>1182</v>
      </c>
      <c r="B1" s="13" t="s">
        <v>1183</v>
      </c>
      <c r="C1" s="13" t="s">
        <v>1184</v>
      </c>
      <c r="D1" s="13" t="s">
        <v>1185</v>
      </c>
      <c r="E1" s="13" t="s">
        <v>1186</v>
      </c>
      <c r="F1" s="13" t="s">
        <v>1187</v>
      </c>
      <c r="G1" s="13" t="s">
        <v>1188</v>
      </c>
    </row>
    <row r="2" spans="1:7" ht="14.25" customHeight="1" x14ac:dyDescent="0.35">
      <c r="A2" s="13">
        <v>1</v>
      </c>
      <c r="B2" s="12" t="s">
        <v>22</v>
      </c>
      <c r="C2" s="12" t="s">
        <v>1189</v>
      </c>
      <c r="D2" s="12" t="s">
        <v>1190</v>
      </c>
      <c r="E2" s="12" t="s">
        <v>1191</v>
      </c>
      <c r="F2" s="12" t="s">
        <v>1192</v>
      </c>
      <c r="G2" s="12" t="s">
        <v>1193</v>
      </c>
    </row>
    <row r="3" spans="1:7" ht="14.25" customHeight="1" x14ac:dyDescent="0.35">
      <c r="A3" s="13">
        <v>2</v>
      </c>
      <c r="B3" s="12" t="s">
        <v>31</v>
      </c>
      <c r="C3" s="12" t="s">
        <v>1194</v>
      </c>
      <c r="D3" s="12" t="s">
        <v>1195</v>
      </c>
      <c r="E3" s="12" t="s">
        <v>1196</v>
      </c>
      <c r="F3" s="12" t="s">
        <v>1197</v>
      </c>
      <c r="G3" s="12" t="s">
        <v>1198</v>
      </c>
    </row>
    <row r="4" spans="1:7" ht="14.25" customHeight="1" x14ac:dyDescent="0.35">
      <c r="A4" s="13">
        <v>3</v>
      </c>
      <c r="B4" s="12" t="s">
        <v>34</v>
      </c>
      <c r="C4" s="12" t="s">
        <v>1199</v>
      </c>
      <c r="D4" s="12" t="s">
        <v>1200</v>
      </c>
      <c r="E4" s="12" t="s">
        <v>1201</v>
      </c>
      <c r="F4" s="12" t="s">
        <v>1202</v>
      </c>
      <c r="G4" s="12" t="s">
        <v>1203</v>
      </c>
    </row>
    <row r="5" spans="1:7" ht="14.25" customHeight="1" x14ac:dyDescent="0.35">
      <c r="A5" s="13">
        <v>4</v>
      </c>
      <c r="B5" s="12" t="s">
        <v>37</v>
      </c>
      <c r="C5" s="12" t="s">
        <v>1204</v>
      </c>
      <c r="D5" s="12" t="s">
        <v>1205</v>
      </c>
      <c r="E5" s="12" t="s">
        <v>1206</v>
      </c>
      <c r="F5" s="12" t="s">
        <v>1207</v>
      </c>
      <c r="G5" s="12" t="s">
        <v>1208</v>
      </c>
    </row>
    <row r="6" spans="1:7" ht="14.25" customHeight="1" x14ac:dyDescent="0.35">
      <c r="A6" s="13">
        <v>5</v>
      </c>
      <c r="B6" s="12" t="s">
        <v>42</v>
      </c>
      <c r="C6" s="12" t="s">
        <v>1209</v>
      </c>
      <c r="D6" s="12" t="s">
        <v>1210</v>
      </c>
      <c r="E6" s="12" t="s">
        <v>1211</v>
      </c>
      <c r="F6" s="12" t="s">
        <v>1212</v>
      </c>
      <c r="G6" s="12" t="s">
        <v>1213</v>
      </c>
    </row>
    <row r="7" spans="1:7" ht="14.25" customHeight="1" x14ac:dyDescent="0.35">
      <c r="A7" s="13">
        <v>6</v>
      </c>
      <c r="B7" s="12" t="s">
        <v>45</v>
      </c>
      <c r="C7" s="12" t="s">
        <v>1214</v>
      </c>
      <c r="D7" s="12" t="s">
        <v>1215</v>
      </c>
      <c r="E7" s="12" t="s">
        <v>1216</v>
      </c>
      <c r="F7" s="12" t="s">
        <v>1217</v>
      </c>
      <c r="G7" s="12" t="s">
        <v>1218</v>
      </c>
    </row>
    <row r="8" spans="1:7" ht="14.25" customHeight="1" x14ac:dyDescent="0.35">
      <c r="A8" s="13">
        <v>7</v>
      </c>
      <c r="B8" s="12" t="s">
        <v>54</v>
      </c>
      <c r="C8" s="12" t="s">
        <v>1219</v>
      </c>
      <c r="D8" s="12" t="s">
        <v>1220</v>
      </c>
      <c r="E8" s="12" t="s">
        <v>1221</v>
      </c>
      <c r="F8" s="12" t="s">
        <v>1222</v>
      </c>
      <c r="G8" s="12" t="s">
        <v>1223</v>
      </c>
    </row>
    <row r="9" spans="1:7" ht="14.25" customHeight="1" x14ac:dyDescent="0.35">
      <c r="A9" s="13">
        <v>8</v>
      </c>
      <c r="B9" s="12" t="s">
        <v>59</v>
      </c>
      <c r="C9" s="12" t="s">
        <v>1224</v>
      </c>
      <c r="D9" s="12" t="s">
        <v>1225</v>
      </c>
      <c r="E9" s="12" t="s">
        <v>1226</v>
      </c>
      <c r="F9" s="12" t="s">
        <v>1227</v>
      </c>
      <c r="G9" s="12" t="s">
        <v>1228</v>
      </c>
    </row>
    <row r="10" spans="1:7" ht="14.25" customHeight="1" x14ac:dyDescent="0.35">
      <c r="A10" s="13">
        <v>9</v>
      </c>
      <c r="B10" s="12" t="s">
        <v>62</v>
      </c>
      <c r="C10" s="12" t="s">
        <v>891</v>
      </c>
      <c r="D10" s="12" t="s">
        <v>1229</v>
      </c>
      <c r="E10" s="12" t="s">
        <v>1230</v>
      </c>
      <c r="F10" s="12" t="s">
        <v>1231</v>
      </c>
      <c r="G10" s="12" t="s">
        <v>1232</v>
      </c>
    </row>
    <row r="11" spans="1:7" ht="14.25" customHeight="1" x14ac:dyDescent="0.35">
      <c r="A11" s="13">
        <v>10</v>
      </c>
      <c r="B11" s="12" t="s">
        <v>65</v>
      </c>
      <c r="C11" s="12" t="s">
        <v>1233</v>
      </c>
      <c r="D11" s="12" t="s">
        <v>1234</v>
      </c>
      <c r="E11" s="12" t="s">
        <v>1235</v>
      </c>
      <c r="F11" s="12" t="s">
        <v>1236</v>
      </c>
      <c r="G11" s="12" t="s">
        <v>1237</v>
      </c>
    </row>
    <row r="12" spans="1:7" ht="14.25" customHeight="1" x14ac:dyDescent="0.35">
      <c r="A12" s="13">
        <v>11</v>
      </c>
      <c r="B12" s="12" t="s">
        <v>68</v>
      </c>
      <c r="C12" s="12" t="s">
        <v>1238</v>
      </c>
      <c r="D12" s="12" t="s">
        <v>1239</v>
      </c>
      <c r="E12" s="12" t="s">
        <v>1240</v>
      </c>
      <c r="F12" s="12" t="s">
        <v>1241</v>
      </c>
      <c r="G12" s="12" t="s">
        <v>1242</v>
      </c>
    </row>
    <row r="13" spans="1:7" ht="14.25" customHeight="1" x14ac:dyDescent="0.35">
      <c r="A13" s="13">
        <v>12</v>
      </c>
      <c r="B13" s="12" t="s">
        <v>71</v>
      </c>
      <c r="C13" s="12" t="s">
        <v>1243</v>
      </c>
      <c r="D13" s="12" t="s">
        <v>1244</v>
      </c>
      <c r="E13" s="12" t="s">
        <v>1245</v>
      </c>
      <c r="F13" s="12" t="s">
        <v>1246</v>
      </c>
      <c r="G13" s="12" t="s">
        <v>1247</v>
      </c>
    </row>
    <row r="14" spans="1:7" ht="14.25" customHeight="1" x14ac:dyDescent="0.35">
      <c r="A14" s="13">
        <v>13</v>
      </c>
      <c r="B14" s="12" t="s">
        <v>76</v>
      </c>
      <c r="C14" s="12" t="s">
        <v>1248</v>
      </c>
      <c r="D14" s="12" t="s">
        <v>826</v>
      </c>
      <c r="E14" s="12" t="s">
        <v>1249</v>
      </c>
      <c r="F14" s="12" t="s">
        <v>1250</v>
      </c>
      <c r="G14" s="12" t="s">
        <v>1251</v>
      </c>
    </row>
    <row r="15" spans="1:7" ht="14.25" customHeight="1" x14ac:dyDescent="0.35">
      <c r="A15" s="13">
        <v>14</v>
      </c>
      <c r="B15" s="12" t="s">
        <v>79</v>
      </c>
      <c r="C15" s="12" t="s">
        <v>1252</v>
      </c>
      <c r="D15" s="12" t="s">
        <v>852</v>
      </c>
      <c r="E15" s="12" t="s">
        <v>1253</v>
      </c>
      <c r="F15" s="12" t="s">
        <v>1254</v>
      </c>
      <c r="G15" s="12" t="s">
        <v>1255</v>
      </c>
    </row>
    <row r="16" spans="1:7" ht="14.25" customHeight="1" x14ac:dyDescent="0.35">
      <c r="A16" s="13">
        <v>15</v>
      </c>
      <c r="B16" s="12" t="s">
        <v>84</v>
      </c>
      <c r="C16" s="12" t="s">
        <v>866</v>
      </c>
      <c r="D16" s="12" t="s">
        <v>1256</v>
      </c>
      <c r="E16" s="12" t="s">
        <v>1257</v>
      </c>
      <c r="F16" s="12" t="s">
        <v>1258</v>
      </c>
      <c r="G16" s="12" t="s">
        <v>1259</v>
      </c>
    </row>
    <row r="17" spans="1:7" ht="14.25" customHeight="1" x14ac:dyDescent="0.35">
      <c r="A17" s="13">
        <v>16</v>
      </c>
      <c r="B17" s="12" t="s">
        <v>89</v>
      </c>
      <c r="C17" s="12" t="s">
        <v>865</v>
      </c>
      <c r="D17" s="12" t="s">
        <v>1260</v>
      </c>
      <c r="E17" s="12" t="s">
        <v>1261</v>
      </c>
      <c r="F17" s="12" t="s">
        <v>1262</v>
      </c>
      <c r="G17" s="12" t="s">
        <v>1263</v>
      </c>
    </row>
    <row r="18" spans="1:7" ht="14.25" customHeight="1" x14ac:dyDescent="0.35">
      <c r="A18" s="13">
        <v>17</v>
      </c>
      <c r="B18" s="12" t="s">
        <v>92</v>
      </c>
      <c r="C18" s="12" t="s">
        <v>1264</v>
      </c>
      <c r="D18" s="12" t="s">
        <v>1265</v>
      </c>
      <c r="E18" s="12" t="s">
        <v>1266</v>
      </c>
      <c r="F18" s="12" t="s">
        <v>1267</v>
      </c>
      <c r="G18" s="12" t="s">
        <v>1268</v>
      </c>
    </row>
    <row r="19" spans="1:7" ht="14.25" customHeight="1" x14ac:dyDescent="0.35">
      <c r="A19" s="13">
        <v>18</v>
      </c>
      <c r="B19" s="12" t="s">
        <v>95</v>
      </c>
      <c r="C19" s="12" t="s">
        <v>1269</v>
      </c>
      <c r="D19" s="12" t="s">
        <v>1270</v>
      </c>
      <c r="E19" s="12" t="s">
        <v>1271</v>
      </c>
      <c r="F19" s="12" t="s">
        <v>1272</v>
      </c>
      <c r="G19" s="12" t="s">
        <v>1273</v>
      </c>
    </row>
    <row r="20" spans="1:7" ht="14.25" customHeight="1" x14ac:dyDescent="0.35">
      <c r="A20" s="13">
        <v>19</v>
      </c>
      <c r="B20" s="12" t="s">
        <v>100</v>
      </c>
      <c r="C20" s="12" t="s">
        <v>1274</v>
      </c>
      <c r="D20" s="12" t="s">
        <v>1275</v>
      </c>
      <c r="E20" s="12" t="s">
        <v>1276</v>
      </c>
      <c r="F20" s="12" t="s">
        <v>1277</v>
      </c>
      <c r="G20" s="12" t="s">
        <v>1278</v>
      </c>
    </row>
    <row r="21" spans="1:7" ht="14.25" customHeight="1" x14ac:dyDescent="0.35">
      <c r="A21" s="13">
        <v>20</v>
      </c>
      <c r="B21" s="12" t="s">
        <v>103</v>
      </c>
      <c r="C21" s="12" t="s">
        <v>1279</v>
      </c>
      <c r="D21" s="12" t="s">
        <v>1280</v>
      </c>
      <c r="E21" s="12" t="s">
        <v>1281</v>
      </c>
      <c r="F21" s="12" t="s">
        <v>1282</v>
      </c>
      <c r="G21" s="12" t="s">
        <v>1283</v>
      </c>
    </row>
    <row r="22" spans="1:7" ht="14.25" customHeight="1" x14ac:dyDescent="0.35">
      <c r="A22" s="13">
        <v>21</v>
      </c>
      <c r="B22" s="12" t="s">
        <v>108</v>
      </c>
      <c r="C22" s="12" t="s">
        <v>1284</v>
      </c>
      <c r="D22" s="12" t="s">
        <v>794</v>
      </c>
      <c r="E22" s="12" t="s">
        <v>1285</v>
      </c>
      <c r="F22" s="12" t="s">
        <v>1286</v>
      </c>
      <c r="G22" s="12" t="s">
        <v>1287</v>
      </c>
    </row>
    <row r="23" spans="1:7" ht="14.25" customHeight="1" x14ac:dyDescent="0.35">
      <c r="A23" s="13">
        <v>22</v>
      </c>
      <c r="B23" s="12" t="s">
        <v>111</v>
      </c>
      <c r="C23" s="12" t="s">
        <v>1288</v>
      </c>
      <c r="D23" s="12" t="s">
        <v>1289</v>
      </c>
      <c r="E23" s="12" t="s">
        <v>1290</v>
      </c>
      <c r="F23" s="12" t="s">
        <v>1291</v>
      </c>
      <c r="G23" s="12" t="s">
        <v>1292</v>
      </c>
    </row>
    <row r="24" spans="1:7" ht="14.25" customHeight="1" x14ac:dyDescent="0.35">
      <c r="A24" s="13">
        <v>23</v>
      </c>
      <c r="B24" s="12" t="s">
        <v>116</v>
      </c>
      <c r="C24" s="12" t="s">
        <v>1293</v>
      </c>
      <c r="D24" s="12" t="s">
        <v>1294</v>
      </c>
      <c r="E24" s="12" t="s">
        <v>1295</v>
      </c>
      <c r="F24" s="12" t="s">
        <v>1296</v>
      </c>
      <c r="G24" s="12" t="s">
        <v>1297</v>
      </c>
    </row>
    <row r="25" spans="1:7" ht="14.25" customHeight="1" x14ac:dyDescent="0.35">
      <c r="A25" s="13">
        <v>24</v>
      </c>
      <c r="B25" s="12" t="s">
        <v>119</v>
      </c>
      <c r="C25" s="12" t="s">
        <v>1298</v>
      </c>
      <c r="D25" s="12" t="s">
        <v>1299</v>
      </c>
      <c r="E25" s="12" t="s">
        <v>1300</v>
      </c>
      <c r="F25" s="12" t="s">
        <v>1301</v>
      </c>
      <c r="G25" s="12" t="s">
        <v>1302</v>
      </c>
    </row>
    <row r="26" spans="1:7" ht="14.25" customHeight="1" x14ac:dyDescent="0.35">
      <c r="A26" s="13">
        <v>25</v>
      </c>
      <c r="B26" s="12" t="s">
        <v>122</v>
      </c>
      <c r="C26" s="12" t="s">
        <v>1303</v>
      </c>
      <c r="D26" s="12" t="s">
        <v>1304</v>
      </c>
      <c r="E26" s="12" t="s">
        <v>1305</v>
      </c>
      <c r="F26" s="12" t="s">
        <v>1306</v>
      </c>
      <c r="G26" s="12" t="s">
        <v>1307</v>
      </c>
    </row>
    <row r="27" spans="1:7" ht="14.25" customHeight="1" x14ac:dyDescent="0.35">
      <c r="A27" s="13">
        <v>26</v>
      </c>
      <c r="B27" s="12" t="s">
        <v>125</v>
      </c>
      <c r="C27" s="12" t="s">
        <v>914</v>
      </c>
      <c r="D27" s="12" t="s">
        <v>1308</v>
      </c>
      <c r="E27" s="12" t="s">
        <v>1309</v>
      </c>
      <c r="F27" s="12" t="s">
        <v>1310</v>
      </c>
      <c r="G27" s="12" t="s">
        <v>1311</v>
      </c>
    </row>
    <row r="28" spans="1:7" ht="14.25" customHeight="1" x14ac:dyDescent="0.35">
      <c r="A28" s="13">
        <v>27</v>
      </c>
      <c r="B28" s="12" t="s">
        <v>136</v>
      </c>
      <c r="C28" s="12" t="s">
        <v>1312</v>
      </c>
      <c r="D28" s="12" t="s">
        <v>903</v>
      </c>
      <c r="E28" s="12" t="s">
        <v>1313</v>
      </c>
      <c r="F28" s="12" t="s">
        <v>1314</v>
      </c>
      <c r="G28" s="12" t="s">
        <v>1315</v>
      </c>
    </row>
    <row r="29" spans="1:7" ht="14.25" customHeight="1" x14ac:dyDescent="0.35">
      <c r="A29" s="13">
        <v>28</v>
      </c>
      <c r="B29" s="12" t="s">
        <v>139</v>
      </c>
      <c r="C29" s="12" t="s">
        <v>1316</v>
      </c>
      <c r="D29" s="12" t="s">
        <v>1317</v>
      </c>
      <c r="E29" s="12" t="s">
        <v>1318</v>
      </c>
      <c r="F29" s="12" t="s">
        <v>1319</v>
      </c>
      <c r="G29" s="12" t="s">
        <v>1320</v>
      </c>
    </row>
    <row r="30" spans="1:7" ht="14.25" customHeight="1" x14ac:dyDescent="0.35">
      <c r="A30" s="13">
        <v>29</v>
      </c>
      <c r="B30" s="12" t="s">
        <v>144</v>
      </c>
      <c r="C30" s="12" t="s">
        <v>1321</v>
      </c>
      <c r="D30" s="12" t="s">
        <v>1322</v>
      </c>
      <c r="E30" s="12" t="s">
        <v>1323</v>
      </c>
      <c r="F30" s="12" t="s">
        <v>1324</v>
      </c>
      <c r="G30" s="12" t="s">
        <v>1325</v>
      </c>
    </row>
    <row r="31" spans="1:7" ht="14.25" customHeight="1" x14ac:dyDescent="0.35">
      <c r="A31" s="13">
        <v>30</v>
      </c>
      <c r="B31" s="12" t="s">
        <v>147</v>
      </c>
      <c r="C31" s="12" t="s">
        <v>1326</v>
      </c>
      <c r="D31" s="12" t="s">
        <v>1327</v>
      </c>
      <c r="E31" s="12" t="s">
        <v>1328</v>
      </c>
      <c r="F31" s="12" t="s">
        <v>1329</v>
      </c>
      <c r="G31" s="12" t="s">
        <v>1330</v>
      </c>
    </row>
    <row r="32" spans="1:7" ht="14.25" customHeight="1" x14ac:dyDescent="0.35">
      <c r="A32" s="13">
        <v>31</v>
      </c>
      <c r="B32" s="12" t="s">
        <v>152</v>
      </c>
      <c r="C32" s="12" t="s">
        <v>1331</v>
      </c>
      <c r="D32" s="12" t="s">
        <v>1332</v>
      </c>
      <c r="E32" s="12" t="s">
        <v>1333</v>
      </c>
      <c r="F32" s="12" t="s">
        <v>1334</v>
      </c>
      <c r="G32" s="12" t="s">
        <v>1335</v>
      </c>
    </row>
    <row r="33" spans="1:7" ht="14.25" customHeight="1" x14ac:dyDescent="0.35">
      <c r="A33" s="13">
        <v>32</v>
      </c>
      <c r="B33" s="12" t="s">
        <v>155</v>
      </c>
      <c r="C33" s="12" t="s">
        <v>1336</v>
      </c>
      <c r="D33" s="12" t="s">
        <v>1337</v>
      </c>
      <c r="E33" s="12" t="s">
        <v>1338</v>
      </c>
      <c r="F33" s="12" t="s">
        <v>1339</v>
      </c>
      <c r="G33" s="12" t="s">
        <v>1340</v>
      </c>
    </row>
    <row r="34" spans="1:7" ht="14.25" customHeight="1" x14ac:dyDescent="0.35">
      <c r="A34" s="13">
        <v>33</v>
      </c>
      <c r="B34" s="12" t="s">
        <v>159</v>
      </c>
      <c r="C34" s="12" t="s">
        <v>1341</v>
      </c>
      <c r="D34" s="12" t="s">
        <v>1342</v>
      </c>
      <c r="E34" s="12" t="s">
        <v>1343</v>
      </c>
      <c r="F34" s="12" t="s">
        <v>1344</v>
      </c>
      <c r="G34" s="12" t="s">
        <v>1345</v>
      </c>
    </row>
    <row r="35" spans="1:7" ht="14.25" customHeight="1" x14ac:dyDescent="0.35">
      <c r="A35" s="13">
        <v>34</v>
      </c>
      <c r="B35" s="12" t="s">
        <v>164</v>
      </c>
      <c r="C35" s="12" t="s">
        <v>1346</v>
      </c>
      <c r="D35" s="12" t="s">
        <v>1347</v>
      </c>
      <c r="E35" s="12" t="s">
        <v>1348</v>
      </c>
      <c r="F35" s="12" t="s">
        <v>1349</v>
      </c>
      <c r="G35" s="12" t="s">
        <v>1350</v>
      </c>
    </row>
    <row r="36" spans="1:7" ht="14.25" customHeight="1" x14ac:dyDescent="0.35">
      <c r="A36" s="13">
        <v>35</v>
      </c>
      <c r="B36" s="12" t="s">
        <v>167</v>
      </c>
      <c r="C36" s="12" t="s">
        <v>1351</v>
      </c>
      <c r="D36" s="12" t="s">
        <v>1352</v>
      </c>
      <c r="E36" s="12" t="s">
        <v>1353</v>
      </c>
      <c r="F36" s="12" t="s">
        <v>1354</v>
      </c>
      <c r="G36" s="12" t="s">
        <v>1355</v>
      </c>
    </row>
    <row r="37" spans="1:7" ht="14.25" customHeight="1" x14ac:dyDescent="0.35">
      <c r="A37" s="13">
        <v>36</v>
      </c>
      <c r="B37" s="12" t="s">
        <v>170</v>
      </c>
      <c r="C37" s="12" t="s">
        <v>1356</v>
      </c>
      <c r="D37" s="12" t="s">
        <v>1357</v>
      </c>
      <c r="E37" s="12" t="s">
        <v>1358</v>
      </c>
      <c r="F37" s="12" t="s">
        <v>1359</v>
      </c>
      <c r="G37" s="12" t="s">
        <v>1360</v>
      </c>
    </row>
    <row r="38" spans="1:7" ht="14.25" customHeight="1" x14ac:dyDescent="0.35">
      <c r="A38" s="13">
        <v>37</v>
      </c>
      <c r="B38" s="12" t="s">
        <v>173</v>
      </c>
      <c r="C38" s="12" t="s">
        <v>1361</v>
      </c>
      <c r="D38" s="12" t="s">
        <v>1362</v>
      </c>
      <c r="E38" s="12" t="s">
        <v>1363</v>
      </c>
      <c r="F38" s="12" t="s">
        <v>1364</v>
      </c>
      <c r="G38" s="12" t="s">
        <v>1365</v>
      </c>
    </row>
    <row r="39" spans="1:7" ht="14.25" customHeight="1" x14ac:dyDescent="0.35">
      <c r="A39" s="13">
        <v>38</v>
      </c>
      <c r="B39" s="12" t="s">
        <v>178</v>
      </c>
      <c r="C39" s="12" t="s">
        <v>1366</v>
      </c>
      <c r="D39" s="12" t="s">
        <v>1367</v>
      </c>
      <c r="E39" s="12" t="s">
        <v>1368</v>
      </c>
      <c r="F39" s="12" t="s">
        <v>1369</v>
      </c>
      <c r="G39" s="12" t="s">
        <v>1370</v>
      </c>
    </row>
    <row r="40" spans="1:7" ht="14.25" customHeight="1" x14ac:dyDescent="0.35">
      <c r="A40" s="13">
        <v>39</v>
      </c>
      <c r="B40" s="12" t="s">
        <v>181</v>
      </c>
      <c r="C40" s="12" t="s">
        <v>1371</v>
      </c>
      <c r="D40" s="12" t="s">
        <v>1372</v>
      </c>
      <c r="E40" s="12" t="s">
        <v>1373</v>
      </c>
      <c r="F40" s="12" t="s">
        <v>1374</v>
      </c>
      <c r="G40" s="12" t="s">
        <v>1375</v>
      </c>
    </row>
    <row r="41" spans="1:7" ht="14.25" customHeight="1" x14ac:dyDescent="0.35">
      <c r="A41" s="13">
        <v>40</v>
      </c>
      <c r="B41" s="12" t="s">
        <v>186</v>
      </c>
      <c r="C41" s="12" t="s">
        <v>1376</v>
      </c>
      <c r="D41" s="12" t="s">
        <v>1377</v>
      </c>
      <c r="E41" s="12" t="s">
        <v>1378</v>
      </c>
      <c r="F41" s="12" t="s">
        <v>1379</v>
      </c>
      <c r="G41" s="12" t="s">
        <v>1380</v>
      </c>
    </row>
    <row r="42" spans="1:7" ht="14.25" customHeight="1" x14ac:dyDescent="0.35">
      <c r="A42" s="13">
        <v>41</v>
      </c>
      <c r="B42" s="12" t="s">
        <v>189</v>
      </c>
      <c r="C42" s="12" t="s">
        <v>1381</v>
      </c>
      <c r="D42" s="12" t="s">
        <v>1382</v>
      </c>
      <c r="E42" s="12" t="s">
        <v>1383</v>
      </c>
      <c r="F42" s="12" t="s">
        <v>1384</v>
      </c>
      <c r="G42" s="12" t="s">
        <v>1385</v>
      </c>
    </row>
    <row r="43" spans="1:7" ht="14.25" customHeight="1" x14ac:dyDescent="0.35">
      <c r="A43" s="13">
        <v>42</v>
      </c>
      <c r="B43" s="12" t="s">
        <v>194</v>
      </c>
      <c r="C43" s="12" t="s">
        <v>745</v>
      </c>
      <c r="D43" s="12" t="s">
        <v>1386</v>
      </c>
      <c r="E43" s="12" t="s">
        <v>1387</v>
      </c>
      <c r="F43" s="12" t="s">
        <v>1388</v>
      </c>
      <c r="G43" s="12" t="s">
        <v>1389</v>
      </c>
    </row>
    <row r="44" spans="1:7" ht="14.25" customHeight="1" x14ac:dyDescent="0.35">
      <c r="A44" s="13">
        <v>43</v>
      </c>
      <c r="B44" s="12" t="s">
        <v>197</v>
      </c>
      <c r="C44" s="12" t="s">
        <v>1390</v>
      </c>
      <c r="D44" s="12" t="s">
        <v>891</v>
      </c>
      <c r="E44" s="12" t="s">
        <v>1391</v>
      </c>
      <c r="F44" s="12" t="s">
        <v>1392</v>
      </c>
      <c r="G44" s="12" t="s">
        <v>1393</v>
      </c>
    </row>
    <row r="45" spans="1:7" ht="14.25" customHeight="1" x14ac:dyDescent="0.35">
      <c r="A45" s="13">
        <v>44</v>
      </c>
      <c r="B45" s="12" t="s">
        <v>202</v>
      </c>
      <c r="C45" s="12" t="s">
        <v>1394</v>
      </c>
      <c r="D45" s="12" t="s">
        <v>1395</v>
      </c>
      <c r="E45" s="12" t="s">
        <v>1396</v>
      </c>
      <c r="F45" s="12" t="s">
        <v>1397</v>
      </c>
      <c r="G45" s="12" t="s">
        <v>1398</v>
      </c>
    </row>
    <row r="46" spans="1:7" ht="14.25" customHeight="1" x14ac:dyDescent="0.35">
      <c r="A46" s="13">
        <v>45</v>
      </c>
      <c r="B46" s="12" t="s">
        <v>205</v>
      </c>
      <c r="C46" s="12" t="s">
        <v>1399</v>
      </c>
      <c r="D46" s="12" t="s">
        <v>1400</v>
      </c>
      <c r="E46" s="12" t="s">
        <v>1401</v>
      </c>
      <c r="F46" s="12" t="s">
        <v>1402</v>
      </c>
      <c r="G46" s="12" t="s">
        <v>1403</v>
      </c>
    </row>
    <row r="47" spans="1:7" ht="14.25" customHeight="1" x14ac:dyDescent="0.35">
      <c r="A47" s="13">
        <v>46</v>
      </c>
      <c r="B47" s="12" t="s">
        <v>208</v>
      </c>
      <c r="C47" s="12" t="s">
        <v>1404</v>
      </c>
      <c r="D47" s="12" t="s">
        <v>918</v>
      </c>
      <c r="E47" s="12" t="s">
        <v>1405</v>
      </c>
      <c r="F47" s="12" t="s">
        <v>1406</v>
      </c>
      <c r="G47" s="12" t="s">
        <v>1407</v>
      </c>
    </row>
    <row r="48" spans="1:7" ht="14.25" customHeight="1" x14ac:dyDescent="0.35">
      <c r="A48" s="13">
        <v>47</v>
      </c>
      <c r="B48" s="12" t="s">
        <v>212</v>
      </c>
      <c r="C48" s="12" t="s">
        <v>1408</v>
      </c>
      <c r="D48" s="12" t="s">
        <v>1409</v>
      </c>
      <c r="E48" s="12" t="s">
        <v>1410</v>
      </c>
      <c r="F48" s="12" t="s">
        <v>1411</v>
      </c>
      <c r="G48" s="12" t="s">
        <v>1412</v>
      </c>
    </row>
    <row r="49" spans="1:7" ht="14.25" customHeight="1" x14ac:dyDescent="0.35">
      <c r="A49" s="13">
        <v>48</v>
      </c>
      <c r="B49" s="12" t="s">
        <v>217</v>
      </c>
      <c r="C49" s="12" t="s">
        <v>918</v>
      </c>
      <c r="D49" s="12" t="s">
        <v>1413</v>
      </c>
      <c r="E49" s="12" t="s">
        <v>1414</v>
      </c>
      <c r="F49" s="12" t="s">
        <v>1415</v>
      </c>
      <c r="G49" s="12" t="s">
        <v>1416</v>
      </c>
    </row>
    <row r="50" spans="1:7" ht="14.25" customHeight="1" x14ac:dyDescent="0.35">
      <c r="A50" s="13">
        <v>49</v>
      </c>
      <c r="B50" s="12" t="s">
        <v>220</v>
      </c>
      <c r="C50" s="12" t="s">
        <v>1417</v>
      </c>
      <c r="D50" s="12" t="s">
        <v>1418</v>
      </c>
      <c r="E50" s="12" t="s">
        <v>1419</v>
      </c>
      <c r="F50" s="12" t="s">
        <v>1420</v>
      </c>
      <c r="G50" s="12" t="s">
        <v>1421</v>
      </c>
    </row>
    <row r="51" spans="1:7" ht="14.25" customHeight="1" x14ac:dyDescent="0.35">
      <c r="A51" s="13">
        <v>50</v>
      </c>
      <c r="B51" s="12" t="s">
        <v>223</v>
      </c>
      <c r="C51" s="12" t="s">
        <v>1422</v>
      </c>
      <c r="D51" s="12" t="s">
        <v>1423</v>
      </c>
      <c r="E51" s="12" t="s">
        <v>1424</v>
      </c>
      <c r="F51" s="12" t="s">
        <v>1425</v>
      </c>
      <c r="G51" s="12" t="s">
        <v>1426</v>
      </c>
    </row>
    <row r="52" spans="1:7" ht="14.25" customHeight="1" x14ac:dyDescent="0.35">
      <c r="A52" s="13">
        <v>51</v>
      </c>
      <c r="B52" s="12" t="s">
        <v>226</v>
      </c>
      <c r="C52" s="12" t="s">
        <v>1427</v>
      </c>
      <c r="D52" s="12" t="s">
        <v>1428</v>
      </c>
      <c r="E52" s="12" t="s">
        <v>1429</v>
      </c>
      <c r="F52" s="12" t="s">
        <v>1430</v>
      </c>
      <c r="G52" s="12" t="s">
        <v>1431</v>
      </c>
    </row>
    <row r="53" spans="1:7" ht="14.25" customHeight="1" x14ac:dyDescent="0.35">
      <c r="A53" s="13">
        <v>52</v>
      </c>
      <c r="B53" s="12" t="s">
        <v>229</v>
      </c>
      <c r="C53" s="12" t="s">
        <v>1432</v>
      </c>
      <c r="D53" s="12" t="s">
        <v>1433</v>
      </c>
      <c r="E53" s="12" t="s">
        <v>1434</v>
      </c>
      <c r="F53" s="12" t="s">
        <v>1435</v>
      </c>
      <c r="G53" s="12" t="s">
        <v>1436</v>
      </c>
    </row>
    <row r="54" spans="1:7" ht="14.25" customHeight="1" x14ac:dyDescent="0.35">
      <c r="A54" s="13">
        <v>53</v>
      </c>
      <c r="B54" s="12" t="s">
        <v>234</v>
      </c>
      <c r="C54" s="12" t="s">
        <v>1437</v>
      </c>
      <c r="D54" s="12" t="s">
        <v>1238</v>
      </c>
      <c r="E54" s="12" t="s">
        <v>1438</v>
      </c>
      <c r="F54" s="12" t="s">
        <v>1439</v>
      </c>
      <c r="G54" s="12" t="s">
        <v>1440</v>
      </c>
    </row>
    <row r="55" spans="1:7" ht="14.25" customHeight="1" x14ac:dyDescent="0.35">
      <c r="A55" s="13">
        <v>54</v>
      </c>
      <c r="B55" s="12" t="s">
        <v>237</v>
      </c>
      <c r="C55" s="12" t="s">
        <v>1441</v>
      </c>
      <c r="D55" s="12" t="s">
        <v>1442</v>
      </c>
      <c r="E55" s="12" t="s">
        <v>1443</v>
      </c>
      <c r="F55" s="12" t="s">
        <v>1444</v>
      </c>
      <c r="G55" s="12" t="s">
        <v>1445</v>
      </c>
    </row>
    <row r="56" spans="1:7" ht="14.25" customHeight="1" x14ac:dyDescent="0.35">
      <c r="A56" s="13">
        <v>55</v>
      </c>
      <c r="B56" s="12" t="s">
        <v>240</v>
      </c>
      <c r="C56" s="12" t="s">
        <v>1446</v>
      </c>
      <c r="D56" s="12" t="s">
        <v>1447</v>
      </c>
      <c r="E56" s="12" t="s">
        <v>1448</v>
      </c>
      <c r="F56" s="12" t="s">
        <v>1449</v>
      </c>
      <c r="G56" s="12" t="s">
        <v>1450</v>
      </c>
    </row>
    <row r="57" spans="1:7" ht="14.25" customHeight="1" x14ac:dyDescent="0.35">
      <c r="A57" s="13">
        <v>56</v>
      </c>
      <c r="B57" s="12" t="s">
        <v>242</v>
      </c>
      <c r="C57" s="12" t="s">
        <v>1451</v>
      </c>
      <c r="D57" s="12" t="s">
        <v>1452</v>
      </c>
      <c r="E57" s="12" t="s">
        <v>1453</v>
      </c>
      <c r="F57" s="12" t="s">
        <v>1454</v>
      </c>
      <c r="G57" s="12" t="s">
        <v>1455</v>
      </c>
    </row>
    <row r="58" spans="1:7" ht="14.25" customHeight="1" x14ac:dyDescent="0.35">
      <c r="A58" s="13">
        <v>57</v>
      </c>
      <c r="B58" s="12" t="s">
        <v>246</v>
      </c>
      <c r="C58" s="12" t="s">
        <v>1299</v>
      </c>
      <c r="D58" s="12" t="s">
        <v>1456</v>
      </c>
      <c r="E58" s="12" t="s">
        <v>1457</v>
      </c>
      <c r="F58" s="12" t="s">
        <v>1458</v>
      </c>
      <c r="G58" s="12" t="s">
        <v>1459</v>
      </c>
    </row>
    <row r="59" spans="1:7" ht="14.25" customHeight="1" x14ac:dyDescent="0.35">
      <c r="A59" s="13">
        <v>58</v>
      </c>
      <c r="B59" s="12" t="s">
        <v>248</v>
      </c>
      <c r="C59" s="12" t="s">
        <v>1460</v>
      </c>
      <c r="D59" s="12" t="s">
        <v>1461</v>
      </c>
      <c r="E59" s="12" t="s">
        <v>1462</v>
      </c>
      <c r="F59" s="12" t="s">
        <v>1463</v>
      </c>
      <c r="G59" s="12" t="s">
        <v>1464</v>
      </c>
    </row>
    <row r="60" spans="1:7" ht="14.25" customHeight="1" x14ac:dyDescent="0.35">
      <c r="A60" s="13">
        <v>59</v>
      </c>
      <c r="B60" s="12" t="s">
        <v>252</v>
      </c>
      <c r="C60" s="12" t="s">
        <v>1465</v>
      </c>
      <c r="D60" s="12" t="s">
        <v>1466</v>
      </c>
      <c r="E60" s="12" t="s">
        <v>1467</v>
      </c>
      <c r="F60" s="12" t="s">
        <v>1468</v>
      </c>
      <c r="G60" s="12" t="s">
        <v>1469</v>
      </c>
    </row>
    <row r="61" spans="1:7" ht="14.25" customHeight="1" x14ac:dyDescent="0.35">
      <c r="A61" s="13">
        <v>60</v>
      </c>
      <c r="B61" s="12" t="s">
        <v>256</v>
      </c>
      <c r="C61" s="12" t="s">
        <v>761</v>
      </c>
      <c r="D61" s="12" t="s">
        <v>1470</v>
      </c>
      <c r="E61" s="12" t="s">
        <v>1471</v>
      </c>
      <c r="F61" s="12" t="s">
        <v>1472</v>
      </c>
      <c r="G61" s="12" t="s">
        <v>1473</v>
      </c>
    </row>
    <row r="62" spans="1:7" ht="14.25" customHeight="1" x14ac:dyDescent="0.35">
      <c r="A62" s="13">
        <v>61</v>
      </c>
      <c r="B62" s="12" t="s">
        <v>258</v>
      </c>
      <c r="C62" s="12" t="s">
        <v>1474</v>
      </c>
      <c r="D62" s="12" t="s">
        <v>1475</v>
      </c>
      <c r="E62" s="12" t="s">
        <v>1476</v>
      </c>
      <c r="F62" s="12" t="s">
        <v>1477</v>
      </c>
      <c r="G62" s="12" t="s">
        <v>1478</v>
      </c>
    </row>
    <row r="63" spans="1:7" ht="14.25" customHeight="1" x14ac:dyDescent="0.35">
      <c r="A63" s="13">
        <v>62</v>
      </c>
      <c r="B63" s="12" t="s">
        <v>262</v>
      </c>
      <c r="C63" s="12" t="s">
        <v>1479</v>
      </c>
      <c r="D63" s="12" t="s">
        <v>1480</v>
      </c>
      <c r="E63" s="12" t="s">
        <v>1481</v>
      </c>
      <c r="F63" s="12" t="s">
        <v>1482</v>
      </c>
      <c r="G63" s="12" t="s">
        <v>1483</v>
      </c>
    </row>
    <row r="64" spans="1:7" ht="14.25" customHeight="1" x14ac:dyDescent="0.35">
      <c r="A64" s="13">
        <v>63</v>
      </c>
      <c r="B64" s="12" t="s">
        <v>264</v>
      </c>
      <c r="C64" s="12" t="s">
        <v>1484</v>
      </c>
      <c r="D64" s="12" t="s">
        <v>1485</v>
      </c>
      <c r="E64" s="12" t="s">
        <v>1486</v>
      </c>
      <c r="F64" s="12" t="s">
        <v>1487</v>
      </c>
      <c r="G64" s="12" t="s">
        <v>1488</v>
      </c>
    </row>
    <row r="65" spans="1:7" ht="14.25" customHeight="1" x14ac:dyDescent="0.35">
      <c r="A65" s="13">
        <v>64</v>
      </c>
      <c r="B65" s="12" t="s">
        <v>274</v>
      </c>
      <c r="C65" s="12" t="s">
        <v>1489</v>
      </c>
      <c r="D65" s="12" t="s">
        <v>1490</v>
      </c>
      <c r="E65" s="12" t="s">
        <v>1491</v>
      </c>
      <c r="F65" s="12" t="s">
        <v>1492</v>
      </c>
      <c r="G65" s="12" t="s">
        <v>1493</v>
      </c>
    </row>
    <row r="66" spans="1:7" ht="14.25" customHeight="1" x14ac:dyDescent="0.35">
      <c r="A66" s="13">
        <v>65</v>
      </c>
      <c r="B66" s="12" t="s">
        <v>276</v>
      </c>
      <c r="C66" s="12" t="s">
        <v>1494</v>
      </c>
      <c r="D66" s="12" t="s">
        <v>1495</v>
      </c>
      <c r="E66" s="12" t="s">
        <v>1496</v>
      </c>
      <c r="F66" s="12" t="s">
        <v>1497</v>
      </c>
      <c r="G66" s="12" t="s">
        <v>1498</v>
      </c>
    </row>
    <row r="67" spans="1:7" ht="14.25" customHeight="1" x14ac:dyDescent="0.35">
      <c r="A67" s="13">
        <v>66</v>
      </c>
      <c r="B67" s="12" t="s">
        <v>278</v>
      </c>
      <c r="C67" s="12" t="s">
        <v>1499</v>
      </c>
      <c r="D67" s="12" t="s">
        <v>1500</v>
      </c>
      <c r="E67" s="12" t="s">
        <v>1501</v>
      </c>
      <c r="F67" s="12" t="s">
        <v>1502</v>
      </c>
      <c r="G67" s="12" t="s">
        <v>1503</v>
      </c>
    </row>
    <row r="68" spans="1:7" ht="14.25" customHeight="1" x14ac:dyDescent="0.35">
      <c r="A68" s="13">
        <v>67</v>
      </c>
      <c r="B68" s="12" t="s">
        <v>284</v>
      </c>
      <c r="C68" s="12" t="s">
        <v>1504</v>
      </c>
      <c r="D68" s="12" t="s">
        <v>1505</v>
      </c>
      <c r="E68" s="12" t="s">
        <v>1506</v>
      </c>
      <c r="F68" s="12" t="s">
        <v>1507</v>
      </c>
      <c r="G68" s="12" t="s">
        <v>1508</v>
      </c>
    </row>
    <row r="69" spans="1:7" ht="14.25" customHeight="1" x14ac:dyDescent="0.35">
      <c r="A69" s="13">
        <v>68</v>
      </c>
      <c r="B69" s="12" t="s">
        <v>286</v>
      </c>
      <c r="C69" s="12" t="s">
        <v>1509</v>
      </c>
      <c r="D69" s="12" t="s">
        <v>1510</v>
      </c>
      <c r="E69" s="12" t="s">
        <v>1511</v>
      </c>
      <c r="F69" s="12" t="s">
        <v>1512</v>
      </c>
      <c r="G69" s="12" t="s">
        <v>1513</v>
      </c>
    </row>
    <row r="70" spans="1:7" ht="14.25" customHeight="1" x14ac:dyDescent="0.35">
      <c r="A70" s="13">
        <v>69</v>
      </c>
      <c r="B70" s="12" t="s">
        <v>290</v>
      </c>
      <c r="C70" s="12" t="s">
        <v>1514</v>
      </c>
      <c r="D70" s="12" t="s">
        <v>1515</v>
      </c>
      <c r="E70" s="12" t="s">
        <v>1516</v>
      </c>
      <c r="F70" s="12" t="s">
        <v>1517</v>
      </c>
      <c r="G70" s="12" t="s">
        <v>1518</v>
      </c>
    </row>
    <row r="71" spans="1:7" ht="14.25" customHeight="1" x14ac:dyDescent="0.35">
      <c r="A71" s="13">
        <v>70</v>
      </c>
      <c r="B71" s="12" t="s">
        <v>294</v>
      </c>
      <c r="C71" s="12" t="s">
        <v>1519</v>
      </c>
      <c r="D71" s="12" t="s">
        <v>1520</v>
      </c>
      <c r="E71" s="12" t="s">
        <v>1521</v>
      </c>
      <c r="F71" s="12" t="s">
        <v>1522</v>
      </c>
      <c r="G71" s="12" t="s">
        <v>1523</v>
      </c>
    </row>
    <row r="72" spans="1:7" ht="14.25" customHeight="1" x14ac:dyDescent="0.35">
      <c r="A72" s="13">
        <v>71</v>
      </c>
      <c r="B72" s="12" t="s">
        <v>296</v>
      </c>
      <c r="C72" s="12" t="s">
        <v>1524</v>
      </c>
      <c r="D72" s="12" t="s">
        <v>1525</v>
      </c>
      <c r="E72" s="12" t="s">
        <v>1526</v>
      </c>
      <c r="F72" s="12" t="s">
        <v>1527</v>
      </c>
      <c r="G72" s="12" t="s">
        <v>1528</v>
      </c>
    </row>
    <row r="73" spans="1:7" ht="14.25" customHeight="1" x14ac:dyDescent="0.35">
      <c r="A73" s="13">
        <v>72</v>
      </c>
      <c r="B73" s="12" t="s">
        <v>300</v>
      </c>
      <c r="C73" s="12" t="s">
        <v>1529</v>
      </c>
      <c r="D73" s="12" t="s">
        <v>1530</v>
      </c>
      <c r="E73" s="12" t="s">
        <v>1531</v>
      </c>
      <c r="F73" s="12" t="s">
        <v>1532</v>
      </c>
      <c r="G73" s="12" t="s">
        <v>1533</v>
      </c>
    </row>
    <row r="74" spans="1:7" ht="14.25" customHeight="1" x14ac:dyDescent="0.35">
      <c r="A74" s="13">
        <v>73</v>
      </c>
      <c r="B74" s="12" t="s">
        <v>302</v>
      </c>
      <c r="C74" s="12" t="s">
        <v>1534</v>
      </c>
      <c r="D74" s="12" t="s">
        <v>1535</v>
      </c>
      <c r="E74" s="12" t="s">
        <v>1536</v>
      </c>
      <c r="F74" s="12" t="s">
        <v>1537</v>
      </c>
      <c r="G74" s="12" t="s">
        <v>1538</v>
      </c>
    </row>
    <row r="75" spans="1:7" ht="14.25" customHeight="1" x14ac:dyDescent="0.35">
      <c r="A75" s="13">
        <v>74</v>
      </c>
      <c r="B75" s="12" t="s">
        <v>304</v>
      </c>
      <c r="C75" s="12" t="s">
        <v>1229</v>
      </c>
      <c r="D75" s="12" t="s">
        <v>1539</v>
      </c>
      <c r="E75" s="12" t="s">
        <v>1540</v>
      </c>
      <c r="F75" s="12" t="s">
        <v>1541</v>
      </c>
      <c r="G75" s="12" t="s">
        <v>1542</v>
      </c>
    </row>
    <row r="76" spans="1:7" ht="14.25" customHeight="1" x14ac:dyDescent="0.35">
      <c r="A76" s="13">
        <v>75</v>
      </c>
      <c r="B76" s="12" t="s">
        <v>306</v>
      </c>
      <c r="C76" s="12" t="s">
        <v>1543</v>
      </c>
      <c r="D76" s="12" t="s">
        <v>1544</v>
      </c>
      <c r="E76" s="12" t="s">
        <v>1545</v>
      </c>
      <c r="F76" s="12" t="s">
        <v>1546</v>
      </c>
      <c r="G76" s="12" t="s">
        <v>1547</v>
      </c>
    </row>
    <row r="77" spans="1:7" ht="14.25" customHeight="1" x14ac:dyDescent="0.35">
      <c r="A77" s="13">
        <v>76</v>
      </c>
      <c r="B77" s="12" t="s">
        <v>308</v>
      </c>
      <c r="C77" s="12" t="s">
        <v>1548</v>
      </c>
      <c r="D77" s="12" t="s">
        <v>1549</v>
      </c>
      <c r="E77" s="12" t="s">
        <v>1550</v>
      </c>
      <c r="F77" s="12" t="s">
        <v>1551</v>
      </c>
      <c r="G77" s="12" t="s">
        <v>1552</v>
      </c>
    </row>
    <row r="78" spans="1:7" ht="14.25" customHeight="1" x14ac:dyDescent="0.35">
      <c r="A78" s="13">
        <v>77</v>
      </c>
      <c r="B78" s="12" t="s">
        <v>312</v>
      </c>
      <c r="C78" s="12" t="s">
        <v>1553</v>
      </c>
      <c r="D78" s="12" t="s">
        <v>1554</v>
      </c>
      <c r="E78" s="12" t="s">
        <v>1555</v>
      </c>
      <c r="F78" s="12" t="s">
        <v>1556</v>
      </c>
      <c r="G78" s="12" t="s">
        <v>1557</v>
      </c>
    </row>
    <row r="79" spans="1:7" ht="14.25" customHeight="1" x14ac:dyDescent="0.35">
      <c r="A79" s="13">
        <v>78</v>
      </c>
      <c r="B79" s="12" t="s">
        <v>314</v>
      </c>
      <c r="C79" s="12" t="s">
        <v>1558</v>
      </c>
      <c r="D79" s="12" t="s">
        <v>834</v>
      </c>
      <c r="E79" s="12" t="s">
        <v>1559</v>
      </c>
      <c r="F79" s="12" t="s">
        <v>1560</v>
      </c>
      <c r="G79" s="12" t="s">
        <v>1561</v>
      </c>
    </row>
    <row r="80" spans="1:7" ht="14.25" customHeight="1" x14ac:dyDescent="0.35">
      <c r="A80" s="13">
        <v>79</v>
      </c>
      <c r="B80" s="12" t="s">
        <v>318</v>
      </c>
      <c r="C80" s="12" t="s">
        <v>1562</v>
      </c>
      <c r="D80" s="12" t="s">
        <v>1563</v>
      </c>
      <c r="E80" s="12" t="s">
        <v>1564</v>
      </c>
      <c r="F80" s="12" t="s">
        <v>1565</v>
      </c>
      <c r="G80" s="12" t="s">
        <v>1566</v>
      </c>
    </row>
    <row r="81" spans="1:7" ht="14.25" customHeight="1" x14ac:dyDescent="0.35">
      <c r="A81" s="13">
        <v>80</v>
      </c>
      <c r="B81" s="12" t="s">
        <v>320</v>
      </c>
      <c r="C81" s="12" t="s">
        <v>1567</v>
      </c>
      <c r="D81" s="12" t="s">
        <v>1568</v>
      </c>
      <c r="E81" s="12" t="s">
        <v>1569</v>
      </c>
      <c r="F81" s="12" t="s">
        <v>1570</v>
      </c>
      <c r="G81" s="12" t="s">
        <v>1571</v>
      </c>
    </row>
    <row r="82" spans="1:7" ht="14.25" customHeight="1" x14ac:dyDescent="0.35">
      <c r="A82" s="13">
        <v>81</v>
      </c>
      <c r="B82" s="12" t="s">
        <v>324</v>
      </c>
      <c r="C82" s="12" t="s">
        <v>1572</v>
      </c>
      <c r="D82" s="12" t="s">
        <v>1573</v>
      </c>
      <c r="E82" s="12" t="s">
        <v>1574</v>
      </c>
      <c r="F82" s="12" t="s">
        <v>1575</v>
      </c>
      <c r="G82" s="12" t="s">
        <v>1576</v>
      </c>
    </row>
    <row r="83" spans="1:7" ht="14.25" customHeight="1" x14ac:dyDescent="0.35">
      <c r="A83" s="13">
        <v>82</v>
      </c>
      <c r="B83" s="12" t="s">
        <v>326</v>
      </c>
      <c r="C83" s="12" t="s">
        <v>1577</v>
      </c>
      <c r="D83" s="12" t="s">
        <v>1578</v>
      </c>
      <c r="E83" s="12" t="s">
        <v>1579</v>
      </c>
      <c r="F83" s="12" t="s">
        <v>1580</v>
      </c>
      <c r="G83" s="12" t="s">
        <v>1581</v>
      </c>
    </row>
    <row r="84" spans="1:7" ht="14.25" customHeight="1" x14ac:dyDescent="0.35">
      <c r="A84" s="13">
        <v>83</v>
      </c>
      <c r="B84" s="12" t="s">
        <v>330</v>
      </c>
      <c r="C84" s="12" t="s">
        <v>1582</v>
      </c>
      <c r="D84" s="12" t="s">
        <v>1583</v>
      </c>
      <c r="E84" s="12" t="s">
        <v>1584</v>
      </c>
      <c r="F84" s="12" t="s">
        <v>1585</v>
      </c>
      <c r="G84" s="12" t="s">
        <v>1586</v>
      </c>
    </row>
    <row r="85" spans="1:7" ht="14.25" customHeight="1" x14ac:dyDescent="0.35">
      <c r="A85" s="13">
        <v>84</v>
      </c>
      <c r="B85" s="12" t="s">
        <v>332</v>
      </c>
      <c r="C85" s="12" t="s">
        <v>1587</v>
      </c>
      <c r="D85" s="12" t="s">
        <v>1588</v>
      </c>
      <c r="E85" s="12" t="s">
        <v>1589</v>
      </c>
      <c r="F85" s="12" t="s">
        <v>1590</v>
      </c>
      <c r="G85" s="12" t="s">
        <v>1591</v>
      </c>
    </row>
    <row r="86" spans="1:7" ht="14.25" customHeight="1" x14ac:dyDescent="0.35">
      <c r="A86" s="13">
        <v>85</v>
      </c>
      <c r="B86" s="12" t="s">
        <v>336</v>
      </c>
      <c r="C86" s="12" t="s">
        <v>1592</v>
      </c>
      <c r="D86" s="12" t="s">
        <v>1593</v>
      </c>
      <c r="E86" s="12" t="s">
        <v>1594</v>
      </c>
      <c r="F86" s="12" t="s">
        <v>1595</v>
      </c>
      <c r="G86" s="12" t="s">
        <v>1596</v>
      </c>
    </row>
    <row r="87" spans="1:7" ht="14.25" customHeight="1" x14ac:dyDescent="0.35">
      <c r="A87" s="13">
        <v>86</v>
      </c>
      <c r="B87" s="12" t="s">
        <v>338</v>
      </c>
      <c r="C87" s="12" t="s">
        <v>1597</v>
      </c>
      <c r="D87" s="12" t="s">
        <v>1598</v>
      </c>
      <c r="E87" s="12" t="s">
        <v>1599</v>
      </c>
      <c r="F87" s="12" t="s">
        <v>1600</v>
      </c>
      <c r="G87" s="12" t="s">
        <v>1601</v>
      </c>
    </row>
    <row r="88" spans="1:7" ht="14.25" customHeight="1" x14ac:dyDescent="0.35">
      <c r="A88" s="13">
        <v>87</v>
      </c>
      <c r="B88" s="12" t="s">
        <v>342</v>
      </c>
      <c r="C88" s="12" t="s">
        <v>1602</v>
      </c>
      <c r="D88" s="12" t="s">
        <v>1603</v>
      </c>
      <c r="E88" s="12" t="s">
        <v>1604</v>
      </c>
      <c r="F88" s="12" t="s">
        <v>1605</v>
      </c>
      <c r="G88" s="12" t="s">
        <v>1606</v>
      </c>
    </row>
    <row r="89" spans="1:7" ht="14.25" customHeight="1" x14ac:dyDescent="0.35">
      <c r="A89" s="13">
        <v>88</v>
      </c>
      <c r="B89" s="12" t="s">
        <v>350</v>
      </c>
      <c r="C89" s="12" t="s">
        <v>1607</v>
      </c>
      <c r="D89" s="12" t="s">
        <v>1608</v>
      </c>
      <c r="E89" s="12" t="s">
        <v>1609</v>
      </c>
      <c r="F89" s="12" t="s">
        <v>1610</v>
      </c>
      <c r="G89" s="12" t="s">
        <v>1611</v>
      </c>
    </row>
    <row r="90" spans="1:7" ht="14.25" customHeight="1" x14ac:dyDescent="0.35">
      <c r="A90" s="13">
        <v>89</v>
      </c>
      <c r="B90" s="12" t="s">
        <v>352</v>
      </c>
      <c r="C90" s="12" t="s">
        <v>1612</v>
      </c>
      <c r="D90" s="12" t="s">
        <v>1613</v>
      </c>
      <c r="E90" s="12" t="s">
        <v>1614</v>
      </c>
      <c r="F90" s="12" t="s">
        <v>1615</v>
      </c>
      <c r="G90" s="12" t="s">
        <v>1616</v>
      </c>
    </row>
    <row r="91" spans="1:7" ht="14.25" customHeight="1" x14ac:dyDescent="0.35">
      <c r="A91" s="13">
        <v>90</v>
      </c>
      <c r="B91" s="12" t="s">
        <v>354</v>
      </c>
      <c r="C91" s="12" t="s">
        <v>1617</v>
      </c>
      <c r="D91" s="12" t="s">
        <v>1326</v>
      </c>
      <c r="E91" s="12" t="s">
        <v>1618</v>
      </c>
      <c r="F91" s="12" t="s">
        <v>1619</v>
      </c>
      <c r="G91" s="12" t="s">
        <v>1620</v>
      </c>
    </row>
    <row r="92" spans="1:7" ht="14.25" customHeight="1" x14ac:dyDescent="0.35">
      <c r="A92" s="13">
        <v>91</v>
      </c>
      <c r="B92" s="12" t="s">
        <v>356</v>
      </c>
      <c r="C92" s="12" t="s">
        <v>1621</v>
      </c>
      <c r="D92" s="12" t="s">
        <v>1622</v>
      </c>
      <c r="E92" s="12" t="s">
        <v>1623</v>
      </c>
      <c r="F92" s="12" t="s">
        <v>1624</v>
      </c>
      <c r="G92" s="12" t="s">
        <v>1625</v>
      </c>
    </row>
    <row r="93" spans="1:7" ht="14.25" customHeight="1" x14ac:dyDescent="0.35">
      <c r="A93" s="13">
        <v>92</v>
      </c>
      <c r="B93" s="12" t="s">
        <v>376</v>
      </c>
      <c r="C93" s="12" t="s">
        <v>1626</v>
      </c>
      <c r="D93" s="12" t="s">
        <v>1627</v>
      </c>
      <c r="E93" s="12" t="s">
        <v>1628</v>
      </c>
      <c r="F93" s="12" t="s">
        <v>1629</v>
      </c>
      <c r="G93" s="12" t="s">
        <v>1630</v>
      </c>
    </row>
    <row r="94" spans="1:7" ht="14.25" customHeight="1" x14ac:dyDescent="0.35">
      <c r="A94" s="13">
        <v>93</v>
      </c>
      <c r="B94" s="12" t="s">
        <v>378</v>
      </c>
      <c r="C94" s="12" t="s">
        <v>1631</v>
      </c>
      <c r="D94" s="12" t="s">
        <v>1632</v>
      </c>
      <c r="E94" s="12" t="s">
        <v>1633</v>
      </c>
      <c r="F94" s="12" t="s">
        <v>1634</v>
      </c>
      <c r="G94" s="12" t="s">
        <v>1635</v>
      </c>
    </row>
    <row r="95" spans="1:7" ht="14.25" customHeight="1" x14ac:dyDescent="0.35">
      <c r="A95" s="13">
        <v>94</v>
      </c>
      <c r="B95" s="12" t="s">
        <v>380</v>
      </c>
      <c r="C95" s="12" t="s">
        <v>1190</v>
      </c>
      <c r="D95" s="12" t="s">
        <v>1636</v>
      </c>
      <c r="E95" s="12" t="s">
        <v>1637</v>
      </c>
      <c r="F95" s="12" t="s">
        <v>1638</v>
      </c>
      <c r="G95" s="12" t="s">
        <v>1639</v>
      </c>
    </row>
    <row r="96" spans="1:7" ht="14.25" customHeight="1" x14ac:dyDescent="0.35">
      <c r="A96" s="13">
        <v>95</v>
      </c>
      <c r="B96" s="12" t="s">
        <v>382</v>
      </c>
      <c r="C96" s="12" t="s">
        <v>1640</v>
      </c>
      <c r="D96" s="12" t="s">
        <v>1641</v>
      </c>
      <c r="E96" s="12" t="s">
        <v>1642</v>
      </c>
      <c r="F96" s="12" t="s">
        <v>1643</v>
      </c>
      <c r="G96" s="12" t="s">
        <v>1644</v>
      </c>
    </row>
    <row r="97" spans="1:7" ht="14.25" customHeight="1" x14ac:dyDescent="0.35">
      <c r="A97" s="13">
        <v>96</v>
      </c>
      <c r="B97" s="12" t="s">
        <v>384</v>
      </c>
      <c r="C97" s="12" t="s">
        <v>1645</v>
      </c>
      <c r="D97" s="12" t="s">
        <v>1646</v>
      </c>
      <c r="E97" s="12" t="s">
        <v>1647</v>
      </c>
      <c r="F97" s="12" t="s">
        <v>1648</v>
      </c>
      <c r="G97" s="12" t="s">
        <v>1649</v>
      </c>
    </row>
    <row r="98" spans="1:7" ht="14.25" customHeight="1" x14ac:dyDescent="0.35">
      <c r="A98" s="13">
        <v>97</v>
      </c>
      <c r="B98" s="12" t="s">
        <v>388</v>
      </c>
      <c r="C98" s="12" t="s">
        <v>852</v>
      </c>
      <c r="D98" s="12" t="s">
        <v>646</v>
      </c>
      <c r="E98" s="12" t="s">
        <v>1650</v>
      </c>
      <c r="F98" s="12" t="s">
        <v>1651</v>
      </c>
      <c r="G98" s="12" t="s">
        <v>1652</v>
      </c>
    </row>
    <row r="99" spans="1:7" ht="14.25" customHeight="1" x14ac:dyDescent="0.35">
      <c r="A99" s="13">
        <v>98</v>
      </c>
      <c r="B99" s="12" t="s">
        <v>390</v>
      </c>
      <c r="C99" s="12" t="s">
        <v>1653</v>
      </c>
      <c r="D99" s="12" t="s">
        <v>1654</v>
      </c>
      <c r="E99" s="12" t="s">
        <v>1655</v>
      </c>
      <c r="F99" s="12" t="s">
        <v>1656</v>
      </c>
      <c r="G99" s="12" t="s">
        <v>1657</v>
      </c>
    </row>
    <row r="100" spans="1:7" ht="14.25" customHeight="1" x14ac:dyDescent="0.35">
      <c r="A100" s="13">
        <v>99</v>
      </c>
      <c r="B100" s="12" t="s">
        <v>392</v>
      </c>
      <c r="C100" s="12" t="s">
        <v>1658</v>
      </c>
      <c r="D100" s="12" t="s">
        <v>1659</v>
      </c>
      <c r="E100" s="12" t="s">
        <v>1660</v>
      </c>
      <c r="F100" s="12" t="s">
        <v>1661</v>
      </c>
      <c r="G100" s="12" t="s">
        <v>1662</v>
      </c>
    </row>
    <row r="101" spans="1:7" ht="14.25" customHeight="1" x14ac:dyDescent="0.35">
      <c r="A101" s="13">
        <v>100</v>
      </c>
      <c r="B101" s="12" t="s">
        <v>394</v>
      </c>
      <c r="C101" s="12" t="s">
        <v>1663</v>
      </c>
      <c r="D101" s="12" t="s">
        <v>1664</v>
      </c>
      <c r="E101" s="12" t="s">
        <v>1665</v>
      </c>
      <c r="F101" s="12" t="s">
        <v>1666</v>
      </c>
      <c r="G101" s="12" t="s">
        <v>1667</v>
      </c>
    </row>
    <row r="102" spans="1:7" ht="14.25" customHeight="1" x14ac:dyDescent="0.35">
      <c r="A102" s="13">
        <v>101</v>
      </c>
      <c r="B102" s="12" t="s">
        <v>396</v>
      </c>
      <c r="C102" s="12" t="s">
        <v>1668</v>
      </c>
      <c r="D102" s="12" t="s">
        <v>1669</v>
      </c>
      <c r="E102" s="12" t="s">
        <v>1670</v>
      </c>
      <c r="F102" s="12" t="s">
        <v>1671</v>
      </c>
      <c r="G102" s="12" t="s">
        <v>1672</v>
      </c>
    </row>
    <row r="103" spans="1:7" ht="14.25" customHeight="1" x14ac:dyDescent="0.35">
      <c r="A103" s="13">
        <v>102</v>
      </c>
      <c r="B103" s="12" t="s">
        <v>400</v>
      </c>
      <c r="C103" s="12" t="s">
        <v>1673</v>
      </c>
      <c r="D103" s="12" t="s">
        <v>914</v>
      </c>
      <c r="E103" s="12" t="s">
        <v>1674</v>
      </c>
      <c r="F103" s="12" t="s">
        <v>1675</v>
      </c>
      <c r="G103" s="12" t="s">
        <v>1676</v>
      </c>
    </row>
    <row r="104" spans="1:7" ht="14.25" customHeight="1" x14ac:dyDescent="0.35">
      <c r="A104" s="13">
        <v>103</v>
      </c>
      <c r="B104" s="12" t="s">
        <v>402</v>
      </c>
      <c r="C104" s="12" t="s">
        <v>1677</v>
      </c>
      <c r="D104" s="12" t="s">
        <v>1678</v>
      </c>
      <c r="E104" s="12" t="s">
        <v>1679</v>
      </c>
      <c r="F104" s="12" t="s">
        <v>1680</v>
      </c>
      <c r="G104" s="12" t="s">
        <v>1681</v>
      </c>
    </row>
    <row r="105" spans="1:7" ht="14.25" customHeight="1" x14ac:dyDescent="0.35">
      <c r="A105" s="13">
        <v>104</v>
      </c>
      <c r="B105" s="12" t="s">
        <v>406</v>
      </c>
      <c r="C105" s="12" t="s">
        <v>1682</v>
      </c>
      <c r="D105" s="12" t="s">
        <v>1683</v>
      </c>
      <c r="E105" s="12" t="s">
        <v>1684</v>
      </c>
      <c r="F105" s="12" t="s">
        <v>1685</v>
      </c>
      <c r="G105" s="12" t="s">
        <v>1686</v>
      </c>
    </row>
    <row r="106" spans="1:7" ht="14.25" customHeight="1" x14ac:dyDescent="0.35">
      <c r="A106" s="13">
        <v>105</v>
      </c>
      <c r="B106" s="12" t="s">
        <v>408</v>
      </c>
      <c r="C106" s="12" t="s">
        <v>1687</v>
      </c>
      <c r="D106" s="12" t="s">
        <v>1688</v>
      </c>
      <c r="E106" s="12" t="s">
        <v>1689</v>
      </c>
      <c r="F106" s="12" t="s">
        <v>1690</v>
      </c>
      <c r="G106" s="12" t="s">
        <v>1691</v>
      </c>
    </row>
    <row r="107" spans="1:7" ht="14.25" customHeight="1" x14ac:dyDescent="0.35">
      <c r="A107" s="13">
        <v>106</v>
      </c>
      <c r="B107" s="12" t="s">
        <v>410</v>
      </c>
      <c r="C107" s="12" t="s">
        <v>1692</v>
      </c>
      <c r="D107" s="12" t="s">
        <v>1693</v>
      </c>
      <c r="E107" s="12" t="s">
        <v>1694</v>
      </c>
      <c r="F107" s="12" t="s">
        <v>1695</v>
      </c>
      <c r="G107" s="12" t="s">
        <v>1696</v>
      </c>
    </row>
    <row r="108" spans="1:7" ht="14.25" customHeight="1" x14ac:dyDescent="0.35">
      <c r="A108" s="13">
        <v>107</v>
      </c>
      <c r="B108" s="12" t="s">
        <v>414</v>
      </c>
      <c r="C108" s="12" t="s">
        <v>1697</v>
      </c>
      <c r="D108" s="12" t="s">
        <v>1698</v>
      </c>
      <c r="E108" s="12" t="s">
        <v>1699</v>
      </c>
      <c r="F108" s="12" t="s">
        <v>1700</v>
      </c>
      <c r="G108" s="12" t="s">
        <v>1701</v>
      </c>
    </row>
    <row r="109" spans="1:7" ht="14.25" customHeight="1" x14ac:dyDescent="0.35">
      <c r="A109" s="13">
        <v>108</v>
      </c>
      <c r="B109" s="12" t="s">
        <v>416</v>
      </c>
      <c r="C109" s="12" t="s">
        <v>1702</v>
      </c>
      <c r="D109" s="12" t="s">
        <v>1703</v>
      </c>
      <c r="E109" s="12" t="s">
        <v>1704</v>
      </c>
      <c r="F109" s="12" t="s">
        <v>1705</v>
      </c>
      <c r="G109" s="12" t="s">
        <v>1706</v>
      </c>
    </row>
    <row r="110" spans="1:7" ht="14.25" customHeight="1" x14ac:dyDescent="0.35">
      <c r="A110" s="13">
        <v>109</v>
      </c>
      <c r="B110" s="12" t="s">
        <v>420</v>
      </c>
      <c r="C110" s="12" t="s">
        <v>1707</v>
      </c>
      <c r="D110" s="12" t="s">
        <v>1708</v>
      </c>
      <c r="E110" s="12" t="s">
        <v>1709</v>
      </c>
      <c r="F110" s="12" t="s">
        <v>1710</v>
      </c>
      <c r="G110" s="12" t="s">
        <v>1711</v>
      </c>
    </row>
    <row r="111" spans="1:7" ht="14.25" customHeight="1" x14ac:dyDescent="0.35">
      <c r="A111" s="13">
        <v>110</v>
      </c>
      <c r="B111" s="12" t="s">
        <v>422</v>
      </c>
      <c r="C111" s="12" t="s">
        <v>1712</v>
      </c>
      <c r="D111" s="12" t="s">
        <v>1713</v>
      </c>
      <c r="E111" s="12" t="s">
        <v>1714</v>
      </c>
      <c r="F111" s="12" t="s">
        <v>1715</v>
      </c>
      <c r="G111" s="12" t="s">
        <v>1716</v>
      </c>
    </row>
    <row r="112" spans="1:7" ht="14.25" customHeight="1" x14ac:dyDescent="0.35">
      <c r="A112" s="13">
        <v>111</v>
      </c>
      <c r="B112" s="12" t="s">
        <v>426</v>
      </c>
      <c r="C112" s="12" t="s">
        <v>1717</v>
      </c>
      <c r="D112" s="12" t="s">
        <v>1718</v>
      </c>
      <c r="E112" s="12" t="s">
        <v>1719</v>
      </c>
      <c r="F112" s="12" t="s">
        <v>1720</v>
      </c>
      <c r="G112" s="12" t="s">
        <v>1721</v>
      </c>
    </row>
    <row r="113" spans="1:7" ht="14.25" customHeight="1" x14ac:dyDescent="0.35">
      <c r="A113" s="13">
        <v>112</v>
      </c>
      <c r="B113" s="12" t="s">
        <v>428</v>
      </c>
      <c r="C113" s="12" t="s">
        <v>697</v>
      </c>
      <c r="D113" s="12" t="s">
        <v>1722</v>
      </c>
      <c r="E113" s="12" t="s">
        <v>1723</v>
      </c>
      <c r="F113" s="12" t="s">
        <v>1724</v>
      </c>
      <c r="G113" s="12" t="s">
        <v>1725</v>
      </c>
    </row>
    <row r="114" spans="1:7" ht="14.25" customHeight="1" x14ac:dyDescent="0.35">
      <c r="A114" s="13">
        <v>113</v>
      </c>
      <c r="B114" s="12" t="s">
        <v>430</v>
      </c>
      <c r="C114" s="12" t="s">
        <v>1726</v>
      </c>
      <c r="D114" s="12" t="s">
        <v>1727</v>
      </c>
      <c r="E114" s="12" t="s">
        <v>1728</v>
      </c>
      <c r="F114" s="12" t="s">
        <v>1729</v>
      </c>
      <c r="G114" s="12" t="s">
        <v>1730</v>
      </c>
    </row>
    <row r="115" spans="1:7" ht="14.25" customHeight="1" x14ac:dyDescent="0.35">
      <c r="A115" s="13">
        <v>114</v>
      </c>
      <c r="B115" s="12" t="s">
        <v>432</v>
      </c>
      <c r="C115" s="12" t="s">
        <v>1731</v>
      </c>
      <c r="D115" s="12" t="s">
        <v>1732</v>
      </c>
      <c r="E115" s="12" t="s">
        <v>1733</v>
      </c>
      <c r="F115" s="12" t="s">
        <v>1734</v>
      </c>
      <c r="G115" s="12" t="s">
        <v>1735</v>
      </c>
    </row>
    <row r="116" spans="1:7" ht="14.25" customHeight="1" x14ac:dyDescent="0.35">
      <c r="A116" s="13">
        <v>115</v>
      </c>
      <c r="B116" s="12" t="s">
        <v>436</v>
      </c>
      <c r="C116" s="12" t="s">
        <v>1736</v>
      </c>
      <c r="D116" s="12" t="s">
        <v>1737</v>
      </c>
      <c r="E116" s="12" t="s">
        <v>1738</v>
      </c>
      <c r="F116" s="12" t="s">
        <v>1739</v>
      </c>
      <c r="G116" s="12" t="s">
        <v>1740</v>
      </c>
    </row>
    <row r="117" spans="1:7" ht="14.25" customHeight="1" x14ac:dyDescent="0.35">
      <c r="A117" s="13">
        <v>116</v>
      </c>
      <c r="B117" s="12" t="s">
        <v>438</v>
      </c>
      <c r="C117" s="12" t="s">
        <v>1510</v>
      </c>
      <c r="D117" s="12" t="s">
        <v>1741</v>
      </c>
      <c r="E117" s="12" t="s">
        <v>1742</v>
      </c>
      <c r="F117" s="12" t="s">
        <v>1743</v>
      </c>
      <c r="G117" s="12" t="s">
        <v>1744</v>
      </c>
    </row>
    <row r="118" spans="1:7" ht="14.25" customHeight="1" x14ac:dyDescent="0.35">
      <c r="A118" s="13">
        <v>117</v>
      </c>
      <c r="B118" s="12" t="s">
        <v>440</v>
      </c>
      <c r="C118" s="12" t="s">
        <v>1377</v>
      </c>
      <c r="D118" s="12" t="s">
        <v>1745</v>
      </c>
      <c r="E118" s="12" t="s">
        <v>1746</v>
      </c>
      <c r="F118" s="12" t="s">
        <v>1747</v>
      </c>
      <c r="G118" s="12" t="s">
        <v>1748</v>
      </c>
    </row>
    <row r="119" spans="1:7" ht="14.25" customHeight="1" x14ac:dyDescent="0.35">
      <c r="A119" s="13">
        <v>118</v>
      </c>
      <c r="B119" s="12" t="s">
        <v>450</v>
      </c>
      <c r="C119" s="12" t="s">
        <v>1749</v>
      </c>
      <c r="D119" s="12" t="s">
        <v>1750</v>
      </c>
      <c r="E119" s="12" t="s">
        <v>1751</v>
      </c>
      <c r="F119" s="12" t="s">
        <v>1752</v>
      </c>
      <c r="G119" s="12" t="s">
        <v>1753</v>
      </c>
    </row>
    <row r="120" spans="1:7" ht="14.25" customHeight="1" x14ac:dyDescent="0.35">
      <c r="A120" s="13">
        <v>119</v>
      </c>
      <c r="B120" s="12" t="s">
        <v>452</v>
      </c>
      <c r="C120" s="12" t="s">
        <v>1754</v>
      </c>
      <c r="D120" s="12" t="s">
        <v>1755</v>
      </c>
      <c r="E120" s="12" t="s">
        <v>1756</v>
      </c>
      <c r="F120" s="12" t="s">
        <v>1757</v>
      </c>
      <c r="G120" s="12" t="s">
        <v>1758</v>
      </c>
    </row>
    <row r="121" spans="1:7" ht="14.25" customHeight="1" x14ac:dyDescent="0.35">
      <c r="A121" s="13">
        <v>120</v>
      </c>
      <c r="B121" s="12" t="s">
        <v>456</v>
      </c>
      <c r="C121" s="12" t="s">
        <v>1759</v>
      </c>
      <c r="D121" s="12" t="s">
        <v>1760</v>
      </c>
      <c r="E121" s="12" t="s">
        <v>1761</v>
      </c>
      <c r="F121" s="12" t="s">
        <v>1762</v>
      </c>
      <c r="G121" s="12" t="s">
        <v>1763</v>
      </c>
    </row>
    <row r="122" spans="1:7" ht="14.25" customHeight="1" x14ac:dyDescent="0.35">
      <c r="A122" s="13">
        <v>121</v>
      </c>
      <c r="B122" s="12" t="s">
        <v>460</v>
      </c>
      <c r="C122" s="12" t="s">
        <v>1764</v>
      </c>
      <c r="D122" s="12" t="s">
        <v>1765</v>
      </c>
      <c r="E122" s="12" t="s">
        <v>1766</v>
      </c>
      <c r="F122" s="12" t="s">
        <v>1767</v>
      </c>
      <c r="G122" s="12" t="s">
        <v>1768</v>
      </c>
    </row>
    <row r="123" spans="1:7" ht="14.25" customHeight="1" x14ac:dyDescent="0.35">
      <c r="A123" s="13">
        <v>122</v>
      </c>
      <c r="B123" s="12" t="s">
        <v>462</v>
      </c>
      <c r="C123" s="12" t="s">
        <v>1769</v>
      </c>
      <c r="D123" s="12" t="s">
        <v>1770</v>
      </c>
      <c r="E123" s="12" t="s">
        <v>1771</v>
      </c>
      <c r="F123" s="12" t="s">
        <v>1772</v>
      </c>
      <c r="G123" s="12" t="s">
        <v>1773</v>
      </c>
    </row>
    <row r="124" spans="1:7" ht="14.25" customHeight="1" x14ac:dyDescent="0.35">
      <c r="A124" s="13">
        <v>123</v>
      </c>
      <c r="B124" s="12" t="s">
        <v>466</v>
      </c>
      <c r="C124" s="12" t="s">
        <v>1774</v>
      </c>
      <c r="D124" s="12" t="s">
        <v>1775</v>
      </c>
      <c r="E124" s="12" t="s">
        <v>1776</v>
      </c>
      <c r="F124" s="12" t="s">
        <v>1777</v>
      </c>
      <c r="G124" s="12" t="s">
        <v>1778</v>
      </c>
    </row>
    <row r="125" spans="1:7" ht="14.25" customHeight="1" x14ac:dyDescent="0.35">
      <c r="A125" s="13">
        <v>124</v>
      </c>
      <c r="B125" s="12" t="s">
        <v>468</v>
      </c>
      <c r="C125" s="12" t="s">
        <v>1779</v>
      </c>
      <c r="D125" s="12" t="s">
        <v>1780</v>
      </c>
      <c r="E125" s="12" t="s">
        <v>1781</v>
      </c>
      <c r="F125" s="12" t="s">
        <v>1782</v>
      </c>
      <c r="G125" s="12" t="s">
        <v>1783</v>
      </c>
    </row>
    <row r="126" spans="1:7" ht="14.25" customHeight="1" x14ac:dyDescent="0.35">
      <c r="A126" s="13">
        <v>125</v>
      </c>
      <c r="B126" s="12" t="s">
        <v>472</v>
      </c>
      <c r="C126" s="12" t="s">
        <v>1784</v>
      </c>
      <c r="D126" s="12" t="s">
        <v>1785</v>
      </c>
      <c r="E126" s="12" t="s">
        <v>1786</v>
      </c>
      <c r="F126" s="12" t="s">
        <v>1787</v>
      </c>
      <c r="G126" s="12" t="s">
        <v>1788</v>
      </c>
    </row>
    <row r="127" spans="1:7" ht="14.25" customHeight="1" x14ac:dyDescent="0.35">
      <c r="A127" s="13">
        <v>126</v>
      </c>
      <c r="B127" s="12" t="s">
        <v>474</v>
      </c>
      <c r="C127" s="12" t="s">
        <v>1789</v>
      </c>
      <c r="D127" s="12" t="s">
        <v>1790</v>
      </c>
      <c r="E127" s="12" t="s">
        <v>1791</v>
      </c>
      <c r="F127" s="12" t="s">
        <v>1792</v>
      </c>
      <c r="G127" s="12" t="s">
        <v>1793</v>
      </c>
    </row>
    <row r="128" spans="1:7" ht="14.25" customHeight="1" x14ac:dyDescent="0.35">
      <c r="A128" s="13">
        <v>127</v>
      </c>
      <c r="B128" s="12" t="s">
        <v>476</v>
      </c>
      <c r="C128" s="12" t="s">
        <v>1794</v>
      </c>
      <c r="D128" s="12" t="s">
        <v>1795</v>
      </c>
      <c r="E128" s="12" t="s">
        <v>1796</v>
      </c>
      <c r="F128" s="12" t="s">
        <v>1797</v>
      </c>
      <c r="G128" s="12" t="s">
        <v>1798</v>
      </c>
    </row>
    <row r="129" spans="1:7" ht="14.25" customHeight="1" x14ac:dyDescent="0.35">
      <c r="A129" s="13">
        <v>128</v>
      </c>
      <c r="B129" s="12" t="s">
        <v>480</v>
      </c>
      <c r="C129" s="12" t="s">
        <v>1755</v>
      </c>
      <c r="D129" s="12" t="s">
        <v>1799</v>
      </c>
      <c r="E129" s="12" t="s">
        <v>1800</v>
      </c>
      <c r="F129" s="12" t="s">
        <v>1801</v>
      </c>
      <c r="G129" s="12" t="s">
        <v>1802</v>
      </c>
    </row>
    <row r="130" spans="1:7" ht="14.25" customHeight="1" x14ac:dyDescent="0.35">
      <c r="A130" s="13">
        <v>129</v>
      </c>
      <c r="B130" s="12" t="s">
        <v>484</v>
      </c>
      <c r="C130" s="12" t="s">
        <v>1803</v>
      </c>
      <c r="D130" s="12" t="s">
        <v>1804</v>
      </c>
      <c r="E130" s="12" t="s">
        <v>1805</v>
      </c>
      <c r="F130" s="12" t="s">
        <v>1806</v>
      </c>
      <c r="G130" s="12" t="s">
        <v>1807</v>
      </c>
    </row>
    <row r="131" spans="1:7" ht="14.25" customHeight="1" x14ac:dyDescent="0.35">
      <c r="A131" s="13">
        <v>130</v>
      </c>
      <c r="B131" s="12" t="s">
        <v>486</v>
      </c>
      <c r="C131" s="12" t="s">
        <v>1808</v>
      </c>
      <c r="D131" s="12" t="s">
        <v>1809</v>
      </c>
      <c r="E131" s="12" t="s">
        <v>1810</v>
      </c>
      <c r="F131" s="12" t="s">
        <v>1811</v>
      </c>
      <c r="G131" s="12" t="s">
        <v>1812</v>
      </c>
    </row>
    <row r="132" spans="1:7" ht="14.25" customHeight="1" x14ac:dyDescent="0.35">
      <c r="A132" s="13">
        <v>131</v>
      </c>
      <c r="B132" s="12" t="s">
        <v>490</v>
      </c>
      <c r="C132" s="12" t="s">
        <v>1813</v>
      </c>
      <c r="D132" s="12" t="s">
        <v>1814</v>
      </c>
      <c r="E132" s="12" t="s">
        <v>1815</v>
      </c>
      <c r="F132" s="12" t="s">
        <v>1816</v>
      </c>
      <c r="G132" s="12" t="s">
        <v>1817</v>
      </c>
    </row>
    <row r="133" spans="1:7" ht="14.25" customHeight="1" x14ac:dyDescent="0.35">
      <c r="A133" s="13">
        <v>132</v>
      </c>
      <c r="B133" s="12" t="s">
        <v>492</v>
      </c>
      <c r="C133" s="12" t="s">
        <v>1818</v>
      </c>
      <c r="D133" s="12" t="s">
        <v>1819</v>
      </c>
      <c r="E133" s="12" t="s">
        <v>1820</v>
      </c>
      <c r="F133" s="12" t="s">
        <v>1821</v>
      </c>
      <c r="G133" s="12" t="s">
        <v>1822</v>
      </c>
    </row>
    <row r="134" spans="1:7" ht="14.25" customHeight="1" x14ac:dyDescent="0.35">
      <c r="A134" s="13">
        <v>133</v>
      </c>
      <c r="B134" s="12" t="s">
        <v>494</v>
      </c>
      <c r="C134" s="12" t="s">
        <v>769</v>
      </c>
      <c r="D134" s="12" t="s">
        <v>1823</v>
      </c>
      <c r="E134" s="12" t="s">
        <v>1824</v>
      </c>
      <c r="F134" s="12" t="s">
        <v>1825</v>
      </c>
      <c r="G134" s="12" t="s">
        <v>1826</v>
      </c>
    </row>
    <row r="135" spans="1:7" ht="14.25" customHeight="1" x14ac:dyDescent="0.35">
      <c r="A135" s="13">
        <v>134</v>
      </c>
      <c r="B135" s="12" t="s">
        <v>496</v>
      </c>
      <c r="C135" s="12" t="s">
        <v>1827</v>
      </c>
      <c r="D135" s="12" t="s">
        <v>1284</v>
      </c>
      <c r="E135" s="12" t="s">
        <v>1828</v>
      </c>
      <c r="F135" s="12" t="s">
        <v>1829</v>
      </c>
      <c r="G135" s="12" t="s">
        <v>1830</v>
      </c>
    </row>
    <row r="136" spans="1:7" ht="14.25" customHeight="1" x14ac:dyDescent="0.35">
      <c r="A136" s="13">
        <v>135</v>
      </c>
      <c r="B136" s="12" t="s">
        <v>498</v>
      </c>
      <c r="C136" s="12" t="s">
        <v>1831</v>
      </c>
      <c r="D136" s="12" t="s">
        <v>1832</v>
      </c>
      <c r="E136" s="12" t="s">
        <v>1833</v>
      </c>
      <c r="F136" s="12" t="s">
        <v>1834</v>
      </c>
      <c r="G136" s="12" t="s">
        <v>1835</v>
      </c>
    </row>
    <row r="137" spans="1:7" ht="14.25" customHeight="1" x14ac:dyDescent="0.35">
      <c r="A137" s="13">
        <v>136</v>
      </c>
      <c r="B137" s="12" t="s">
        <v>502</v>
      </c>
      <c r="C137" s="12" t="s">
        <v>1836</v>
      </c>
      <c r="D137" s="12" t="s">
        <v>1837</v>
      </c>
      <c r="E137" s="12" t="s">
        <v>1838</v>
      </c>
      <c r="F137" s="12" t="s">
        <v>1839</v>
      </c>
      <c r="G137" s="12" t="s">
        <v>1840</v>
      </c>
    </row>
    <row r="138" spans="1:7" ht="14.25" customHeight="1" x14ac:dyDescent="0.35">
      <c r="A138" s="13">
        <v>137</v>
      </c>
      <c r="B138" s="12" t="s">
        <v>504</v>
      </c>
      <c r="C138" s="12" t="s">
        <v>1841</v>
      </c>
      <c r="D138" s="12" t="s">
        <v>1842</v>
      </c>
      <c r="E138" s="12" t="s">
        <v>1843</v>
      </c>
      <c r="F138" s="12" t="s">
        <v>1844</v>
      </c>
      <c r="G138" s="12" t="s">
        <v>1845</v>
      </c>
    </row>
    <row r="139" spans="1:7" ht="14.25" customHeight="1" x14ac:dyDescent="0.35">
      <c r="A139" s="13">
        <v>138</v>
      </c>
      <c r="B139" s="12" t="s">
        <v>508</v>
      </c>
      <c r="C139" s="12" t="s">
        <v>1846</v>
      </c>
      <c r="D139" s="12" t="s">
        <v>1847</v>
      </c>
      <c r="E139" s="12" t="s">
        <v>1848</v>
      </c>
      <c r="F139" s="12" t="s">
        <v>1849</v>
      </c>
      <c r="G139" s="12" t="s">
        <v>1850</v>
      </c>
    </row>
    <row r="140" spans="1:7" ht="14.25" customHeight="1" x14ac:dyDescent="0.35">
      <c r="A140" s="13">
        <v>139</v>
      </c>
      <c r="B140" s="12" t="s">
        <v>510</v>
      </c>
      <c r="C140" s="12" t="s">
        <v>1851</v>
      </c>
      <c r="D140" s="12" t="s">
        <v>1852</v>
      </c>
      <c r="E140" s="12" t="s">
        <v>1853</v>
      </c>
      <c r="F140" s="12" t="s">
        <v>1854</v>
      </c>
      <c r="G140" s="12" t="s">
        <v>1855</v>
      </c>
    </row>
    <row r="141" spans="1:7" ht="14.25" customHeight="1" x14ac:dyDescent="0.35">
      <c r="A141" s="13">
        <v>140</v>
      </c>
      <c r="B141" s="12" t="s">
        <v>512</v>
      </c>
      <c r="C141" s="12" t="s">
        <v>1856</v>
      </c>
      <c r="D141" s="12" t="s">
        <v>1857</v>
      </c>
      <c r="E141" s="12" t="s">
        <v>1858</v>
      </c>
      <c r="F141" s="12" t="s">
        <v>1859</v>
      </c>
      <c r="G141" s="12" t="s">
        <v>1860</v>
      </c>
    </row>
    <row r="142" spans="1:7" ht="14.25" customHeight="1" x14ac:dyDescent="0.35">
      <c r="A142" s="13">
        <v>141</v>
      </c>
      <c r="B142" s="12" t="s">
        <v>516</v>
      </c>
      <c r="C142" s="12" t="s">
        <v>1861</v>
      </c>
      <c r="D142" s="12" t="s">
        <v>1862</v>
      </c>
      <c r="E142" s="12" t="s">
        <v>1863</v>
      </c>
      <c r="F142" s="12" t="s">
        <v>1864</v>
      </c>
      <c r="G142" s="12" t="s">
        <v>1865</v>
      </c>
    </row>
    <row r="143" spans="1:7" ht="14.25" customHeight="1" x14ac:dyDescent="0.35">
      <c r="A143" s="13">
        <v>142</v>
      </c>
      <c r="B143" s="12" t="s">
        <v>518</v>
      </c>
      <c r="C143" s="12" t="s">
        <v>1866</v>
      </c>
      <c r="D143" s="12" t="s">
        <v>1867</v>
      </c>
      <c r="E143" s="12" t="s">
        <v>1868</v>
      </c>
      <c r="F143" s="12" t="s">
        <v>1869</v>
      </c>
      <c r="G143" s="12" t="s">
        <v>1870</v>
      </c>
    </row>
    <row r="144" spans="1:7" ht="14.25" customHeight="1" x14ac:dyDescent="0.35">
      <c r="A144" s="13">
        <v>143</v>
      </c>
      <c r="B144" s="12" t="s">
        <v>528</v>
      </c>
      <c r="C144" s="12" t="s">
        <v>1871</v>
      </c>
      <c r="D144" s="12" t="s">
        <v>1872</v>
      </c>
      <c r="E144" s="12" t="s">
        <v>1873</v>
      </c>
      <c r="F144" s="12" t="s">
        <v>1874</v>
      </c>
      <c r="G144" s="12" t="s">
        <v>1875</v>
      </c>
    </row>
    <row r="145" spans="1:7" ht="14.25" customHeight="1" x14ac:dyDescent="0.35">
      <c r="A145" s="13">
        <v>144</v>
      </c>
      <c r="B145" s="12" t="s">
        <v>530</v>
      </c>
      <c r="C145" s="12" t="s">
        <v>1876</v>
      </c>
      <c r="D145" s="12" t="s">
        <v>1877</v>
      </c>
      <c r="E145" s="12" t="s">
        <v>1878</v>
      </c>
      <c r="F145" s="12" t="s">
        <v>1879</v>
      </c>
      <c r="G145" s="12" t="s">
        <v>1880</v>
      </c>
    </row>
    <row r="146" spans="1:7" ht="14.25" customHeight="1" x14ac:dyDescent="0.35">
      <c r="A146" s="13">
        <v>145</v>
      </c>
      <c r="B146" s="12" t="s">
        <v>534</v>
      </c>
      <c r="C146" s="12" t="s">
        <v>1881</v>
      </c>
      <c r="D146" s="12" t="s">
        <v>1882</v>
      </c>
      <c r="E146" s="12" t="s">
        <v>1883</v>
      </c>
      <c r="F146" s="12" t="s">
        <v>1884</v>
      </c>
      <c r="G146" s="12" t="s">
        <v>1885</v>
      </c>
    </row>
    <row r="147" spans="1:7" ht="14.25" customHeight="1" x14ac:dyDescent="0.35">
      <c r="A147" s="13">
        <v>146</v>
      </c>
      <c r="B147" s="12" t="s">
        <v>536</v>
      </c>
      <c r="C147" s="12" t="s">
        <v>1886</v>
      </c>
      <c r="D147" s="12" t="s">
        <v>1887</v>
      </c>
      <c r="E147" s="12" t="s">
        <v>1888</v>
      </c>
      <c r="F147" s="12" t="s">
        <v>1889</v>
      </c>
      <c r="G147" s="12" t="s">
        <v>1890</v>
      </c>
    </row>
    <row r="148" spans="1:7" ht="14.25" customHeight="1" x14ac:dyDescent="0.35">
      <c r="A148" s="13">
        <v>147</v>
      </c>
      <c r="B148" s="12" t="s">
        <v>538</v>
      </c>
      <c r="C148" s="12" t="s">
        <v>1891</v>
      </c>
      <c r="D148" s="12" t="s">
        <v>1892</v>
      </c>
      <c r="E148" s="12" t="s">
        <v>1893</v>
      </c>
      <c r="F148" s="12" t="s">
        <v>1894</v>
      </c>
      <c r="G148" s="12" t="s">
        <v>1895</v>
      </c>
    </row>
    <row r="149" spans="1:7" ht="14.25" customHeight="1" x14ac:dyDescent="0.35">
      <c r="A149" s="13">
        <v>148</v>
      </c>
      <c r="B149" s="12" t="s">
        <v>540</v>
      </c>
      <c r="C149" s="12" t="s">
        <v>1896</v>
      </c>
      <c r="D149" s="12" t="s">
        <v>1897</v>
      </c>
      <c r="E149" s="12" t="s">
        <v>1898</v>
      </c>
      <c r="F149" s="12" t="s">
        <v>1899</v>
      </c>
      <c r="G149" s="12" t="s">
        <v>1900</v>
      </c>
    </row>
    <row r="150" spans="1:7" ht="14.25" customHeight="1" x14ac:dyDescent="0.35">
      <c r="A150" s="13">
        <v>149</v>
      </c>
      <c r="B150" s="12" t="s">
        <v>544</v>
      </c>
      <c r="C150" s="12" t="s">
        <v>1901</v>
      </c>
      <c r="D150" s="12" t="s">
        <v>1902</v>
      </c>
      <c r="E150" s="12" t="s">
        <v>1903</v>
      </c>
      <c r="F150" s="12" t="s">
        <v>1904</v>
      </c>
      <c r="G150" s="12" t="s">
        <v>1905</v>
      </c>
    </row>
    <row r="151" spans="1:7" ht="14.25" customHeight="1" x14ac:dyDescent="0.35">
      <c r="A151" s="13">
        <v>150</v>
      </c>
      <c r="B151" s="12" t="s">
        <v>546</v>
      </c>
      <c r="C151" s="12" t="s">
        <v>1906</v>
      </c>
      <c r="D151" s="12" t="s">
        <v>1907</v>
      </c>
      <c r="E151" s="12" t="s">
        <v>1908</v>
      </c>
      <c r="F151" s="12" t="s">
        <v>1909</v>
      </c>
      <c r="G151" s="12" t="s">
        <v>1910</v>
      </c>
    </row>
    <row r="152" spans="1:7" ht="14.25" customHeight="1" x14ac:dyDescent="0.35">
      <c r="A152" s="13">
        <v>151</v>
      </c>
      <c r="B152" s="12" t="s">
        <v>550</v>
      </c>
      <c r="C152" s="12" t="s">
        <v>1622</v>
      </c>
      <c r="D152" s="12" t="s">
        <v>1911</v>
      </c>
      <c r="E152" s="12" t="s">
        <v>1912</v>
      </c>
      <c r="F152" s="12" t="s">
        <v>1913</v>
      </c>
      <c r="G152" s="12" t="s">
        <v>1914</v>
      </c>
    </row>
    <row r="153" spans="1:7" ht="14.25" customHeight="1" x14ac:dyDescent="0.35">
      <c r="A153" s="13">
        <v>152</v>
      </c>
      <c r="B153" s="12" t="s">
        <v>554</v>
      </c>
      <c r="C153" s="12" t="s">
        <v>1915</v>
      </c>
      <c r="D153" s="12" t="s">
        <v>1916</v>
      </c>
      <c r="E153" s="12" t="s">
        <v>1917</v>
      </c>
      <c r="F153" s="12" t="s">
        <v>1918</v>
      </c>
      <c r="G153" s="12" t="s">
        <v>1919</v>
      </c>
    </row>
    <row r="154" spans="1:7" ht="14.25" customHeight="1" x14ac:dyDescent="0.35">
      <c r="A154" s="13">
        <v>153</v>
      </c>
      <c r="B154" s="12" t="s">
        <v>556</v>
      </c>
      <c r="C154" s="12" t="s">
        <v>1632</v>
      </c>
      <c r="D154" s="12" t="s">
        <v>1920</v>
      </c>
      <c r="E154" s="12" t="s">
        <v>1921</v>
      </c>
      <c r="F154" s="12" t="s">
        <v>1922</v>
      </c>
      <c r="G154" s="12" t="s">
        <v>1923</v>
      </c>
    </row>
    <row r="155" spans="1:7" ht="14.25" customHeight="1" x14ac:dyDescent="0.35">
      <c r="A155" s="13">
        <v>154</v>
      </c>
      <c r="B155" s="12" t="s">
        <v>558</v>
      </c>
      <c r="C155" s="12" t="s">
        <v>1924</v>
      </c>
      <c r="D155" s="12" t="s">
        <v>1925</v>
      </c>
      <c r="E155" s="12" t="s">
        <v>1926</v>
      </c>
      <c r="F155" s="12" t="s">
        <v>1927</v>
      </c>
      <c r="G155" s="12" t="s">
        <v>1928</v>
      </c>
    </row>
    <row r="156" spans="1:7" ht="14.25" customHeight="1" x14ac:dyDescent="0.35">
      <c r="A156" s="13">
        <v>155</v>
      </c>
      <c r="B156" s="12" t="s">
        <v>562</v>
      </c>
      <c r="C156" s="12" t="s">
        <v>1929</v>
      </c>
      <c r="D156" s="12" t="s">
        <v>1930</v>
      </c>
      <c r="E156" s="12" t="s">
        <v>1931</v>
      </c>
      <c r="F156" s="12" t="s">
        <v>1932</v>
      </c>
      <c r="G156" s="12" t="s">
        <v>1933</v>
      </c>
    </row>
    <row r="157" spans="1:7" ht="14.25" customHeight="1" x14ac:dyDescent="0.35">
      <c r="A157" s="13">
        <v>156</v>
      </c>
      <c r="B157" s="12" t="s">
        <v>564</v>
      </c>
      <c r="C157" s="12" t="s">
        <v>1934</v>
      </c>
      <c r="D157" s="12" t="s">
        <v>1935</v>
      </c>
      <c r="E157" s="12" t="s">
        <v>1936</v>
      </c>
      <c r="F157" s="12" t="s">
        <v>1937</v>
      </c>
      <c r="G157" s="12" t="s">
        <v>1938</v>
      </c>
    </row>
    <row r="158" spans="1:7" ht="14.25" customHeight="1" x14ac:dyDescent="0.35">
      <c r="A158" s="13">
        <v>157</v>
      </c>
      <c r="B158" s="12" t="s">
        <v>568</v>
      </c>
      <c r="C158" s="12" t="s">
        <v>1939</v>
      </c>
      <c r="D158" s="12" t="s">
        <v>1940</v>
      </c>
      <c r="E158" s="12" t="s">
        <v>1941</v>
      </c>
      <c r="F158" s="12" t="s">
        <v>1942</v>
      </c>
      <c r="G158" s="12" t="s">
        <v>1943</v>
      </c>
    </row>
    <row r="159" spans="1:7" ht="14.25" customHeight="1" x14ac:dyDescent="0.35">
      <c r="A159" s="13">
        <v>158</v>
      </c>
      <c r="B159" s="12" t="s">
        <v>572</v>
      </c>
      <c r="C159" s="12" t="s">
        <v>1944</v>
      </c>
      <c r="D159" s="12" t="s">
        <v>1945</v>
      </c>
      <c r="E159" s="12" t="s">
        <v>1946</v>
      </c>
      <c r="F159" s="12" t="s">
        <v>1947</v>
      </c>
      <c r="G159" s="12" t="s">
        <v>1948</v>
      </c>
    </row>
    <row r="160" spans="1:7" ht="14.25" customHeight="1" x14ac:dyDescent="0.35">
      <c r="A160" s="13">
        <v>159</v>
      </c>
      <c r="B160" s="12" t="s">
        <v>358</v>
      </c>
      <c r="C160" s="12" t="s">
        <v>906</v>
      </c>
      <c r="D160" s="12" t="s">
        <v>1949</v>
      </c>
      <c r="E160" s="12" t="s">
        <v>1950</v>
      </c>
      <c r="F160" s="12" t="s">
        <v>1951</v>
      </c>
      <c r="G160" s="12" t="s">
        <v>1952</v>
      </c>
    </row>
    <row r="161" spans="1:7" ht="14.25" customHeight="1" x14ac:dyDescent="0.35">
      <c r="A161" s="13">
        <v>160</v>
      </c>
      <c r="B161" s="12" t="s">
        <v>360</v>
      </c>
      <c r="C161" s="12" t="s">
        <v>1953</v>
      </c>
      <c r="D161" s="12" t="s">
        <v>1954</v>
      </c>
      <c r="E161" s="12" t="s">
        <v>1955</v>
      </c>
      <c r="F161" s="12" t="s">
        <v>1956</v>
      </c>
      <c r="G161" s="12" t="s">
        <v>1957</v>
      </c>
    </row>
    <row r="162" spans="1:7" ht="14.25" customHeight="1" x14ac:dyDescent="0.35">
      <c r="A162" s="13">
        <v>161</v>
      </c>
      <c r="B162" s="12" t="s">
        <v>364</v>
      </c>
      <c r="C162" s="12" t="s">
        <v>1958</v>
      </c>
      <c r="D162" s="12" t="s">
        <v>1959</v>
      </c>
      <c r="E162" s="12" t="s">
        <v>1960</v>
      </c>
      <c r="F162" s="12" t="s">
        <v>1961</v>
      </c>
      <c r="G162" s="12" t="s">
        <v>1962</v>
      </c>
    </row>
    <row r="163" spans="1:7" ht="14.25" customHeight="1" x14ac:dyDescent="0.35">
      <c r="A163" s="13">
        <v>162</v>
      </c>
      <c r="B163" s="12" t="s">
        <v>366</v>
      </c>
      <c r="C163" s="12" t="s">
        <v>1963</v>
      </c>
      <c r="D163" s="12" t="s">
        <v>1964</v>
      </c>
      <c r="E163" s="12" t="s">
        <v>1965</v>
      </c>
      <c r="F163" s="12" t="s">
        <v>1966</v>
      </c>
      <c r="G163" s="12" t="s">
        <v>1967</v>
      </c>
    </row>
    <row r="164" spans="1:7" ht="14.25" customHeight="1" x14ac:dyDescent="0.35">
      <c r="A164" s="13">
        <v>163</v>
      </c>
      <c r="B164" s="12" t="s">
        <v>368</v>
      </c>
      <c r="C164" s="12" t="s">
        <v>777</v>
      </c>
      <c r="D164" s="12" t="s">
        <v>1968</v>
      </c>
      <c r="E164" s="12" t="s">
        <v>1969</v>
      </c>
      <c r="F164" s="12" t="s">
        <v>1970</v>
      </c>
      <c r="G164" s="12" t="s">
        <v>1971</v>
      </c>
    </row>
    <row r="165" spans="1:7" ht="14.25" customHeight="1" x14ac:dyDescent="0.35">
      <c r="A165" s="13">
        <v>164</v>
      </c>
      <c r="B165" s="12" t="s">
        <v>372</v>
      </c>
      <c r="C165" s="12" t="s">
        <v>1972</v>
      </c>
      <c r="D165" s="12" t="s">
        <v>745</v>
      </c>
      <c r="E165" s="12" t="s">
        <v>1973</v>
      </c>
      <c r="F165" s="12" t="s">
        <v>1974</v>
      </c>
      <c r="G165" s="12" t="s">
        <v>1975</v>
      </c>
    </row>
    <row r="166" spans="1:7" ht="14.25" customHeight="1" x14ac:dyDescent="0.35">
      <c r="A166" s="13">
        <v>165</v>
      </c>
      <c r="B166" s="12" t="s">
        <v>374</v>
      </c>
      <c r="C166" s="12" t="s">
        <v>1976</v>
      </c>
      <c r="D166" s="12" t="s">
        <v>1977</v>
      </c>
      <c r="E166" s="12" t="s">
        <v>1978</v>
      </c>
      <c r="F166" s="12" t="s">
        <v>1979</v>
      </c>
      <c r="G166" s="12" t="s">
        <v>1980</v>
      </c>
    </row>
    <row r="167" spans="1:7" ht="14.25" customHeight="1" x14ac:dyDescent="0.35">
      <c r="A167" s="13">
        <v>166</v>
      </c>
      <c r="B167" s="12" t="s">
        <v>585</v>
      </c>
      <c r="C167" s="12" t="s">
        <v>1981</v>
      </c>
      <c r="D167" s="12" t="s">
        <v>1982</v>
      </c>
      <c r="E167" s="12" t="s">
        <v>1983</v>
      </c>
      <c r="F167" s="12" t="s">
        <v>1984</v>
      </c>
      <c r="G167" s="12" t="s">
        <v>1985</v>
      </c>
    </row>
    <row r="168" spans="1:7" ht="14.25" customHeight="1" x14ac:dyDescent="0.35">
      <c r="A168" s="13">
        <v>167</v>
      </c>
      <c r="B168" s="12" t="s">
        <v>587</v>
      </c>
      <c r="C168" s="12" t="s">
        <v>1986</v>
      </c>
      <c r="D168" s="12" t="s">
        <v>1987</v>
      </c>
      <c r="E168" s="12" t="s">
        <v>1988</v>
      </c>
      <c r="F168" s="12" t="s">
        <v>1989</v>
      </c>
      <c r="G168" s="12" t="s">
        <v>1990</v>
      </c>
    </row>
    <row r="169" spans="1:7" ht="14.25" customHeight="1" x14ac:dyDescent="0.35">
      <c r="A169" s="13">
        <v>168</v>
      </c>
      <c r="B169" s="12" t="s">
        <v>589</v>
      </c>
      <c r="C169" s="12" t="s">
        <v>1991</v>
      </c>
      <c r="D169" s="12" t="s">
        <v>1992</v>
      </c>
      <c r="E169" s="12" t="s">
        <v>1993</v>
      </c>
      <c r="F169" s="12" t="s">
        <v>1994</v>
      </c>
      <c r="G169" s="12" t="s">
        <v>1995</v>
      </c>
    </row>
    <row r="170" spans="1:7" ht="14.25" customHeight="1" x14ac:dyDescent="0.35">
      <c r="A170" s="13">
        <v>169</v>
      </c>
      <c r="B170" s="12" t="s">
        <v>593</v>
      </c>
      <c r="C170" s="12" t="s">
        <v>1996</v>
      </c>
      <c r="D170" s="12" t="s">
        <v>1997</v>
      </c>
      <c r="E170" s="12" t="s">
        <v>1998</v>
      </c>
      <c r="F170" s="12" t="s">
        <v>1999</v>
      </c>
      <c r="G170" s="12" t="s">
        <v>2000</v>
      </c>
    </row>
    <row r="171" spans="1:7" ht="14.25" customHeight="1" x14ac:dyDescent="0.35">
      <c r="A171" s="13">
        <v>170</v>
      </c>
      <c r="B171" s="12" t="s">
        <v>595</v>
      </c>
      <c r="C171" s="12" t="s">
        <v>2001</v>
      </c>
      <c r="D171" s="12" t="s">
        <v>2002</v>
      </c>
      <c r="E171" s="12" t="s">
        <v>2003</v>
      </c>
      <c r="F171" s="12" t="s">
        <v>2004</v>
      </c>
      <c r="G171" s="12" t="s">
        <v>2005</v>
      </c>
    </row>
    <row r="172" spans="1:7" ht="14.25" customHeight="1" x14ac:dyDescent="0.35">
      <c r="A172" s="13">
        <v>171</v>
      </c>
      <c r="B172" s="12" t="s">
        <v>597</v>
      </c>
      <c r="C172" s="12" t="s">
        <v>2006</v>
      </c>
      <c r="D172" s="12" t="s">
        <v>2007</v>
      </c>
      <c r="E172" s="12" t="s">
        <v>2008</v>
      </c>
      <c r="F172" s="12" t="s">
        <v>2009</v>
      </c>
      <c r="G172" s="12" t="s">
        <v>2010</v>
      </c>
    </row>
    <row r="173" spans="1:7" ht="14.25" customHeight="1" x14ac:dyDescent="0.35">
      <c r="A173" s="13">
        <v>172</v>
      </c>
      <c r="B173" s="12" t="s">
        <v>601</v>
      </c>
      <c r="C173" s="12" t="s">
        <v>2011</v>
      </c>
      <c r="D173" s="12" t="s">
        <v>2012</v>
      </c>
      <c r="E173" s="12" t="s">
        <v>2013</v>
      </c>
      <c r="F173" s="12" t="s">
        <v>2014</v>
      </c>
      <c r="G173" s="12" t="s">
        <v>2015</v>
      </c>
    </row>
    <row r="174" spans="1:7" ht="14.25" customHeight="1" x14ac:dyDescent="0.35">
      <c r="A174" s="13">
        <v>173</v>
      </c>
      <c r="B174" s="12" t="s">
        <v>603</v>
      </c>
      <c r="C174" s="12" t="s">
        <v>2016</v>
      </c>
      <c r="D174" s="12" t="s">
        <v>2017</v>
      </c>
      <c r="E174" s="12" t="s">
        <v>2018</v>
      </c>
      <c r="F174" s="12" t="s">
        <v>2019</v>
      </c>
      <c r="G174" s="12" t="s">
        <v>2020</v>
      </c>
    </row>
    <row r="175" spans="1:7" ht="14.25" customHeight="1" x14ac:dyDescent="0.35">
      <c r="A175" s="13">
        <v>174</v>
      </c>
      <c r="B175" s="12" t="s">
        <v>607</v>
      </c>
      <c r="C175" s="12" t="s">
        <v>2021</v>
      </c>
      <c r="D175" s="12" t="s">
        <v>2022</v>
      </c>
      <c r="E175" s="12" t="s">
        <v>2023</v>
      </c>
      <c r="F175" s="12" t="s">
        <v>2024</v>
      </c>
      <c r="G175" s="12" t="s">
        <v>2025</v>
      </c>
    </row>
    <row r="176" spans="1:7" ht="14.25" customHeight="1" x14ac:dyDescent="0.35">
      <c r="A176" s="13">
        <v>175</v>
      </c>
      <c r="B176" s="12" t="s">
        <v>609</v>
      </c>
      <c r="C176" s="12" t="s">
        <v>2026</v>
      </c>
      <c r="D176" s="12" t="s">
        <v>2027</v>
      </c>
      <c r="E176" s="12" t="s">
        <v>2028</v>
      </c>
      <c r="F176" s="12" t="s">
        <v>2029</v>
      </c>
      <c r="G176" s="12" t="s">
        <v>2030</v>
      </c>
    </row>
    <row r="177" spans="1:7" ht="14.25" customHeight="1" x14ac:dyDescent="0.35">
      <c r="A177" s="13">
        <v>176</v>
      </c>
      <c r="B177" s="12" t="s">
        <v>611</v>
      </c>
      <c r="C177" s="12" t="s">
        <v>2031</v>
      </c>
      <c r="D177" s="12" t="s">
        <v>738</v>
      </c>
      <c r="E177" s="12" t="s">
        <v>2032</v>
      </c>
      <c r="F177" s="12" t="s">
        <v>2033</v>
      </c>
      <c r="G177" s="12" t="s">
        <v>2034</v>
      </c>
    </row>
    <row r="178" spans="1:7" ht="14.25" customHeight="1" x14ac:dyDescent="0.35">
      <c r="A178" s="13">
        <v>177</v>
      </c>
      <c r="B178" s="12" t="s">
        <v>615</v>
      </c>
      <c r="C178" s="12" t="s">
        <v>2035</v>
      </c>
      <c r="D178" s="12" t="s">
        <v>2036</v>
      </c>
      <c r="E178" s="12" t="s">
        <v>2037</v>
      </c>
      <c r="F178" s="12" t="s">
        <v>2038</v>
      </c>
      <c r="G178" s="12" t="s">
        <v>2039</v>
      </c>
    </row>
    <row r="179" spans="1:7" ht="14.25" customHeight="1" x14ac:dyDescent="0.35">
      <c r="A179" s="13">
        <v>178</v>
      </c>
      <c r="B179" s="12" t="s">
        <v>617</v>
      </c>
      <c r="C179" s="12" t="s">
        <v>2040</v>
      </c>
      <c r="D179" s="12" t="s">
        <v>2041</v>
      </c>
      <c r="E179" s="12" t="s">
        <v>2042</v>
      </c>
      <c r="F179" s="12" t="s">
        <v>2043</v>
      </c>
      <c r="G179" s="12" t="s">
        <v>2044</v>
      </c>
    </row>
    <row r="180" spans="1:7" ht="14.25" customHeight="1" x14ac:dyDescent="0.35">
      <c r="A180" s="13">
        <v>179</v>
      </c>
      <c r="B180" s="12" t="s">
        <v>25</v>
      </c>
      <c r="C180" s="12" t="s">
        <v>2045</v>
      </c>
      <c r="D180" s="12" t="s">
        <v>2046</v>
      </c>
      <c r="E180" s="12" t="s">
        <v>2047</v>
      </c>
      <c r="F180" s="12" t="s">
        <v>2048</v>
      </c>
      <c r="G180" s="12" t="s">
        <v>2049</v>
      </c>
    </row>
    <row r="181" spans="1:7" ht="14.25" customHeight="1" x14ac:dyDescent="0.35">
      <c r="A181" s="13">
        <v>180</v>
      </c>
      <c r="B181" s="12" t="s">
        <v>28</v>
      </c>
      <c r="C181" s="12" t="s">
        <v>1490</v>
      </c>
      <c r="D181" s="12" t="s">
        <v>2045</v>
      </c>
      <c r="E181" s="12" t="s">
        <v>2050</v>
      </c>
      <c r="F181" s="12" t="s">
        <v>2051</v>
      </c>
      <c r="G181" s="12" t="s">
        <v>2052</v>
      </c>
    </row>
    <row r="182" spans="1:7" ht="14.25" customHeight="1" x14ac:dyDescent="0.3"/>
    <row r="183" spans="1:7" ht="14.25" customHeight="1" x14ac:dyDescent="0.3"/>
    <row r="184" spans="1:7" ht="14.25" customHeight="1" x14ac:dyDescent="0.3"/>
    <row r="185" spans="1:7" ht="14.25" customHeight="1" x14ac:dyDescent="0.3"/>
    <row r="186" spans="1:7" ht="14.25" customHeight="1" x14ac:dyDescent="0.3"/>
    <row r="187" spans="1:7" ht="14.25" customHeight="1" x14ac:dyDescent="0.3"/>
    <row r="188" spans="1:7" ht="14.25" customHeight="1" x14ac:dyDescent="0.3"/>
    <row r="189" spans="1:7" ht="14.25" customHeight="1" x14ac:dyDescent="0.3"/>
    <row r="190" spans="1:7" ht="14.25" customHeight="1" x14ac:dyDescent="0.3"/>
    <row r="191" spans="1:7" ht="14.25" customHeight="1" x14ac:dyDescent="0.3"/>
    <row r="192" spans="1:7"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tint="-0.499984740745262"/>
  </sheetPr>
  <dimension ref="A1:K1000"/>
  <sheetViews>
    <sheetView zoomScale="70" zoomScaleNormal="70" workbookViewId="0">
      <selection activeCell="H20" sqref="H20"/>
    </sheetView>
  </sheetViews>
  <sheetFormatPr defaultColWidth="12.6640625" defaultRowHeight="15" customHeight="1" x14ac:dyDescent="0.3"/>
  <cols>
    <col min="1" max="1" width="15" style="2" customWidth="1"/>
    <col min="2" max="2" width="9.25" style="2" customWidth="1"/>
    <col min="3" max="3" width="11.4140625" style="2" customWidth="1"/>
    <col min="4" max="4" width="9.5" style="2" customWidth="1"/>
    <col min="5" max="5" width="10.4140625" style="2" customWidth="1"/>
    <col min="6" max="6" width="14.4140625" style="2" customWidth="1"/>
    <col min="7" max="7" width="15.4140625" style="2" customWidth="1"/>
    <col min="8" max="8" width="15.25" style="2" customWidth="1"/>
    <col min="9" max="9" width="18.58203125" style="2" customWidth="1"/>
    <col min="10" max="10" width="18.33203125" style="2" customWidth="1"/>
    <col min="11" max="11" width="21.4140625" style="2" customWidth="1"/>
    <col min="12" max="27" width="7.6640625" style="2" customWidth="1"/>
    <col min="28" max="16384" width="12.6640625" style="2"/>
  </cols>
  <sheetData>
    <row r="1" spans="1:11" s="24" customFormat="1" ht="14.25" customHeight="1" x14ac:dyDescent="0.35">
      <c r="A1" s="23" t="s">
        <v>2053</v>
      </c>
      <c r="B1" s="23" t="s">
        <v>0</v>
      </c>
      <c r="C1" s="23" t="s">
        <v>2054</v>
      </c>
      <c r="D1" s="23" t="s">
        <v>2055</v>
      </c>
      <c r="E1" s="23" t="s">
        <v>2056</v>
      </c>
      <c r="F1" s="117" t="s">
        <v>2057</v>
      </c>
      <c r="G1" s="23" t="s">
        <v>2058</v>
      </c>
      <c r="H1" s="113" t="s">
        <v>1</v>
      </c>
      <c r="I1" s="113" t="s">
        <v>2059</v>
      </c>
      <c r="J1" s="113" t="s">
        <v>626</v>
      </c>
      <c r="K1" s="114" t="s">
        <v>15</v>
      </c>
    </row>
    <row r="2" spans="1:11" ht="14.25" customHeight="1" x14ac:dyDescent="0.35">
      <c r="A2" s="1">
        <v>1</v>
      </c>
      <c r="B2" s="1" t="s">
        <v>17</v>
      </c>
      <c r="C2" s="1" t="s">
        <v>2060</v>
      </c>
      <c r="D2" s="1">
        <v>3</v>
      </c>
      <c r="E2" s="1">
        <v>13</v>
      </c>
      <c r="F2" s="1">
        <f>Table7[[#This Row],[Quantity]]*Table7[[#This Row],[Unit Price]]</f>
        <v>39</v>
      </c>
      <c r="G2" s="1">
        <v>39</v>
      </c>
      <c r="H2" s="1" t="str">
        <f>_xlfn.XLOOKUP(Table7[[#This Row],[Order ID]],Table4[Order ID],Table4[Customer ID],"NOT FOUND",0)</f>
        <v>CUS1</v>
      </c>
      <c r="I2" s="1" t="str" cm="1">
        <f t="array" ref="I2">INDEX(Table2[Customer Frist Name],MATCH(Table7[[#This Row],[Customer ID]],Table2[Customer ID],0),)</f>
        <v>Cammile</v>
      </c>
      <c r="J2" s="1" t="str" cm="1">
        <f t="array" ref="J2">INDEX(Table2[Customer Last Name],MATCH(Table7[[#This Row],[Customer ID]],Table2[Customer ID],0),)</f>
        <v>Barrette</v>
      </c>
      <c r="K2" s="1" cm="1">
        <f t="array" ref="K2">INDEX(Table4[Satisfaction Level (1 to 5)],MATCH(Table7[[#This Row],[Order ID]],Table4[Order ID],0),)</f>
        <v>1</v>
      </c>
    </row>
    <row r="3" spans="1:11" ht="14.25" customHeight="1" x14ac:dyDescent="0.35">
      <c r="A3" s="1">
        <v>2</v>
      </c>
      <c r="B3" s="1" t="s">
        <v>23</v>
      </c>
      <c r="C3" s="1" t="s">
        <v>2061</v>
      </c>
      <c r="D3" s="1">
        <v>1</v>
      </c>
      <c r="E3" s="1">
        <v>19</v>
      </c>
      <c r="F3" s="1">
        <f>Table7[[#This Row],[Quantity]]*Table7[[#This Row],[Unit Price]]</f>
        <v>19</v>
      </c>
      <c r="G3" s="1">
        <v>138</v>
      </c>
      <c r="H3" s="1" t="str">
        <f>_xlfn.XLOOKUP(Table7[[#This Row],[Order ID]],Table4[Order ID],Table4[Customer ID],"NOT FOUND",0)</f>
        <v>CUS1</v>
      </c>
      <c r="I3" s="1" t="str" cm="1">
        <f t="array" ref="I3">INDEX(Table2[Customer Frist Name],MATCH(Table7[[#This Row],[Customer ID]],Table2[Customer ID],0),)</f>
        <v>Cammile</v>
      </c>
      <c r="J3" s="1" t="str" cm="1">
        <f t="array" ref="J3">INDEX(Table2[Customer Last Name],MATCH(Table7[[#This Row],[Customer ID]],Table2[Customer ID],0),)</f>
        <v>Barrette</v>
      </c>
      <c r="K3" s="1" cm="1">
        <f t="array" ref="K3">INDEX(Table4[Satisfaction Level (1 to 5)],MATCH(Table7[[#This Row],[Order ID]],Table4[Order ID],0),)</f>
        <v>3</v>
      </c>
    </row>
    <row r="4" spans="1:11" ht="14.25" customHeight="1" x14ac:dyDescent="0.35">
      <c r="A4" s="1">
        <v>3</v>
      </c>
      <c r="B4" s="1" t="s">
        <v>23</v>
      </c>
      <c r="C4" s="1" t="s">
        <v>2062</v>
      </c>
      <c r="D4" s="1">
        <v>3</v>
      </c>
      <c r="E4" s="1">
        <v>21</v>
      </c>
      <c r="F4" s="1">
        <f>Table7[[#This Row],[Quantity]]*Table7[[#This Row],[Unit Price]]</f>
        <v>63</v>
      </c>
      <c r="G4" s="1">
        <v>138</v>
      </c>
      <c r="H4" s="1" t="str">
        <f>_xlfn.XLOOKUP(Table7[[#This Row],[Order ID]],Table4[Order ID],Table4[Customer ID],"NOT FOUND",0)</f>
        <v>CUS1</v>
      </c>
      <c r="I4" s="1" t="str" cm="1">
        <f t="array" ref="I4">INDEX(Table2[Customer Frist Name],MATCH(Table7[[#This Row],[Customer ID]],Table2[Customer ID],0),)</f>
        <v>Cammile</v>
      </c>
      <c r="J4" s="1" t="str" cm="1">
        <f t="array" ref="J4">INDEX(Table2[Customer Last Name],MATCH(Table7[[#This Row],[Customer ID]],Table2[Customer ID],0),)</f>
        <v>Barrette</v>
      </c>
      <c r="K4" s="1" cm="1">
        <f t="array" ref="K4">INDEX(Table4[Satisfaction Level (1 to 5)],MATCH(Table7[[#This Row],[Order ID]],Table4[Order ID],0),)</f>
        <v>3</v>
      </c>
    </row>
    <row r="5" spans="1:11" ht="14.25" customHeight="1" x14ac:dyDescent="0.35">
      <c r="A5" s="1">
        <v>4</v>
      </c>
      <c r="B5" s="1" t="s">
        <v>23</v>
      </c>
      <c r="C5" s="1" t="s">
        <v>2063</v>
      </c>
      <c r="D5" s="1">
        <v>2</v>
      </c>
      <c r="E5" s="1">
        <v>28</v>
      </c>
      <c r="F5" s="1">
        <f>Table7[[#This Row],[Quantity]]*Table7[[#This Row],[Unit Price]]</f>
        <v>56</v>
      </c>
      <c r="G5" s="1">
        <v>138</v>
      </c>
      <c r="H5" s="1" t="str">
        <f>_xlfn.XLOOKUP(Table7[[#This Row],[Order ID]],Table4[Order ID],Table4[Customer ID],"NOT FOUND",0)</f>
        <v>CUS1</v>
      </c>
      <c r="I5" s="1" t="str" cm="1">
        <f t="array" ref="I5">INDEX(Table2[Customer Frist Name],MATCH(Table7[[#This Row],[Customer ID]],Table2[Customer ID],0),)</f>
        <v>Cammile</v>
      </c>
      <c r="J5" s="1" t="str" cm="1">
        <f t="array" ref="J5">INDEX(Table2[Customer Last Name],MATCH(Table7[[#This Row],[Customer ID]],Table2[Customer ID],0),)</f>
        <v>Barrette</v>
      </c>
      <c r="K5" s="1" cm="1">
        <f t="array" ref="K5">INDEX(Table4[Satisfaction Level (1 to 5)],MATCH(Table7[[#This Row],[Order ID]],Table4[Order ID],0),)</f>
        <v>3</v>
      </c>
    </row>
    <row r="6" spans="1:11" ht="14.25" customHeight="1" x14ac:dyDescent="0.35">
      <c r="A6" s="1">
        <v>5</v>
      </c>
      <c r="B6" s="1" t="s">
        <v>26</v>
      </c>
      <c r="C6" s="1" t="s">
        <v>2064</v>
      </c>
      <c r="D6" s="1">
        <v>5</v>
      </c>
      <c r="E6" s="1">
        <v>11</v>
      </c>
      <c r="F6" s="1">
        <f>Table7[[#This Row],[Quantity]]*Table7[[#This Row],[Unit Price]]</f>
        <v>55</v>
      </c>
      <c r="G6" s="1">
        <v>313</v>
      </c>
      <c r="H6" s="1" t="str">
        <f>_xlfn.XLOOKUP(Table7[[#This Row],[Order ID]],Table4[Order ID],Table4[Customer ID],"NOT FOUND",0)</f>
        <v>CUS1</v>
      </c>
      <c r="I6" s="1" t="str" cm="1">
        <f t="array" ref="I6">INDEX(Table2[Customer Frist Name],MATCH(Table7[[#This Row],[Customer ID]],Table2[Customer ID],0),)</f>
        <v>Cammile</v>
      </c>
      <c r="J6" s="1" t="str" cm="1">
        <f t="array" ref="J6">INDEX(Table2[Customer Last Name],MATCH(Table7[[#This Row],[Customer ID]],Table2[Customer ID],0),)</f>
        <v>Barrette</v>
      </c>
      <c r="K6" s="1" cm="1">
        <f t="array" ref="K6">INDEX(Table4[Satisfaction Level (1 to 5)],MATCH(Table7[[#This Row],[Order ID]],Table4[Order ID],0),)</f>
        <v>4</v>
      </c>
    </row>
    <row r="7" spans="1:11" ht="14.25" customHeight="1" x14ac:dyDescent="0.35">
      <c r="A7" s="1">
        <v>6</v>
      </c>
      <c r="B7" s="1" t="s">
        <v>26</v>
      </c>
      <c r="C7" s="1" t="s">
        <v>2065</v>
      </c>
      <c r="D7" s="1">
        <v>3</v>
      </c>
      <c r="E7" s="1">
        <v>20</v>
      </c>
      <c r="F7" s="1">
        <f>Table7[[#This Row],[Quantity]]*Table7[[#This Row],[Unit Price]]</f>
        <v>60</v>
      </c>
      <c r="G7" s="1">
        <v>313</v>
      </c>
      <c r="H7" s="1" t="str">
        <f>_xlfn.XLOOKUP(Table7[[#This Row],[Order ID]],Table4[Order ID],Table4[Customer ID],"NOT FOUND",0)</f>
        <v>CUS1</v>
      </c>
      <c r="I7" s="1" t="str" cm="1">
        <f t="array" ref="I7">INDEX(Table2[Customer Frist Name],MATCH(Table7[[#This Row],[Customer ID]],Table2[Customer ID],0),)</f>
        <v>Cammile</v>
      </c>
      <c r="J7" s="1" t="str" cm="1">
        <f t="array" ref="J7">INDEX(Table2[Customer Last Name],MATCH(Table7[[#This Row],[Customer ID]],Table2[Customer ID],0),)</f>
        <v>Barrette</v>
      </c>
      <c r="K7" s="1" cm="1">
        <f t="array" ref="K7">INDEX(Table4[Satisfaction Level (1 to 5)],MATCH(Table7[[#This Row],[Order ID]],Table4[Order ID],0),)</f>
        <v>4</v>
      </c>
    </row>
    <row r="8" spans="1:11" ht="14.25" customHeight="1" x14ac:dyDescent="0.35">
      <c r="A8" s="1">
        <v>7</v>
      </c>
      <c r="B8" s="1" t="s">
        <v>26</v>
      </c>
      <c r="C8" s="1" t="s">
        <v>2066</v>
      </c>
      <c r="D8" s="1">
        <v>2</v>
      </c>
      <c r="E8" s="1">
        <v>29</v>
      </c>
      <c r="F8" s="1">
        <f>Table7[[#This Row],[Quantity]]*Table7[[#This Row],[Unit Price]]</f>
        <v>58</v>
      </c>
      <c r="G8" s="1">
        <v>313</v>
      </c>
      <c r="H8" s="1" t="str">
        <f>_xlfn.XLOOKUP(Table7[[#This Row],[Order ID]],Table4[Order ID],Table4[Customer ID],"NOT FOUND",0)</f>
        <v>CUS1</v>
      </c>
      <c r="I8" s="1" t="str" cm="1">
        <f t="array" ref="I8">INDEX(Table2[Customer Frist Name],MATCH(Table7[[#This Row],[Customer ID]],Table2[Customer ID],0),)</f>
        <v>Cammile</v>
      </c>
      <c r="J8" s="1" t="str" cm="1">
        <f t="array" ref="J8">INDEX(Table2[Customer Last Name],MATCH(Table7[[#This Row],[Customer ID]],Table2[Customer ID],0),)</f>
        <v>Barrette</v>
      </c>
      <c r="K8" s="1" cm="1">
        <f t="array" ref="K8">INDEX(Table4[Satisfaction Level (1 to 5)],MATCH(Table7[[#This Row],[Order ID]],Table4[Order ID],0),)</f>
        <v>4</v>
      </c>
    </row>
    <row r="9" spans="1:11" ht="14.25" customHeight="1" x14ac:dyDescent="0.35">
      <c r="A9" s="1">
        <v>8</v>
      </c>
      <c r="B9" s="1" t="s">
        <v>26</v>
      </c>
      <c r="C9" s="1" t="s">
        <v>2067</v>
      </c>
      <c r="D9" s="1">
        <v>5</v>
      </c>
      <c r="E9" s="1">
        <v>28</v>
      </c>
      <c r="F9" s="1">
        <f>Table7[[#This Row],[Quantity]]*Table7[[#This Row],[Unit Price]]</f>
        <v>140</v>
      </c>
      <c r="G9" s="1">
        <v>313</v>
      </c>
      <c r="H9" s="1" t="str">
        <f>_xlfn.XLOOKUP(Table7[[#This Row],[Order ID]],Table4[Order ID],Table4[Customer ID],"NOT FOUND",0)</f>
        <v>CUS1</v>
      </c>
      <c r="I9" s="1" t="str" cm="1">
        <f t="array" ref="I9">INDEX(Table2[Customer Frist Name],MATCH(Table7[[#This Row],[Customer ID]],Table2[Customer ID],0),)</f>
        <v>Cammile</v>
      </c>
      <c r="J9" s="1" t="str" cm="1">
        <f t="array" ref="J9">INDEX(Table2[Customer Last Name],MATCH(Table7[[#This Row],[Customer ID]],Table2[Customer ID],0),)</f>
        <v>Barrette</v>
      </c>
      <c r="K9" s="1" cm="1">
        <f t="array" ref="K9">INDEX(Table4[Satisfaction Level (1 to 5)],MATCH(Table7[[#This Row],[Order ID]],Table4[Order ID],0),)</f>
        <v>4</v>
      </c>
    </row>
    <row r="10" spans="1:11" ht="14.25" customHeight="1" x14ac:dyDescent="0.35">
      <c r="A10" s="1">
        <v>9</v>
      </c>
      <c r="B10" s="1" t="s">
        <v>29</v>
      </c>
      <c r="C10" s="1" t="s">
        <v>2068</v>
      </c>
      <c r="D10" s="1">
        <v>5</v>
      </c>
      <c r="E10" s="1">
        <v>20</v>
      </c>
      <c r="F10" s="1">
        <f>Table7[[#This Row],[Quantity]]*Table7[[#This Row],[Unit Price]]</f>
        <v>100</v>
      </c>
      <c r="G10" s="1">
        <v>118</v>
      </c>
      <c r="H10" s="1" t="str">
        <f>_xlfn.XLOOKUP(Table7[[#This Row],[Order ID]],Table4[Order ID],Table4[Customer ID],"NOT FOUND",0)</f>
        <v>CUS1</v>
      </c>
      <c r="I10" s="1" t="str" cm="1">
        <f t="array" ref="I10">INDEX(Table2[Customer Frist Name],MATCH(Table7[[#This Row],[Customer ID]],Table2[Customer ID],0),)</f>
        <v>Cammile</v>
      </c>
      <c r="J10" s="1" t="str" cm="1">
        <f t="array" ref="J10">INDEX(Table2[Customer Last Name],MATCH(Table7[[#This Row],[Customer ID]],Table2[Customer ID],0),)</f>
        <v>Barrette</v>
      </c>
      <c r="K10" s="1" cm="1">
        <f t="array" ref="K10">INDEX(Table4[Satisfaction Level (1 to 5)],MATCH(Table7[[#This Row],[Order ID]],Table4[Order ID],0),)</f>
        <v>1</v>
      </c>
    </row>
    <row r="11" spans="1:11" ht="14.25" customHeight="1" x14ac:dyDescent="0.35">
      <c r="A11" s="1">
        <v>10</v>
      </c>
      <c r="B11" s="1" t="s">
        <v>29</v>
      </c>
      <c r="C11" s="1" t="s">
        <v>2069</v>
      </c>
      <c r="D11" s="1">
        <v>2</v>
      </c>
      <c r="E11" s="1">
        <v>9</v>
      </c>
      <c r="F11" s="1">
        <f>Table7[[#This Row],[Quantity]]*Table7[[#This Row],[Unit Price]]</f>
        <v>18</v>
      </c>
      <c r="G11" s="1">
        <v>118</v>
      </c>
      <c r="H11" s="1" t="str">
        <f>_xlfn.XLOOKUP(Table7[[#This Row],[Order ID]],Table4[Order ID],Table4[Customer ID],"NOT FOUND",0)</f>
        <v>CUS1</v>
      </c>
      <c r="I11" s="1" t="str" cm="1">
        <f t="array" ref="I11">INDEX(Table2[Customer Frist Name],MATCH(Table7[[#This Row],[Customer ID]],Table2[Customer ID],0),)</f>
        <v>Cammile</v>
      </c>
      <c r="J11" s="1" t="str" cm="1">
        <f t="array" ref="J11">INDEX(Table2[Customer Last Name],MATCH(Table7[[#This Row],[Customer ID]],Table2[Customer ID],0),)</f>
        <v>Barrette</v>
      </c>
      <c r="K11" s="1" cm="1">
        <f t="array" ref="K11">INDEX(Table4[Satisfaction Level (1 to 5)],MATCH(Table7[[#This Row],[Order ID]],Table4[Order ID],0),)</f>
        <v>1</v>
      </c>
    </row>
    <row r="12" spans="1:11" ht="14.25" customHeight="1" x14ac:dyDescent="0.35">
      <c r="A12" s="1">
        <v>11</v>
      </c>
      <c r="B12" s="1" t="s">
        <v>32</v>
      </c>
      <c r="C12" s="1" t="s">
        <v>2070</v>
      </c>
      <c r="D12" s="1">
        <v>6</v>
      </c>
      <c r="E12" s="1">
        <v>20</v>
      </c>
      <c r="F12" s="1">
        <f>Table7[[#This Row],[Quantity]]*Table7[[#This Row],[Unit Price]]</f>
        <v>120</v>
      </c>
      <c r="G12" s="1">
        <v>120</v>
      </c>
      <c r="H12" s="1" t="str">
        <f>_xlfn.XLOOKUP(Table7[[#This Row],[Order ID]],Table4[Order ID],Table4[Customer ID],"NOT FOUND",0)</f>
        <v>CUS1</v>
      </c>
      <c r="I12" s="1" t="str" cm="1">
        <f t="array" ref="I12">INDEX(Table2[Customer Frist Name],MATCH(Table7[[#This Row],[Customer ID]],Table2[Customer ID],0),)</f>
        <v>Cammile</v>
      </c>
      <c r="J12" s="1" t="str" cm="1">
        <f t="array" ref="J12">INDEX(Table2[Customer Last Name],MATCH(Table7[[#This Row],[Customer ID]],Table2[Customer ID],0),)</f>
        <v>Barrette</v>
      </c>
      <c r="K12" s="1" cm="1">
        <f t="array" ref="K12">INDEX(Table4[Satisfaction Level (1 to 5)],MATCH(Table7[[#This Row],[Order ID]],Table4[Order ID],0),)</f>
        <v>4</v>
      </c>
    </row>
    <row r="13" spans="1:11" ht="14.25" customHeight="1" x14ac:dyDescent="0.35">
      <c r="A13" s="1">
        <v>12</v>
      </c>
      <c r="B13" s="1" t="s">
        <v>35</v>
      </c>
      <c r="C13" s="1" t="s">
        <v>2071</v>
      </c>
      <c r="D13" s="1">
        <v>5</v>
      </c>
      <c r="E13" s="1">
        <v>5</v>
      </c>
      <c r="F13" s="1">
        <f>Table7[[#This Row],[Quantity]]*Table7[[#This Row],[Unit Price]]</f>
        <v>25</v>
      </c>
      <c r="G13" s="1">
        <v>217</v>
      </c>
      <c r="H13" s="1" t="str">
        <f>_xlfn.XLOOKUP(Table7[[#This Row],[Order ID]],Table4[Order ID],Table4[Customer ID],"NOT FOUND",0)</f>
        <v>CUS1</v>
      </c>
      <c r="I13" s="1" t="str" cm="1">
        <f t="array" ref="I13">INDEX(Table2[Customer Frist Name],MATCH(Table7[[#This Row],[Customer ID]],Table2[Customer ID],0),)</f>
        <v>Cammile</v>
      </c>
      <c r="J13" s="1" t="str" cm="1">
        <f t="array" ref="J13">INDEX(Table2[Customer Last Name],MATCH(Table7[[#This Row],[Customer ID]],Table2[Customer ID],0),)</f>
        <v>Barrette</v>
      </c>
      <c r="K13" s="1" cm="1">
        <f t="array" ref="K13">INDEX(Table4[Satisfaction Level (1 to 5)],MATCH(Table7[[#This Row],[Order ID]],Table4[Order ID],0),)</f>
        <v>4</v>
      </c>
    </row>
    <row r="14" spans="1:11" ht="14.25" customHeight="1" x14ac:dyDescent="0.35">
      <c r="A14" s="1">
        <v>13</v>
      </c>
      <c r="B14" s="1" t="s">
        <v>35</v>
      </c>
      <c r="C14" s="1" t="s">
        <v>2072</v>
      </c>
      <c r="D14" s="1">
        <v>6</v>
      </c>
      <c r="E14" s="1">
        <v>23</v>
      </c>
      <c r="F14" s="1">
        <f>Table7[[#This Row],[Quantity]]*Table7[[#This Row],[Unit Price]]</f>
        <v>138</v>
      </c>
      <c r="G14" s="1">
        <v>217</v>
      </c>
      <c r="H14" s="1" t="str">
        <f>_xlfn.XLOOKUP(Table7[[#This Row],[Order ID]],Table4[Order ID],Table4[Customer ID],"NOT FOUND",0)</f>
        <v>CUS1</v>
      </c>
      <c r="I14" s="1" t="str" cm="1">
        <f t="array" ref="I14">INDEX(Table2[Customer Frist Name],MATCH(Table7[[#This Row],[Customer ID]],Table2[Customer ID],0),)</f>
        <v>Cammile</v>
      </c>
      <c r="J14" s="1" t="str" cm="1">
        <f t="array" ref="J14">INDEX(Table2[Customer Last Name],MATCH(Table7[[#This Row],[Customer ID]],Table2[Customer ID],0),)</f>
        <v>Barrette</v>
      </c>
      <c r="K14" s="1" cm="1">
        <f t="array" ref="K14">INDEX(Table4[Satisfaction Level (1 to 5)],MATCH(Table7[[#This Row],[Order ID]],Table4[Order ID],0),)</f>
        <v>4</v>
      </c>
    </row>
    <row r="15" spans="1:11" ht="14.25" customHeight="1" x14ac:dyDescent="0.35">
      <c r="A15" s="1">
        <v>14</v>
      </c>
      <c r="B15" s="1" t="s">
        <v>35</v>
      </c>
      <c r="C15" s="1" t="s">
        <v>2069</v>
      </c>
      <c r="D15" s="1">
        <v>6</v>
      </c>
      <c r="E15" s="1">
        <v>9</v>
      </c>
      <c r="F15" s="1">
        <f>Table7[[#This Row],[Quantity]]*Table7[[#This Row],[Unit Price]]</f>
        <v>54</v>
      </c>
      <c r="G15" s="1">
        <v>217</v>
      </c>
      <c r="H15" s="1" t="str">
        <f>_xlfn.XLOOKUP(Table7[[#This Row],[Order ID]],Table4[Order ID],Table4[Customer ID],"NOT FOUND",0)</f>
        <v>CUS1</v>
      </c>
      <c r="I15" s="1" t="str" cm="1">
        <f t="array" ref="I15">INDEX(Table2[Customer Frist Name],MATCH(Table7[[#This Row],[Customer ID]],Table2[Customer ID],0),)</f>
        <v>Cammile</v>
      </c>
      <c r="J15" s="1" t="str" cm="1">
        <f t="array" ref="J15">INDEX(Table2[Customer Last Name],MATCH(Table7[[#This Row],[Customer ID]],Table2[Customer ID],0),)</f>
        <v>Barrette</v>
      </c>
      <c r="K15" s="1" cm="1">
        <f t="array" ref="K15">INDEX(Table4[Satisfaction Level (1 to 5)],MATCH(Table7[[#This Row],[Order ID]],Table4[Order ID],0),)</f>
        <v>4</v>
      </c>
    </row>
    <row r="16" spans="1:11" ht="14.25" customHeight="1" x14ac:dyDescent="0.35">
      <c r="A16" s="1">
        <v>15</v>
      </c>
      <c r="B16" s="1" t="s">
        <v>38</v>
      </c>
      <c r="C16" s="1" t="s">
        <v>2073</v>
      </c>
      <c r="D16" s="1">
        <v>2</v>
      </c>
      <c r="E16" s="1">
        <v>25</v>
      </c>
      <c r="F16" s="1">
        <f>Table7[[#This Row],[Quantity]]*Table7[[#This Row],[Unit Price]]</f>
        <v>50</v>
      </c>
      <c r="G16" s="1">
        <v>110</v>
      </c>
      <c r="H16" s="1" t="str">
        <f>_xlfn.XLOOKUP(Table7[[#This Row],[Order ID]],Table4[Order ID],Table4[Customer ID],"NOT FOUND",0)</f>
        <v>CUS2</v>
      </c>
      <c r="I16" s="1" t="str" cm="1">
        <f t="array" ref="I16">INDEX(Table2[Customer Frist Name],MATCH(Table7[[#This Row],[Customer ID]],Table2[Customer ID],0),)</f>
        <v>Parnella</v>
      </c>
      <c r="J16" s="1" t="str" cm="1">
        <f t="array" ref="J16">INDEX(Table2[Customer Last Name],MATCH(Table7[[#This Row],[Customer ID]],Table2[Customer ID],0),)</f>
        <v>Larivière</v>
      </c>
      <c r="K16" s="1" cm="1">
        <f t="array" ref="K16">INDEX(Table4[Satisfaction Level (1 to 5)],MATCH(Table7[[#This Row],[Order ID]],Table4[Order ID],0),)</f>
        <v>3</v>
      </c>
    </row>
    <row r="17" spans="1:11" ht="14.25" customHeight="1" x14ac:dyDescent="0.35">
      <c r="A17" s="1">
        <v>16</v>
      </c>
      <c r="B17" s="1" t="s">
        <v>38</v>
      </c>
      <c r="C17" s="1" t="s">
        <v>2074</v>
      </c>
      <c r="D17" s="1">
        <v>4</v>
      </c>
      <c r="E17" s="1">
        <v>15</v>
      </c>
      <c r="F17" s="1">
        <f>Table7[[#This Row],[Quantity]]*Table7[[#This Row],[Unit Price]]</f>
        <v>60</v>
      </c>
      <c r="G17" s="1">
        <v>110</v>
      </c>
      <c r="H17" s="1" t="str">
        <f>_xlfn.XLOOKUP(Table7[[#This Row],[Order ID]],Table4[Order ID],Table4[Customer ID],"NOT FOUND",0)</f>
        <v>CUS2</v>
      </c>
      <c r="I17" s="1" t="str" cm="1">
        <f t="array" ref="I17">INDEX(Table2[Customer Frist Name],MATCH(Table7[[#This Row],[Customer ID]],Table2[Customer ID],0),)</f>
        <v>Parnella</v>
      </c>
      <c r="J17" s="1" t="str" cm="1">
        <f t="array" ref="J17">INDEX(Table2[Customer Last Name],MATCH(Table7[[#This Row],[Customer ID]],Table2[Customer ID],0),)</f>
        <v>Larivière</v>
      </c>
      <c r="K17" s="1" cm="1">
        <f t="array" ref="K17">INDEX(Table4[Satisfaction Level (1 to 5)],MATCH(Table7[[#This Row],[Order ID]],Table4[Order ID],0),)</f>
        <v>3</v>
      </c>
    </row>
    <row r="18" spans="1:11" ht="14.25" customHeight="1" x14ac:dyDescent="0.35">
      <c r="A18" s="1">
        <v>17</v>
      </c>
      <c r="B18" s="1" t="s">
        <v>43</v>
      </c>
      <c r="C18" s="1" t="s">
        <v>2075</v>
      </c>
      <c r="D18" s="1">
        <v>6</v>
      </c>
      <c r="E18" s="1">
        <v>16</v>
      </c>
      <c r="F18" s="1">
        <f>Table7[[#This Row],[Quantity]]*Table7[[#This Row],[Unit Price]]</f>
        <v>96</v>
      </c>
      <c r="G18" s="1">
        <v>96</v>
      </c>
      <c r="H18" s="1" t="str">
        <f>_xlfn.XLOOKUP(Table7[[#This Row],[Order ID]],Table4[Order ID],Table4[Customer ID],"NOT FOUND",0)</f>
        <v>CUS2</v>
      </c>
      <c r="I18" s="1" t="str" cm="1">
        <f t="array" ref="I18">INDEX(Table2[Customer Frist Name],MATCH(Table7[[#This Row],[Customer ID]],Table2[Customer ID],0),)</f>
        <v>Parnella</v>
      </c>
      <c r="J18" s="1" t="str" cm="1">
        <f t="array" ref="J18">INDEX(Table2[Customer Last Name],MATCH(Table7[[#This Row],[Customer ID]],Table2[Customer ID],0),)</f>
        <v>Larivière</v>
      </c>
      <c r="K18" s="1" cm="1">
        <f t="array" ref="K18">INDEX(Table4[Satisfaction Level (1 to 5)],MATCH(Table7[[#This Row],[Order ID]],Table4[Order ID],0),)</f>
        <v>4</v>
      </c>
    </row>
    <row r="19" spans="1:11" ht="14.25" customHeight="1" x14ac:dyDescent="0.35">
      <c r="A19" s="1">
        <v>18</v>
      </c>
      <c r="B19" s="1" t="s">
        <v>46</v>
      </c>
      <c r="C19" s="1" t="s">
        <v>2076</v>
      </c>
      <c r="D19" s="1">
        <v>6</v>
      </c>
      <c r="E19" s="1">
        <v>14</v>
      </c>
      <c r="F19" s="1">
        <f>Table7[[#This Row],[Quantity]]*Table7[[#This Row],[Unit Price]]</f>
        <v>84</v>
      </c>
      <c r="G19" s="1">
        <v>304</v>
      </c>
      <c r="H19" s="1" t="str">
        <f>_xlfn.XLOOKUP(Table7[[#This Row],[Order ID]],Table4[Order ID],Table4[Customer ID],"NOT FOUND",0)</f>
        <v>CUS3</v>
      </c>
      <c r="I19" s="1" t="str" cm="1">
        <f t="array" ref="I19">INDEX(Table2[Customer Frist Name],MATCH(Table7[[#This Row],[Customer ID]],Table2[Customer ID],0),)</f>
        <v>Sabine</v>
      </c>
      <c r="J19" s="1" t="str" cm="1">
        <f t="array" ref="J19">INDEX(Table2[Customer Last Name],MATCH(Table7[[#This Row],[Customer ID]],Table2[Customer ID],0),)</f>
        <v>Devost</v>
      </c>
      <c r="K19" s="1" cm="1">
        <f t="array" ref="K19">INDEX(Table4[Satisfaction Level (1 to 5)],MATCH(Table7[[#This Row],[Order ID]],Table4[Order ID],0),)</f>
        <v>3</v>
      </c>
    </row>
    <row r="20" spans="1:11" ht="14.25" customHeight="1" x14ac:dyDescent="0.35">
      <c r="A20" s="1">
        <v>19</v>
      </c>
      <c r="B20" s="1" t="s">
        <v>46</v>
      </c>
      <c r="C20" s="1" t="s">
        <v>2077</v>
      </c>
      <c r="D20" s="1">
        <v>4</v>
      </c>
      <c r="E20" s="1">
        <v>20</v>
      </c>
      <c r="F20" s="1">
        <f>Table7[[#This Row],[Quantity]]*Table7[[#This Row],[Unit Price]]</f>
        <v>80</v>
      </c>
      <c r="G20" s="1">
        <v>304</v>
      </c>
      <c r="H20" s="1" t="str">
        <f>_xlfn.XLOOKUP(Table7[[#This Row],[Order ID]],Table4[Order ID],Table4[Customer ID],"NOT FOUND",0)</f>
        <v>CUS3</v>
      </c>
      <c r="I20" s="1" t="str" cm="1">
        <f t="array" ref="I20">INDEX(Table2[Customer Frist Name],MATCH(Table7[[#This Row],[Customer ID]],Table2[Customer ID],0),)</f>
        <v>Sabine</v>
      </c>
      <c r="J20" s="1" t="str" cm="1">
        <f t="array" ref="J20">INDEX(Table2[Customer Last Name],MATCH(Table7[[#This Row],[Customer ID]],Table2[Customer ID],0),)</f>
        <v>Devost</v>
      </c>
      <c r="K20" s="1" cm="1">
        <f t="array" ref="K20">INDEX(Table4[Satisfaction Level (1 to 5)],MATCH(Table7[[#This Row],[Order ID]],Table4[Order ID],0),)</f>
        <v>3</v>
      </c>
    </row>
    <row r="21" spans="1:11" ht="14.25" customHeight="1" x14ac:dyDescent="0.35">
      <c r="A21" s="1">
        <v>20</v>
      </c>
      <c r="B21" s="1" t="s">
        <v>46</v>
      </c>
      <c r="C21" s="1" t="s">
        <v>2067</v>
      </c>
      <c r="D21" s="1">
        <v>4</v>
      </c>
      <c r="E21" s="1">
        <v>28</v>
      </c>
      <c r="F21" s="1">
        <f>Table7[[#This Row],[Quantity]]*Table7[[#This Row],[Unit Price]]</f>
        <v>112</v>
      </c>
      <c r="G21" s="1">
        <v>304</v>
      </c>
      <c r="H21" s="1" t="str">
        <f>_xlfn.XLOOKUP(Table7[[#This Row],[Order ID]],Table4[Order ID],Table4[Customer ID],"NOT FOUND",0)</f>
        <v>CUS3</v>
      </c>
      <c r="I21" s="1" t="str" cm="1">
        <f t="array" ref="I21">INDEX(Table2[Customer Frist Name],MATCH(Table7[[#This Row],[Customer ID]],Table2[Customer ID],0),)</f>
        <v>Sabine</v>
      </c>
      <c r="J21" s="1" t="str" cm="1">
        <f t="array" ref="J21">INDEX(Table2[Customer Last Name],MATCH(Table7[[#This Row],[Customer ID]],Table2[Customer ID],0),)</f>
        <v>Devost</v>
      </c>
      <c r="K21" s="1" cm="1">
        <f t="array" ref="K21">INDEX(Table4[Satisfaction Level (1 to 5)],MATCH(Table7[[#This Row],[Order ID]],Table4[Order ID],0),)</f>
        <v>3</v>
      </c>
    </row>
    <row r="22" spans="1:11" ht="14.25" customHeight="1" x14ac:dyDescent="0.35">
      <c r="A22" s="1">
        <v>21</v>
      </c>
      <c r="B22" s="1" t="s">
        <v>46</v>
      </c>
      <c r="C22" s="1" t="s">
        <v>2078</v>
      </c>
      <c r="D22" s="1">
        <v>1</v>
      </c>
      <c r="E22" s="1">
        <v>28</v>
      </c>
      <c r="F22" s="1">
        <f>Table7[[#This Row],[Quantity]]*Table7[[#This Row],[Unit Price]]</f>
        <v>28</v>
      </c>
      <c r="G22" s="1">
        <v>304</v>
      </c>
      <c r="H22" s="1" t="str">
        <f>_xlfn.XLOOKUP(Table7[[#This Row],[Order ID]],Table4[Order ID],Table4[Customer ID],"NOT FOUND",0)</f>
        <v>CUS3</v>
      </c>
      <c r="I22" s="1" t="str" cm="1">
        <f t="array" ref="I22">INDEX(Table2[Customer Frist Name],MATCH(Table7[[#This Row],[Customer ID]],Table2[Customer ID],0),)</f>
        <v>Sabine</v>
      </c>
      <c r="J22" s="1" t="str" cm="1">
        <f t="array" ref="J22">INDEX(Table2[Customer Last Name],MATCH(Table7[[#This Row],[Customer ID]],Table2[Customer ID],0),)</f>
        <v>Devost</v>
      </c>
      <c r="K22" s="1" cm="1">
        <f t="array" ref="K22">INDEX(Table4[Satisfaction Level (1 to 5)],MATCH(Table7[[#This Row],[Order ID]],Table4[Order ID],0),)</f>
        <v>3</v>
      </c>
    </row>
    <row r="23" spans="1:11" ht="14.25" customHeight="1" x14ac:dyDescent="0.35">
      <c r="A23" s="1">
        <v>22</v>
      </c>
      <c r="B23" s="1" t="s">
        <v>50</v>
      </c>
      <c r="C23" s="1" t="s">
        <v>2079</v>
      </c>
      <c r="D23" s="1">
        <v>2</v>
      </c>
      <c r="E23" s="1">
        <v>8</v>
      </c>
      <c r="F23" s="1">
        <f>Table7[[#This Row],[Quantity]]*Table7[[#This Row],[Unit Price]]</f>
        <v>16</v>
      </c>
      <c r="G23" s="1">
        <v>127</v>
      </c>
      <c r="H23" s="1" t="str">
        <f>_xlfn.XLOOKUP(Table7[[#This Row],[Order ID]],Table4[Order ID],Table4[Customer ID],"NOT FOUND",0)</f>
        <v>CUS3</v>
      </c>
      <c r="I23" s="1" t="str" cm="1">
        <f t="array" ref="I23">INDEX(Table2[Customer Frist Name],MATCH(Table7[[#This Row],[Customer ID]],Table2[Customer ID],0),)</f>
        <v>Sabine</v>
      </c>
      <c r="J23" s="1" t="str" cm="1">
        <f t="array" ref="J23">INDEX(Table2[Customer Last Name],MATCH(Table7[[#This Row],[Customer ID]],Table2[Customer ID],0),)</f>
        <v>Devost</v>
      </c>
      <c r="K23" s="1" cm="1">
        <f t="array" ref="K23">INDEX(Table4[Satisfaction Level (1 to 5)],MATCH(Table7[[#This Row],[Order ID]],Table4[Order ID],0),)</f>
        <v>4</v>
      </c>
    </row>
    <row r="24" spans="1:11" ht="14.25" customHeight="1" x14ac:dyDescent="0.35">
      <c r="A24" s="1">
        <v>23</v>
      </c>
      <c r="B24" s="1" t="s">
        <v>50</v>
      </c>
      <c r="C24" s="1" t="s">
        <v>2080</v>
      </c>
      <c r="D24" s="1">
        <v>1</v>
      </c>
      <c r="E24" s="1">
        <v>6</v>
      </c>
      <c r="F24" s="1">
        <f>Table7[[#This Row],[Quantity]]*Table7[[#This Row],[Unit Price]]</f>
        <v>6</v>
      </c>
      <c r="G24" s="1">
        <v>127</v>
      </c>
      <c r="H24" s="1" t="str">
        <f>_xlfn.XLOOKUP(Table7[[#This Row],[Order ID]],Table4[Order ID],Table4[Customer ID],"NOT FOUND",0)</f>
        <v>CUS3</v>
      </c>
      <c r="I24" s="1" t="str" cm="1">
        <f t="array" ref="I24">INDEX(Table2[Customer Frist Name],MATCH(Table7[[#This Row],[Customer ID]],Table2[Customer ID],0),)</f>
        <v>Sabine</v>
      </c>
      <c r="J24" s="1" t="str" cm="1">
        <f t="array" ref="J24">INDEX(Table2[Customer Last Name],MATCH(Table7[[#This Row],[Customer ID]],Table2[Customer ID],0),)</f>
        <v>Devost</v>
      </c>
      <c r="K24" s="1" cm="1">
        <f t="array" ref="K24">INDEX(Table4[Satisfaction Level (1 to 5)],MATCH(Table7[[#This Row],[Order ID]],Table4[Order ID],0),)</f>
        <v>4</v>
      </c>
    </row>
    <row r="25" spans="1:11" ht="14.25" customHeight="1" x14ac:dyDescent="0.35">
      <c r="A25" s="1">
        <v>24</v>
      </c>
      <c r="B25" s="1" t="s">
        <v>50</v>
      </c>
      <c r="C25" s="1" t="s">
        <v>2081</v>
      </c>
      <c r="D25" s="1">
        <v>3</v>
      </c>
      <c r="E25" s="1">
        <v>9</v>
      </c>
      <c r="F25" s="1">
        <f>Table7[[#This Row],[Quantity]]*Table7[[#This Row],[Unit Price]]</f>
        <v>27</v>
      </c>
      <c r="G25" s="1">
        <v>127</v>
      </c>
      <c r="H25" s="1" t="str">
        <f>_xlfn.XLOOKUP(Table7[[#This Row],[Order ID]],Table4[Order ID],Table4[Customer ID],"NOT FOUND",0)</f>
        <v>CUS3</v>
      </c>
      <c r="I25" s="1" t="str" cm="1">
        <f t="array" ref="I25">INDEX(Table2[Customer Frist Name],MATCH(Table7[[#This Row],[Customer ID]],Table2[Customer ID],0),)</f>
        <v>Sabine</v>
      </c>
      <c r="J25" s="1" t="str" cm="1">
        <f t="array" ref="J25">INDEX(Table2[Customer Last Name],MATCH(Table7[[#This Row],[Customer ID]],Table2[Customer ID],0),)</f>
        <v>Devost</v>
      </c>
      <c r="K25" s="1" cm="1">
        <f t="array" ref="K25">INDEX(Table4[Satisfaction Level (1 to 5)],MATCH(Table7[[#This Row],[Order ID]],Table4[Order ID],0),)</f>
        <v>4</v>
      </c>
    </row>
    <row r="26" spans="1:11" ht="14.25" customHeight="1" x14ac:dyDescent="0.35">
      <c r="A26" s="1">
        <v>25</v>
      </c>
      <c r="B26" s="1" t="s">
        <v>50</v>
      </c>
      <c r="C26" s="1" t="s">
        <v>2082</v>
      </c>
      <c r="D26" s="1">
        <v>6</v>
      </c>
      <c r="E26" s="1">
        <v>13</v>
      </c>
      <c r="F26" s="1">
        <f>Table7[[#This Row],[Quantity]]*Table7[[#This Row],[Unit Price]]</f>
        <v>78</v>
      </c>
      <c r="G26" s="1">
        <v>127</v>
      </c>
      <c r="H26" s="1" t="str">
        <f>_xlfn.XLOOKUP(Table7[[#This Row],[Order ID]],Table4[Order ID],Table4[Customer ID],"NOT FOUND",0)</f>
        <v>CUS3</v>
      </c>
      <c r="I26" s="1" t="str" cm="1">
        <f t="array" ref="I26">INDEX(Table2[Customer Frist Name],MATCH(Table7[[#This Row],[Customer ID]],Table2[Customer ID],0),)</f>
        <v>Sabine</v>
      </c>
      <c r="J26" s="1" t="str" cm="1">
        <f t="array" ref="J26">INDEX(Table2[Customer Last Name],MATCH(Table7[[#This Row],[Customer ID]],Table2[Customer ID],0),)</f>
        <v>Devost</v>
      </c>
      <c r="K26" s="1" cm="1">
        <f t="array" ref="K26">INDEX(Table4[Satisfaction Level (1 to 5)],MATCH(Table7[[#This Row],[Order ID]],Table4[Order ID],0),)</f>
        <v>4</v>
      </c>
    </row>
    <row r="27" spans="1:11" ht="14.25" customHeight="1" x14ac:dyDescent="0.35">
      <c r="A27" s="1">
        <v>26</v>
      </c>
      <c r="B27" s="1" t="s">
        <v>52</v>
      </c>
      <c r="C27" s="1" t="s">
        <v>2083</v>
      </c>
      <c r="D27" s="1">
        <v>2</v>
      </c>
      <c r="E27" s="1">
        <v>29</v>
      </c>
      <c r="F27" s="1">
        <f>Table7[[#This Row],[Quantity]]*Table7[[#This Row],[Unit Price]]</f>
        <v>58</v>
      </c>
      <c r="G27" s="1">
        <v>236</v>
      </c>
      <c r="H27" s="1" t="str">
        <f>_xlfn.XLOOKUP(Table7[[#This Row],[Order ID]],Table4[Order ID],Table4[Customer ID],"NOT FOUND",0)</f>
        <v>CUS3</v>
      </c>
      <c r="I27" s="1" t="str" cm="1">
        <f t="array" ref="I27">INDEX(Table2[Customer Frist Name],MATCH(Table7[[#This Row],[Customer ID]],Table2[Customer ID],0),)</f>
        <v>Sabine</v>
      </c>
      <c r="J27" s="1" t="str" cm="1">
        <f t="array" ref="J27">INDEX(Table2[Customer Last Name],MATCH(Table7[[#This Row],[Customer ID]],Table2[Customer ID],0),)</f>
        <v>Devost</v>
      </c>
      <c r="K27" s="1" cm="1">
        <f t="array" ref="K27">INDEX(Table4[Satisfaction Level (1 to 5)],MATCH(Table7[[#This Row],[Order ID]],Table4[Order ID],0),)</f>
        <v>3</v>
      </c>
    </row>
    <row r="28" spans="1:11" ht="14.25" customHeight="1" x14ac:dyDescent="0.35">
      <c r="A28" s="1">
        <v>27</v>
      </c>
      <c r="B28" s="1" t="s">
        <v>52</v>
      </c>
      <c r="C28" s="1" t="s">
        <v>2067</v>
      </c>
      <c r="D28" s="1">
        <v>4</v>
      </c>
      <c r="E28" s="1">
        <v>28</v>
      </c>
      <c r="F28" s="1">
        <f>Table7[[#This Row],[Quantity]]*Table7[[#This Row],[Unit Price]]</f>
        <v>112</v>
      </c>
      <c r="G28" s="1">
        <v>236</v>
      </c>
      <c r="H28" s="1" t="str">
        <f>_xlfn.XLOOKUP(Table7[[#This Row],[Order ID]],Table4[Order ID],Table4[Customer ID],"NOT FOUND",0)</f>
        <v>CUS3</v>
      </c>
      <c r="I28" s="1" t="str" cm="1">
        <f t="array" ref="I28">INDEX(Table2[Customer Frist Name],MATCH(Table7[[#This Row],[Customer ID]],Table2[Customer ID],0),)</f>
        <v>Sabine</v>
      </c>
      <c r="J28" s="1" t="str" cm="1">
        <f t="array" ref="J28">INDEX(Table2[Customer Last Name],MATCH(Table7[[#This Row],[Customer ID]],Table2[Customer ID],0),)</f>
        <v>Devost</v>
      </c>
      <c r="K28" s="1" cm="1">
        <f t="array" ref="K28">INDEX(Table4[Satisfaction Level (1 to 5)],MATCH(Table7[[#This Row],[Order ID]],Table4[Order ID],0),)</f>
        <v>3</v>
      </c>
    </row>
    <row r="29" spans="1:11" ht="14.25" customHeight="1" x14ac:dyDescent="0.35">
      <c r="A29" s="1">
        <v>28</v>
      </c>
      <c r="B29" s="1" t="s">
        <v>52</v>
      </c>
      <c r="C29" s="1" t="s">
        <v>2081</v>
      </c>
      <c r="D29" s="1">
        <v>6</v>
      </c>
      <c r="E29" s="1">
        <v>9</v>
      </c>
      <c r="F29" s="1">
        <f>Table7[[#This Row],[Quantity]]*Table7[[#This Row],[Unit Price]]</f>
        <v>54</v>
      </c>
      <c r="G29" s="1">
        <v>236</v>
      </c>
      <c r="H29" s="1" t="str">
        <f>_xlfn.XLOOKUP(Table7[[#This Row],[Order ID]],Table4[Order ID],Table4[Customer ID],"NOT FOUND",0)</f>
        <v>CUS3</v>
      </c>
      <c r="I29" s="1" t="str" cm="1">
        <f t="array" ref="I29">INDEX(Table2[Customer Frist Name],MATCH(Table7[[#This Row],[Customer ID]],Table2[Customer ID],0),)</f>
        <v>Sabine</v>
      </c>
      <c r="J29" s="1" t="str" cm="1">
        <f t="array" ref="J29">INDEX(Table2[Customer Last Name],MATCH(Table7[[#This Row],[Customer ID]],Table2[Customer ID],0),)</f>
        <v>Devost</v>
      </c>
      <c r="K29" s="1" cm="1">
        <f t="array" ref="K29">INDEX(Table4[Satisfaction Level (1 to 5)],MATCH(Table7[[#This Row],[Order ID]],Table4[Order ID],0),)</f>
        <v>3</v>
      </c>
    </row>
    <row r="30" spans="1:11" ht="14.25" customHeight="1" x14ac:dyDescent="0.35">
      <c r="A30" s="1">
        <v>29</v>
      </c>
      <c r="B30" s="1" t="s">
        <v>52</v>
      </c>
      <c r="C30" s="1" t="s">
        <v>2084</v>
      </c>
      <c r="D30" s="1">
        <v>2</v>
      </c>
      <c r="E30" s="1">
        <v>6</v>
      </c>
      <c r="F30" s="1">
        <f>Table7[[#This Row],[Quantity]]*Table7[[#This Row],[Unit Price]]</f>
        <v>12</v>
      </c>
      <c r="G30" s="1">
        <v>236</v>
      </c>
      <c r="H30" s="1" t="str">
        <f>_xlfn.XLOOKUP(Table7[[#This Row],[Order ID]],Table4[Order ID],Table4[Customer ID],"NOT FOUND",0)</f>
        <v>CUS3</v>
      </c>
      <c r="I30" s="1" t="str" cm="1">
        <f t="array" ref="I30">INDEX(Table2[Customer Frist Name],MATCH(Table7[[#This Row],[Customer ID]],Table2[Customer ID],0),)</f>
        <v>Sabine</v>
      </c>
      <c r="J30" s="1" t="str" cm="1">
        <f t="array" ref="J30">INDEX(Table2[Customer Last Name],MATCH(Table7[[#This Row],[Customer ID]],Table2[Customer ID],0),)</f>
        <v>Devost</v>
      </c>
      <c r="K30" s="1" cm="1">
        <f t="array" ref="K30">INDEX(Table4[Satisfaction Level (1 to 5)],MATCH(Table7[[#This Row],[Order ID]],Table4[Order ID],0),)</f>
        <v>3</v>
      </c>
    </row>
    <row r="31" spans="1:11" ht="14.25" customHeight="1" x14ac:dyDescent="0.35">
      <c r="A31" s="1">
        <v>30</v>
      </c>
      <c r="B31" s="1" t="s">
        <v>55</v>
      </c>
      <c r="C31" s="1" t="s">
        <v>2085</v>
      </c>
      <c r="D31" s="1">
        <v>2</v>
      </c>
      <c r="E31" s="1">
        <v>7</v>
      </c>
      <c r="F31" s="1">
        <f>Table7[[#This Row],[Quantity]]*Table7[[#This Row],[Unit Price]]</f>
        <v>14</v>
      </c>
      <c r="G31" s="1">
        <v>14</v>
      </c>
      <c r="H31" s="1" t="str">
        <f>_xlfn.XLOOKUP(Table7[[#This Row],[Order ID]],Table4[Order ID],Table4[Customer ID],"NOT FOUND",0)</f>
        <v>CUS4</v>
      </c>
      <c r="I31" s="1" t="str" cm="1">
        <f t="array" ref="I31">INDEX(Table2[Customer Frist Name],MATCH(Table7[[#This Row],[Customer ID]],Table2[Customer ID],0),)</f>
        <v>Maurelle</v>
      </c>
      <c r="J31" s="1" t="str" cm="1">
        <f t="array" ref="J31">INDEX(Table2[Customer Last Name],MATCH(Table7[[#This Row],[Customer ID]],Table2[Customer ID],0),)</f>
        <v>Chauvet</v>
      </c>
      <c r="K31" s="1" cm="1">
        <f t="array" ref="K31">INDEX(Table4[Satisfaction Level (1 to 5)],MATCH(Table7[[#This Row],[Order ID]],Table4[Order ID],0),)</f>
        <v>3</v>
      </c>
    </row>
    <row r="32" spans="1:11" ht="14.25" customHeight="1" x14ac:dyDescent="0.35">
      <c r="A32" s="1">
        <v>31</v>
      </c>
      <c r="B32" s="1" t="s">
        <v>60</v>
      </c>
      <c r="C32" s="1" t="s">
        <v>2086</v>
      </c>
      <c r="D32" s="1">
        <v>4</v>
      </c>
      <c r="E32" s="1">
        <v>28</v>
      </c>
      <c r="F32" s="1">
        <f>Table7[[#This Row],[Quantity]]*Table7[[#This Row],[Unit Price]]</f>
        <v>112</v>
      </c>
      <c r="G32" s="1">
        <v>157</v>
      </c>
      <c r="H32" s="1" t="str">
        <f>_xlfn.XLOOKUP(Table7[[#This Row],[Order ID]],Table4[Order ID],Table4[Customer ID],"NOT FOUND",0)</f>
        <v>CUS4</v>
      </c>
      <c r="I32" s="1" t="str" cm="1">
        <f t="array" ref="I32">INDEX(Table2[Customer Frist Name],MATCH(Table7[[#This Row],[Customer ID]],Table2[Customer ID],0),)</f>
        <v>Maurelle</v>
      </c>
      <c r="J32" s="1" t="str" cm="1">
        <f t="array" ref="J32">INDEX(Table2[Customer Last Name],MATCH(Table7[[#This Row],[Customer ID]],Table2[Customer ID],0),)</f>
        <v>Chauvet</v>
      </c>
      <c r="K32" s="1" cm="1">
        <f t="array" ref="K32">INDEX(Table4[Satisfaction Level (1 to 5)],MATCH(Table7[[#This Row],[Order ID]],Table4[Order ID],0),)</f>
        <v>1</v>
      </c>
    </row>
    <row r="33" spans="1:11" ht="14.25" customHeight="1" x14ac:dyDescent="0.35">
      <c r="A33" s="1">
        <v>32</v>
      </c>
      <c r="B33" s="1" t="s">
        <v>60</v>
      </c>
      <c r="C33" s="1" t="s">
        <v>2087</v>
      </c>
      <c r="D33" s="1">
        <v>3</v>
      </c>
      <c r="E33" s="1">
        <v>15</v>
      </c>
      <c r="F33" s="1">
        <f>Table7[[#This Row],[Quantity]]*Table7[[#This Row],[Unit Price]]</f>
        <v>45</v>
      </c>
      <c r="G33" s="1">
        <v>157</v>
      </c>
      <c r="H33" s="1" t="str">
        <f>_xlfn.XLOOKUP(Table7[[#This Row],[Order ID]],Table4[Order ID],Table4[Customer ID],"NOT FOUND",0)</f>
        <v>CUS4</v>
      </c>
      <c r="I33" s="1" t="str" cm="1">
        <f t="array" ref="I33">INDEX(Table2[Customer Frist Name],MATCH(Table7[[#This Row],[Customer ID]],Table2[Customer ID],0),)</f>
        <v>Maurelle</v>
      </c>
      <c r="J33" s="1" t="str" cm="1">
        <f t="array" ref="J33">INDEX(Table2[Customer Last Name],MATCH(Table7[[#This Row],[Customer ID]],Table2[Customer ID],0),)</f>
        <v>Chauvet</v>
      </c>
      <c r="K33" s="1" cm="1">
        <f t="array" ref="K33">INDEX(Table4[Satisfaction Level (1 to 5)],MATCH(Table7[[#This Row],[Order ID]],Table4[Order ID],0),)</f>
        <v>1</v>
      </c>
    </row>
    <row r="34" spans="1:11" ht="14.25" customHeight="1" x14ac:dyDescent="0.35">
      <c r="A34" s="1">
        <v>33</v>
      </c>
      <c r="B34" s="1" t="s">
        <v>63</v>
      </c>
      <c r="C34" s="1" t="s">
        <v>2079</v>
      </c>
      <c r="D34" s="1">
        <v>2</v>
      </c>
      <c r="E34" s="1">
        <v>8</v>
      </c>
      <c r="F34" s="1">
        <f>Table7[[#This Row],[Quantity]]*Table7[[#This Row],[Unit Price]]</f>
        <v>16</v>
      </c>
      <c r="G34" s="1">
        <v>19</v>
      </c>
      <c r="H34" s="1" t="str">
        <f>_xlfn.XLOOKUP(Table7[[#This Row],[Order ID]],Table4[Order ID],Table4[Customer ID],"NOT FOUND",0)</f>
        <v>CUS4</v>
      </c>
      <c r="I34" s="1" t="str" cm="1">
        <f t="array" ref="I34">INDEX(Table2[Customer Frist Name],MATCH(Table7[[#This Row],[Customer ID]],Table2[Customer ID],0),)</f>
        <v>Maurelle</v>
      </c>
      <c r="J34" s="1" t="str" cm="1">
        <f t="array" ref="J34">INDEX(Table2[Customer Last Name],MATCH(Table7[[#This Row],[Customer ID]],Table2[Customer ID],0),)</f>
        <v>Chauvet</v>
      </c>
      <c r="K34" s="1" cm="1">
        <f t="array" ref="K34">INDEX(Table4[Satisfaction Level (1 to 5)],MATCH(Table7[[#This Row],[Order ID]],Table4[Order ID],0),)</f>
        <v>3</v>
      </c>
    </row>
    <row r="35" spans="1:11" ht="14.25" customHeight="1" x14ac:dyDescent="0.35">
      <c r="A35" s="1">
        <v>34</v>
      </c>
      <c r="B35" s="1" t="s">
        <v>63</v>
      </c>
      <c r="C35" s="1" t="s">
        <v>2088</v>
      </c>
      <c r="D35" s="1">
        <v>1</v>
      </c>
      <c r="E35" s="1">
        <v>3</v>
      </c>
      <c r="F35" s="1">
        <f>Table7[[#This Row],[Quantity]]*Table7[[#This Row],[Unit Price]]</f>
        <v>3</v>
      </c>
      <c r="G35" s="1">
        <v>19</v>
      </c>
      <c r="H35" s="1" t="str">
        <f>_xlfn.XLOOKUP(Table7[[#This Row],[Order ID]],Table4[Order ID],Table4[Customer ID],"NOT FOUND",0)</f>
        <v>CUS4</v>
      </c>
      <c r="I35" s="1" t="str" cm="1">
        <f t="array" ref="I35">INDEX(Table2[Customer Frist Name],MATCH(Table7[[#This Row],[Customer ID]],Table2[Customer ID],0),)</f>
        <v>Maurelle</v>
      </c>
      <c r="J35" s="1" t="str" cm="1">
        <f t="array" ref="J35">INDEX(Table2[Customer Last Name],MATCH(Table7[[#This Row],[Customer ID]],Table2[Customer ID],0),)</f>
        <v>Chauvet</v>
      </c>
      <c r="K35" s="1" cm="1">
        <f t="array" ref="K35">INDEX(Table4[Satisfaction Level (1 to 5)],MATCH(Table7[[#This Row],[Order ID]],Table4[Order ID],0),)</f>
        <v>3</v>
      </c>
    </row>
    <row r="36" spans="1:11" ht="14.25" customHeight="1" x14ac:dyDescent="0.35">
      <c r="A36" s="1">
        <v>35</v>
      </c>
      <c r="B36" s="1" t="s">
        <v>66</v>
      </c>
      <c r="C36" s="1" t="s">
        <v>2089</v>
      </c>
      <c r="D36" s="1">
        <v>1</v>
      </c>
      <c r="E36" s="1">
        <v>11</v>
      </c>
      <c r="F36" s="1">
        <f>Table7[[#This Row],[Quantity]]*Table7[[#This Row],[Unit Price]]</f>
        <v>11</v>
      </c>
      <c r="G36" s="1">
        <v>20</v>
      </c>
      <c r="H36" s="1" t="str">
        <f>_xlfn.XLOOKUP(Table7[[#This Row],[Order ID]],Table4[Order ID],Table4[Customer ID],"NOT FOUND",0)</f>
        <v>CUS4</v>
      </c>
      <c r="I36" s="1" t="str" cm="1">
        <f t="array" ref="I36">INDEX(Table2[Customer Frist Name],MATCH(Table7[[#This Row],[Customer ID]],Table2[Customer ID],0),)</f>
        <v>Maurelle</v>
      </c>
      <c r="J36" s="1" t="str" cm="1">
        <f t="array" ref="J36">INDEX(Table2[Customer Last Name],MATCH(Table7[[#This Row],[Customer ID]],Table2[Customer ID],0),)</f>
        <v>Chauvet</v>
      </c>
      <c r="K36" s="1" cm="1">
        <f t="array" ref="K36">INDEX(Table4[Satisfaction Level (1 to 5)],MATCH(Table7[[#This Row],[Order ID]],Table4[Order ID],0),)</f>
        <v>1</v>
      </c>
    </row>
    <row r="37" spans="1:11" ht="14.25" customHeight="1" x14ac:dyDescent="0.35">
      <c r="A37" s="1">
        <v>36</v>
      </c>
      <c r="B37" s="1" t="s">
        <v>66</v>
      </c>
      <c r="C37" s="1" t="s">
        <v>2090</v>
      </c>
      <c r="D37" s="1">
        <v>3</v>
      </c>
      <c r="E37" s="1">
        <v>3</v>
      </c>
      <c r="F37" s="1">
        <f>Table7[[#This Row],[Quantity]]*Table7[[#This Row],[Unit Price]]</f>
        <v>9</v>
      </c>
      <c r="G37" s="1">
        <v>20</v>
      </c>
      <c r="H37" s="1" t="str">
        <f>_xlfn.XLOOKUP(Table7[[#This Row],[Order ID]],Table4[Order ID],Table4[Customer ID],"NOT FOUND",0)</f>
        <v>CUS4</v>
      </c>
      <c r="I37" s="1" t="str" cm="1">
        <f t="array" ref="I37">INDEX(Table2[Customer Frist Name],MATCH(Table7[[#This Row],[Customer ID]],Table2[Customer ID],0),)</f>
        <v>Maurelle</v>
      </c>
      <c r="J37" s="1" t="str" cm="1">
        <f t="array" ref="J37">INDEX(Table2[Customer Last Name],MATCH(Table7[[#This Row],[Customer ID]],Table2[Customer ID],0),)</f>
        <v>Chauvet</v>
      </c>
      <c r="K37" s="1" cm="1">
        <f t="array" ref="K37">INDEX(Table4[Satisfaction Level (1 to 5)],MATCH(Table7[[#This Row],[Order ID]],Table4[Order ID],0),)</f>
        <v>1</v>
      </c>
    </row>
    <row r="38" spans="1:11" ht="14.25" customHeight="1" x14ac:dyDescent="0.35">
      <c r="A38" s="1">
        <v>37</v>
      </c>
      <c r="B38" s="1" t="s">
        <v>69</v>
      </c>
      <c r="C38" s="1" t="s">
        <v>2091</v>
      </c>
      <c r="D38" s="1">
        <v>4</v>
      </c>
      <c r="E38" s="1">
        <v>30</v>
      </c>
      <c r="F38" s="1">
        <f>Table7[[#This Row],[Quantity]]*Table7[[#This Row],[Unit Price]]</f>
        <v>120</v>
      </c>
      <c r="G38" s="1">
        <v>120</v>
      </c>
      <c r="H38" s="1" t="str">
        <f>_xlfn.XLOOKUP(Table7[[#This Row],[Order ID]],Table4[Order ID],Table4[Customer ID],"NOT FOUND",0)</f>
        <v>CUS4</v>
      </c>
      <c r="I38" s="1" t="str" cm="1">
        <f t="array" ref="I38">INDEX(Table2[Customer Frist Name],MATCH(Table7[[#This Row],[Customer ID]],Table2[Customer ID],0),)</f>
        <v>Maurelle</v>
      </c>
      <c r="J38" s="1" t="str" cm="1">
        <f t="array" ref="J38">INDEX(Table2[Customer Last Name],MATCH(Table7[[#This Row],[Customer ID]],Table2[Customer ID],0),)</f>
        <v>Chauvet</v>
      </c>
      <c r="K38" s="1" cm="1">
        <f t="array" ref="K38">INDEX(Table4[Satisfaction Level (1 to 5)],MATCH(Table7[[#This Row],[Order ID]],Table4[Order ID],0),)</f>
        <v>3</v>
      </c>
    </row>
    <row r="39" spans="1:11" ht="14.25" customHeight="1" x14ac:dyDescent="0.35">
      <c r="A39" s="1">
        <v>38</v>
      </c>
      <c r="B39" s="1" t="s">
        <v>72</v>
      </c>
      <c r="C39" s="1" t="s">
        <v>2092</v>
      </c>
      <c r="D39" s="1">
        <v>6</v>
      </c>
      <c r="E39" s="1">
        <v>17</v>
      </c>
      <c r="F39" s="1">
        <f>Table7[[#This Row],[Quantity]]*Table7[[#This Row],[Unit Price]]</f>
        <v>102</v>
      </c>
      <c r="G39" s="1">
        <v>102</v>
      </c>
      <c r="H39" s="1" t="str">
        <f>_xlfn.XLOOKUP(Table7[[#This Row],[Order ID]],Table4[Order ID],Table4[Customer ID],"NOT FOUND",0)</f>
        <v>CUS5</v>
      </c>
      <c r="I39" s="1" t="str" cm="1">
        <f t="array" ref="I39">INDEX(Table2[Customer Frist Name],MATCH(Table7[[#This Row],[Customer ID]],Table2[Customer ID],0),)</f>
        <v>Vivienne</v>
      </c>
      <c r="J39" s="1" t="str" cm="1">
        <f t="array" ref="J39">INDEX(Table2[Customer Last Name],MATCH(Table7[[#This Row],[Customer ID]],Table2[Customer ID],0),)</f>
        <v>Berger</v>
      </c>
      <c r="K39" s="1" cm="1">
        <f t="array" ref="K39">INDEX(Table4[Satisfaction Level (1 to 5)],MATCH(Table7[[#This Row],[Order ID]],Table4[Order ID],0),)</f>
        <v>3</v>
      </c>
    </row>
    <row r="40" spans="1:11" ht="14.25" customHeight="1" x14ac:dyDescent="0.35">
      <c r="A40" s="1">
        <v>39</v>
      </c>
      <c r="B40" s="1" t="s">
        <v>77</v>
      </c>
      <c r="C40" s="1" t="s">
        <v>2070</v>
      </c>
      <c r="D40" s="1">
        <v>4</v>
      </c>
      <c r="E40" s="1">
        <v>20</v>
      </c>
      <c r="F40" s="1">
        <f>Table7[[#This Row],[Quantity]]*Table7[[#This Row],[Unit Price]]</f>
        <v>80</v>
      </c>
      <c r="G40" s="1">
        <v>80</v>
      </c>
      <c r="H40" s="1" t="str">
        <f>_xlfn.XLOOKUP(Table7[[#This Row],[Order ID]],Table4[Order ID],Table4[Customer ID],"NOT FOUND",0)</f>
        <v>CUS5</v>
      </c>
      <c r="I40" s="1" t="str" cm="1">
        <f t="array" ref="I40">INDEX(Table2[Customer Frist Name],MATCH(Table7[[#This Row],[Customer ID]],Table2[Customer ID],0),)</f>
        <v>Vivienne</v>
      </c>
      <c r="J40" s="1" t="str" cm="1">
        <f t="array" ref="J40">INDEX(Table2[Customer Last Name],MATCH(Table7[[#This Row],[Customer ID]],Table2[Customer ID],0),)</f>
        <v>Berger</v>
      </c>
      <c r="K40" s="1" cm="1">
        <f t="array" ref="K40">INDEX(Table4[Satisfaction Level (1 to 5)],MATCH(Table7[[#This Row],[Order ID]],Table4[Order ID],0),)</f>
        <v>4</v>
      </c>
    </row>
    <row r="41" spans="1:11" ht="14.25" customHeight="1" x14ac:dyDescent="0.35">
      <c r="A41" s="1">
        <v>40</v>
      </c>
      <c r="B41" s="1" t="s">
        <v>80</v>
      </c>
      <c r="C41" s="1" t="s">
        <v>2093</v>
      </c>
      <c r="D41" s="1">
        <v>6</v>
      </c>
      <c r="E41" s="1">
        <v>3</v>
      </c>
      <c r="F41" s="1">
        <f>Table7[[#This Row],[Quantity]]*Table7[[#This Row],[Unit Price]]</f>
        <v>18</v>
      </c>
      <c r="G41" s="1">
        <v>48</v>
      </c>
      <c r="H41" s="1" t="str">
        <f>_xlfn.XLOOKUP(Table7[[#This Row],[Order ID]],Table4[Order ID],Table4[Customer ID],"NOT FOUND",0)</f>
        <v>CUS6</v>
      </c>
      <c r="I41" s="1" t="str" cm="1">
        <f t="array" ref="I41">INDEX(Table2[Customer Frist Name],MATCH(Table7[[#This Row],[Customer ID]],Table2[Customer ID],0),)</f>
        <v>Algernon</v>
      </c>
      <c r="J41" s="1" t="str" cm="1">
        <f t="array" ref="J41">INDEX(Table2[Customer Last Name],MATCH(Table7[[#This Row],[Customer ID]],Table2[Customer ID],0),)</f>
        <v>Beauchamp</v>
      </c>
      <c r="K41" s="1" cm="1">
        <f t="array" ref="K41">INDEX(Table4[Satisfaction Level (1 to 5)],MATCH(Table7[[#This Row],[Order ID]],Table4[Order ID],0),)</f>
        <v>5</v>
      </c>
    </row>
    <row r="42" spans="1:11" ht="14.25" customHeight="1" x14ac:dyDescent="0.35">
      <c r="A42" s="1">
        <v>41</v>
      </c>
      <c r="B42" s="1" t="s">
        <v>80</v>
      </c>
      <c r="C42" s="1" t="s">
        <v>2071</v>
      </c>
      <c r="D42" s="1">
        <v>6</v>
      </c>
      <c r="E42" s="1">
        <v>5</v>
      </c>
      <c r="F42" s="1">
        <f>Table7[[#This Row],[Quantity]]*Table7[[#This Row],[Unit Price]]</f>
        <v>30</v>
      </c>
      <c r="G42" s="1">
        <v>48</v>
      </c>
      <c r="H42" s="1" t="str">
        <f>_xlfn.XLOOKUP(Table7[[#This Row],[Order ID]],Table4[Order ID],Table4[Customer ID],"NOT FOUND",0)</f>
        <v>CUS6</v>
      </c>
      <c r="I42" s="1" t="str" cm="1">
        <f t="array" ref="I42">INDEX(Table2[Customer Frist Name],MATCH(Table7[[#This Row],[Customer ID]],Table2[Customer ID],0),)</f>
        <v>Algernon</v>
      </c>
      <c r="J42" s="1" t="str" cm="1">
        <f t="array" ref="J42">INDEX(Table2[Customer Last Name],MATCH(Table7[[#This Row],[Customer ID]],Table2[Customer ID],0),)</f>
        <v>Beauchamp</v>
      </c>
      <c r="K42" s="1" cm="1">
        <f t="array" ref="K42">INDEX(Table4[Satisfaction Level (1 to 5)],MATCH(Table7[[#This Row],[Order ID]],Table4[Order ID],0),)</f>
        <v>5</v>
      </c>
    </row>
    <row r="43" spans="1:11" ht="14.25" customHeight="1" x14ac:dyDescent="0.35">
      <c r="A43" s="1">
        <v>42</v>
      </c>
      <c r="B43" s="1" t="s">
        <v>85</v>
      </c>
      <c r="C43" s="1" t="s">
        <v>2073</v>
      </c>
      <c r="D43" s="1">
        <v>6</v>
      </c>
      <c r="E43" s="1">
        <v>25</v>
      </c>
      <c r="F43" s="1">
        <f>Table7[[#This Row],[Quantity]]*Table7[[#This Row],[Unit Price]]</f>
        <v>150</v>
      </c>
      <c r="G43" s="1">
        <v>282</v>
      </c>
      <c r="H43" s="1" t="str">
        <f>_xlfn.XLOOKUP(Table7[[#This Row],[Order ID]],Table4[Order ID],Table4[Customer ID],"NOT FOUND",0)</f>
        <v>CUS7</v>
      </c>
      <c r="I43" s="1" t="str" cm="1">
        <f t="array" ref="I43">INDEX(Table2[Customer Frist Name],MATCH(Table7[[#This Row],[Customer ID]],Table2[Customer ID],0),)</f>
        <v>Albracca</v>
      </c>
      <c r="J43" s="1" t="str" cm="1">
        <f t="array" ref="J43">INDEX(Table2[Customer Last Name],MATCH(Table7[[#This Row],[Customer ID]],Table2[Customer ID],0),)</f>
        <v>Lapointe</v>
      </c>
      <c r="K43" s="1" cm="1">
        <f t="array" ref="K43">INDEX(Table4[Satisfaction Level (1 to 5)],MATCH(Table7[[#This Row],[Order ID]],Table4[Order ID],0),)</f>
        <v>3</v>
      </c>
    </row>
    <row r="44" spans="1:11" ht="14.25" customHeight="1" x14ac:dyDescent="0.35">
      <c r="A44" s="1">
        <v>43</v>
      </c>
      <c r="B44" s="1" t="s">
        <v>85</v>
      </c>
      <c r="C44" s="1" t="s">
        <v>2094</v>
      </c>
      <c r="D44" s="1">
        <v>6</v>
      </c>
      <c r="E44" s="1">
        <v>22</v>
      </c>
      <c r="F44" s="1">
        <f>Table7[[#This Row],[Quantity]]*Table7[[#This Row],[Unit Price]]</f>
        <v>132</v>
      </c>
      <c r="G44" s="1">
        <v>282</v>
      </c>
      <c r="H44" s="1" t="str">
        <f>_xlfn.XLOOKUP(Table7[[#This Row],[Order ID]],Table4[Order ID],Table4[Customer ID],"NOT FOUND",0)</f>
        <v>CUS7</v>
      </c>
      <c r="I44" s="1" t="str" cm="1">
        <f t="array" ref="I44">INDEX(Table2[Customer Frist Name],MATCH(Table7[[#This Row],[Customer ID]],Table2[Customer ID],0),)</f>
        <v>Albracca</v>
      </c>
      <c r="J44" s="1" t="str" cm="1">
        <f t="array" ref="J44">INDEX(Table2[Customer Last Name],MATCH(Table7[[#This Row],[Customer ID]],Table2[Customer ID],0),)</f>
        <v>Lapointe</v>
      </c>
      <c r="K44" s="1" cm="1">
        <f t="array" ref="K44">INDEX(Table4[Satisfaction Level (1 to 5)],MATCH(Table7[[#This Row],[Order ID]],Table4[Order ID],0),)</f>
        <v>3</v>
      </c>
    </row>
    <row r="45" spans="1:11" ht="14.25" customHeight="1" x14ac:dyDescent="0.35">
      <c r="A45" s="1">
        <v>44</v>
      </c>
      <c r="B45" s="1" t="s">
        <v>90</v>
      </c>
      <c r="C45" s="1" t="s">
        <v>2062</v>
      </c>
      <c r="D45" s="1">
        <v>3</v>
      </c>
      <c r="E45" s="1">
        <v>21</v>
      </c>
      <c r="F45" s="1">
        <f>Table7[[#This Row],[Quantity]]*Table7[[#This Row],[Unit Price]]</f>
        <v>63</v>
      </c>
      <c r="G45" s="1">
        <v>91</v>
      </c>
      <c r="H45" s="1" t="str">
        <f>_xlfn.XLOOKUP(Table7[[#This Row],[Order ID]],Table4[Order ID],Table4[Customer ID],"NOT FOUND",0)</f>
        <v>CUS7</v>
      </c>
      <c r="I45" s="1" t="str" cm="1">
        <f t="array" ref="I45">INDEX(Table2[Customer Frist Name],MATCH(Table7[[#This Row],[Customer ID]],Table2[Customer ID],0),)</f>
        <v>Albracca</v>
      </c>
      <c r="J45" s="1" t="str" cm="1">
        <f t="array" ref="J45">INDEX(Table2[Customer Last Name],MATCH(Table7[[#This Row],[Customer ID]],Table2[Customer ID],0),)</f>
        <v>Lapointe</v>
      </c>
      <c r="K45" s="1" cm="1">
        <f t="array" ref="K45">INDEX(Table4[Satisfaction Level (1 to 5)],MATCH(Table7[[#This Row],[Order ID]],Table4[Order ID],0),)</f>
        <v>4</v>
      </c>
    </row>
    <row r="46" spans="1:11" ht="14.25" customHeight="1" x14ac:dyDescent="0.35">
      <c r="A46" s="1">
        <v>45</v>
      </c>
      <c r="B46" s="1" t="s">
        <v>90</v>
      </c>
      <c r="C46" s="1" t="s">
        <v>2063</v>
      </c>
      <c r="D46" s="1">
        <v>1</v>
      </c>
      <c r="E46" s="1">
        <v>28</v>
      </c>
      <c r="F46" s="1">
        <f>Table7[[#This Row],[Quantity]]*Table7[[#This Row],[Unit Price]]</f>
        <v>28</v>
      </c>
      <c r="G46" s="1">
        <v>91</v>
      </c>
      <c r="H46" s="1" t="str">
        <f>_xlfn.XLOOKUP(Table7[[#This Row],[Order ID]],Table4[Order ID],Table4[Customer ID],"NOT FOUND",0)</f>
        <v>CUS7</v>
      </c>
      <c r="I46" s="1" t="str" cm="1">
        <f t="array" ref="I46">INDEX(Table2[Customer Frist Name],MATCH(Table7[[#This Row],[Customer ID]],Table2[Customer ID],0),)</f>
        <v>Albracca</v>
      </c>
      <c r="J46" s="1" t="str" cm="1">
        <f t="array" ref="J46">INDEX(Table2[Customer Last Name],MATCH(Table7[[#This Row],[Customer ID]],Table2[Customer ID],0),)</f>
        <v>Lapointe</v>
      </c>
      <c r="K46" s="1" cm="1">
        <f t="array" ref="K46">INDEX(Table4[Satisfaction Level (1 to 5)],MATCH(Table7[[#This Row],[Order ID]],Table4[Order ID],0),)</f>
        <v>4</v>
      </c>
    </row>
    <row r="47" spans="1:11" ht="14.25" customHeight="1" x14ac:dyDescent="0.35">
      <c r="A47" s="1">
        <v>46</v>
      </c>
      <c r="B47" s="1" t="s">
        <v>93</v>
      </c>
      <c r="C47" s="1" t="s">
        <v>2083</v>
      </c>
      <c r="D47" s="1">
        <v>5</v>
      </c>
      <c r="E47" s="1">
        <v>29</v>
      </c>
      <c r="F47" s="1">
        <f>Table7[[#This Row],[Quantity]]*Table7[[#This Row],[Unit Price]]</f>
        <v>145</v>
      </c>
      <c r="G47" s="1">
        <v>163</v>
      </c>
      <c r="H47" s="1" t="str">
        <f>_xlfn.XLOOKUP(Table7[[#This Row],[Order ID]],Table4[Order ID],Table4[Customer ID],"NOT FOUND",0)</f>
        <v>CUS7</v>
      </c>
      <c r="I47" s="1" t="str" cm="1">
        <f t="array" ref="I47">INDEX(Table2[Customer Frist Name],MATCH(Table7[[#This Row],[Customer ID]],Table2[Customer ID],0),)</f>
        <v>Albracca</v>
      </c>
      <c r="J47" s="1" t="str" cm="1">
        <f t="array" ref="J47">INDEX(Table2[Customer Last Name],MATCH(Table7[[#This Row],[Customer ID]],Table2[Customer ID],0),)</f>
        <v>Lapointe</v>
      </c>
      <c r="K47" s="1" cm="1">
        <f t="array" ref="K47">INDEX(Table4[Satisfaction Level (1 to 5)],MATCH(Table7[[#This Row],[Order ID]],Table4[Order ID],0),)</f>
        <v>5</v>
      </c>
    </row>
    <row r="48" spans="1:11" ht="14.25" customHeight="1" x14ac:dyDescent="0.35">
      <c r="A48" s="1">
        <v>47</v>
      </c>
      <c r="B48" s="1" t="s">
        <v>93</v>
      </c>
      <c r="C48" s="1" t="s">
        <v>2095</v>
      </c>
      <c r="D48" s="1">
        <v>3</v>
      </c>
      <c r="E48" s="1">
        <v>6</v>
      </c>
      <c r="F48" s="1">
        <f>Table7[[#This Row],[Quantity]]*Table7[[#This Row],[Unit Price]]</f>
        <v>18</v>
      </c>
      <c r="G48" s="1">
        <v>163</v>
      </c>
      <c r="H48" s="1" t="str">
        <f>_xlfn.XLOOKUP(Table7[[#This Row],[Order ID]],Table4[Order ID],Table4[Customer ID],"NOT FOUND",0)</f>
        <v>CUS7</v>
      </c>
      <c r="I48" s="1" t="str" cm="1">
        <f t="array" ref="I48">INDEX(Table2[Customer Frist Name],MATCH(Table7[[#This Row],[Customer ID]],Table2[Customer ID],0),)</f>
        <v>Albracca</v>
      </c>
      <c r="J48" s="1" t="str" cm="1">
        <f t="array" ref="J48">INDEX(Table2[Customer Last Name],MATCH(Table7[[#This Row],[Customer ID]],Table2[Customer ID],0),)</f>
        <v>Lapointe</v>
      </c>
      <c r="K48" s="1" cm="1">
        <f t="array" ref="K48">INDEX(Table4[Satisfaction Level (1 to 5)],MATCH(Table7[[#This Row],[Order ID]],Table4[Order ID],0),)</f>
        <v>5</v>
      </c>
    </row>
    <row r="49" spans="1:11" ht="14.25" customHeight="1" x14ac:dyDescent="0.35">
      <c r="A49" s="1">
        <v>48</v>
      </c>
      <c r="B49" s="1" t="s">
        <v>96</v>
      </c>
      <c r="C49" s="1" t="s">
        <v>2064</v>
      </c>
      <c r="D49" s="1">
        <v>2</v>
      </c>
      <c r="E49" s="1">
        <v>11</v>
      </c>
      <c r="F49" s="1">
        <f>Table7[[#This Row],[Quantity]]*Table7[[#This Row],[Unit Price]]</f>
        <v>22</v>
      </c>
      <c r="G49" s="1">
        <v>22</v>
      </c>
      <c r="H49" s="1" t="str">
        <f>_xlfn.XLOOKUP(Table7[[#This Row],[Order ID]],Table4[Order ID],Table4[Customer ID],"NOT FOUND",0)</f>
        <v>CUS8</v>
      </c>
      <c r="I49" s="1" t="str" cm="1">
        <f t="array" ref="I49">INDEX(Table2[Customer Frist Name],MATCH(Table7[[#This Row],[Customer ID]],Table2[Customer ID],0),)</f>
        <v>Ancelote</v>
      </c>
      <c r="J49" s="1" t="str" cm="1">
        <f t="array" ref="J49">INDEX(Table2[Customer Last Name],MATCH(Table7[[#This Row],[Customer ID]],Table2[Customer ID],0),)</f>
        <v>Gousse</v>
      </c>
      <c r="K49" s="1" cm="1">
        <f t="array" ref="K49">INDEX(Table4[Satisfaction Level (1 to 5)],MATCH(Table7[[#This Row],[Order ID]],Table4[Order ID],0),)</f>
        <v>3</v>
      </c>
    </row>
    <row r="50" spans="1:11" ht="14.25" customHeight="1" x14ac:dyDescent="0.35">
      <c r="A50" s="1">
        <v>49</v>
      </c>
      <c r="B50" s="1" t="s">
        <v>101</v>
      </c>
      <c r="C50" s="1" t="s">
        <v>2096</v>
      </c>
      <c r="D50" s="1">
        <v>6</v>
      </c>
      <c r="E50" s="1">
        <v>18</v>
      </c>
      <c r="F50" s="1">
        <f>Table7[[#This Row],[Quantity]]*Table7[[#This Row],[Unit Price]]</f>
        <v>108</v>
      </c>
      <c r="G50" s="1">
        <v>108</v>
      </c>
      <c r="H50" s="1" t="str">
        <f>_xlfn.XLOOKUP(Table7[[#This Row],[Order ID]],Table4[Order ID],Table4[Customer ID],"NOT FOUND",0)</f>
        <v>CUS8</v>
      </c>
      <c r="I50" s="1" t="str" cm="1">
        <f t="array" ref="I50">INDEX(Table2[Customer Frist Name],MATCH(Table7[[#This Row],[Customer ID]],Table2[Customer ID],0),)</f>
        <v>Ancelote</v>
      </c>
      <c r="J50" s="1" t="str" cm="1">
        <f t="array" ref="J50">INDEX(Table2[Customer Last Name],MATCH(Table7[[#This Row],[Customer ID]],Table2[Customer ID],0),)</f>
        <v>Gousse</v>
      </c>
      <c r="K50" s="1" cm="1">
        <f t="array" ref="K50">INDEX(Table4[Satisfaction Level (1 to 5)],MATCH(Table7[[#This Row],[Order ID]],Table4[Order ID],0),)</f>
        <v>4</v>
      </c>
    </row>
    <row r="51" spans="1:11" ht="14.25" customHeight="1" x14ac:dyDescent="0.35">
      <c r="A51" s="1">
        <v>50</v>
      </c>
      <c r="B51" s="1" t="s">
        <v>104</v>
      </c>
      <c r="C51" s="1" t="s">
        <v>2097</v>
      </c>
      <c r="D51" s="1">
        <v>4</v>
      </c>
      <c r="E51" s="1">
        <v>27</v>
      </c>
      <c r="F51" s="1">
        <f>Table7[[#This Row],[Quantity]]*Table7[[#This Row],[Unit Price]]</f>
        <v>108</v>
      </c>
      <c r="G51" s="1">
        <v>390</v>
      </c>
      <c r="H51" s="1" t="str">
        <f>_xlfn.XLOOKUP(Table7[[#This Row],[Order ID]],Table4[Order ID],Table4[Customer ID],"NOT FOUND",0)</f>
        <v>CUS9</v>
      </c>
      <c r="I51" s="1" t="str" cm="1">
        <f t="array" ref="I51">INDEX(Table2[Customer Frist Name],MATCH(Table7[[#This Row],[Customer ID]],Table2[Customer ID],0),)</f>
        <v>Beaufort</v>
      </c>
      <c r="J51" s="1" t="str" cm="1">
        <f t="array" ref="J51">INDEX(Table2[Customer Last Name],MATCH(Table7[[#This Row],[Customer ID]],Table2[Customer ID],0),)</f>
        <v>Landry</v>
      </c>
      <c r="K51" s="1" cm="1">
        <f t="array" ref="K51">INDEX(Table4[Satisfaction Level (1 to 5)],MATCH(Table7[[#This Row],[Order ID]],Table4[Order ID],0),)</f>
        <v>2</v>
      </c>
    </row>
    <row r="52" spans="1:11" ht="14.25" customHeight="1" x14ac:dyDescent="0.35">
      <c r="A52" s="1">
        <v>51</v>
      </c>
      <c r="B52" s="1" t="s">
        <v>104</v>
      </c>
      <c r="C52" s="1" t="s">
        <v>2082</v>
      </c>
      <c r="D52" s="1">
        <v>1</v>
      </c>
      <c r="E52" s="1">
        <v>13</v>
      </c>
      <c r="F52" s="1">
        <f>Table7[[#This Row],[Quantity]]*Table7[[#This Row],[Unit Price]]</f>
        <v>13</v>
      </c>
      <c r="G52" s="1">
        <v>390</v>
      </c>
      <c r="H52" s="1" t="str">
        <f>_xlfn.XLOOKUP(Table7[[#This Row],[Order ID]],Table4[Order ID],Table4[Customer ID],"NOT FOUND",0)</f>
        <v>CUS9</v>
      </c>
      <c r="I52" s="1" t="str" cm="1">
        <f t="array" ref="I52">INDEX(Table2[Customer Frist Name],MATCH(Table7[[#This Row],[Customer ID]],Table2[Customer ID],0),)</f>
        <v>Beaufort</v>
      </c>
      <c r="J52" s="1" t="str" cm="1">
        <f t="array" ref="J52">INDEX(Table2[Customer Last Name],MATCH(Table7[[#This Row],[Customer ID]],Table2[Customer ID],0),)</f>
        <v>Landry</v>
      </c>
      <c r="K52" s="1" cm="1">
        <f t="array" ref="K52">INDEX(Table4[Satisfaction Level (1 to 5)],MATCH(Table7[[#This Row],[Order ID]],Table4[Order ID],0),)</f>
        <v>2</v>
      </c>
    </row>
    <row r="53" spans="1:11" ht="14.25" customHeight="1" x14ac:dyDescent="0.35">
      <c r="A53" s="1">
        <v>52</v>
      </c>
      <c r="B53" s="1" t="s">
        <v>104</v>
      </c>
      <c r="C53" s="1" t="s">
        <v>2098</v>
      </c>
      <c r="D53" s="1">
        <v>3</v>
      </c>
      <c r="E53" s="1">
        <v>13</v>
      </c>
      <c r="F53" s="1">
        <f>Table7[[#This Row],[Quantity]]*Table7[[#This Row],[Unit Price]]</f>
        <v>39</v>
      </c>
      <c r="G53" s="1">
        <v>390</v>
      </c>
      <c r="H53" s="1" t="str">
        <f>_xlfn.XLOOKUP(Table7[[#This Row],[Order ID]],Table4[Order ID],Table4[Customer ID],"NOT FOUND",0)</f>
        <v>CUS9</v>
      </c>
      <c r="I53" s="1" t="str" cm="1">
        <f t="array" ref="I53">INDEX(Table2[Customer Frist Name],MATCH(Table7[[#This Row],[Customer ID]],Table2[Customer ID],0),)</f>
        <v>Beaufort</v>
      </c>
      <c r="J53" s="1" t="str" cm="1">
        <f t="array" ref="J53">INDEX(Table2[Customer Last Name],MATCH(Table7[[#This Row],[Customer ID]],Table2[Customer ID],0),)</f>
        <v>Landry</v>
      </c>
      <c r="K53" s="1" cm="1">
        <f t="array" ref="K53">INDEX(Table4[Satisfaction Level (1 to 5)],MATCH(Table7[[#This Row],[Order ID]],Table4[Order ID],0),)</f>
        <v>2</v>
      </c>
    </row>
    <row r="54" spans="1:11" ht="14.25" customHeight="1" x14ac:dyDescent="0.35">
      <c r="A54" s="1">
        <v>53</v>
      </c>
      <c r="B54" s="1" t="s">
        <v>104</v>
      </c>
      <c r="C54" s="1" t="s">
        <v>2066</v>
      </c>
      <c r="D54" s="1">
        <v>6</v>
      </c>
      <c r="E54" s="1">
        <v>29</v>
      </c>
      <c r="F54" s="1">
        <f>Table7[[#This Row],[Quantity]]*Table7[[#This Row],[Unit Price]]</f>
        <v>174</v>
      </c>
      <c r="G54" s="1">
        <v>390</v>
      </c>
      <c r="H54" s="1" t="str">
        <f>_xlfn.XLOOKUP(Table7[[#This Row],[Order ID]],Table4[Order ID],Table4[Customer ID],"NOT FOUND",0)</f>
        <v>CUS9</v>
      </c>
      <c r="I54" s="1" t="str" cm="1">
        <f t="array" ref="I54">INDEX(Table2[Customer Frist Name],MATCH(Table7[[#This Row],[Customer ID]],Table2[Customer ID],0),)</f>
        <v>Beaufort</v>
      </c>
      <c r="J54" s="1" t="str" cm="1">
        <f t="array" ref="J54">INDEX(Table2[Customer Last Name],MATCH(Table7[[#This Row],[Customer ID]],Table2[Customer ID],0),)</f>
        <v>Landry</v>
      </c>
      <c r="K54" s="1" cm="1">
        <f t="array" ref="K54">INDEX(Table4[Satisfaction Level (1 to 5)],MATCH(Table7[[#This Row],[Order ID]],Table4[Order ID],0),)</f>
        <v>2</v>
      </c>
    </row>
    <row r="55" spans="1:11" ht="14.25" customHeight="1" x14ac:dyDescent="0.35">
      <c r="A55" s="1">
        <v>54</v>
      </c>
      <c r="B55" s="1" t="s">
        <v>104</v>
      </c>
      <c r="C55" s="1" t="s">
        <v>2099</v>
      </c>
      <c r="D55" s="1">
        <v>4</v>
      </c>
      <c r="E55" s="1">
        <v>14</v>
      </c>
      <c r="F55" s="1">
        <f>Table7[[#This Row],[Quantity]]*Table7[[#This Row],[Unit Price]]</f>
        <v>56</v>
      </c>
      <c r="G55" s="1">
        <v>390</v>
      </c>
      <c r="H55" s="1" t="str">
        <f>_xlfn.XLOOKUP(Table7[[#This Row],[Order ID]],Table4[Order ID],Table4[Customer ID],"NOT FOUND",0)</f>
        <v>CUS9</v>
      </c>
      <c r="I55" s="1" t="str" cm="1">
        <f t="array" ref="I55">INDEX(Table2[Customer Frist Name],MATCH(Table7[[#This Row],[Customer ID]],Table2[Customer ID],0),)</f>
        <v>Beaufort</v>
      </c>
      <c r="J55" s="1" t="str" cm="1">
        <f t="array" ref="J55">INDEX(Table2[Customer Last Name],MATCH(Table7[[#This Row],[Customer ID]],Table2[Customer ID],0),)</f>
        <v>Landry</v>
      </c>
      <c r="K55" s="1" cm="1">
        <f t="array" ref="K55">INDEX(Table4[Satisfaction Level (1 to 5)],MATCH(Table7[[#This Row],[Order ID]],Table4[Order ID],0),)</f>
        <v>2</v>
      </c>
    </row>
    <row r="56" spans="1:11" ht="14.25" customHeight="1" x14ac:dyDescent="0.35">
      <c r="A56" s="1">
        <v>55</v>
      </c>
      <c r="B56" s="1" t="s">
        <v>109</v>
      </c>
      <c r="C56" s="1" t="s">
        <v>2063</v>
      </c>
      <c r="D56" s="1">
        <v>1</v>
      </c>
      <c r="E56" s="1">
        <v>28</v>
      </c>
      <c r="F56" s="1">
        <f>Table7[[#This Row],[Quantity]]*Table7[[#This Row],[Unit Price]]</f>
        <v>28</v>
      </c>
      <c r="G56" s="1">
        <v>64</v>
      </c>
      <c r="H56" s="1" t="str">
        <f>_xlfn.XLOOKUP(Table7[[#This Row],[Order ID]],Table4[Order ID],Table4[Customer ID],"NOT FOUND",0)</f>
        <v>CUS9</v>
      </c>
      <c r="I56" s="1" t="str" cm="1">
        <f t="array" ref="I56">INDEX(Table2[Customer Frist Name],MATCH(Table7[[#This Row],[Customer ID]],Table2[Customer ID],0),)</f>
        <v>Beaufort</v>
      </c>
      <c r="J56" s="1" t="str" cm="1">
        <f t="array" ref="J56">INDEX(Table2[Customer Last Name],MATCH(Table7[[#This Row],[Customer ID]],Table2[Customer ID],0),)</f>
        <v>Landry</v>
      </c>
      <c r="K56" s="1" cm="1">
        <f t="array" ref="K56">INDEX(Table4[Satisfaction Level (1 to 5)],MATCH(Table7[[#This Row],[Order ID]],Table4[Order ID],0),)</f>
        <v>5</v>
      </c>
    </row>
    <row r="57" spans="1:11" ht="14.25" customHeight="1" x14ac:dyDescent="0.35">
      <c r="A57" s="1">
        <v>56</v>
      </c>
      <c r="B57" s="1" t="s">
        <v>109</v>
      </c>
      <c r="C57" s="1" t="s">
        <v>2080</v>
      </c>
      <c r="D57" s="1">
        <v>2</v>
      </c>
      <c r="E57" s="1">
        <v>6</v>
      </c>
      <c r="F57" s="1">
        <f>Table7[[#This Row],[Quantity]]*Table7[[#This Row],[Unit Price]]</f>
        <v>12</v>
      </c>
      <c r="G57" s="1">
        <v>64</v>
      </c>
      <c r="H57" s="1" t="str">
        <f>_xlfn.XLOOKUP(Table7[[#This Row],[Order ID]],Table4[Order ID],Table4[Customer ID],"NOT FOUND",0)</f>
        <v>CUS9</v>
      </c>
      <c r="I57" s="1" t="str" cm="1">
        <f t="array" ref="I57">INDEX(Table2[Customer Frist Name],MATCH(Table7[[#This Row],[Customer ID]],Table2[Customer ID],0),)</f>
        <v>Beaufort</v>
      </c>
      <c r="J57" s="1" t="str" cm="1">
        <f t="array" ref="J57">INDEX(Table2[Customer Last Name],MATCH(Table7[[#This Row],[Customer ID]],Table2[Customer ID],0),)</f>
        <v>Landry</v>
      </c>
      <c r="K57" s="1" cm="1">
        <f t="array" ref="K57">INDEX(Table4[Satisfaction Level (1 to 5)],MATCH(Table7[[#This Row],[Order ID]],Table4[Order ID],0),)</f>
        <v>5</v>
      </c>
    </row>
    <row r="58" spans="1:11" ht="14.25" customHeight="1" x14ac:dyDescent="0.35">
      <c r="A58" s="1">
        <v>57</v>
      </c>
      <c r="B58" s="1" t="s">
        <v>109</v>
      </c>
      <c r="C58" s="1" t="s">
        <v>2095</v>
      </c>
      <c r="D58" s="1">
        <v>4</v>
      </c>
      <c r="E58" s="1">
        <v>6</v>
      </c>
      <c r="F58" s="1">
        <f>Table7[[#This Row],[Quantity]]*Table7[[#This Row],[Unit Price]]</f>
        <v>24</v>
      </c>
      <c r="G58" s="1">
        <v>64</v>
      </c>
      <c r="H58" s="1" t="str">
        <f>_xlfn.XLOOKUP(Table7[[#This Row],[Order ID]],Table4[Order ID],Table4[Customer ID],"NOT FOUND",0)</f>
        <v>CUS9</v>
      </c>
      <c r="I58" s="1" t="str" cm="1">
        <f t="array" ref="I58">INDEX(Table2[Customer Frist Name],MATCH(Table7[[#This Row],[Customer ID]],Table2[Customer ID],0),)</f>
        <v>Beaufort</v>
      </c>
      <c r="J58" s="1" t="str" cm="1">
        <f t="array" ref="J58">INDEX(Table2[Customer Last Name],MATCH(Table7[[#This Row],[Customer ID]],Table2[Customer ID],0),)</f>
        <v>Landry</v>
      </c>
      <c r="K58" s="1" cm="1">
        <f t="array" ref="K58">INDEX(Table4[Satisfaction Level (1 to 5)],MATCH(Table7[[#This Row],[Order ID]],Table4[Order ID],0),)</f>
        <v>5</v>
      </c>
    </row>
    <row r="59" spans="1:11" ht="14.25" customHeight="1" x14ac:dyDescent="0.35">
      <c r="A59" s="1">
        <v>58</v>
      </c>
      <c r="B59" s="1" t="s">
        <v>112</v>
      </c>
      <c r="C59" s="1" t="s">
        <v>2085</v>
      </c>
      <c r="D59" s="1">
        <v>5</v>
      </c>
      <c r="E59" s="1">
        <v>7</v>
      </c>
      <c r="F59" s="1">
        <f>Table7[[#This Row],[Quantity]]*Table7[[#This Row],[Unit Price]]</f>
        <v>35</v>
      </c>
      <c r="G59" s="1">
        <v>154</v>
      </c>
      <c r="H59" s="1" t="str">
        <f>_xlfn.XLOOKUP(Table7[[#This Row],[Order ID]],Table4[Order ID],Table4[Customer ID],"NOT FOUND",0)</f>
        <v>CUS10</v>
      </c>
      <c r="I59" s="1" t="str" cm="1">
        <f t="array" ref="I59">INDEX(Table2[Customer Frist Name],MATCH(Table7[[#This Row],[Customer ID]],Table2[Customer ID],0),)</f>
        <v>Arno</v>
      </c>
      <c r="J59" s="1" t="str" cm="1">
        <f t="array" ref="J59">INDEX(Table2[Customer Last Name],MATCH(Table7[[#This Row],[Customer ID]],Table2[Customer ID],0),)</f>
        <v>Dupéré</v>
      </c>
      <c r="K59" s="1" cm="1">
        <f t="array" ref="K59">INDEX(Table4[Satisfaction Level (1 to 5)],MATCH(Table7[[#This Row],[Order ID]],Table4[Order ID],0),)</f>
        <v>4</v>
      </c>
    </row>
    <row r="60" spans="1:11" ht="14.25" customHeight="1" x14ac:dyDescent="0.35">
      <c r="A60" s="1">
        <v>59</v>
      </c>
      <c r="B60" s="1" t="s">
        <v>112</v>
      </c>
      <c r="C60" s="1" t="s">
        <v>2065</v>
      </c>
      <c r="D60" s="1">
        <v>2</v>
      </c>
      <c r="E60" s="1">
        <v>20</v>
      </c>
      <c r="F60" s="1">
        <f>Table7[[#This Row],[Quantity]]*Table7[[#This Row],[Unit Price]]</f>
        <v>40</v>
      </c>
      <c r="G60" s="1">
        <v>154</v>
      </c>
      <c r="H60" s="1" t="str">
        <f>_xlfn.XLOOKUP(Table7[[#This Row],[Order ID]],Table4[Order ID],Table4[Customer ID],"NOT FOUND",0)</f>
        <v>CUS10</v>
      </c>
      <c r="I60" s="1" t="str" cm="1">
        <f t="array" ref="I60">INDEX(Table2[Customer Frist Name],MATCH(Table7[[#This Row],[Customer ID]],Table2[Customer ID],0),)</f>
        <v>Arno</v>
      </c>
      <c r="J60" s="1" t="str" cm="1">
        <f t="array" ref="J60">INDEX(Table2[Customer Last Name],MATCH(Table7[[#This Row],[Customer ID]],Table2[Customer ID],0),)</f>
        <v>Dupéré</v>
      </c>
      <c r="K60" s="1" cm="1">
        <f t="array" ref="K60">INDEX(Table4[Satisfaction Level (1 to 5)],MATCH(Table7[[#This Row],[Order ID]],Table4[Order ID],0),)</f>
        <v>4</v>
      </c>
    </row>
    <row r="61" spans="1:11" ht="14.25" customHeight="1" x14ac:dyDescent="0.35">
      <c r="A61" s="1">
        <v>60</v>
      </c>
      <c r="B61" s="1" t="s">
        <v>112</v>
      </c>
      <c r="C61" s="1" t="s">
        <v>2094</v>
      </c>
      <c r="D61" s="1">
        <v>3</v>
      </c>
      <c r="E61" s="1">
        <v>22</v>
      </c>
      <c r="F61" s="1">
        <f>Table7[[#This Row],[Quantity]]*Table7[[#This Row],[Unit Price]]</f>
        <v>66</v>
      </c>
      <c r="G61" s="1">
        <v>154</v>
      </c>
      <c r="H61" s="1" t="str">
        <f>_xlfn.XLOOKUP(Table7[[#This Row],[Order ID]],Table4[Order ID],Table4[Customer ID],"NOT FOUND",0)</f>
        <v>CUS10</v>
      </c>
      <c r="I61" s="1" t="str" cm="1">
        <f t="array" ref="I61">INDEX(Table2[Customer Frist Name],MATCH(Table7[[#This Row],[Customer ID]],Table2[Customer ID],0),)</f>
        <v>Arno</v>
      </c>
      <c r="J61" s="1" t="str" cm="1">
        <f t="array" ref="J61">INDEX(Table2[Customer Last Name],MATCH(Table7[[#This Row],[Customer ID]],Table2[Customer ID],0),)</f>
        <v>Dupéré</v>
      </c>
      <c r="K61" s="1" cm="1">
        <f t="array" ref="K61">INDEX(Table4[Satisfaction Level (1 to 5)],MATCH(Table7[[#This Row],[Order ID]],Table4[Order ID],0),)</f>
        <v>4</v>
      </c>
    </row>
    <row r="62" spans="1:11" ht="14.25" customHeight="1" x14ac:dyDescent="0.35">
      <c r="A62" s="1">
        <v>61</v>
      </c>
      <c r="B62" s="1" t="s">
        <v>112</v>
      </c>
      <c r="C62" s="1" t="s">
        <v>2098</v>
      </c>
      <c r="D62" s="1">
        <v>1</v>
      </c>
      <c r="E62" s="1">
        <v>13</v>
      </c>
      <c r="F62" s="1">
        <f>Table7[[#This Row],[Quantity]]*Table7[[#This Row],[Unit Price]]</f>
        <v>13</v>
      </c>
      <c r="G62" s="1">
        <v>154</v>
      </c>
      <c r="H62" s="1" t="str">
        <f>_xlfn.XLOOKUP(Table7[[#This Row],[Order ID]],Table4[Order ID],Table4[Customer ID],"NOT FOUND",0)</f>
        <v>CUS10</v>
      </c>
      <c r="I62" s="1" t="str" cm="1">
        <f t="array" ref="I62">INDEX(Table2[Customer Frist Name],MATCH(Table7[[#This Row],[Customer ID]],Table2[Customer ID],0),)</f>
        <v>Arno</v>
      </c>
      <c r="J62" s="1" t="str" cm="1">
        <f t="array" ref="J62">INDEX(Table2[Customer Last Name],MATCH(Table7[[#This Row],[Customer ID]],Table2[Customer ID],0),)</f>
        <v>Dupéré</v>
      </c>
      <c r="K62" s="1" cm="1">
        <f t="array" ref="K62">INDEX(Table4[Satisfaction Level (1 to 5)],MATCH(Table7[[#This Row],[Order ID]],Table4[Order ID],0),)</f>
        <v>4</v>
      </c>
    </row>
    <row r="63" spans="1:11" ht="14.25" customHeight="1" x14ac:dyDescent="0.35">
      <c r="A63" s="1">
        <v>62</v>
      </c>
      <c r="B63" s="1" t="s">
        <v>117</v>
      </c>
      <c r="C63" s="1" t="s">
        <v>2081</v>
      </c>
      <c r="D63" s="1">
        <v>3</v>
      </c>
      <c r="E63" s="1">
        <v>9</v>
      </c>
      <c r="F63" s="1">
        <f>Table7[[#This Row],[Quantity]]*Table7[[#This Row],[Unit Price]]</f>
        <v>27</v>
      </c>
      <c r="G63" s="1">
        <v>114</v>
      </c>
      <c r="H63" s="1" t="str">
        <f>_xlfn.XLOOKUP(Table7[[#This Row],[Order ID]],Table4[Order ID],Table4[Customer ID],"NOT FOUND",0)</f>
        <v>CUS10</v>
      </c>
      <c r="I63" s="1" t="str" cm="1">
        <f t="array" ref="I63">INDEX(Table2[Customer Frist Name],MATCH(Table7[[#This Row],[Customer ID]],Table2[Customer ID],0),)</f>
        <v>Arno</v>
      </c>
      <c r="J63" s="1" t="str" cm="1">
        <f t="array" ref="J63">INDEX(Table2[Customer Last Name],MATCH(Table7[[#This Row],[Customer ID]],Table2[Customer ID],0),)</f>
        <v>Dupéré</v>
      </c>
      <c r="K63" s="1" cm="1">
        <f t="array" ref="K63">INDEX(Table4[Satisfaction Level (1 to 5)],MATCH(Table7[[#This Row],[Order ID]],Table4[Order ID],0),)</f>
        <v>5</v>
      </c>
    </row>
    <row r="64" spans="1:11" ht="14.25" customHeight="1" x14ac:dyDescent="0.35">
      <c r="A64" s="1">
        <v>63</v>
      </c>
      <c r="B64" s="1" t="s">
        <v>117</v>
      </c>
      <c r="C64" s="1" t="s">
        <v>2083</v>
      </c>
      <c r="D64" s="1">
        <v>3</v>
      </c>
      <c r="E64" s="1">
        <v>29</v>
      </c>
      <c r="F64" s="1">
        <f>Table7[[#This Row],[Quantity]]*Table7[[#This Row],[Unit Price]]</f>
        <v>87</v>
      </c>
      <c r="G64" s="1">
        <v>114</v>
      </c>
      <c r="H64" s="1" t="str">
        <f>_xlfn.XLOOKUP(Table7[[#This Row],[Order ID]],Table4[Order ID],Table4[Customer ID],"NOT FOUND",0)</f>
        <v>CUS10</v>
      </c>
      <c r="I64" s="1" t="str" cm="1">
        <f t="array" ref="I64">INDEX(Table2[Customer Frist Name],MATCH(Table7[[#This Row],[Customer ID]],Table2[Customer ID],0),)</f>
        <v>Arno</v>
      </c>
      <c r="J64" s="1" t="str" cm="1">
        <f t="array" ref="J64">INDEX(Table2[Customer Last Name],MATCH(Table7[[#This Row],[Customer ID]],Table2[Customer ID],0),)</f>
        <v>Dupéré</v>
      </c>
      <c r="K64" s="1" cm="1">
        <f t="array" ref="K64">INDEX(Table4[Satisfaction Level (1 to 5)],MATCH(Table7[[#This Row],[Order ID]],Table4[Order ID],0),)</f>
        <v>5</v>
      </c>
    </row>
    <row r="65" spans="1:11" ht="14.25" customHeight="1" x14ac:dyDescent="0.35">
      <c r="A65" s="1">
        <v>64</v>
      </c>
      <c r="B65" s="1" t="s">
        <v>120</v>
      </c>
      <c r="C65" s="1" t="s">
        <v>2065</v>
      </c>
      <c r="D65" s="1">
        <v>5</v>
      </c>
      <c r="E65" s="1">
        <v>20</v>
      </c>
      <c r="F65" s="1">
        <f>Table7[[#This Row],[Quantity]]*Table7[[#This Row],[Unit Price]]</f>
        <v>100</v>
      </c>
      <c r="G65" s="1">
        <v>100</v>
      </c>
      <c r="H65" s="1" t="str">
        <f>_xlfn.XLOOKUP(Table7[[#This Row],[Order ID]],Table4[Order ID],Table4[Customer ID],"NOT FOUND",0)</f>
        <v>CUS10</v>
      </c>
      <c r="I65" s="1" t="str" cm="1">
        <f t="array" ref="I65">INDEX(Table2[Customer Frist Name],MATCH(Table7[[#This Row],[Customer ID]],Table2[Customer ID],0),)</f>
        <v>Arno</v>
      </c>
      <c r="J65" s="1" t="str" cm="1">
        <f t="array" ref="J65">INDEX(Table2[Customer Last Name],MATCH(Table7[[#This Row],[Customer ID]],Table2[Customer ID],0),)</f>
        <v>Dupéré</v>
      </c>
      <c r="K65" s="1" cm="1">
        <f t="array" ref="K65">INDEX(Table4[Satisfaction Level (1 to 5)],MATCH(Table7[[#This Row],[Order ID]],Table4[Order ID],0),)</f>
        <v>5</v>
      </c>
    </row>
    <row r="66" spans="1:11" ht="14.25" customHeight="1" x14ac:dyDescent="0.35">
      <c r="A66" s="1">
        <v>65</v>
      </c>
      <c r="B66" s="1" t="s">
        <v>123</v>
      </c>
      <c r="C66" s="1" t="s">
        <v>2100</v>
      </c>
      <c r="D66" s="1">
        <v>2</v>
      </c>
      <c r="E66" s="1">
        <v>6</v>
      </c>
      <c r="F66" s="1">
        <f>Table7[[#This Row],[Quantity]]*Table7[[#This Row],[Unit Price]]</f>
        <v>12</v>
      </c>
      <c r="G66" s="1">
        <v>234</v>
      </c>
      <c r="H66" s="1" t="str">
        <f>_xlfn.XLOOKUP(Table7[[#This Row],[Order ID]],Table4[Order ID],Table4[Customer ID],"NOT FOUND",0)</f>
        <v>CUS10</v>
      </c>
      <c r="I66" s="1" t="str" cm="1">
        <f t="array" ref="I66">INDEX(Table2[Customer Frist Name],MATCH(Table7[[#This Row],[Customer ID]],Table2[Customer ID],0),)</f>
        <v>Arno</v>
      </c>
      <c r="J66" s="1" t="str" cm="1">
        <f t="array" ref="J66">INDEX(Table2[Customer Last Name],MATCH(Table7[[#This Row],[Customer ID]],Table2[Customer ID],0),)</f>
        <v>Dupéré</v>
      </c>
      <c r="K66" s="1" cm="1">
        <f t="array" ref="K66">INDEX(Table4[Satisfaction Level (1 to 5)],MATCH(Table7[[#This Row],[Order ID]],Table4[Order ID],0),)</f>
        <v>5</v>
      </c>
    </row>
    <row r="67" spans="1:11" ht="14.25" customHeight="1" x14ac:dyDescent="0.35">
      <c r="A67" s="1">
        <v>66</v>
      </c>
      <c r="B67" s="1" t="s">
        <v>123</v>
      </c>
      <c r="C67" s="1" t="s">
        <v>2076</v>
      </c>
      <c r="D67" s="1">
        <v>3</v>
      </c>
      <c r="E67" s="1">
        <v>14</v>
      </c>
      <c r="F67" s="1">
        <f>Table7[[#This Row],[Quantity]]*Table7[[#This Row],[Unit Price]]</f>
        <v>42</v>
      </c>
      <c r="G67" s="1">
        <v>234</v>
      </c>
      <c r="H67" s="1" t="str">
        <f>_xlfn.XLOOKUP(Table7[[#This Row],[Order ID]],Table4[Order ID],Table4[Customer ID],"NOT FOUND",0)</f>
        <v>CUS10</v>
      </c>
      <c r="I67" s="1" t="str" cm="1">
        <f t="array" ref="I67">INDEX(Table2[Customer Frist Name],MATCH(Table7[[#This Row],[Customer ID]],Table2[Customer ID],0),)</f>
        <v>Arno</v>
      </c>
      <c r="J67" s="1" t="str" cm="1">
        <f t="array" ref="J67">INDEX(Table2[Customer Last Name],MATCH(Table7[[#This Row],[Customer ID]],Table2[Customer ID],0),)</f>
        <v>Dupéré</v>
      </c>
      <c r="K67" s="1" cm="1">
        <f t="array" ref="K67">INDEX(Table4[Satisfaction Level (1 to 5)],MATCH(Table7[[#This Row],[Order ID]],Table4[Order ID],0),)</f>
        <v>5</v>
      </c>
    </row>
    <row r="68" spans="1:11" ht="14.25" customHeight="1" x14ac:dyDescent="0.35">
      <c r="A68" s="1">
        <v>67</v>
      </c>
      <c r="B68" s="1" t="s">
        <v>123</v>
      </c>
      <c r="C68" s="1" t="s">
        <v>2101</v>
      </c>
      <c r="D68" s="1">
        <v>5</v>
      </c>
      <c r="E68" s="1">
        <v>21</v>
      </c>
      <c r="F68" s="1">
        <f>Table7[[#This Row],[Quantity]]*Table7[[#This Row],[Unit Price]]</f>
        <v>105</v>
      </c>
      <c r="G68" s="1">
        <v>234</v>
      </c>
      <c r="H68" s="1" t="str">
        <f>_xlfn.XLOOKUP(Table7[[#This Row],[Order ID]],Table4[Order ID],Table4[Customer ID],"NOT FOUND",0)</f>
        <v>CUS10</v>
      </c>
      <c r="I68" s="1" t="str" cm="1">
        <f t="array" ref="I68">INDEX(Table2[Customer Frist Name],MATCH(Table7[[#This Row],[Customer ID]],Table2[Customer ID],0),)</f>
        <v>Arno</v>
      </c>
      <c r="J68" s="1" t="str" cm="1">
        <f t="array" ref="J68">INDEX(Table2[Customer Last Name],MATCH(Table7[[#This Row],[Customer ID]],Table2[Customer ID],0),)</f>
        <v>Dupéré</v>
      </c>
      <c r="K68" s="1" cm="1">
        <f t="array" ref="K68">INDEX(Table4[Satisfaction Level (1 to 5)],MATCH(Table7[[#This Row],[Order ID]],Table4[Order ID],0),)</f>
        <v>5</v>
      </c>
    </row>
    <row r="69" spans="1:11" ht="14.25" customHeight="1" x14ac:dyDescent="0.35">
      <c r="A69" s="1">
        <v>68</v>
      </c>
      <c r="B69" s="1" t="s">
        <v>123</v>
      </c>
      <c r="C69" s="1" t="s">
        <v>2074</v>
      </c>
      <c r="D69" s="1">
        <v>5</v>
      </c>
      <c r="E69" s="1">
        <v>15</v>
      </c>
      <c r="F69" s="1">
        <f>Table7[[#This Row],[Quantity]]*Table7[[#This Row],[Unit Price]]</f>
        <v>75</v>
      </c>
      <c r="G69" s="1">
        <v>234</v>
      </c>
      <c r="H69" s="1" t="str">
        <f>_xlfn.XLOOKUP(Table7[[#This Row],[Order ID]],Table4[Order ID],Table4[Customer ID],"NOT FOUND",0)</f>
        <v>CUS10</v>
      </c>
      <c r="I69" s="1" t="str" cm="1">
        <f t="array" ref="I69">INDEX(Table2[Customer Frist Name],MATCH(Table7[[#This Row],[Customer ID]],Table2[Customer ID],0),)</f>
        <v>Arno</v>
      </c>
      <c r="J69" s="1" t="str" cm="1">
        <f t="array" ref="J69">INDEX(Table2[Customer Last Name],MATCH(Table7[[#This Row],[Customer ID]],Table2[Customer ID],0),)</f>
        <v>Dupéré</v>
      </c>
      <c r="K69" s="1" cm="1">
        <f t="array" ref="K69">INDEX(Table4[Satisfaction Level (1 to 5)],MATCH(Table7[[#This Row],[Order ID]],Table4[Order ID],0),)</f>
        <v>5</v>
      </c>
    </row>
    <row r="70" spans="1:11" ht="14.25" customHeight="1" x14ac:dyDescent="0.35">
      <c r="A70" s="1">
        <v>69</v>
      </c>
      <c r="B70" s="1" t="s">
        <v>126</v>
      </c>
      <c r="C70" s="1" t="s">
        <v>2092</v>
      </c>
      <c r="D70" s="1">
        <v>3</v>
      </c>
      <c r="E70" s="1">
        <v>17</v>
      </c>
      <c r="F70" s="1">
        <f>Table7[[#This Row],[Quantity]]*Table7[[#This Row],[Unit Price]]</f>
        <v>51</v>
      </c>
      <c r="G70" s="1">
        <v>306</v>
      </c>
      <c r="H70" s="1" t="str">
        <f>_xlfn.XLOOKUP(Table7[[#This Row],[Order ID]],Table4[Order ID],Table4[Customer ID],"NOT FOUND",0)</f>
        <v>CUS11</v>
      </c>
      <c r="I70" s="1" t="str" cm="1">
        <f t="array" ref="I70">INDEX(Table2[Customer Frist Name],MATCH(Table7[[#This Row],[Customer ID]],Table2[Customer ID],0),)</f>
        <v>Aubrey</v>
      </c>
      <c r="J70" s="1" t="str" cm="1">
        <f t="array" ref="J70">INDEX(Table2[Customer Last Name],MATCH(Table7[[#This Row],[Customer ID]],Table2[Customer ID],0),)</f>
        <v>Miron</v>
      </c>
      <c r="K70" s="1" cm="1">
        <f t="array" ref="K70">INDEX(Table4[Satisfaction Level (1 to 5)],MATCH(Table7[[#This Row],[Order ID]],Table4[Order ID],0),)</f>
        <v>5</v>
      </c>
    </row>
    <row r="71" spans="1:11" ht="14.25" customHeight="1" x14ac:dyDescent="0.35">
      <c r="A71" s="1">
        <v>70</v>
      </c>
      <c r="B71" s="1" t="s">
        <v>126</v>
      </c>
      <c r="C71" s="1" t="s">
        <v>2102</v>
      </c>
      <c r="D71" s="1">
        <v>3</v>
      </c>
      <c r="E71" s="1">
        <v>17</v>
      </c>
      <c r="F71" s="1">
        <f>Table7[[#This Row],[Quantity]]*Table7[[#This Row],[Unit Price]]</f>
        <v>51</v>
      </c>
      <c r="G71" s="1">
        <v>306</v>
      </c>
      <c r="H71" s="1" t="str">
        <f>_xlfn.XLOOKUP(Table7[[#This Row],[Order ID]],Table4[Order ID],Table4[Customer ID],"NOT FOUND",0)</f>
        <v>CUS11</v>
      </c>
      <c r="I71" s="1" t="str" cm="1">
        <f t="array" ref="I71">INDEX(Table2[Customer Frist Name],MATCH(Table7[[#This Row],[Customer ID]],Table2[Customer ID],0),)</f>
        <v>Aubrey</v>
      </c>
      <c r="J71" s="1" t="str" cm="1">
        <f t="array" ref="J71">INDEX(Table2[Customer Last Name],MATCH(Table7[[#This Row],[Customer ID]],Table2[Customer ID],0),)</f>
        <v>Miron</v>
      </c>
      <c r="K71" s="1" cm="1">
        <f t="array" ref="K71">INDEX(Table4[Satisfaction Level (1 to 5)],MATCH(Table7[[#This Row],[Order ID]],Table4[Order ID],0),)</f>
        <v>5</v>
      </c>
    </row>
    <row r="72" spans="1:11" ht="14.25" customHeight="1" x14ac:dyDescent="0.35">
      <c r="A72" s="1">
        <v>71</v>
      </c>
      <c r="B72" s="1" t="s">
        <v>126</v>
      </c>
      <c r="C72" s="1" t="s">
        <v>2102</v>
      </c>
      <c r="D72" s="1">
        <v>6</v>
      </c>
      <c r="E72" s="1">
        <v>17</v>
      </c>
      <c r="F72" s="1">
        <f>Table7[[#This Row],[Quantity]]*Table7[[#This Row],[Unit Price]]</f>
        <v>102</v>
      </c>
      <c r="G72" s="1">
        <v>306</v>
      </c>
      <c r="H72" s="1" t="str">
        <f>_xlfn.XLOOKUP(Table7[[#This Row],[Order ID]],Table4[Order ID],Table4[Customer ID],"NOT FOUND",0)</f>
        <v>CUS11</v>
      </c>
      <c r="I72" s="1" t="str" cm="1">
        <f t="array" ref="I72">INDEX(Table2[Customer Frist Name],MATCH(Table7[[#This Row],[Customer ID]],Table2[Customer ID],0),)</f>
        <v>Aubrey</v>
      </c>
      <c r="J72" s="1" t="str" cm="1">
        <f t="array" ref="J72">INDEX(Table2[Customer Last Name],MATCH(Table7[[#This Row],[Customer ID]],Table2[Customer ID],0),)</f>
        <v>Miron</v>
      </c>
      <c r="K72" s="1" cm="1">
        <f t="array" ref="K72">INDEX(Table4[Satisfaction Level (1 to 5)],MATCH(Table7[[#This Row],[Order ID]],Table4[Order ID],0),)</f>
        <v>5</v>
      </c>
    </row>
    <row r="73" spans="1:11" ht="14.25" customHeight="1" x14ac:dyDescent="0.35">
      <c r="A73" s="1">
        <v>72</v>
      </c>
      <c r="B73" s="1" t="s">
        <v>126</v>
      </c>
      <c r="C73" s="1" t="s">
        <v>2063</v>
      </c>
      <c r="D73" s="1">
        <v>2</v>
      </c>
      <c r="E73" s="1">
        <v>28</v>
      </c>
      <c r="F73" s="1">
        <f>Table7[[#This Row],[Quantity]]*Table7[[#This Row],[Unit Price]]</f>
        <v>56</v>
      </c>
      <c r="G73" s="1">
        <v>306</v>
      </c>
      <c r="H73" s="1" t="str">
        <f>_xlfn.XLOOKUP(Table7[[#This Row],[Order ID]],Table4[Order ID],Table4[Customer ID],"NOT FOUND",0)</f>
        <v>CUS11</v>
      </c>
      <c r="I73" s="1" t="str" cm="1">
        <f t="array" ref="I73">INDEX(Table2[Customer Frist Name],MATCH(Table7[[#This Row],[Customer ID]],Table2[Customer ID],0),)</f>
        <v>Aubrey</v>
      </c>
      <c r="J73" s="1" t="str" cm="1">
        <f t="array" ref="J73">INDEX(Table2[Customer Last Name],MATCH(Table7[[#This Row],[Customer ID]],Table2[Customer ID],0),)</f>
        <v>Miron</v>
      </c>
      <c r="K73" s="1" cm="1">
        <f t="array" ref="K73">INDEX(Table4[Satisfaction Level (1 to 5)],MATCH(Table7[[#This Row],[Order ID]],Table4[Order ID],0),)</f>
        <v>5</v>
      </c>
    </row>
    <row r="74" spans="1:11" ht="14.25" customHeight="1" x14ac:dyDescent="0.35">
      <c r="A74" s="1">
        <v>73</v>
      </c>
      <c r="B74" s="1" t="s">
        <v>126</v>
      </c>
      <c r="C74" s="1" t="s">
        <v>2103</v>
      </c>
      <c r="D74" s="1">
        <v>2</v>
      </c>
      <c r="E74" s="1">
        <v>23</v>
      </c>
      <c r="F74" s="1">
        <f>Table7[[#This Row],[Quantity]]*Table7[[#This Row],[Unit Price]]</f>
        <v>46</v>
      </c>
      <c r="G74" s="1">
        <v>306</v>
      </c>
      <c r="H74" s="1" t="str">
        <f>_xlfn.XLOOKUP(Table7[[#This Row],[Order ID]],Table4[Order ID],Table4[Customer ID],"NOT FOUND",0)</f>
        <v>CUS11</v>
      </c>
      <c r="I74" s="1" t="str" cm="1">
        <f t="array" ref="I74">INDEX(Table2[Customer Frist Name],MATCH(Table7[[#This Row],[Customer ID]],Table2[Customer ID],0),)</f>
        <v>Aubrey</v>
      </c>
      <c r="J74" s="1" t="str" cm="1">
        <f t="array" ref="J74">INDEX(Table2[Customer Last Name],MATCH(Table7[[#This Row],[Customer ID]],Table2[Customer ID],0),)</f>
        <v>Miron</v>
      </c>
      <c r="K74" s="1" cm="1">
        <f t="array" ref="K74">INDEX(Table4[Satisfaction Level (1 to 5)],MATCH(Table7[[#This Row],[Order ID]],Table4[Order ID],0),)</f>
        <v>5</v>
      </c>
    </row>
    <row r="75" spans="1:11" ht="14.25" customHeight="1" x14ac:dyDescent="0.35">
      <c r="A75" s="1">
        <v>74</v>
      </c>
      <c r="B75" s="1" t="s">
        <v>130</v>
      </c>
      <c r="C75" s="1" t="s">
        <v>2104</v>
      </c>
      <c r="D75" s="1">
        <v>4</v>
      </c>
      <c r="E75" s="1">
        <v>25</v>
      </c>
      <c r="F75" s="1">
        <f>Table7[[#This Row],[Quantity]]*Table7[[#This Row],[Unit Price]]</f>
        <v>100</v>
      </c>
      <c r="G75" s="1">
        <v>100</v>
      </c>
      <c r="H75" s="1" t="str">
        <f>_xlfn.XLOOKUP(Table7[[#This Row],[Order ID]],Table4[Order ID],Table4[Customer ID],"NOT FOUND",0)</f>
        <v>CUS11</v>
      </c>
      <c r="I75" s="1" t="str" cm="1">
        <f t="array" ref="I75">INDEX(Table2[Customer Frist Name],MATCH(Table7[[#This Row],[Customer ID]],Table2[Customer ID],0),)</f>
        <v>Aubrey</v>
      </c>
      <c r="J75" s="1" t="str" cm="1">
        <f t="array" ref="J75">INDEX(Table2[Customer Last Name],MATCH(Table7[[#This Row],[Customer ID]],Table2[Customer ID],0),)</f>
        <v>Miron</v>
      </c>
      <c r="K75" s="1" cm="1">
        <f t="array" ref="K75">INDEX(Table4[Satisfaction Level (1 to 5)],MATCH(Table7[[#This Row],[Order ID]],Table4[Order ID],0),)</f>
        <v>3</v>
      </c>
    </row>
    <row r="76" spans="1:11" ht="14.25" customHeight="1" x14ac:dyDescent="0.35">
      <c r="A76" s="1">
        <v>75</v>
      </c>
      <c r="B76" s="1" t="s">
        <v>132</v>
      </c>
      <c r="C76" s="1" t="s">
        <v>2062</v>
      </c>
      <c r="D76" s="1">
        <v>5</v>
      </c>
      <c r="E76" s="1">
        <v>21</v>
      </c>
      <c r="F76" s="1">
        <f>Table7[[#This Row],[Quantity]]*Table7[[#This Row],[Unit Price]]</f>
        <v>105</v>
      </c>
      <c r="G76" s="1">
        <v>105</v>
      </c>
      <c r="H76" s="1" t="str">
        <f>_xlfn.XLOOKUP(Table7[[#This Row],[Order ID]],Table4[Order ID],Table4[Customer ID],"NOT FOUND",0)</f>
        <v>CUS12</v>
      </c>
      <c r="I76" s="1" t="str" cm="1">
        <f t="array" ref="I76">INDEX(Table2[Customer Frist Name],MATCH(Table7[[#This Row],[Customer ID]],Table2[Customer ID],0),)</f>
        <v>Claude</v>
      </c>
      <c r="J76" s="1" t="str" cm="1">
        <f t="array" ref="J76">INDEX(Table2[Customer Last Name],MATCH(Table7[[#This Row],[Customer ID]],Table2[Customer ID],0),)</f>
        <v>Chenard</v>
      </c>
      <c r="K76" s="1" cm="1">
        <f t="array" ref="K76">INDEX(Table4[Satisfaction Level (1 to 5)],MATCH(Table7[[#This Row],[Order ID]],Table4[Order ID],0),)</f>
        <v>4</v>
      </c>
    </row>
    <row r="77" spans="1:11" ht="14.25" customHeight="1" x14ac:dyDescent="0.35">
      <c r="A77" s="1">
        <v>76</v>
      </c>
      <c r="B77" s="1" t="s">
        <v>137</v>
      </c>
      <c r="C77" s="1" t="s">
        <v>2105</v>
      </c>
      <c r="D77" s="1">
        <v>5</v>
      </c>
      <c r="E77" s="1">
        <v>30</v>
      </c>
      <c r="F77" s="1">
        <f>Table7[[#This Row],[Quantity]]*Table7[[#This Row],[Unit Price]]</f>
        <v>150</v>
      </c>
      <c r="G77" s="1">
        <v>297</v>
      </c>
      <c r="H77" s="1" t="str">
        <f>_xlfn.XLOOKUP(Table7[[#This Row],[Order ID]],Table4[Order ID],Table4[Customer ID],"NOT FOUND",0)</f>
        <v>CUS12</v>
      </c>
      <c r="I77" s="1" t="str" cm="1">
        <f t="array" ref="I77">INDEX(Table2[Customer Frist Name],MATCH(Table7[[#This Row],[Customer ID]],Table2[Customer ID],0),)</f>
        <v>Claude</v>
      </c>
      <c r="J77" s="1" t="str" cm="1">
        <f t="array" ref="J77">INDEX(Table2[Customer Last Name],MATCH(Table7[[#This Row],[Customer ID]],Table2[Customer ID],0),)</f>
        <v>Chenard</v>
      </c>
      <c r="K77" s="1" cm="1">
        <f t="array" ref="K77">INDEX(Table4[Satisfaction Level (1 to 5)],MATCH(Table7[[#This Row],[Order ID]],Table4[Order ID],0),)</f>
        <v>2</v>
      </c>
    </row>
    <row r="78" spans="1:11" ht="14.25" customHeight="1" x14ac:dyDescent="0.35">
      <c r="A78" s="1">
        <v>77</v>
      </c>
      <c r="B78" s="1" t="s">
        <v>137</v>
      </c>
      <c r="C78" s="1" t="s">
        <v>2089</v>
      </c>
      <c r="D78" s="1">
        <v>2</v>
      </c>
      <c r="E78" s="1">
        <v>11</v>
      </c>
      <c r="F78" s="1">
        <f>Table7[[#This Row],[Quantity]]*Table7[[#This Row],[Unit Price]]</f>
        <v>22</v>
      </c>
      <c r="G78" s="1">
        <v>297</v>
      </c>
      <c r="H78" s="1" t="str">
        <f>_xlfn.XLOOKUP(Table7[[#This Row],[Order ID]],Table4[Order ID],Table4[Customer ID],"NOT FOUND",0)</f>
        <v>CUS12</v>
      </c>
      <c r="I78" s="1" t="str" cm="1">
        <f t="array" ref="I78">INDEX(Table2[Customer Frist Name],MATCH(Table7[[#This Row],[Customer ID]],Table2[Customer ID],0),)</f>
        <v>Claude</v>
      </c>
      <c r="J78" s="1" t="str" cm="1">
        <f t="array" ref="J78">INDEX(Table2[Customer Last Name],MATCH(Table7[[#This Row],[Customer ID]],Table2[Customer ID],0),)</f>
        <v>Chenard</v>
      </c>
      <c r="K78" s="1" cm="1">
        <f t="array" ref="K78">INDEX(Table4[Satisfaction Level (1 to 5)],MATCH(Table7[[#This Row],[Order ID]],Table4[Order ID],0),)</f>
        <v>2</v>
      </c>
    </row>
    <row r="79" spans="1:11" ht="14.25" customHeight="1" x14ac:dyDescent="0.35">
      <c r="A79" s="1">
        <v>78</v>
      </c>
      <c r="B79" s="1" t="s">
        <v>137</v>
      </c>
      <c r="C79" s="1" t="s">
        <v>2106</v>
      </c>
      <c r="D79" s="1">
        <v>5</v>
      </c>
      <c r="E79" s="1">
        <v>25</v>
      </c>
      <c r="F79" s="1">
        <f>Table7[[#This Row],[Quantity]]*Table7[[#This Row],[Unit Price]]</f>
        <v>125</v>
      </c>
      <c r="G79" s="1">
        <v>297</v>
      </c>
      <c r="H79" s="1" t="str">
        <f>_xlfn.XLOOKUP(Table7[[#This Row],[Order ID]],Table4[Order ID],Table4[Customer ID],"NOT FOUND",0)</f>
        <v>CUS12</v>
      </c>
      <c r="I79" s="1" t="str" cm="1">
        <f t="array" ref="I79">INDEX(Table2[Customer Frist Name],MATCH(Table7[[#This Row],[Customer ID]],Table2[Customer ID],0),)</f>
        <v>Claude</v>
      </c>
      <c r="J79" s="1" t="str" cm="1">
        <f t="array" ref="J79">INDEX(Table2[Customer Last Name],MATCH(Table7[[#This Row],[Customer ID]],Table2[Customer ID],0),)</f>
        <v>Chenard</v>
      </c>
      <c r="K79" s="1" cm="1">
        <f t="array" ref="K79">INDEX(Table4[Satisfaction Level (1 to 5)],MATCH(Table7[[#This Row],[Order ID]],Table4[Order ID],0),)</f>
        <v>2</v>
      </c>
    </row>
    <row r="80" spans="1:11" ht="14.25" customHeight="1" x14ac:dyDescent="0.35">
      <c r="A80" s="1">
        <v>79</v>
      </c>
      <c r="B80" s="1" t="s">
        <v>140</v>
      </c>
      <c r="C80" s="1" t="s">
        <v>2068</v>
      </c>
      <c r="D80" s="1">
        <v>5</v>
      </c>
      <c r="E80" s="1">
        <v>20</v>
      </c>
      <c r="F80" s="1">
        <f>Table7[[#This Row],[Quantity]]*Table7[[#This Row],[Unit Price]]</f>
        <v>100</v>
      </c>
      <c r="G80" s="1">
        <v>100</v>
      </c>
      <c r="H80" s="1" t="str">
        <f>_xlfn.XLOOKUP(Table7[[#This Row],[Order ID]],Table4[Order ID],Table4[Customer ID],"NOT FOUND",0)</f>
        <v>CUS13</v>
      </c>
      <c r="I80" s="1" t="str" cm="1">
        <f t="array" ref="I80">INDEX(Table2[Customer Frist Name],MATCH(Table7[[#This Row],[Customer ID]],Table2[Customer ID],0),)</f>
        <v>Joy</v>
      </c>
      <c r="J80" s="1" t="str" cm="1">
        <f t="array" ref="J80">INDEX(Table2[Customer Last Name],MATCH(Table7[[#This Row],[Customer ID]],Table2[Customer ID],0),)</f>
        <v>Desruisseaux</v>
      </c>
      <c r="K80" s="1" cm="1">
        <f t="array" ref="K80">INDEX(Table4[Satisfaction Level (1 to 5)],MATCH(Table7[[#This Row],[Order ID]],Table4[Order ID],0),)</f>
        <v>5</v>
      </c>
    </row>
    <row r="81" spans="1:11" ht="14.25" customHeight="1" x14ac:dyDescent="0.35">
      <c r="A81" s="1">
        <v>80</v>
      </c>
      <c r="B81" s="1" t="s">
        <v>145</v>
      </c>
      <c r="C81" s="1" t="s">
        <v>2072</v>
      </c>
      <c r="D81" s="1">
        <v>2</v>
      </c>
      <c r="E81" s="1">
        <v>23</v>
      </c>
      <c r="F81" s="1">
        <f>Table7[[#This Row],[Quantity]]*Table7[[#This Row],[Unit Price]]</f>
        <v>46</v>
      </c>
      <c r="G81" s="1">
        <v>106</v>
      </c>
      <c r="H81" s="1" t="str">
        <f>_xlfn.XLOOKUP(Table7[[#This Row],[Order ID]],Table4[Order ID],Table4[Customer ID],"NOT FOUND",0)</f>
        <v>CUS13</v>
      </c>
      <c r="I81" s="1" t="str" cm="1">
        <f t="array" ref="I81">INDEX(Table2[Customer Frist Name],MATCH(Table7[[#This Row],[Customer ID]],Table2[Customer ID],0),)</f>
        <v>Joy</v>
      </c>
      <c r="J81" s="1" t="str" cm="1">
        <f t="array" ref="J81">INDEX(Table2[Customer Last Name],MATCH(Table7[[#This Row],[Customer ID]],Table2[Customer ID],0),)</f>
        <v>Desruisseaux</v>
      </c>
      <c r="K81" s="1" cm="1">
        <f t="array" ref="K81">INDEX(Table4[Satisfaction Level (1 to 5)],MATCH(Table7[[#This Row],[Order ID]],Table4[Order ID],0),)</f>
        <v>5</v>
      </c>
    </row>
    <row r="82" spans="1:11" ht="14.25" customHeight="1" x14ac:dyDescent="0.35">
      <c r="A82" s="1">
        <v>81</v>
      </c>
      <c r="B82" s="1" t="s">
        <v>145</v>
      </c>
      <c r="C82" s="1" t="s">
        <v>2077</v>
      </c>
      <c r="D82" s="1">
        <v>3</v>
      </c>
      <c r="E82" s="1">
        <v>20</v>
      </c>
      <c r="F82" s="1">
        <f>Table7[[#This Row],[Quantity]]*Table7[[#This Row],[Unit Price]]</f>
        <v>60</v>
      </c>
      <c r="G82" s="1">
        <v>106</v>
      </c>
      <c r="H82" s="1" t="str">
        <f>_xlfn.XLOOKUP(Table7[[#This Row],[Order ID]],Table4[Order ID],Table4[Customer ID],"NOT FOUND",0)</f>
        <v>CUS13</v>
      </c>
      <c r="I82" s="1" t="str" cm="1">
        <f t="array" ref="I82">INDEX(Table2[Customer Frist Name],MATCH(Table7[[#This Row],[Customer ID]],Table2[Customer ID],0),)</f>
        <v>Joy</v>
      </c>
      <c r="J82" s="1" t="str" cm="1">
        <f t="array" ref="J82">INDEX(Table2[Customer Last Name],MATCH(Table7[[#This Row],[Customer ID]],Table2[Customer ID],0),)</f>
        <v>Desruisseaux</v>
      </c>
      <c r="K82" s="1" cm="1">
        <f t="array" ref="K82">INDEX(Table4[Satisfaction Level (1 to 5)],MATCH(Table7[[#This Row],[Order ID]],Table4[Order ID],0),)</f>
        <v>5</v>
      </c>
    </row>
    <row r="83" spans="1:11" ht="14.25" customHeight="1" x14ac:dyDescent="0.35">
      <c r="A83" s="1">
        <v>82</v>
      </c>
      <c r="B83" s="1" t="s">
        <v>148</v>
      </c>
      <c r="C83" s="1" t="s">
        <v>2081</v>
      </c>
      <c r="D83" s="1">
        <v>3</v>
      </c>
      <c r="E83" s="1">
        <v>9</v>
      </c>
      <c r="F83" s="1">
        <f>Table7[[#This Row],[Quantity]]*Table7[[#This Row],[Unit Price]]</f>
        <v>27</v>
      </c>
      <c r="G83" s="1">
        <v>27</v>
      </c>
      <c r="H83" s="1" t="str">
        <f>_xlfn.XLOOKUP(Table7[[#This Row],[Order ID]],Table4[Order ID],Table4[Customer ID],"NOT FOUND",0)</f>
        <v>CUS14</v>
      </c>
      <c r="I83" s="1" t="str" cm="1">
        <f t="array" ref="I83">INDEX(Table2[Customer Frist Name],MATCH(Table7[[#This Row],[Customer ID]],Table2[Customer ID],0),)</f>
        <v>Eugène</v>
      </c>
      <c r="J83" s="1" t="str" cm="1">
        <f t="array" ref="J83">INDEX(Table2[Customer Last Name],MATCH(Table7[[#This Row],[Customer ID]],Table2[Customer ID],0),)</f>
        <v>Dostie</v>
      </c>
      <c r="K83" s="1" cm="1">
        <f t="array" ref="K83">INDEX(Table4[Satisfaction Level (1 to 5)],MATCH(Table7[[#This Row],[Order ID]],Table4[Order ID],0),)</f>
        <v>1</v>
      </c>
    </row>
    <row r="84" spans="1:11" ht="14.25" customHeight="1" x14ac:dyDescent="0.35">
      <c r="A84" s="1">
        <v>83</v>
      </c>
      <c r="B84" s="1" t="s">
        <v>153</v>
      </c>
      <c r="C84" s="1" t="s">
        <v>2086</v>
      </c>
      <c r="D84" s="1">
        <v>1</v>
      </c>
      <c r="E84" s="1">
        <v>28</v>
      </c>
      <c r="F84" s="1">
        <f>Table7[[#This Row],[Quantity]]*Table7[[#This Row],[Unit Price]]</f>
        <v>28</v>
      </c>
      <c r="G84" s="1">
        <v>28</v>
      </c>
      <c r="H84" s="1" t="str">
        <f>_xlfn.XLOOKUP(Table7[[#This Row],[Order ID]],Table4[Order ID],Table4[Customer ID],"NOT FOUND",0)</f>
        <v>CUS14</v>
      </c>
      <c r="I84" s="1" t="str" cm="1">
        <f t="array" ref="I84">INDEX(Table2[Customer Frist Name],MATCH(Table7[[#This Row],[Customer ID]],Table2[Customer ID],0),)</f>
        <v>Eugène</v>
      </c>
      <c r="J84" s="1" t="str" cm="1">
        <f t="array" ref="J84">INDEX(Table2[Customer Last Name],MATCH(Table7[[#This Row],[Customer ID]],Table2[Customer ID],0),)</f>
        <v>Dostie</v>
      </c>
      <c r="K84" s="1" cm="1">
        <f t="array" ref="K84">INDEX(Table4[Satisfaction Level (1 to 5)],MATCH(Table7[[#This Row],[Order ID]],Table4[Order ID],0),)</f>
        <v>1</v>
      </c>
    </row>
    <row r="85" spans="1:11" ht="14.25" customHeight="1" x14ac:dyDescent="0.35">
      <c r="A85" s="1">
        <v>84</v>
      </c>
      <c r="B85" s="1" t="s">
        <v>156</v>
      </c>
      <c r="C85" s="1" t="s">
        <v>2077</v>
      </c>
      <c r="D85" s="1">
        <v>3</v>
      </c>
      <c r="E85" s="1">
        <v>20</v>
      </c>
      <c r="F85" s="1">
        <f>Table7[[#This Row],[Quantity]]*Table7[[#This Row],[Unit Price]]</f>
        <v>60</v>
      </c>
      <c r="G85" s="1">
        <v>165</v>
      </c>
      <c r="H85" s="1" t="str">
        <f>_xlfn.XLOOKUP(Table7[[#This Row],[Order ID]],Table4[Order ID],Table4[Customer ID],"NOT FOUND",0)</f>
        <v>CUS14</v>
      </c>
      <c r="I85" s="1" t="str" cm="1">
        <f t="array" ref="I85">INDEX(Table2[Customer Frist Name],MATCH(Table7[[#This Row],[Customer ID]],Table2[Customer ID],0),)</f>
        <v>Eugène</v>
      </c>
      <c r="J85" s="1" t="str" cm="1">
        <f t="array" ref="J85">INDEX(Table2[Customer Last Name],MATCH(Table7[[#This Row],[Customer ID]],Table2[Customer ID],0),)</f>
        <v>Dostie</v>
      </c>
      <c r="K85" s="1" cm="1">
        <f t="array" ref="K85">INDEX(Table4[Satisfaction Level (1 to 5)],MATCH(Table7[[#This Row],[Order ID]],Table4[Order ID],0),)</f>
        <v>3</v>
      </c>
    </row>
    <row r="86" spans="1:11" ht="14.25" customHeight="1" x14ac:dyDescent="0.35">
      <c r="A86" s="1">
        <v>85</v>
      </c>
      <c r="B86" s="1" t="s">
        <v>156</v>
      </c>
      <c r="C86" s="1" t="s">
        <v>2062</v>
      </c>
      <c r="D86" s="1">
        <v>5</v>
      </c>
      <c r="E86" s="1">
        <v>21</v>
      </c>
      <c r="F86" s="1">
        <f>Table7[[#This Row],[Quantity]]*Table7[[#This Row],[Unit Price]]</f>
        <v>105</v>
      </c>
      <c r="G86" s="1">
        <v>165</v>
      </c>
      <c r="H86" s="1" t="str">
        <f>_xlfn.XLOOKUP(Table7[[#This Row],[Order ID]],Table4[Order ID],Table4[Customer ID],"NOT FOUND",0)</f>
        <v>CUS14</v>
      </c>
      <c r="I86" s="1" t="str" cm="1">
        <f t="array" ref="I86">INDEX(Table2[Customer Frist Name],MATCH(Table7[[#This Row],[Customer ID]],Table2[Customer ID],0),)</f>
        <v>Eugène</v>
      </c>
      <c r="J86" s="1" t="str" cm="1">
        <f t="array" ref="J86">INDEX(Table2[Customer Last Name],MATCH(Table7[[#This Row],[Customer ID]],Table2[Customer ID],0),)</f>
        <v>Dostie</v>
      </c>
      <c r="K86" s="1" cm="1">
        <f t="array" ref="K86">INDEX(Table4[Satisfaction Level (1 to 5)],MATCH(Table7[[#This Row],[Order ID]],Table4[Order ID],0),)</f>
        <v>3</v>
      </c>
    </row>
    <row r="87" spans="1:11" ht="14.25" customHeight="1" x14ac:dyDescent="0.35">
      <c r="A87" s="1">
        <v>86</v>
      </c>
      <c r="B87" s="1" t="s">
        <v>160</v>
      </c>
      <c r="C87" s="1" t="s">
        <v>2067</v>
      </c>
      <c r="D87" s="1">
        <v>1</v>
      </c>
      <c r="E87" s="1">
        <v>28</v>
      </c>
      <c r="F87" s="1">
        <f>Table7[[#This Row],[Quantity]]*Table7[[#This Row],[Unit Price]]</f>
        <v>28</v>
      </c>
      <c r="G87" s="1">
        <v>245</v>
      </c>
      <c r="H87" s="1" t="str">
        <f>_xlfn.XLOOKUP(Table7[[#This Row],[Order ID]],Table4[Order ID],Table4[Customer ID],"NOT FOUND",0)</f>
        <v>CUS15</v>
      </c>
      <c r="I87" s="1" t="str" cm="1">
        <f t="array" ref="I87">INDEX(Table2[Customer Frist Name],MATCH(Table7[[#This Row],[Customer ID]],Table2[Customer ID],0),)</f>
        <v>Millard</v>
      </c>
      <c r="J87" s="1" t="str" cm="1">
        <f t="array" ref="J87">INDEX(Table2[Customer Last Name],MATCH(Table7[[#This Row],[Customer ID]],Table2[Customer ID],0),)</f>
        <v>Charpie</v>
      </c>
      <c r="K87" s="1" cm="1">
        <f t="array" ref="K87">INDEX(Table4[Satisfaction Level (1 to 5)],MATCH(Table7[[#This Row],[Order ID]],Table4[Order ID],0),)</f>
        <v>3</v>
      </c>
    </row>
    <row r="88" spans="1:11" ht="14.25" customHeight="1" x14ac:dyDescent="0.35">
      <c r="A88" s="1">
        <v>87</v>
      </c>
      <c r="B88" s="1" t="s">
        <v>160</v>
      </c>
      <c r="C88" s="1" t="s">
        <v>2083</v>
      </c>
      <c r="D88" s="1">
        <v>4</v>
      </c>
      <c r="E88" s="1">
        <v>29</v>
      </c>
      <c r="F88" s="1">
        <f>Table7[[#This Row],[Quantity]]*Table7[[#This Row],[Unit Price]]</f>
        <v>116</v>
      </c>
      <c r="G88" s="1">
        <v>245</v>
      </c>
      <c r="H88" s="1" t="str">
        <f>_xlfn.XLOOKUP(Table7[[#This Row],[Order ID]],Table4[Order ID],Table4[Customer ID],"NOT FOUND",0)</f>
        <v>CUS15</v>
      </c>
      <c r="I88" s="1" t="str" cm="1">
        <f t="array" ref="I88">INDEX(Table2[Customer Frist Name],MATCH(Table7[[#This Row],[Customer ID]],Table2[Customer ID],0),)</f>
        <v>Millard</v>
      </c>
      <c r="J88" s="1" t="str" cm="1">
        <f t="array" ref="J88">INDEX(Table2[Customer Last Name],MATCH(Table7[[#This Row],[Customer ID]],Table2[Customer ID],0),)</f>
        <v>Charpie</v>
      </c>
      <c r="K88" s="1" cm="1">
        <f t="array" ref="K88">INDEX(Table4[Satisfaction Level (1 to 5)],MATCH(Table7[[#This Row],[Order ID]],Table4[Order ID],0),)</f>
        <v>3</v>
      </c>
    </row>
    <row r="89" spans="1:11" ht="14.25" customHeight="1" x14ac:dyDescent="0.35">
      <c r="A89" s="1">
        <v>88</v>
      </c>
      <c r="B89" s="1" t="s">
        <v>160</v>
      </c>
      <c r="C89" s="1" t="s">
        <v>2087</v>
      </c>
      <c r="D89" s="1">
        <v>4</v>
      </c>
      <c r="E89" s="1">
        <v>15</v>
      </c>
      <c r="F89" s="1">
        <f>Table7[[#This Row],[Quantity]]*Table7[[#This Row],[Unit Price]]</f>
        <v>60</v>
      </c>
      <c r="G89" s="1">
        <v>245</v>
      </c>
      <c r="H89" s="1" t="str">
        <f>_xlfn.XLOOKUP(Table7[[#This Row],[Order ID]],Table4[Order ID],Table4[Customer ID],"NOT FOUND",0)</f>
        <v>CUS15</v>
      </c>
      <c r="I89" s="1" t="str" cm="1">
        <f t="array" ref="I89">INDEX(Table2[Customer Frist Name],MATCH(Table7[[#This Row],[Customer ID]],Table2[Customer ID],0),)</f>
        <v>Millard</v>
      </c>
      <c r="J89" s="1" t="str" cm="1">
        <f t="array" ref="J89">INDEX(Table2[Customer Last Name],MATCH(Table7[[#This Row],[Customer ID]],Table2[Customer ID],0),)</f>
        <v>Charpie</v>
      </c>
      <c r="K89" s="1" cm="1">
        <f t="array" ref="K89">INDEX(Table4[Satisfaction Level (1 to 5)],MATCH(Table7[[#This Row],[Order ID]],Table4[Order ID],0),)</f>
        <v>3</v>
      </c>
    </row>
    <row r="90" spans="1:11" ht="14.25" customHeight="1" x14ac:dyDescent="0.35">
      <c r="A90" s="1">
        <v>89</v>
      </c>
      <c r="B90" s="1" t="s">
        <v>160</v>
      </c>
      <c r="C90" s="1" t="s">
        <v>2071</v>
      </c>
      <c r="D90" s="1">
        <v>3</v>
      </c>
      <c r="E90" s="1">
        <v>5</v>
      </c>
      <c r="F90" s="1">
        <f>Table7[[#This Row],[Quantity]]*Table7[[#This Row],[Unit Price]]</f>
        <v>15</v>
      </c>
      <c r="G90" s="1">
        <v>245</v>
      </c>
      <c r="H90" s="1" t="str">
        <f>_xlfn.XLOOKUP(Table7[[#This Row],[Order ID]],Table4[Order ID],Table4[Customer ID],"NOT FOUND",0)</f>
        <v>CUS15</v>
      </c>
      <c r="I90" s="1" t="str" cm="1">
        <f t="array" ref="I90">INDEX(Table2[Customer Frist Name],MATCH(Table7[[#This Row],[Customer ID]],Table2[Customer ID],0),)</f>
        <v>Millard</v>
      </c>
      <c r="J90" s="1" t="str" cm="1">
        <f t="array" ref="J90">INDEX(Table2[Customer Last Name],MATCH(Table7[[#This Row],[Customer ID]],Table2[Customer ID],0),)</f>
        <v>Charpie</v>
      </c>
      <c r="K90" s="1" cm="1">
        <f t="array" ref="K90">INDEX(Table4[Satisfaction Level (1 to 5)],MATCH(Table7[[#This Row],[Order ID]],Table4[Order ID],0),)</f>
        <v>3</v>
      </c>
    </row>
    <row r="91" spans="1:11" ht="14.25" customHeight="1" x14ac:dyDescent="0.35">
      <c r="A91" s="1">
        <v>90</v>
      </c>
      <c r="B91" s="1" t="s">
        <v>160</v>
      </c>
      <c r="C91" s="1" t="s">
        <v>2098</v>
      </c>
      <c r="D91" s="1">
        <v>2</v>
      </c>
      <c r="E91" s="1">
        <v>13</v>
      </c>
      <c r="F91" s="1">
        <f>Table7[[#This Row],[Quantity]]*Table7[[#This Row],[Unit Price]]</f>
        <v>26</v>
      </c>
      <c r="G91" s="1">
        <v>245</v>
      </c>
      <c r="H91" s="1" t="str">
        <f>_xlfn.XLOOKUP(Table7[[#This Row],[Order ID]],Table4[Order ID],Table4[Customer ID],"NOT FOUND",0)</f>
        <v>CUS15</v>
      </c>
      <c r="I91" s="1" t="str" cm="1">
        <f t="array" ref="I91">INDEX(Table2[Customer Frist Name],MATCH(Table7[[#This Row],[Customer ID]],Table2[Customer ID],0),)</f>
        <v>Millard</v>
      </c>
      <c r="J91" s="1" t="str" cm="1">
        <f t="array" ref="J91">INDEX(Table2[Customer Last Name],MATCH(Table7[[#This Row],[Customer ID]],Table2[Customer ID],0),)</f>
        <v>Charpie</v>
      </c>
      <c r="K91" s="1" cm="1">
        <f t="array" ref="K91">INDEX(Table4[Satisfaction Level (1 to 5)],MATCH(Table7[[#This Row],[Order ID]],Table4[Order ID],0),)</f>
        <v>3</v>
      </c>
    </row>
    <row r="92" spans="1:11" ht="14.25" customHeight="1" x14ac:dyDescent="0.35">
      <c r="A92" s="1">
        <v>91</v>
      </c>
      <c r="B92" s="1" t="s">
        <v>165</v>
      </c>
      <c r="C92" s="1" t="s">
        <v>2064</v>
      </c>
      <c r="D92" s="1">
        <v>6</v>
      </c>
      <c r="E92" s="1">
        <v>11</v>
      </c>
      <c r="F92" s="1">
        <f>Table7[[#This Row],[Quantity]]*Table7[[#This Row],[Unit Price]]</f>
        <v>66</v>
      </c>
      <c r="G92" s="1">
        <v>225</v>
      </c>
      <c r="H92" s="1" t="str">
        <f>_xlfn.XLOOKUP(Table7[[#This Row],[Order ID]],Table4[Order ID],Table4[Customer ID],"NOT FOUND",0)</f>
        <v>CUS15</v>
      </c>
      <c r="I92" s="1" t="str" cm="1">
        <f t="array" ref="I92">INDEX(Table2[Customer Frist Name],MATCH(Table7[[#This Row],[Customer ID]],Table2[Customer ID],0),)</f>
        <v>Millard</v>
      </c>
      <c r="J92" s="1" t="str" cm="1">
        <f t="array" ref="J92">INDEX(Table2[Customer Last Name],MATCH(Table7[[#This Row],[Customer ID]],Table2[Customer ID],0),)</f>
        <v>Charpie</v>
      </c>
      <c r="K92" s="1" cm="1">
        <f t="array" ref="K92">INDEX(Table4[Satisfaction Level (1 to 5)],MATCH(Table7[[#This Row],[Order ID]],Table4[Order ID],0),)</f>
        <v>5</v>
      </c>
    </row>
    <row r="93" spans="1:11" ht="14.25" customHeight="1" x14ac:dyDescent="0.35">
      <c r="A93" s="1">
        <v>92</v>
      </c>
      <c r="B93" s="1" t="s">
        <v>165</v>
      </c>
      <c r="C93" s="1" t="s">
        <v>2105</v>
      </c>
      <c r="D93" s="1">
        <v>2</v>
      </c>
      <c r="E93" s="1">
        <v>30</v>
      </c>
      <c r="F93" s="1">
        <f>Table7[[#This Row],[Quantity]]*Table7[[#This Row],[Unit Price]]</f>
        <v>60</v>
      </c>
      <c r="G93" s="1">
        <v>225</v>
      </c>
      <c r="H93" s="1" t="str">
        <f>_xlfn.XLOOKUP(Table7[[#This Row],[Order ID]],Table4[Order ID],Table4[Customer ID],"NOT FOUND",0)</f>
        <v>CUS15</v>
      </c>
      <c r="I93" s="1" t="str" cm="1">
        <f t="array" ref="I93">INDEX(Table2[Customer Frist Name],MATCH(Table7[[#This Row],[Customer ID]],Table2[Customer ID],0),)</f>
        <v>Millard</v>
      </c>
      <c r="J93" s="1" t="str" cm="1">
        <f t="array" ref="J93">INDEX(Table2[Customer Last Name],MATCH(Table7[[#This Row],[Customer ID]],Table2[Customer ID],0),)</f>
        <v>Charpie</v>
      </c>
      <c r="K93" s="1" cm="1">
        <f t="array" ref="K93">INDEX(Table4[Satisfaction Level (1 to 5)],MATCH(Table7[[#This Row],[Order ID]],Table4[Order ID],0),)</f>
        <v>5</v>
      </c>
    </row>
    <row r="94" spans="1:11" ht="14.25" customHeight="1" x14ac:dyDescent="0.35">
      <c r="A94" s="1">
        <v>93</v>
      </c>
      <c r="B94" s="1" t="s">
        <v>165</v>
      </c>
      <c r="C94" s="1" t="s">
        <v>2102</v>
      </c>
      <c r="D94" s="1">
        <v>5</v>
      </c>
      <c r="E94" s="1">
        <v>17</v>
      </c>
      <c r="F94" s="1">
        <f>Table7[[#This Row],[Quantity]]*Table7[[#This Row],[Unit Price]]</f>
        <v>85</v>
      </c>
      <c r="G94" s="1">
        <v>225</v>
      </c>
      <c r="H94" s="1" t="str">
        <f>_xlfn.XLOOKUP(Table7[[#This Row],[Order ID]],Table4[Order ID],Table4[Customer ID],"NOT FOUND",0)</f>
        <v>CUS15</v>
      </c>
      <c r="I94" s="1" t="str" cm="1">
        <f t="array" ref="I94">INDEX(Table2[Customer Frist Name],MATCH(Table7[[#This Row],[Customer ID]],Table2[Customer ID],0),)</f>
        <v>Millard</v>
      </c>
      <c r="J94" s="1" t="str" cm="1">
        <f t="array" ref="J94">INDEX(Table2[Customer Last Name],MATCH(Table7[[#This Row],[Customer ID]],Table2[Customer ID],0),)</f>
        <v>Charpie</v>
      </c>
      <c r="K94" s="1" cm="1">
        <f t="array" ref="K94">INDEX(Table4[Satisfaction Level (1 to 5)],MATCH(Table7[[#This Row],[Order ID]],Table4[Order ID],0),)</f>
        <v>5</v>
      </c>
    </row>
    <row r="95" spans="1:11" ht="14.25" customHeight="1" x14ac:dyDescent="0.35">
      <c r="A95" s="1">
        <v>94</v>
      </c>
      <c r="B95" s="1" t="s">
        <v>165</v>
      </c>
      <c r="C95" s="1" t="s">
        <v>2107</v>
      </c>
      <c r="D95" s="1">
        <v>2</v>
      </c>
      <c r="E95" s="1">
        <v>7</v>
      </c>
      <c r="F95" s="1">
        <f>Table7[[#This Row],[Quantity]]*Table7[[#This Row],[Unit Price]]</f>
        <v>14</v>
      </c>
      <c r="G95" s="1">
        <v>225</v>
      </c>
      <c r="H95" s="1" t="str">
        <f>_xlfn.XLOOKUP(Table7[[#This Row],[Order ID]],Table4[Order ID],Table4[Customer ID],"NOT FOUND",0)</f>
        <v>CUS15</v>
      </c>
      <c r="I95" s="1" t="str" cm="1">
        <f t="array" ref="I95">INDEX(Table2[Customer Frist Name],MATCH(Table7[[#This Row],[Customer ID]],Table2[Customer ID],0),)</f>
        <v>Millard</v>
      </c>
      <c r="J95" s="1" t="str" cm="1">
        <f t="array" ref="J95">INDEX(Table2[Customer Last Name],MATCH(Table7[[#This Row],[Customer ID]],Table2[Customer ID],0),)</f>
        <v>Charpie</v>
      </c>
      <c r="K95" s="1" cm="1">
        <f t="array" ref="K95">INDEX(Table4[Satisfaction Level (1 to 5)],MATCH(Table7[[#This Row],[Order ID]],Table4[Order ID],0),)</f>
        <v>5</v>
      </c>
    </row>
    <row r="96" spans="1:11" ht="14.25" customHeight="1" x14ac:dyDescent="0.35">
      <c r="A96" s="1">
        <v>95</v>
      </c>
      <c r="B96" s="1" t="s">
        <v>168</v>
      </c>
      <c r="C96" s="1" t="s">
        <v>2091</v>
      </c>
      <c r="D96" s="1">
        <v>3</v>
      </c>
      <c r="E96" s="1">
        <v>30</v>
      </c>
      <c r="F96" s="1">
        <f>Table7[[#This Row],[Quantity]]*Table7[[#This Row],[Unit Price]]</f>
        <v>90</v>
      </c>
      <c r="G96" s="1">
        <v>90</v>
      </c>
      <c r="H96" s="1" t="str">
        <f>_xlfn.XLOOKUP(Table7[[#This Row],[Order ID]],Table4[Order ID],Table4[Customer ID],"NOT FOUND",0)</f>
        <v>CUS15</v>
      </c>
      <c r="I96" s="1" t="str" cm="1">
        <f t="array" ref="I96">INDEX(Table2[Customer Frist Name],MATCH(Table7[[#This Row],[Customer ID]],Table2[Customer ID],0),)</f>
        <v>Millard</v>
      </c>
      <c r="J96" s="1" t="str" cm="1">
        <f t="array" ref="J96">INDEX(Table2[Customer Last Name],MATCH(Table7[[#This Row],[Customer ID]],Table2[Customer ID],0),)</f>
        <v>Charpie</v>
      </c>
      <c r="K96" s="1" cm="1">
        <f t="array" ref="K96">INDEX(Table4[Satisfaction Level (1 to 5)],MATCH(Table7[[#This Row],[Order ID]],Table4[Order ID],0),)</f>
        <v>3</v>
      </c>
    </row>
    <row r="97" spans="1:11" ht="14.25" customHeight="1" x14ac:dyDescent="0.35">
      <c r="A97" s="1">
        <v>96</v>
      </c>
      <c r="B97" s="1" t="s">
        <v>171</v>
      </c>
      <c r="C97" s="1" t="s">
        <v>2104</v>
      </c>
      <c r="D97" s="1">
        <v>4</v>
      </c>
      <c r="E97" s="1">
        <v>25</v>
      </c>
      <c r="F97" s="1">
        <f>Table7[[#This Row],[Quantity]]*Table7[[#This Row],[Unit Price]]</f>
        <v>100</v>
      </c>
      <c r="G97" s="1">
        <v>100</v>
      </c>
      <c r="H97" s="1" t="str">
        <f>_xlfn.XLOOKUP(Table7[[#This Row],[Order ID]],Table4[Order ID],Table4[Customer ID],"NOT FOUND",0)</f>
        <v>CUS15</v>
      </c>
      <c r="I97" s="1" t="str" cm="1">
        <f t="array" ref="I97">INDEX(Table2[Customer Frist Name],MATCH(Table7[[#This Row],[Customer ID]],Table2[Customer ID],0),)</f>
        <v>Millard</v>
      </c>
      <c r="J97" s="1" t="str" cm="1">
        <f t="array" ref="J97">INDEX(Table2[Customer Last Name],MATCH(Table7[[#This Row],[Customer ID]],Table2[Customer ID],0),)</f>
        <v>Charpie</v>
      </c>
      <c r="K97" s="1" cm="1">
        <f t="array" ref="K97">INDEX(Table4[Satisfaction Level (1 to 5)],MATCH(Table7[[#This Row],[Order ID]],Table4[Order ID],0),)</f>
        <v>3</v>
      </c>
    </row>
    <row r="98" spans="1:11" ht="14.25" customHeight="1" x14ac:dyDescent="0.35">
      <c r="A98" s="1">
        <v>97</v>
      </c>
      <c r="B98" s="1" t="s">
        <v>174</v>
      </c>
      <c r="C98" s="1" t="s">
        <v>2107</v>
      </c>
      <c r="D98" s="1">
        <v>3</v>
      </c>
      <c r="E98" s="1">
        <v>7</v>
      </c>
      <c r="F98" s="1">
        <f>Table7[[#This Row],[Quantity]]*Table7[[#This Row],[Unit Price]]</f>
        <v>21</v>
      </c>
      <c r="G98" s="1">
        <v>378</v>
      </c>
      <c r="H98" s="1" t="str">
        <f>_xlfn.XLOOKUP(Table7[[#This Row],[Order ID]],Table4[Order ID],Table4[Customer ID],"NOT FOUND",0)</f>
        <v>CUS16</v>
      </c>
      <c r="I98" s="1" t="str" cm="1">
        <f t="array" ref="I98">INDEX(Table2[Customer Frist Name],MATCH(Table7[[#This Row],[Customer ID]],Table2[Customer ID],0),)</f>
        <v>Burnell</v>
      </c>
      <c r="J98" s="1" t="str" cm="1">
        <f t="array" ref="J98">INDEX(Table2[Customer Last Name],MATCH(Table7[[#This Row],[Customer ID]],Table2[Customer ID],0),)</f>
        <v>Neufville</v>
      </c>
      <c r="K98" s="1" cm="1">
        <f t="array" ref="K98">INDEX(Table4[Satisfaction Level (1 to 5)],MATCH(Table7[[#This Row],[Order ID]],Table4[Order ID],0),)</f>
        <v>1</v>
      </c>
    </row>
    <row r="99" spans="1:11" ht="14.25" customHeight="1" x14ac:dyDescent="0.35">
      <c r="A99" s="1">
        <v>98</v>
      </c>
      <c r="B99" s="1" t="s">
        <v>174</v>
      </c>
      <c r="C99" s="1" t="s">
        <v>2092</v>
      </c>
      <c r="D99" s="1">
        <v>4</v>
      </c>
      <c r="E99" s="1">
        <v>17</v>
      </c>
      <c r="F99" s="1">
        <f>Table7[[#This Row],[Quantity]]*Table7[[#This Row],[Unit Price]]</f>
        <v>68</v>
      </c>
      <c r="G99" s="1">
        <v>378</v>
      </c>
      <c r="H99" s="1" t="str">
        <f>_xlfn.XLOOKUP(Table7[[#This Row],[Order ID]],Table4[Order ID],Table4[Customer ID],"NOT FOUND",0)</f>
        <v>CUS16</v>
      </c>
      <c r="I99" s="1" t="str" cm="1">
        <f t="array" ref="I99">INDEX(Table2[Customer Frist Name],MATCH(Table7[[#This Row],[Customer ID]],Table2[Customer ID],0),)</f>
        <v>Burnell</v>
      </c>
      <c r="J99" s="1" t="str" cm="1">
        <f t="array" ref="J99">INDEX(Table2[Customer Last Name],MATCH(Table7[[#This Row],[Customer ID]],Table2[Customer ID],0),)</f>
        <v>Neufville</v>
      </c>
      <c r="K99" s="1" cm="1">
        <f t="array" ref="K99">INDEX(Table4[Satisfaction Level (1 to 5)],MATCH(Table7[[#This Row],[Order ID]],Table4[Order ID],0),)</f>
        <v>1</v>
      </c>
    </row>
    <row r="100" spans="1:11" ht="14.25" customHeight="1" x14ac:dyDescent="0.35">
      <c r="A100" s="1">
        <v>99</v>
      </c>
      <c r="B100" s="1" t="s">
        <v>174</v>
      </c>
      <c r="C100" s="1" t="s">
        <v>2103</v>
      </c>
      <c r="D100" s="1">
        <v>4</v>
      </c>
      <c r="E100" s="1">
        <v>23</v>
      </c>
      <c r="F100" s="1">
        <f>Table7[[#This Row],[Quantity]]*Table7[[#This Row],[Unit Price]]</f>
        <v>92</v>
      </c>
      <c r="G100" s="1">
        <v>378</v>
      </c>
      <c r="H100" s="1" t="str">
        <f>_xlfn.XLOOKUP(Table7[[#This Row],[Order ID]],Table4[Order ID],Table4[Customer ID],"NOT FOUND",0)</f>
        <v>CUS16</v>
      </c>
      <c r="I100" s="1" t="str" cm="1">
        <f t="array" ref="I100">INDEX(Table2[Customer Frist Name],MATCH(Table7[[#This Row],[Customer ID]],Table2[Customer ID],0),)</f>
        <v>Burnell</v>
      </c>
      <c r="J100" s="1" t="str" cm="1">
        <f t="array" ref="J100">INDEX(Table2[Customer Last Name],MATCH(Table7[[#This Row],[Customer ID]],Table2[Customer ID],0),)</f>
        <v>Neufville</v>
      </c>
      <c r="K100" s="1" cm="1">
        <f t="array" ref="K100">INDEX(Table4[Satisfaction Level (1 to 5)],MATCH(Table7[[#This Row],[Order ID]],Table4[Order ID],0),)</f>
        <v>1</v>
      </c>
    </row>
    <row r="101" spans="1:11" ht="14.25" customHeight="1" x14ac:dyDescent="0.35">
      <c r="A101" s="1">
        <v>100</v>
      </c>
      <c r="B101" s="1" t="s">
        <v>174</v>
      </c>
      <c r="C101" s="1" t="s">
        <v>2086</v>
      </c>
      <c r="D101" s="1">
        <v>4</v>
      </c>
      <c r="E101" s="1">
        <v>28</v>
      </c>
      <c r="F101" s="1">
        <f>Table7[[#This Row],[Quantity]]*Table7[[#This Row],[Unit Price]]</f>
        <v>112</v>
      </c>
      <c r="G101" s="1">
        <v>378</v>
      </c>
      <c r="H101" s="1" t="str">
        <f>_xlfn.XLOOKUP(Table7[[#This Row],[Order ID]],Table4[Order ID],Table4[Customer ID],"NOT FOUND",0)</f>
        <v>CUS16</v>
      </c>
      <c r="I101" s="1" t="str" cm="1">
        <f t="array" ref="I101">INDEX(Table2[Customer Frist Name],MATCH(Table7[[#This Row],[Customer ID]],Table2[Customer ID],0),)</f>
        <v>Burnell</v>
      </c>
      <c r="J101" s="1" t="str" cm="1">
        <f t="array" ref="J101">INDEX(Table2[Customer Last Name],MATCH(Table7[[#This Row],[Customer ID]],Table2[Customer ID],0),)</f>
        <v>Neufville</v>
      </c>
      <c r="K101" s="1" cm="1">
        <f t="array" ref="K101">INDEX(Table4[Satisfaction Level (1 to 5)],MATCH(Table7[[#This Row],[Order ID]],Table4[Order ID],0),)</f>
        <v>1</v>
      </c>
    </row>
    <row r="102" spans="1:11" ht="14.25" customHeight="1" x14ac:dyDescent="0.35">
      <c r="A102" s="1">
        <v>101</v>
      </c>
      <c r="B102" s="1" t="s">
        <v>174</v>
      </c>
      <c r="C102" s="1" t="s">
        <v>2092</v>
      </c>
      <c r="D102" s="1">
        <v>5</v>
      </c>
      <c r="E102" s="1">
        <v>17</v>
      </c>
      <c r="F102" s="1">
        <f>Table7[[#This Row],[Quantity]]*Table7[[#This Row],[Unit Price]]</f>
        <v>85</v>
      </c>
      <c r="G102" s="1">
        <v>378</v>
      </c>
      <c r="H102" s="1" t="str">
        <f>_xlfn.XLOOKUP(Table7[[#This Row],[Order ID]],Table4[Order ID],Table4[Customer ID],"NOT FOUND",0)</f>
        <v>CUS16</v>
      </c>
      <c r="I102" s="1" t="str" cm="1">
        <f t="array" ref="I102">INDEX(Table2[Customer Frist Name],MATCH(Table7[[#This Row],[Customer ID]],Table2[Customer ID],0),)</f>
        <v>Burnell</v>
      </c>
      <c r="J102" s="1" t="str" cm="1">
        <f t="array" ref="J102">INDEX(Table2[Customer Last Name],MATCH(Table7[[#This Row],[Customer ID]],Table2[Customer ID],0),)</f>
        <v>Neufville</v>
      </c>
      <c r="K102" s="1" cm="1">
        <f t="array" ref="K102">INDEX(Table4[Satisfaction Level (1 to 5)],MATCH(Table7[[#This Row],[Order ID]],Table4[Order ID],0),)</f>
        <v>1</v>
      </c>
    </row>
    <row r="103" spans="1:11" ht="14.25" customHeight="1" x14ac:dyDescent="0.35">
      <c r="A103" s="1">
        <v>102</v>
      </c>
      <c r="B103" s="1" t="s">
        <v>179</v>
      </c>
      <c r="C103" s="1" t="s">
        <v>2107</v>
      </c>
      <c r="D103" s="1">
        <v>3</v>
      </c>
      <c r="E103" s="1">
        <v>7</v>
      </c>
      <c r="F103" s="1">
        <f>Table7[[#This Row],[Quantity]]*Table7[[#This Row],[Unit Price]]</f>
        <v>21</v>
      </c>
      <c r="G103" s="1">
        <v>21</v>
      </c>
      <c r="H103" s="1" t="str">
        <f>_xlfn.XLOOKUP(Table7[[#This Row],[Order ID]],Table4[Order ID],Table4[Customer ID],"NOT FOUND",0)</f>
        <v>CUS16</v>
      </c>
      <c r="I103" s="1" t="str" cm="1">
        <f t="array" ref="I103">INDEX(Table2[Customer Frist Name],MATCH(Table7[[#This Row],[Customer ID]],Table2[Customer ID],0),)</f>
        <v>Burnell</v>
      </c>
      <c r="J103" s="1" t="str" cm="1">
        <f t="array" ref="J103">INDEX(Table2[Customer Last Name],MATCH(Table7[[#This Row],[Customer ID]],Table2[Customer ID],0),)</f>
        <v>Neufville</v>
      </c>
      <c r="K103" s="1" cm="1">
        <f t="array" ref="K103">INDEX(Table4[Satisfaction Level (1 to 5)],MATCH(Table7[[#This Row],[Order ID]],Table4[Order ID],0),)</f>
        <v>1</v>
      </c>
    </row>
    <row r="104" spans="1:11" ht="14.25" customHeight="1" x14ac:dyDescent="0.35">
      <c r="A104" s="1">
        <v>103</v>
      </c>
      <c r="B104" s="1" t="s">
        <v>182</v>
      </c>
      <c r="C104" s="1" t="s">
        <v>2108</v>
      </c>
      <c r="D104" s="1">
        <v>5</v>
      </c>
      <c r="E104" s="1">
        <v>29</v>
      </c>
      <c r="F104" s="1">
        <f>Table7[[#This Row],[Quantity]]*Table7[[#This Row],[Unit Price]]</f>
        <v>145</v>
      </c>
      <c r="G104" s="1">
        <v>145</v>
      </c>
      <c r="H104" s="1" t="str">
        <f>_xlfn.XLOOKUP(Table7[[#This Row],[Order ID]],Table4[Order ID],Table4[Customer ID],"NOT FOUND",0)</f>
        <v>CUS17</v>
      </c>
      <c r="I104" s="1" t="str" cm="1">
        <f t="array" ref="I104">INDEX(Table2[Customer Frist Name],MATCH(Table7[[#This Row],[Customer ID]],Table2[Customer ID],0),)</f>
        <v>Clarice</v>
      </c>
      <c r="J104" s="1" t="str" cm="1">
        <f t="array" ref="J104">INDEX(Table2[Customer Last Name],MATCH(Table7[[#This Row],[Customer ID]],Table2[Customer ID],0),)</f>
        <v>Viens</v>
      </c>
      <c r="K104" s="1" cm="1">
        <f t="array" ref="K104">INDEX(Table4[Satisfaction Level (1 to 5)],MATCH(Table7[[#This Row],[Order ID]],Table4[Order ID],0),)</f>
        <v>3</v>
      </c>
    </row>
    <row r="105" spans="1:11" ht="14.25" customHeight="1" x14ac:dyDescent="0.35">
      <c r="A105" s="1">
        <v>104</v>
      </c>
      <c r="B105" s="1" t="s">
        <v>187</v>
      </c>
      <c r="C105" s="1" t="s">
        <v>2089</v>
      </c>
      <c r="D105" s="1">
        <v>2</v>
      </c>
      <c r="E105" s="1">
        <v>11</v>
      </c>
      <c r="F105" s="1">
        <f>Table7[[#This Row],[Quantity]]*Table7[[#This Row],[Unit Price]]</f>
        <v>22</v>
      </c>
      <c r="G105" s="1">
        <v>56</v>
      </c>
      <c r="H105" s="1" t="str">
        <f>_xlfn.XLOOKUP(Table7[[#This Row],[Order ID]],Table4[Order ID],Table4[Customer ID],"NOT FOUND",0)</f>
        <v>CUS17</v>
      </c>
      <c r="I105" s="1" t="str" cm="1">
        <f t="array" ref="I105">INDEX(Table2[Customer Frist Name],MATCH(Table7[[#This Row],[Customer ID]],Table2[Customer ID],0),)</f>
        <v>Clarice</v>
      </c>
      <c r="J105" s="1" t="str" cm="1">
        <f t="array" ref="J105">INDEX(Table2[Customer Last Name],MATCH(Table7[[#This Row],[Customer ID]],Table2[Customer ID],0),)</f>
        <v>Viens</v>
      </c>
      <c r="K105" s="1" cm="1">
        <f t="array" ref="K105">INDEX(Table4[Satisfaction Level (1 to 5)],MATCH(Table7[[#This Row],[Order ID]],Table4[Order ID],0),)</f>
        <v>3</v>
      </c>
    </row>
    <row r="106" spans="1:11" ht="14.25" customHeight="1" x14ac:dyDescent="0.35">
      <c r="A106" s="1">
        <v>105</v>
      </c>
      <c r="B106" s="1" t="s">
        <v>187</v>
      </c>
      <c r="C106" s="1" t="s">
        <v>2086</v>
      </c>
      <c r="D106" s="1">
        <v>1</v>
      </c>
      <c r="E106" s="1">
        <v>28</v>
      </c>
      <c r="F106" s="1">
        <f>Table7[[#This Row],[Quantity]]*Table7[[#This Row],[Unit Price]]</f>
        <v>28</v>
      </c>
      <c r="G106" s="1">
        <v>56</v>
      </c>
      <c r="H106" s="1" t="str">
        <f>_xlfn.XLOOKUP(Table7[[#This Row],[Order ID]],Table4[Order ID],Table4[Customer ID],"NOT FOUND",0)</f>
        <v>CUS17</v>
      </c>
      <c r="I106" s="1" t="str" cm="1">
        <f t="array" ref="I106">INDEX(Table2[Customer Frist Name],MATCH(Table7[[#This Row],[Customer ID]],Table2[Customer ID],0),)</f>
        <v>Clarice</v>
      </c>
      <c r="J106" s="1" t="str" cm="1">
        <f t="array" ref="J106">INDEX(Table2[Customer Last Name],MATCH(Table7[[#This Row],[Customer ID]],Table2[Customer ID],0),)</f>
        <v>Viens</v>
      </c>
      <c r="K106" s="1" cm="1">
        <f t="array" ref="K106">INDEX(Table4[Satisfaction Level (1 to 5)],MATCH(Table7[[#This Row],[Order ID]],Table4[Order ID],0),)</f>
        <v>3</v>
      </c>
    </row>
    <row r="107" spans="1:11" ht="14.25" customHeight="1" x14ac:dyDescent="0.35">
      <c r="A107" s="1">
        <v>106</v>
      </c>
      <c r="B107" s="1" t="s">
        <v>187</v>
      </c>
      <c r="C107" s="1" t="s">
        <v>2109</v>
      </c>
      <c r="D107" s="1">
        <v>2</v>
      </c>
      <c r="E107" s="1">
        <v>3</v>
      </c>
      <c r="F107" s="1">
        <f>Table7[[#This Row],[Quantity]]*Table7[[#This Row],[Unit Price]]</f>
        <v>6</v>
      </c>
      <c r="G107" s="1">
        <v>56</v>
      </c>
      <c r="H107" s="1" t="str">
        <f>_xlfn.XLOOKUP(Table7[[#This Row],[Order ID]],Table4[Order ID],Table4[Customer ID],"NOT FOUND",0)</f>
        <v>CUS17</v>
      </c>
      <c r="I107" s="1" t="str" cm="1">
        <f t="array" ref="I107">INDEX(Table2[Customer Frist Name],MATCH(Table7[[#This Row],[Customer ID]],Table2[Customer ID],0),)</f>
        <v>Clarice</v>
      </c>
      <c r="J107" s="1" t="str" cm="1">
        <f t="array" ref="J107">INDEX(Table2[Customer Last Name],MATCH(Table7[[#This Row],[Customer ID]],Table2[Customer ID],0),)</f>
        <v>Viens</v>
      </c>
      <c r="K107" s="1" cm="1">
        <f t="array" ref="K107">INDEX(Table4[Satisfaction Level (1 to 5)],MATCH(Table7[[#This Row],[Order ID]],Table4[Order ID],0),)</f>
        <v>3</v>
      </c>
    </row>
    <row r="108" spans="1:11" ht="14.25" customHeight="1" x14ac:dyDescent="0.35">
      <c r="A108" s="1">
        <v>107</v>
      </c>
      <c r="B108" s="1" t="s">
        <v>190</v>
      </c>
      <c r="C108" s="1" t="s">
        <v>2064</v>
      </c>
      <c r="D108" s="1">
        <v>2</v>
      </c>
      <c r="E108" s="1">
        <v>11</v>
      </c>
      <c r="F108" s="1">
        <f>Table7[[#This Row],[Quantity]]*Table7[[#This Row],[Unit Price]]</f>
        <v>22</v>
      </c>
      <c r="G108" s="1">
        <v>43</v>
      </c>
      <c r="H108" s="1" t="str">
        <f>_xlfn.XLOOKUP(Table7[[#This Row],[Order ID]],Table4[Order ID],Table4[Customer ID],"NOT FOUND",0)</f>
        <v>CUS18</v>
      </c>
      <c r="I108" s="1" t="str" cm="1">
        <f t="array" ref="I108">INDEX(Table2[Customer Frist Name],MATCH(Table7[[#This Row],[Customer ID]],Table2[Customer ID],0),)</f>
        <v>Sébastien</v>
      </c>
      <c r="J108" s="1" t="str" cm="1">
        <f t="array" ref="J108">INDEX(Table2[Customer Last Name],MATCH(Table7[[#This Row],[Customer ID]],Table2[Customer ID],0),)</f>
        <v>Brian</v>
      </c>
      <c r="K108" s="1" cm="1">
        <f t="array" ref="K108">INDEX(Table4[Satisfaction Level (1 to 5)],MATCH(Table7[[#This Row],[Order ID]],Table4[Order ID],0),)</f>
        <v>3</v>
      </c>
    </row>
    <row r="109" spans="1:11" ht="14.25" customHeight="1" x14ac:dyDescent="0.35">
      <c r="A109" s="1">
        <v>108</v>
      </c>
      <c r="B109" s="1" t="s">
        <v>190</v>
      </c>
      <c r="C109" s="1" t="s">
        <v>2110</v>
      </c>
      <c r="D109" s="1">
        <v>2</v>
      </c>
      <c r="E109" s="1">
        <v>3</v>
      </c>
      <c r="F109" s="1">
        <f>Table7[[#This Row],[Quantity]]*Table7[[#This Row],[Unit Price]]</f>
        <v>6</v>
      </c>
      <c r="G109" s="1">
        <v>43</v>
      </c>
      <c r="H109" s="1" t="str">
        <f>_xlfn.XLOOKUP(Table7[[#This Row],[Order ID]],Table4[Order ID],Table4[Customer ID],"NOT FOUND",0)</f>
        <v>CUS18</v>
      </c>
      <c r="I109" s="1" t="str" cm="1">
        <f t="array" ref="I109">INDEX(Table2[Customer Frist Name],MATCH(Table7[[#This Row],[Customer ID]],Table2[Customer ID],0),)</f>
        <v>Sébastien</v>
      </c>
      <c r="J109" s="1" t="str" cm="1">
        <f t="array" ref="J109">INDEX(Table2[Customer Last Name],MATCH(Table7[[#This Row],[Customer ID]],Table2[Customer ID],0),)</f>
        <v>Brian</v>
      </c>
      <c r="K109" s="1" cm="1">
        <f t="array" ref="K109">INDEX(Table4[Satisfaction Level (1 to 5)],MATCH(Table7[[#This Row],[Order ID]],Table4[Order ID],0),)</f>
        <v>3</v>
      </c>
    </row>
    <row r="110" spans="1:11" ht="14.25" customHeight="1" x14ac:dyDescent="0.35">
      <c r="A110" s="1">
        <v>109</v>
      </c>
      <c r="B110" s="1" t="s">
        <v>190</v>
      </c>
      <c r="C110" s="1" t="s">
        <v>2093</v>
      </c>
      <c r="D110" s="1">
        <v>5</v>
      </c>
      <c r="E110" s="1">
        <v>3</v>
      </c>
      <c r="F110" s="1">
        <f>Table7[[#This Row],[Quantity]]*Table7[[#This Row],[Unit Price]]</f>
        <v>15</v>
      </c>
      <c r="G110" s="1">
        <v>43</v>
      </c>
      <c r="H110" s="1" t="str">
        <f>_xlfn.XLOOKUP(Table7[[#This Row],[Order ID]],Table4[Order ID],Table4[Customer ID],"NOT FOUND",0)</f>
        <v>CUS18</v>
      </c>
      <c r="I110" s="1" t="str" cm="1">
        <f t="array" ref="I110">INDEX(Table2[Customer Frist Name],MATCH(Table7[[#This Row],[Customer ID]],Table2[Customer ID],0),)</f>
        <v>Sébastien</v>
      </c>
      <c r="J110" s="1" t="str" cm="1">
        <f t="array" ref="J110">INDEX(Table2[Customer Last Name],MATCH(Table7[[#This Row],[Customer ID]],Table2[Customer ID],0),)</f>
        <v>Brian</v>
      </c>
      <c r="K110" s="1" cm="1">
        <f t="array" ref="K110">INDEX(Table4[Satisfaction Level (1 to 5)],MATCH(Table7[[#This Row],[Order ID]],Table4[Order ID],0),)</f>
        <v>3</v>
      </c>
    </row>
    <row r="111" spans="1:11" ht="14.25" customHeight="1" x14ac:dyDescent="0.35">
      <c r="A111" s="1">
        <v>110</v>
      </c>
      <c r="B111" s="1" t="s">
        <v>195</v>
      </c>
      <c r="C111" s="1" t="s">
        <v>2097</v>
      </c>
      <c r="D111" s="1">
        <v>2</v>
      </c>
      <c r="E111" s="1">
        <v>27</v>
      </c>
      <c r="F111" s="1">
        <f>Table7[[#This Row],[Quantity]]*Table7[[#This Row],[Unit Price]]</f>
        <v>54</v>
      </c>
      <c r="G111" s="1">
        <v>54</v>
      </c>
      <c r="H111" s="1" t="str">
        <f>_xlfn.XLOOKUP(Table7[[#This Row],[Order ID]],Table4[Order ID],Table4[Customer ID],"NOT FOUND",0)</f>
        <v>CUS18</v>
      </c>
      <c r="I111" s="1" t="str" cm="1">
        <f t="array" ref="I111">INDEX(Table2[Customer Frist Name],MATCH(Table7[[#This Row],[Customer ID]],Table2[Customer ID],0),)</f>
        <v>Sébastien</v>
      </c>
      <c r="J111" s="1" t="str" cm="1">
        <f t="array" ref="J111">INDEX(Table2[Customer Last Name],MATCH(Table7[[#This Row],[Customer ID]],Table2[Customer ID],0),)</f>
        <v>Brian</v>
      </c>
      <c r="K111" s="1" cm="1">
        <f t="array" ref="K111">INDEX(Table4[Satisfaction Level (1 to 5)],MATCH(Table7[[#This Row],[Order ID]],Table4[Order ID],0),)</f>
        <v>3</v>
      </c>
    </row>
    <row r="112" spans="1:11" ht="14.25" customHeight="1" x14ac:dyDescent="0.35">
      <c r="A112" s="1">
        <v>111</v>
      </c>
      <c r="B112" s="1" t="s">
        <v>198</v>
      </c>
      <c r="C112" s="1" t="s">
        <v>2080</v>
      </c>
      <c r="D112" s="1">
        <v>6</v>
      </c>
      <c r="E112" s="1">
        <v>6</v>
      </c>
      <c r="F112" s="1">
        <f>Table7[[#This Row],[Quantity]]*Table7[[#This Row],[Unit Price]]</f>
        <v>36</v>
      </c>
      <c r="G112" s="1">
        <v>136</v>
      </c>
      <c r="H112" s="1" t="str">
        <f>_xlfn.XLOOKUP(Table7[[#This Row],[Order ID]],Table4[Order ID],Table4[Customer ID],"NOT FOUND",0)</f>
        <v>CUS19</v>
      </c>
      <c r="I112" s="1" t="str" cm="1">
        <f t="array" ref="I112">INDEX(Table2[Customer Frist Name],MATCH(Table7[[#This Row],[Customer ID]],Table2[Customer ID],0),)</f>
        <v>Brice</v>
      </c>
      <c r="J112" s="1" t="str" cm="1">
        <f t="array" ref="J112">INDEX(Table2[Customer Last Name],MATCH(Table7[[#This Row],[Customer ID]],Table2[Customer ID],0),)</f>
        <v>Crête</v>
      </c>
      <c r="K112" s="1" cm="1">
        <f t="array" ref="K112">INDEX(Table4[Satisfaction Level (1 to 5)],MATCH(Table7[[#This Row],[Order ID]],Table4[Order ID],0),)</f>
        <v>2</v>
      </c>
    </row>
    <row r="113" spans="1:11" ht="14.25" customHeight="1" x14ac:dyDescent="0.35">
      <c r="A113" s="1">
        <v>112</v>
      </c>
      <c r="B113" s="1" t="s">
        <v>198</v>
      </c>
      <c r="C113" s="1" t="s">
        <v>2068</v>
      </c>
      <c r="D113" s="1">
        <v>5</v>
      </c>
      <c r="E113" s="1">
        <v>20</v>
      </c>
      <c r="F113" s="1">
        <f>Table7[[#This Row],[Quantity]]*Table7[[#This Row],[Unit Price]]</f>
        <v>100</v>
      </c>
      <c r="G113" s="1">
        <v>136</v>
      </c>
      <c r="H113" s="1" t="str">
        <f>_xlfn.XLOOKUP(Table7[[#This Row],[Order ID]],Table4[Order ID],Table4[Customer ID],"NOT FOUND",0)</f>
        <v>CUS19</v>
      </c>
      <c r="I113" s="1" t="str" cm="1">
        <f t="array" ref="I113">INDEX(Table2[Customer Frist Name],MATCH(Table7[[#This Row],[Customer ID]],Table2[Customer ID],0),)</f>
        <v>Brice</v>
      </c>
      <c r="J113" s="1" t="str" cm="1">
        <f t="array" ref="J113">INDEX(Table2[Customer Last Name],MATCH(Table7[[#This Row],[Customer ID]],Table2[Customer ID],0),)</f>
        <v>Crête</v>
      </c>
      <c r="K113" s="1" cm="1">
        <f t="array" ref="K113">INDEX(Table4[Satisfaction Level (1 to 5)],MATCH(Table7[[#This Row],[Order ID]],Table4[Order ID],0),)</f>
        <v>2</v>
      </c>
    </row>
    <row r="114" spans="1:11" ht="14.25" customHeight="1" x14ac:dyDescent="0.35">
      <c r="A114" s="1">
        <v>113</v>
      </c>
      <c r="B114" s="1" t="s">
        <v>203</v>
      </c>
      <c r="C114" s="1" t="s">
        <v>2105</v>
      </c>
      <c r="D114" s="1">
        <v>1</v>
      </c>
      <c r="E114" s="1">
        <v>30</v>
      </c>
      <c r="F114" s="1">
        <f>Table7[[#This Row],[Quantity]]*Table7[[#This Row],[Unit Price]]</f>
        <v>30</v>
      </c>
      <c r="G114" s="1">
        <v>110</v>
      </c>
      <c r="H114" s="1" t="str">
        <f>_xlfn.XLOOKUP(Table7[[#This Row],[Order ID]],Table4[Order ID],Table4[Customer ID],"NOT FOUND",0)</f>
        <v>CUS19</v>
      </c>
      <c r="I114" s="1" t="str" cm="1">
        <f t="array" ref="I114">INDEX(Table2[Customer Frist Name],MATCH(Table7[[#This Row],[Customer ID]],Table2[Customer ID],0),)</f>
        <v>Brice</v>
      </c>
      <c r="J114" s="1" t="str" cm="1">
        <f t="array" ref="J114">INDEX(Table2[Customer Last Name],MATCH(Table7[[#This Row],[Customer ID]],Table2[Customer ID],0),)</f>
        <v>Crête</v>
      </c>
      <c r="K114" s="1" cm="1">
        <f t="array" ref="K114">INDEX(Table4[Satisfaction Level (1 to 5)],MATCH(Table7[[#This Row],[Order ID]],Table4[Order ID],0),)</f>
        <v>1</v>
      </c>
    </row>
    <row r="115" spans="1:11" ht="14.25" customHeight="1" x14ac:dyDescent="0.35">
      <c r="A115" s="1">
        <v>114</v>
      </c>
      <c r="B115" s="1" t="s">
        <v>203</v>
      </c>
      <c r="C115" s="1" t="s">
        <v>2070</v>
      </c>
      <c r="D115" s="1">
        <v>4</v>
      </c>
      <c r="E115" s="1">
        <v>20</v>
      </c>
      <c r="F115" s="1">
        <f>Table7[[#This Row],[Quantity]]*Table7[[#This Row],[Unit Price]]</f>
        <v>80</v>
      </c>
      <c r="G115" s="1">
        <v>110</v>
      </c>
      <c r="H115" s="1" t="str">
        <f>_xlfn.XLOOKUP(Table7[[#This Row],[Order ID]],Table4[Order ID],Table4[Customer ID],"NOT FOUND",0)</f>
        <v>CUS19</v>
      </c>
      <c r="I115" s="1" t="str" cm="1">
        <f t="array" ref="I115">INDEX(Table2[Customer Frist Name],MATCH(Table7[[#This Row],[Customer ID]],Table2[Customer ID],0),)</f>
        <v>Brice</v>
      </c>
      <c r="J115" s="1" t="str" cm="1">
        <f t="array" ref="J115">INDEX(Table2[Customer Last Name],MATCH(Table7[[#This Row],[Customer ID]],Table2[Customer ID],0),)</f>
        <v>Crête</v>
      </c>
      <c r="K115" s="1" cm="1">
        <f t="array" ref="K115">INDEX(Table4[Satisfaction Level (1 to 5)],MATCH(Table7[[#This Row],[Order ID]],Table4[Order ID],0),)</f>
        <v>1</v>
      </c>
    </row>
    <row r="116" spans="1:11" ht="14.25" customHeight="1" x14ac:dyDescent="0.35">
      <c r="A116" s="1">
        <v>115</v>
      </c>
      <c r="B116" s="1" t="s">
        <v>206</v>
      </c>
      <c r="C116" s="1" t="s">
        <v>2063</v>
      </c>
      <c r="D116" s="1">
        <v>6</v>
      </c>
      <c r="E116" s="1">
        <v>28</v>
      </c>
      <c r="F116" s="1">
        <f>Table7[[#This Row],[Quantity]]*Table7[[#This Row],[Unit Price]]</f>
        <v>168</v>
      </c>
      <c r="G116" s="1">
        <v>168</v>
      </c>
      <c r="H116" s="1" t="str">
        <f>_xlfn.XLOOKUP(Table7[[#This Row],[Order ID]],Table4[Order ID],Table4[Customer ID],"NOT FOUND",0)</f>
        <v>CUS19</v>
      </c>
      <c r="I116" s="1" t="str" cm="1">
        <f t="array" ref="I116">INDEX(Table2[Customer Frist Name],MATCH(Table7[[#This Row],[Customer ID]],Table2[Customer ID],0),)</f>
        <v>Brice</v>
      </c>
      <c r="J116" s="1" t="str" cm="1">
        <f t="array" ref="J116">INDEX(Table2[Customer Last Name],MATCH(Table7[[#This Row],[Customer ID]],Table2[Customer ID],0),)</f>
        <v>Crête</v>
      </c>
      <c r="K116" s="1" cm="1">
        <f t="array" ref="K116">INDEX(Table4[Satisfaction Level (1 to 5)],MATCH(Table7[[#This Row],[Order ID]],Table4[Order ID],0),)</f>
        <v>5</v>
      </c>
    </row>
    <row r="117" spans="1:11" ht="14.25" customHeight="1" x14ac:dyDescent="0.35">
      <c r="A117" s="1">
        <v>116</v>
      </c>
      <c r="B117" s="1" t="s">
        <v>209</v>
      </c>
      <c r="C117" s="1" t="s">
        <v>2068</v>
      </c>
      <c r="D117" s="1">
        <v>2</v>
      </c>
      <c r="E117" s="1">
        <v>20</v>
      </c>
      <c r="F117" s="1">
        <f>Table7[[#This Row],[Quantity]]*Table7[[#This Row],[Unit Price]]</f>
        <v>40</v>
      </c>
      <c r="G117" s="1">
        <v>172</v>
      </c>
      <c r="H117" s="1" t="str">
        <f>_xlfn.XLOOKUP(Table7[[#This Row],[Order ID]],Table4[Order ID],Table4[Customer ID],"NOT FOUND",0)</f>
        <v>CUS20</v>
      </c>
      <c r="I117" s="1" t="str" cm="1">
        <f t="array" ref="I117">INDEX(Table2[Customer Frist Name],MATCH(Table7[[#This Row],[Customer ID]],Table2[Customer ID],0),)</f>
        <v>Didier</v>
      </c>
      <c r="J117" s="1" t="str" cm="1">
        <f t="array" ref="J117">INDEX(Table2[Customer Last Name],MATCH(Table7[[#This Row],[Customer ID]],Table2[Customer ID],0),)</f>
        <v>Pouliotte</v>
      </c>
      <c r="K117" s="1" cm="1">
        <f t="array" ref="K117">INDEX(Table4[Satisfaction Level (1 to 5)],MATCH(Table7[[#This Row],[Order ID]],Table4[Order ID],0),)</f>
        <v>3</v>
      </c>
    </row>
    <row r="118" spans="1:11" ht="14.25" customHeight="1" x14ac:dyDescent="0.35">
      <c r="A118" s="1">
        <v>117</v>
      </c>
      <c r="B118" s="1" t="s">
        <v>209</v>
      </c>
      <c r="C118" s="1" t="s">
        <v>2111</v>
      </c>
      <c r="D118" s="1">
        <v>6</v>
      </c>
      <c r="E118" s="1">
        <v>22</v>
      </c>
      <c r="F118" s="1">
        <f>Table7[[#This Row],[Quantity]]*Table7[[#This Row],[Unit Price]]</f>
        <v>132</v>
      </c>
      <c r="G118" s="1">
        <v>172</v>
      </c>
      <c r="H118" s="1" t="str">
        <f>_xlfn.XLOOKUP(Table7[[#This Row],[Order ID]],Table4[Order ID],Table4[Customer ID],"NOT FOUND",0)</f>
        <v>CUS20</v>
      </c>
      <c r="I118" s="1" t="str" cm="1">
        <f t="array" ref="I118">INDEX(Table2[Customer Frist Name],MATCH(Table7[[#This Row],[Customer ID]],Table2[Customer ID],0),)</f>
        <v>Didier</v>
      </c>
      <c r="J118" s="1" t="str" cm="1">
        <f t="array" ref="J118">INDEX(Table2[Customer Last Name],MATCH(Table7[[#This Row],[Customer ID]],Table2[Customer ID],0),)</f>
        <v>Pouliotte</v>
      </c>
      <c r="K118" s="1" cm="1">
        <f t="array" ref="K118">INDEX(Table4[Satisfaction Level (1 to 5)],MATCH(Table7[[#This Row],[Order ID]],Table4[Order ID],0),)</f>
        <v>3</v>
      </c>
    </row>
    <row r="119" spans="1:11" ht="14.25" customHeight="1" x14ac:dyDescent="0.35">
      <c r="A119" s="1">
        <v>118</v>
      </c>
      <c r="B119" s="1" t="s">
        <v>213</v>
      </c>
      <c r="C119" s="1" t="s">
        <v>2094</v>
      </c>
      <c r="D119" s="1">
        <v>2</v>
      </c>
      <c r="E119" s="1">
        <v>22</v>
      </c>
      <c r="F119" s="1">
        <f>Table7[[#This Row],[Quantity]]*Table7[[#This Row],[Unit Price]]</f>
        <v>44</v>
      </c>
      <c r="G119" s="1">
        <v>414</v>
      </c>
      <c r="H119" s="1" t="str">
        <f>_xlfn.XLOOKUP(Table7[[#This Row],[Order ID]],Table4[Order ID],Table4[Customer ID],"NOT FOUND",0)</f>
        <v>CUS21</v>
      </c>
      <c r="I119" s="1" t="str" cm="1">
        <f t="array" ref="I119">INDEX(Table2[Customer Frist Name],MATCH(Table7[[#This Row],[Customer ID]],Table2[Customer ID],0),)</f>
        <v>Marsilius</v>
      </c>
      <c r="J119" s="1" t="str" cm="1">
        <f t="array" ref="J119">INDEX(Table2[Customer Last Name],MATCH(Table7[[#This Row],[Customer ID]],Table2[Customer ID],0),)</f>
        <v>Quinn</v>
      </c>
      <c r="K119" s="1" cm="1">
        <f t="array" ref="K119">INDEX(Table4[Satisfaction Level (1 to 5)],MATCH(Table7[[#This Row],[Order ID]],Table4[Order ID],0),)</f>
        <v>3</v>
      </c>
    </row>
    <row r="120" spans="1:11" ht="14.25" customHeight="1" x14ac:dyDescent="0.35">
      <c r="A120" s="1">
        <v>119</v>
      </c>
      <c r="B120" s="1" t="s">
        <v>213</v>
      </c>
      <c r="C120" s="1" t="s">
        <v>2108</v>
      </c>
      <c r="D120" s="1">
        <v>5</v>
      </c>
      <c r="E120" s="1">
        <v>29</v>
      </c>
      <c r="F120" s="1">
        <f>Table7[[#This Row],[Quantity]]*Table7[[#This Row],[Unit Price]]</f>
        <v>145</v>
      </c>
      <c r="G120" s="1">
        <v>414</v>
      </c>
      <c r="H120" s="1" t="str">
        <f>_xlfn.XLOOKUP(Table7[[#This Row],[Order ID]],Table4[Order ID],Table4[Customer ID],"NOT FOUND",0)</f>
        <v>CUS21</v>
      </c>
      <c r="I120" s="1" t="str" cm="1">
        <f t="array" ref="I120">INDEX(Table2[Customer Frist Name],MATCH(Table7[[#This Row],[Customer ID]],Table2[Customer ID],0),)</f>
        <v>Marsilius</v>
      </c>
      <c r="J120" s="1" t="str" cm="1">
        <f t="array" ref="J120">INDEX(Table2[Customer Last Name],MATCH(Table7[[#This Row],[Customer ID]],Table2[Customer ID],0),)</f>
        <v>Quinn</v>
      </c>
      <c r="K120" s="1" cm="1">
        <f t="array" ref="K120">INDEX(Table4[Satisfaction Level (1 to 5)],MATCH(Table7[[#This Row],[Order ID]],Table4[Order ID],0),)</f>
        <v>3</v>
      </c>
    </row>
    <row r="121" spans="1:11" ht="14.25" customHeight="1" x14ac:dyDescent="0.35">
      <c r="A121" s="1">
        <v>120</v>
      </c>
      <c r="B121" s="1" t="s">
        <v>213</v>
      </c>
      <c r="C121" s="1" t="s">
        <v>2108</v>
      </c>
      <c r="D121" s="1">
        <v>3</v>
      </c>
      <c r="E121" s="1">
        <v>29</v>
      </c>
      <c r="F121" s="1">
        <f>Table7[[#This Row],[Quantity]]*Table7[[#This Row],[Unit Price]]</f>
        <v>87</v>
      </c>
      <c r="G121" s="1">
        <v>414</v>
      </c>
      <c r="H121" s="1" t="str">
        <f>_xlfn.XLOOKUP(Table7[[#This Row],[Order ID]],Table4[Order ID],Table4[Customer ID],"NOT FOUND",0)</f>
        <v>CUS21</v>
      </c>
      <c r="I121" s="1" t="str" cm="1">
        <f t="array" ref="I121">INDEX(Table2[Customer Frist Name],MATCH(Table7[[#This Row],[Customer ID]],Table2[Customer ID],0),)</f>
        <v>Marsilius</v>
      </c>
      <c r="J121" s="1" t="str" cm="1">
        <f t="array" ref="J121">INDEX(Table2[Customer Last Name],MATCH(Table7[[#This Row],[Customer ID]],Table2[Customer ID],0),)</f>
        <v>Quinn</v>
      </c>
      <c r="K121" s="1" cm="1">
        <f t="array" ref="K121">INDEX(Table4[Satisfaction Level (1 to 5)],MATCH(Table7[[#This Row],[Order ID]],Table4[Order ID],0),)</f>
        <v>3</v>
      </c>
    </row>
    <row r="122" spans="1:11" ht="14.25" customHeight="1" x14ac:dyDescent="0.35">
      <c r="A122" s="1">
        <v>121</v>
      </c>
      <c r="B122" s="1" t="s">
        <v>213</v>
      </c>
      <c r="C122" s="1" t="s">
        <v>2080</v>
      </c>
      <c r="D122" s="1">
        <v>3</v>
      </c>
      <c r="E122" s="1">
        <v>6</v>
      </c>
      <c r="F122" s="1">
        <f>Table7[[#This Row],[Quantity]]*Table7[[#This Row],[Unit Price]]</f>
        <v>18</v>
      </c>
      <c r="G122" s="1">
        <v>414</v>
      </c>
      <c r="H122" s="1" t="str">
        <f>_xlfn.XLOOKUP(Table7[[#This Row],[Order ID]],Table4[Order ID],Table4[Customer ID],"NOT FOUND",0)</f>
        <v>CUS21</v>
      </c>
      <c r="I122" s="1" t="str" cm="1">
        <f t="array" ref="I122">INDEX(Table2[Customer Frist Name],MATCH(Table7[[#This Row],[Customer ID]],Table2[Customer ID],0),)</f>
        <v>Marsilius</v>
      </c>
      <c r="J122" s="1" t="str" cm="1">
        <f t="array" ref="J122">INDEX(Table2[Customer Last Name],MATCH(Table7[[#This Row],[Customer ID]],Table2[Customer ID],0),)</f>
        <v>Quinn</v>
      </c>
      <c r="K122" s="1" cm="1">
        <f t="array" ref="K122">INDEX(Table4[Satisfaction Level (1 to 5)],MATCH(Table7[[#This Row],[Order ID]],Table4[Order ID],0),)</f>
        <v>3</v>
      </c>
    </row>
    <row r="123" spans="1:11" ht="14.25" customHeight="1" x14ac:dyDescent="0.35">
      <c r="A123" s="1">
        <v>122</v>
      </c>
      <c r="B123" s="1" t="s">
        <v>213</v>
      </c>
      <c r="C123" s="1" t="s">
        <v>2077</v>
      </c>
      <c r="D123" s="1">
        <v>6</v>
      </c>
      <c r="E123" s="1">
        <v>20</v>
      </c>
      <c r="F123" s="1">
        <f>Table7[[#This Row],[Quantity]]*Table7[[#This Row],[Unit Price]]</f>
        <v>120</v>
      </c>
      <c r="G123" s="1">
        <v>414</v>
      </c>
      <c r="H123" s="1" t="str">
        <f>_xlfn.XLOOKUP(Table7[[#This Row],[Order ID]],Table4[Order ID],Table4[Customer ID],"NOT FOUND",0)</f>
        <v>CUS21</v>
      </c>
      <c r="I123" s="1" t="str" cm="1">
        <f t="array" ref="I123">INDEX(Table2[Customer Frist Name],MATCH(Table7[[#This Row],[Customer ID]],Table2[Customer ID],0),)</f>
        <v>Marsilius</v>
      </c>
      <c r="J123" s="1" t="str" cm="1">
        <f t="array" ref="J123">INDEX(Table2[Customer Last Name],MATCH(Table7[[#This Row],[Customer ID]],Table2[Customer ID],0),)</f>
        <v>Quinn</v>
      </c>
      <c r="K123" s="1" cm="1">
        <f t="array" ref="K123">INDEX(Table4[Satisfaction Level (1 to 5)],MATCH(Table7[[#This Row],[Order ID]],Table4[Order ID],0),)</f>
        <v>3</v>
      </c>
    </row>
    <row r="124" spans="1:11" ht="14.25" customHeight="1" x14ac:dyDescent="0.35">
      <c r="A124" s="1">
        <v>123</v>
      </c>
      <c r="B124" s="1" t="s">
        <v>218</v>
      </c>
      <c r="C124" s="1" t="s">
        <v>2112</v>
      </c>
      <c r="D124" s="1">
        <v>6</v>
      </c>
      <c r="E124" s="1">
        <v>23</v>
      </c>
      <c r="F124" s="1">
        <f>Table7[[#This Row],[Quantity]]*Table7[[#This Row],[Unit Price]]</f>
        <v>138</v>
      </c>
      <c r="G124" s="1">
        <v>228</v>
      </c>
      <c r="H124" s="1" t="str">
        <f>_xlfn.XLOOKUP(Table7[[#This Row],[Order ID]],Table4[Order ID],Table4[Customer ID],"NOT FOUND",0)</f>
        <v>CUS21</v>
      </c>
      <c r="I124" s="1" t="str" cm="1">
        <f t="array" ref="I124">INDEX(Table2[Customer Frist Name],MATCH(Table7[[#This Row],[Customer ID]],Table2[Customer ID],0),)</f>
        <v>Marsilius</v>
      </c>
      <c r="J124" s="1" t="str" cm="1">
        <f t="array" ref="J124">INDEX(Table2[Customer Last Name],MATCH(Table7[[#This Row],[Customer ID]],Table2[Customer ID],0),)</f>
        <v>Quinn</v>
      </c>
      <c r="K124" s="1" cm="1">
        <f t="array" ref="K124">INDEX(Table4[Satisfaction Level (1 to 5)],MATCH(Table7[[#This Row],[Order ID]],Table4[Order ID],0),)</f>
        <v>4</v>
      </c>
    </row>
    <row r="125" spans="1:11" ht="14.25" customHeight="1" x14ac:dyDescent="0.35">
      <c r="A125" s="1">
        <v>124</v>
      </c>
      <c r="B125" s="1" t="s">
        <v>218</v>
      </c>
      <c r="C125" s="1" t="s">
        <v>2091</v>
      </c>
      <c r="D125" s="1">
        <v>3</v>
      </c>
      <c r="E125" s="1">
        <v>30</v>
      </c>
      <c r="F125" s="1">
        <f>Table7[[#This Row],[Quantity]]*Table7[[#This Row],[Unit Price]]</f>
        <v>90</v>
      </c>
      <c r="G125" s="1">
        <v>228</v>
      </c>
      <c r="H125" s="1" t="str">
        <f>_xlfn.XLOOKUP(Table7[[#This Row],[Order ID]],Table4[Order ID],Table4[Customer ID],"NOT FOUND",0)</f>
        <v>CUS21</v>
      </c>
      <c r="I125" s="1" t="str" cm="1">
        <f t="array" ref="I125">INDEX(Table2[Customer Frist Name],MATCH(Table7[[#This Row],[Customer ID]],Table2[Customer ID],0),)</f>
        <v>Marsilius</v>
      </c>
      <c r="J125" s="1" t="str" cm="1">
        <f t="array" ref="J125">INDEX(Table2[Customer Last Name],MATCH(Table7[[#This Row],[Customer ID]],Table2[Customer ID],0),)</f>
        <v>Quinn</v>
      </c>
      <c r="K125" s="1" cm="1">
        <f t="array" ref="K125">INDEX(Table4[Satisfaction Level (1 to 5)],MATCH(Table7[[#This Row],[Order ID]],Table4[Order ID],0),)</f>
        <v>4</v>
      </c>
    </row>
    <row r="126" spans="1:11" ht="14.25" customHeight="1" x14ac:dyDescent="0.35">
      <c r="A126" s="1">
        <v>125</v>
      </c>
      <c r="B126" s="1" t="s">
        <v>221</v>
      </c>
      <c r="C126" s="1" t="s">
        <v>2093</v>
      </c>
      <c r="D126" s="1">
        <v>2</v>
      </c>
      <c r="E126" s="1">
        <v>3</v>
      </c>
      <c r="F126" s="1">
        <f>Table7[[#This Row],[Quantity]]*Table7[[#This Row],[Unit Price]]</f>
        <v>6</v>
      </c>
      <c r="G126" s="1">
        <v>6</v>
      </c>
      <c r="H126" s="1" t="str">
        <f>_xlfn.XLOOKUP(Table7[[#This Row],[Order ID]],Table4[Order ID],Table4[Customer ID],"NOT FOUND",0)</f>
        <v>CUS21</v>
      </c>
      <c r="I126" s="1" t="str" cm="1">
        <f t="array" ref="I126">INDEX(Table2[Customer Frist Name],MATCH(Table7[[#This Row],[Customer ID]],Table2[Customer ID],0),)</f>
        <v>Marsilius</v>
      </c>
      <c r="J126" s="1" t="str" cm="1">
        <f t="array" ref="J126">INDEX(Table2[Customer Last Name],MATCH(Table7[[#This Row],[Customer ID]],Table2[Customer ID],0),)</f>
        <v>Quinn</v>
      </c>
      <c r="K126" s="1" cm="1">
        <f t="array" ref="K126">INDEX(Table4[Satisfaction Level (1 to 5)],MATCH(Table7[[#This Row],[Order ID]],Table4[Order ID],0),)</f>
        <v>4</v>
      </c>
    </row>
    <row r="127" spans="1:11" ht="14.25" customHeight="1" x14ac:dyDescent="0.35">
      <c r="A127" s="1">
        <v>126</v>
      </c>
      <c r="B127" s="1" t="s">
        <v>224</v>
      </c>
      <c r="C127" s="1" t="s">
        <v>2088</v>
      </c>
      <c r="D127" s="1">
        <v>6</v>
      </c>
      <c r="E127" s="1">
        <v>3</v>
      </c>
      <c r="F127" s="1">
        <f>Table7[[#This Row],[Quantity]]*Table7[[#This Row],[Unit Price]]</f>
        <v>18</v>
      </c>
      <c r="G127" s="1">
        <v>18</v>
      </c>
      <c r="H127" s="1" t="str">
        <f>_xlfn.XLOOKUP(Table7[[#This Row],[Order ID]],Table4[Order ID],Table4[Customer ID],"NOT FOUND",0)</f>
        <v>CUS21</v>
      </c>
      <c r="I127" s="1" t="str" cm="1">
        <f t="array" ref="I127">INDEX(Table2[Customer Frist Name],MATCH(Table7[[#This Row],[Customer ID]],Table2[Customer ID],0),)</f>
        <v>Marsilius</v>
      </c>
      <c r="J127" s="1" t="str" cm="1">
        <f t="array" ref="J127">INDEX(Table2[Customer Last Name],MATCH(Table7[[#This Row],[Customer ID]],Table2[Customer ID],0),)</f>
        <v>Quinn</v>
      </c>
      <c r="K127" s="1" cm="1">
        <f t="array" ref="K127">INDEX(Table4[Satisfaction Level (1 to 5)],MATCH(Table7[[#This Row],[Order ID]],Table4[Order ID],0),)</f>
        <v>1</v>
      </c>
    </row>
    <row r="128" spans="1:11" ht="14.25" customHeight="1" x14ac:dyDescent="0.35">
      <c r="A128" s="1">
        <v>127</v>
      </c>
      <c r="B128" s="1" t="s">
        <v>227</v>
      </c>
      <c r="C128" s="1" t="s">
        <v>2105</v>
      </c>
      <c r="D128" s="1">
        <v>5</v>
      </c>
      <c r="E128" s="1">
        <v>30</v>
      </c>
      <c r="F128" s="1">
        <f>Table7[[#This Row],[Quantity]]*Table7[[#This Row],[Unit Price]]</f>
        <v>150</v>
      </c>
      <c r="G128" s="1">
        <v>262</v>
      </c>
      <c r="H128" s="1" t="str">
        <f>_xlfn.XLOOKUP(Table7[[#This Row],[Order ID]],Table4[Order ID],Table4[Customer ID],"NOT FOUND",0)</f>
        <v>CUS21</v>
      </c>
      <c r="I128" s="1" t="str" cm="1">
        <f t="array" ref="I128">INDEX(Table2[Customer Frist Name],MATCH(Table7[[#This Row],[Customer ID]],Table2[Customer ID],0),)</f>
        <v>Marsilius</v>
      </c>
      <c r="J128" s="1" t="str" cm="1">
        <f t="array" ref="J128">INDEX(Table2[Customer Last Name],MATCH(Table7[[#This Row],[Customer ID]],Table2[Customer ID],0),)</f>
        <v>Quinn</v>
      </c>
      <c r="K128" s="1" cm="1">
        <f t="array" ref="K128">INDEX(Table4[Satisfaction Level (1 to 5)],MATCH(Table7[[#This Row],[Order ID]],Table4[Order ID],0),)</f>
        <v>1</v>
      </c>
    </row>
    <row r="129" spans="1:11" ht="14.25" customHeight="1" x14ac:dyDescent="0.35">
      <c r="A129" s="1">
        <v>128</v>
      </c>
      <c r="B129" s="1" t="s">
        <v>227</v>
      </c>
      <c r="C129" s="1" t="s">
        <v>2094</v>
      </c>
      <c r="D129" s="1">
        <v>4</v>
      </c>
      <c r="E129" s="1">
        <v>22</v>
      </c>
      <c r="F129" s="1">
        <f>Table7[[#This Row],[Quantity]]*Table7[[#This Row],[Unit Price]]</f>
        <v>88</v>
      </c>
      <c r="G129" s="1">
        <v>262</v>
      </c>
      <c r="H129" s="1" t="str">
        <f>_xlfn.XLOOKUP(Table7[[#This Row],[Order ID]],Table4[Order ID],Table4[Customer ID],"NOT FOUND",0)</f>
        <v>CUS21</v>
      </c>
      <c r="I129" s="1" t="str" cm="1">
        <f t="array" ref="I129">INDEX(Table2[Customer Frist Name],MATCH(Table7[[#This Row],[Customer ID]],Table2[Customer ID],0),)</f>
        <v>Marsilius</v>
      </c>
      <c r="J129" s="1" t="str" cm="1">
        <f t="array" ref="J129">INDEX(Table2[Customer Last Name],MATCH(Table7[[#This Row],[Customer ID]],Table2[Customer ID],0),)</f>
        <v>Quinn</v>
      </c>
      <c r="K129" s="1" cm="1">
        <f t="array" ref="K129">INDEX(Table4[Satisfaction Level (1 to 5)],MATCH(Table7[[#This Row],[Order ID]],Table4[Order ID],0),)</f>
        <v>1</v>
      </c>
    </row>
    <row r="130" spans="1:11" ht="14.25" customHeight="1" x14ac:dyDescent="0.35">
      <c r="A130" s="1">
        <v>129</v>
      </c>
      <c r="B130" s="1" t="s">
        <v>227</v>
      </c>
      <c r="C130" s="1" t="s">
        <v>2084</v>
      </c>
      <c r="D130" s="1">
        <v>4</v>
      </c>
      <c r="E130" s="1">
        <v>6</v>
      </c>
      <c r="F130" s="1">
        <f>Table7[[#This Row],[Quantity]]*Table7[[#This Row],[Unit Price]]</f>
        <v>24</v>
      </c>
      <c r="G130" s="1">
        <v>262</v>
      </c>
      <c r="H130" s="1" t="str">
        <f>_xlfn.XLOOKUP(Table7[[#This Row],[Order ID]],Table4[Order ID],Table4[Customer ID],"NOT FOUND",0)</f>
        <v>CUS21</v>
      </c>
      <c r="I130" s="1" t="str" cm="1">
        <f t="array" ref="I130">INDEX(Table2[Customer Frist Name],MATCH(Table7[[#This Row],[Customer ID]],Table2[Customer ID],0),)</f>
        <v>Marsilius</v>
      </c>
      <c r="J130" s="1" t="str" cm="1">
        <f t="array" ref="J130">INDEX(Table2[Customer Last Name],MATCH(Table7[[#This Row],[Customer ID]],Table2[Customer ID],0),)</f>
        <v>Quinn</v>
      </c>
      <c r="K130" s="1" cm="1">
        <f t="array" ref="K130">INDEX(Table4[Satisfaction Level (1 to 5)],MATCH(Table7[[#This Row],[Order ID]],Table4[Order ID],0),)</f>
        <v>1</v>
      </c>
    </row>
    <row r="131" spans="1:11" ht="14.25" customHeight="1" x14ac:dyDescent="0.35">
      <c r="A131" s="1">
        <v>130</v>
      </c>
      <c r="B131" s="1" t="s">
        <v>230</v>
      </c>
      <c r="C131" s="1" t="s">
        <v>2092</v>
      </c>
      <c r="D131" s="1">
        <v>4</v>
      </c>
      <c r="E131" s="1">
        <v>17</v>
      </c>
      <c r="F131" s="1">
        <f>Table7[[#This Row],[Quantity]]*Table7[[#This Row],[Unit Price]]</f>
        <v>68</v>
      </c>
      <c r="G131" s="1">
        <v>68</v>
      </c>
      <c r="H131" s="1" t="str">
        <f>_xlfn.XLOOKUP(Table7[[#This Row],[Order ID]],Table4[Order ID],Table4[Customer ID],"NOT FOUND",0)</f>
        <v>CUS22</v>
      </c>
      <c r="I131" s="1" t="str" cm="1">
        <f t="array" ref="I131">INDEX(Table2[Customer Frist Name],MATCH(Table7[[#This Row],[Customer ID]],Table2[Customer ID],0),)</f>
        <v>Alexandrie</v>
      </c>
      <c r="J131" s="1" t="str" cm="1">
        <f t="array" ref="J131">INDEX(Table2[Customer Last Name],MATCH(Table7[[#This Row],[Customer ID]],Table2[Customer ID],0),)</f>
        <v>Marquis</v>
      </c>
      <c r="K131" s="1" cm="1">
        <f t="array" ref="K131">INDEX(Table4[Satisfaction Level (1 to 5)],MATCH(Table7[[#This Row],[Order ID]],Table4[Order ID],0),)</f>
        <v>3</v>
      </c>
    </row>
    <row r="132" spans="1:11" ht="14.25" customHeight="1" x14ac:dyDescent="0.35">
      <c r="A132" s="1">
        <v>131</v>
      </c>
      <c r="B132" s="1" t="s">
        <v>235</v>
      </c>
      <c r="C132" s="1" t="s">
        <v>2076</v>
      </c>
      <c r="D132" s="1">
        <v>1</v>
      </c>
      <c r="E132" s="1">
        <v>14</v>
      </c>
      <c r="F132" s="1">
        <f>Table7[[#This Row],[Quantity]]*Table7[[#This Row],[Unit Price]]</f>
        <v>14</v>
      </c>
      <c r="G132" s="1">
        <v>14</v>
      </c>
      <c r="H132" s="1" t="str">
        <f>_xlfn.XLOOKUP(Table7[[#This Row],[Order ID]],Table4[Order ID],Table4[Customer ID],"NOT FOUND",0)</f>
        <v>CUS22</v>
      </c>
      <c r="I132" s="1" t="str" cm="1">
        <f t="array" ref="I132">INDEX(Table2[Customer Frist Name],MATCH(Table7[[#This Row],[Customer ID]],Table2[Customer ID],0),)</f>
        <v>Alexandrie</v>
      </c>
      <c r="J132" s="1" t="str" cm="1">
        <f t="array" ref="J132">INDEX(Table2[Customer Last Name],MATCH(Table7[[#This Row],[Customer ID]],Table2[Customer ID],0),)</f>
        <v>Marquis</v>
      </c>
      <c r="K132" s="1" cm="1">
        <f t="array" ref="K132">INDEX(Table4[Satisfaction Level (1 to 5)],MATCH(Table7[[#This Row],[Order ID]],Table4[Order ID],0),)</f>
        <v>2</v>
      </c>
    </row>
    <row r="133" spans="1:11" ht="14.25" customHeight="1" x14ac:dyDescent="0.35">
      <c r="A133" s="1">
        <v>132</v>
      </c>
      <c r="B133" s="1" t="s">
        <v>238</v>
      </c>
      <c r="C133" s="1" t="s">
        <v>2107</v>
      </c>
      <c r="D133" s="1">
        <v>1</v>
      </c>
      <c r="E133" s="1">
        <v>7</v>
      </c>
      <c r="F133" s="1">
        <f>Table7[[#This Row],[Quantity]]*Table7[[#This Row],[Unit Price]]</f>
        <v>7</v>
      </c>
      <c r="G133" s="1">
        <v>7</v>
      </c>
      <c r="H133" s="1" t="str">
        <f>_xlfn.XLOOKUP(Table7[[#This Row],[Order ID]],Table4[Order ID],Table4[Customer ID],"NOT FOUND",0)</f>
        <v>CUS22</v>
      </c>
      <c r="I133" s="1" t="str" cm="1">
        <f t="array" ref="I133">INDEX(Table2[Customer Frist Name],MATCH(Table7[[#This Row],[Customer ID]],Table2[Customer ID],0),)</f>
        <v>Alexandrie</v>
      </c>
      <c r="J133" s="1" t="str" cm="1">
        <f t="array" ref="J133">INDEX(Table2[Customer Last Name],MATCH(Table7[[#This Row],[Customer ID]],Table2[Customer ID],0),)</f>
        <v>Marquis</v>
      </c>
      <c r="K133" s="1" cm="1">
        <f t="array" ref="K133">INDEX(Table4[Satisfaction Level (1 to 5)],MATCH(Table7[[#This Row],[Order ID]],Table4[Order ID],0),)</f>
        <v>3</v>
      </c>
    </row>
    <row r="134" spans="1:11" ht="14.25" customHeight="1" x14ac:dyDescent="0.35">
      <c r="A134" s="1">
        <v>133</v>
      </c>
      <c r="B134" s="1" t="s">
        <v>241</v>
      </c>
      <c r="C134" s="1" t="s">
        <v>2090</v>
      </c>
      <c r="D134" s="1">
        <v>5</v>
      </c>
      <c r="E134" s="1">
        <v>3</v>
      </c>
      <c r="F134" s="1">
        <f>Table7[[#This Row],[Quantity]]*Table7[[#This Row],[Unit Price]]</f>
        <v>15</v>
      </c>
      <c r="G134" s="1">
        <v>135</v>
      </c>
      <c r="H134" s="1" t="str">
        <f>_xlfn.XLOOKUP(Table7[[#This Row],[Order ID]],Table4[Order ID],Table4[Customer ID],"NOT FOUND",0)</f>
        <v>CUS22</v>
      </c>
      <c r="I134" s="1" t="str" cm="1">
        <f t="array" ref="I134">INDEX(Table2[Customer Frist Name],MATCH(Table7[[#This Row],[Customer ID]],Table2[Customer ID],0),)</f>
        <v>Alexandrie</v>
      </c>
      <c r="J134" s="1" t="str" cm="1">
        <f t="array" ref="J134">INDEX(Table2[Customer Last Name],MATCH(Table7[[#This Row],[Customer ID]],Table2[Customer ID],0),)</f>
        <v>Marquis</v>
      </c>
      <c r="K134" s="1" cm="1">
        <f t="array" ref="K134">INDEX(Table4[Satisfaction Level (1 to 5)],MATCH(Table7[[#This Row],[Order ID]],Table4[Order ID],0),)</f>
        <v>5</v>
      </c>
    </row>
    <row r="135" spans="1:11" ht="14.25" customHeight="1" x14ac:dyDescent="0.35">
      <c r="A135" s="1">
        <v>134</v>
      </c>
      <c r="B135" s="1" t="s">
        <v>241</v>
      </c>
      <c r="C135" s="1" t="s">
        <v>2068</v>
      </c>
      <c r="D135" s="1">
        <v>6</v>
      </c>
      <c r="E135" s="1">
        <v>20</v>
      </c>
      <c r="F135" s="1">
        <f>Table7[[#This Row],[Quantity]]*Table7[[#This Row],[Unit Price]]</f>
        <v>120</v>
      </c>
      <c r="G135" s="1">
        <v>135</v>
      </c>
      <c r="H135" s="1" t="str">
        <f>_xlfn.XLOOKUP(Table7[[#This Row],[Order ID]],Table4[Order ID],Table4[Customer ID],"NOT FOUND",0)</f>
        <v>CUS22</v>
      </c>
      <c r="I135" s="1" t="str" cm="1">
        <f t="array" ref="I135">INDEX(Table2[Customer Frist Name],MATCH(Table7[[#This Row],[Customer ID]],Table2[Customer ID],0),)</f>
        <v>Alexandrie</v>
      </c>
      <c r="J135" s="1" t="str" cm="1">
        <f t="array" ref="J135">INDEX(Table2[Customer Last Name],MATCH(Table7[[#This Row],[Customer ID]],Table2[Customer ID],0),)</f>
        <v>Marquis</v>
      </c>
      <c r="K135" s="1" cm="1">
        <f t="array" ref="K135">INDEX(Table4[Satisfaction Level (1 to 5)],MATCH(Table7[[#This Row],[Order ID]],Table4[Order ID],0),)</f>
        <v>5</v>
      </c>
    </row>
    <row r="136" spans="1:11" ht="14.25" customHeight="1" x14ac:dyDescent="0.35">
      <c r="A136" s="1">
        <v>135</v>
      </c>
      <c r="B136" s="1" t="s">
        <v>243</v>
      </c>
      <c r="C136" s="1" t="s">
        <v>2091</v>
      </c>
      <c r="D136" s="1">
        <v>1</v>
      </c>
      <c r="E136" s="1">
        <v>30</v>
      </c>
      <c r="F136" s="1">
        <f>Table7[[#This Row],[Quantity]]*Table7[[#This Row],[Unit Price]]</f>
        <v>30</v>
      </c>
      <c r="G136" s="1">
        <v>30</v>
      </c>
      <c r="H136" s="1" t="str">
        <f>_xlfn.XLOOKUP(Table7[[#This Row],[Order ID]],Table4[Order ID],Table4[Customer ID],"NOT FOUND",0)</f>
        <v>CUS23</v>
      </c>
      <c r="I136" s="1" t="str" cm="1">
        <f t="array" ref="I136">INDEX(Table2[Customer Frist Name],MATCH(Table7[[#This Row],[Customer ID]],Table2[Customer ID],0),)</f>
        <v>Fanchon</v>
      </c>
      <c r="J136" s="1" t="str" cm="1">
        <f t="array" ref="J136">INDEX(Table2[Customer Last Name],MATCH(Table7[[#This Row],[Customer ID]],Table2[Customer ID],0),)</f>
        <v>Mazuret</v>
      </c>
      <c r="K136" s="1" cm="1">
        <f t="array" ref="K136">INDEX(Table4[Satisfaction Level (1 to 5)],MATCH(Table7[[#This Row],[Order ID]],Table4[Order ID],0),)</f>
        <v>5</v>
      </c>
    </row>
    <row r="137" spans="1:11" ht="14.25" customHeight="1" x14ac:dyDescent="0.35">
      <c r="A137" s="1">
        <v>136</v>
      </c>
      <c r="B137" s="1" t="s">
        <v>247</v>
      </c>
      <c r="C137" s="1" t="s">
        <v>2109</v>
      </c>
      <c r="D137" s="1">
        <v>5</v>
      </c>
      <c r="E137" s="1">
        <v>3</v>
      </c>
      <c r="F137" s="1">
        <f>Table7[[#This Row],[Quantity]]*Table7[[#This Row],[Unit Price]]</f>
        <v>15</v>
      </c>
      <c r="G137" s="1">
        <v>166</v>
      </c>
      <c r="H137" s="1" t="str">
        <f>_xlfn.XLOOKUP(Table7[[#This Row],[Order ID]],Table4[Order ID],Table4[Customer ID],"NOT FOUND",0)</f>
        <v>CUS23</v>
      </c>
      <c r="I137" s="1" t="str" cm="1">
        <f t="array" ref="I137">INDEX(Table2[Customer Frist Name],MATCH(Table7[[#This Row],[Customer ID]],Table2[Customer ID],0),)</f>
        <v>Fanchon</v>
      </c>
      <c r="J137" s="1" t="str" cm="1">
        <f t="array" ref="J137">INDEX(Table2[Customer Last Name],MATCH(Table7[[#This Row],[Customer ID]],Table2[Customer ID],0),)</f>
        <v>Mazuret</v>
      </c>
      <c r="K137" s="1" cm="1">
        <f t="array" ref="K137">INDEX(Table4[Satisfaction Level (1 to 5)],MATCH(Table7[[#This Row],[Order ID]],Table4[Order ID],0),)</f>
        <v>2</v>
      </c>
    </row>
    <row r="138" spans="1:11" ht="14.25" customHeight="1" x14ac:dyDescent="0.35">
      <c r="A138" s="1">
        <v>137</v>
      </c>
      <c r="B138" s="1" t="s">
        <v>247</v>
      </c>
      <c r="C138" s="1" t="s">
        <v>2090</v>
      </c>
      <c r="D138" s="1">
        <v>2</v>
      </c>
      <c r="E138" s="1">
        <v>3</v>
      </c>
      <c r="F138" s="1">
        <f>Table7[[#This Row],[Quantity]]*Table7[[#This Row],[Unit Price]]</f>
        <v>6</v>
      </c>
      <c r="G138" s="1">
        <v>166</v>
      </c>
      <c r="H138" s="1" t="str">
        <f>_xlfn.XLOOKUP(Table7[[#This Row],[Order ID]],Table4[Order ID],Table4[Customer ID],"NOT FOUND",0)</f>
        <v>CUS23</v>
      </c>
      <c r="I138" s="1" t="str" cm="1">
        <f t="array" ref="I138">INDEX(Table2[Customer Frist Name],MATCH(Table7[[#This Row],[Customer ID]],Table2[Customer ID],0),)</f>
        <v>Fanchon</v>
      </c>
      <c r="J138" s="1" t="str" cm="1">
        <f t="array" ref="J138">INDEX(Table2[Customer Last Name],MATCH(Table7[[#This Row],[Customer ID]],Table2[Customer ID],0),)</f>
        <v>Mazuret</v>
      </c>
      <c r="K138" s="1" cm="1">
        <f t="array" ref="K138">INDEX(Table4[Satisfaction Level (1 to 5)],MATCH(Table7[[#This Row],[Order ID]],Table4[Order ID],0),)</f>
        <v>2</v>
      </c>
    </row>
    <row r="139" spans="1:11" ht="14.25" customHeight="1" x14ac:dyDescent="0.35">
      <c r="A139" s="1">
        <v>138</v>
      </c>
      <c r="B139" s="1" t="s">
        <v>247</v>
      </c>
      <c r="C139" s="1" t="s">
        <v>2074</v>
      </c>
      <c r="D139" s="1">
        <v>3</v>
      </c>
      <c r="E139" s="1">
        <v>15</v>
      </c>
      <c r="F139" s="1">
        <f>Table7[[#This Row],[Quantity]]*Table7[[#This Row],[Unit Price]]</f>
        <v>45</v>
      </c>
      <c r="G139" s="1">
        <v>166</v>
      </c>
      <c r="H139" s="1" t="str">
        <f>_xlfn.XLOOKUP(Table7[[#This Row],[Order ID]],Table4[Order ID],Table4[Customer ID],"NOT FOUND",0)</f>
        <v>CUS23</v>
      </c>
      <c r="I139" s="1" t="str" cm="1">
        <f t="array" ref="I139">INDEX(Table2[Customer Frist Name],MATCH(Table7[[#This Row],[Customer ID]],Table2[Customer ID],0),)</f>
        <v>Fanchon</v>
      </c>
      <c r="J139" s="1" t="str" cm="1">
        <f t="array" ref="J139">INDEX(Table2[Customer Last Name],MATCH(Table7[[#This Row],[Customer ID]],Table2[Customer ID],0),)</f>
        <v>Mazuret</v>
      </c>
      <c r="K139" s="1" cm="1">
        <f t="array" ref="K139">INDEX(Table4[Satisfaction Level (1 to 5)],MATCH(Table7[[#This Row],[Order ID]],Table4[Order ID],0),)</f>
        <v>2</v>
      </c>
    </row>
    <row r="140" spans="1:11" ht="14.25" customHeight="1" x14ac:dyDescent="0.35">
      <c r="A140" s="1">
        <v>139</v>
      </c>
      <c r="B140" s="1" t="s">
        <v>247</v>
      </c>
      <c r="C140" s="1" t="s">
        <v>2077</v>
      </c>
      <c r="D140" s="1">
        <v>5</v>
      </c>
      <c r="E140" s="1">
        <v>20</v>
      </c>
      <c r="F140" s="1">
        <f>Table7[[#This Row],[Quantity]]*Table7[[#This Row],[Unit Price]]</f>
        <v>100</v>
      </c>
      <c r="G140" s="1">
        <v>166</v>
      </c>
      <c r="H140" s="1" t="str">
        <f>_xlfn.XLOOKUP(Table7[[#This Row],[Order ID]],Table4[Order ID],Table4[Customer ID],"NOT FOUND",0)</f>
        <v>CUS23</v>
      </c>
      <c r="I140" s="1" t="str" cm="1">
        <f t="array" ref="I140">INDEX(Table2[Customer Frist Name],MATCH(Table7[[#This Row],[Customer ID]],Table2[Customer ID],0),)</f>
        <v>Fanchon</v>
      </c>
      <c r="J140" s="1" t="str" cm="1">
        <f t="array" ref="J140">INDEX(Table2[Customer Last Name],MATCH(Table7[[#This Row],[Customer ID]],Table2[Customer ID],0),)</f>
        <v>Mazuret</v>
      </c>
      <c r="K140" s="1" cm="1">
        <f t="array" ref="K140">INDEX(Table4[Satisfaction Level (1 to 5)],MATCH(Table7[[#This Row],[Order ID]],Table4[Order ID],0),)</f>
        <v>2</v>
      </c>
    </row>
    <row r="141" spans="1:11" ht="14.25" customHeight="1" x14ac:dyDescent="0.35">
      <c r="A141" s="1">
        <v>140</v>
      </c>
      <c r="B141" s="1" t="s">
        <v>249</v>
      </c>
      <c r="C141" s="1" t="s">
        <v>2094</v>
      </c>
      <c r="D141" s="1">
        <v>1</v>
      </c>
      <c r="E141" s="1">
        <v>22</v>
      </c>
      <c r="F141" s="1">
        <f>Table7[[#This Row],[Quantity]]*Table7[[#This Row],[Unit Price]]</f>
        <v>22</v>
      </c>
      <c r="G141" s="1">
        <v>22</v>
      </c>
      <c r="H141" s="1" t="str">
        <f>_xlfn.XLOOKUP(Table7[[#This Row],[Order ID]],Table4[Order ID],Table4[Customer ID],"NOT FOUND",0)</f>
        <v>CUS24</v>
      </c>
      <c r="I141" s="1" t="str" cm="1">
        <f t="array" ref="I141">INDEX(Table2[Customer Frist Name],MATCH(Table7[[#This Row],[Customer ID]],Table2[Customer ID],0),)</f>
        <v>Pierpont</v>
      </c>
      <c r="J141" s="1" t="str" cm="1">
        <f t="array" ref="J141">INDEX(Table2[Customer Last Name],MATCH(Table7[[#This Row],[Customer ID]],Table2[Customer ID],0),)</f>
        <v>Paimboeuf</v>
      </c>
      <c r="K141" s="1" cm="1">
        <f t="array" ref="K141">INDEX(Table4[Satisfaction Level (1 to 5)],MATCH(Table7[[#This Row],[Order ID]],Table4[Order ID],0),)</f>
        <v>4</v>
      </c>
    </row>
    <row r="142" spans="1:11" ht="14.25" customHeight="1" x14ac:dyDescent="0.35">
      <c r="A142" s="1">
        <v>141</v>
      </c>
      <c r="B142" s="1" t="s">
        <v>253</v>
      </c>
      <c r="C142" s="1" t="s">
        <v>2104</v>
      </c>
      <c r="D142" s="1">
        <v>1</v>
      </c>
      <c r="E142" s="1">
        <v>25</v>
      </c>
      <c r="F142" s="1">
        <f>Table7[[#This Row],[Quantity]]*Table7[[#This Row],[Unit Price]]</f>
        <v>25</v>
      </c>
      <c r="G142" s="1">
        <v>526</v>
      </c>
      <c r="H142" s="1" t="str">
        <f>_xlfn.XLOOKUP(Table7[[#This Row],[Order ID]],Table4[Order ID],Table4[Customer ID],"NOT FOUND",0)</f>
        <v>CUS25</v>
      </c>
      <c r="I142" s="1" t="str" cm="1">
        <f t="array" ref="I142">INDEX(Table2[Customer Frist Name],MATCH(Table7[[#This Row],[Customer ID]],Table2[Customer ID],0),)</f>
        <v>Marjolaine</v>
      </c>
      <c r="J142" s="1" t="str" cm="1">
        <f t="array" ref="J142">INDEX(Table2[Customer Last Name],MATCH(Table7[[#This Row],[Customer ID]],Table2[Customer ID],0),)</f>
        <v>D'Aubigné</v>
      </c>
      <c r="K142" s="1" cm="1">
        <f t="array" ref="K142">INDEX(Table4[Satisfaction Level (1 to 5)],MATCH(Table7[[#This Row],[Order ID]],Table4[Order ID],0),)</f>
        <v>4</v>
      </c>
    </row>
    <row r="143" spans="1:11" ht="14.25" customHeight="1" x14ac:dyDescent="0.35">
      <c r="A143" s="1">
        <v>142</v>
      </c>
      <c r="B143" s="1" t="s">
        <v>253</v>
      </c>
      <c r="C143" s="1" t="s">
        <v>2091</v>
      </c>
      <c r="D143" s="1">
        <v>2</v>
      </c>
      <c r="E143" s="1">
        <v>30</v>
      </c>
      <c r="F143" s="1">
        <f>Table7[[#This Row],[Quantity]]*Table7[[#This Row],[Unit Price]]</f>
        <v>60</v>
      </c>
      <c r="G143" s="1">
        <v>526</v>
      </c>
      <c r="H143" s="1" t="str">
        <f>_xlfn.XLOOKUP(Table7[[#This Row],[Order ID]],Table4[Order ID],Table4[Customer ID],"NOT FOUND",0)</f>
        <v>CUS25</v>
      </c>
      <c r="I143" s="1" t="str" cm="1">
        <f t="array" ref="I143">INDEX(Table2[Customer Frist Name],MATCH(Table7[[#This Row],[Customer ID]],Table2[Customer ID],0),)</f>
        <v>Marjolaine</v>
      </c>
      <c r="J143" s="1" t="str" cm="1">
        <f t="array" ref="J143">INDEX(Table2[Customer Last Name],MATCH(Table7[[#This Row],[Customer ID]],Table2[Customer ID],0),)</f>
        <v>D'Aubigné</v>
      </c>
      <c r="K143" s="1" cm="1">
        <f t="array" ref="K143">INDEX(Table4[Satisfaction Level (1 to 5)],MATCH(Table7[[#This Row],[Order ID]],Table4[Order ID],0),)</f>
        <v>4</v>
      </c>
    </row>
    <row r="144" spans="1:11" ht="14.25" customHeight="1" x14ac:dyDescent="0.35">
      <c r="A144" s="1">
        <v>143</v>
      </c>
      <c r="B144" s="1" t="s">
        <v>253</v>
      </c>
      <c r="C144" s="1" t="s">
        <v>2086</v>
      </c>
      <c r="D144" s="1">
        <v>3</v>
      </c>
      <c r="E144" s="1">
        <v>28</v>
      </c>
      <c r="F144" s="1">
        <f>Table7[[#This Row],[Quantity]]*Table7[[#This Row],[Unit Price]]</f>
        <v>84</v>
      </c>
      <c r="G144" s="1">
        <v>526</v>
      </c>
      <c r="H144" s="1" t="str">
        <f>_xlfn.XLOOKUP(Table7[[#This Row],[Order ID]],Table4[Order ID],Table4[Customer ID],"NOT FOUND",0)</f>
        <v>CUS25</v>
      </c>
      <c r="I144" s="1" t="str" cm="1">
        <f t="array" ref="I144">INDEX(Table2[Customer Frist Name],MATCH(Table7[[#This Row],[Customer ID]],Table2[Customer ID],0),)</f>
        <v>Marjolaine</v>
      </c>
      <c r="J144" s="1" t="str" cm="1">
        <f t="array" ref="J144">INDEX(Table2[Customer Last Name],MATCH(Table7[[#This Row],[Customer ID]],Table2[Customer ID],0),)</f>
        <v>D'Aubigné</v>
      </c>
      <c r="K144" s="1" cm="1">
        <f t="array" ref="K144">INDEX(Table4[Satisfaction Level (1 to 5)],MATCH(Table7[[#This Row],[Order ID]],Table4[Order ID],0),)</f>
        <v>4</v>
      </c>
    </row>
    <row r="145" spans="1:11" ht="14.25" customHeight="1" x14ac:dyDescent="0.35">
      <c r="A145" s="1">
        <v>144</v>
      </c>
      <c r="B145" s="1" t="s">
        <v>253</v>
      </c>
      <c r="C145" s="1" t="s">
        <v>2113</v>
      </c>
      <c r="D145" s="1">
        <v>6</v>
      </c>
      <c r="E145" s="1">
        <v>19</v>
      </c>
      <c r="F145" s="1">
        <f>Table7[[#This Row],[Quantity]]*Table7[[#This Row],[Unit Price]]</f>
        <v>114</v>
      </c>
      <c r="G145" s="1">
        <v>526</v>
      </c>
      <c r="H145" s="1" t="str">
        <f>_xlfn.XLOOKUP(Table7[[#This Row],[Order ID]],Table4[Order ID],Table4[Customer ID],"NOT FOUND",0)</f>
        <v>CUS25</v>
      </c>
      <c r="I145" s="1" t="str" cm="1">
        <f t="array" ref="I145">INDEX(Table2[Customer Frist Name],MATCH(Table7[[#This Row],[Customer ID]],Table2[Customer ID],0),)</f>
        <v>Marjolaine</v>
      </c>
      <c r="J145" s="1" t="str" cm="1">
        <f t="array" ref="J145">INDEX(Table2[Customer Last Name],MATCH(Table7[[#This Row],[Customer ID]],Table2[Customer ID],0),)</f>
        <v>D'Aubigné</v>
      </c>
      <c r="K145" s="1" cm="1">
        <f t="array" ref="K145">INDEX(Table4[Satisfaction Level (1 to 5)],MATCH(Table7[[#This Row],[Order ID]],Table4[Order ID],0),)</f>
        <v>4</v>
      </c>
    </row>
    <row r="146" spans="1:11" ht="14.25" customHeight="1" x14ac:dyDescent="0.35">
      <c r="A146" s="1">
        <v>145</v>
      </c>
      <c r="B146" s="1" t="s">
        <v>253</v>
      </c>
      <c r="C146" s="1" t="s">
        <v>2067</v>
      </c>
      <c r="D146" s="1">
        <v>5</v>
      </c>
      <c r="E146" s="1">
        <v>28</v>
      </c>
      <c r="F146" s="1">
        <f>Table7[[#This Row],[Quantity]]*Table7[[#This Row],[Unit Price]]</f>
        <v>140</v>
      </c>
      <c r="G146" s="1">
        <v>526</v>
      </c>
      <c r="H146" s="1" t="str">
        <f>_xlfn.XLOOKUP(Table7[[#This Row],[Order ID]],Table4[Order ID],Table4[Customer ID],"NOT FOUND",0)</f>
        <v>CUS25</v>
      </c>
      <c r="I146" s="1" t="str" cm="1">
        <f t="array" ref="I146">INDEX(Table2[Customer Frist Name],MATCH(Table7[[#This Row],[Customer ID]],Table2[Customer ID],0),)</f>
        <v>Marjolaine</v>
      </c>
      <c r="J146" s="1" t="str" cm="1">
        <f t="array" ref="J146">INDEX(Table2[Customer Last Name],MATCH(Table7[[#This Row],[Customer ID]],Table2[Customer ID],0),)</f>
        <v>D'Aubigné</v>
      </c>
      <c r="K146" s="1" cm="1">
        <f t="array" ref="K146">INDEX(Table4[Satisfaction Level (1 to 5)],MATCH(Table7[[#This Row],[Order ID]],Table4[Order ID],0),)</f>
        <v>4</v>
      </c>
    </row>
    <row r="147" spans="1:11" ht="14.25" customHeight="1" x14ac:dyDescent="0.35">
      <c r="A147" s="1">
        <v>146</v>
      </c>
      <c r="B147" s="1" t="s">
        <v>253</v>
      </c>
      <c r="C147" s="1" t="s">
        <v>2061</v>
      </c>
      <c r="D147" s="1">
        <v>1</v>
      </c>
      <c r="E147" s="1">
        <v>19</v>
      </c>
      <c r="F147" s="1">
        <f>Table7[[#This Row],[Quantity]]*Table7[[#This Row],[Unit Price]]</f>
        <v>19</v>
      </c>
      <c r="G147" s="1">
        <v>526</v>
      </c>
      <c r="H147" s="1" t="str">
        <f>_xlfn.XLOOKUP(Table7[[#This Row],[Order ID]],Table4[Order ID],Table4[Customer ID],"NOT FOUND",0)</f>
        <v>CUS25</v>
      </c>
      <c r="I147" s="1" t="str" cm="1">
        <f t="array" ref="I147">INDEX(Table2[Customer Frist Name],MATCH(Table7[[#This Row],[Customer ID]],Table2[Customer ID],0),)</f>
        <v>Marjolaine</v>
      </c>
      <c r="J147" s="1" t="str" cm="1">
        <f t="array" ref="J147">INDEX(Table2[Customer Last Name],MATCH(Table7[[#This Row],[Customer ID]],Table2[Customer ID],0),)</f>
        <v>D'Aubigné</v>
      </c>
      <c r="K147" s="1" cm="1">
        <f t="array" ref="K147">INDEX(Table4[Satisfaction Level (1 to 5)],MATCH(Table7[[#This Row],[Order ID]],Table4[Order ID],0),)</f>
        <v>4</v>
      </c>
    </row>
    <row r="148" spans="1:11" ht="14.25" customHeight="1" x14ac:dyDescent="0.35">
      <c r="A148" s="1">
        <v>147</v>
      </c>
      <c r="B148" s="1" t="s">
        <v>253</v>
      </c>
      <c r="C148" s="1" t="s">
        <v>2086</v>
      </c>
      <c r="D148" s="1">
        <v>3</v>
      </c>
      <c r="E148" s="1">
        <v>28</v>
      </c>
      <c r="F148" s="1">
        <f>Table7[[#This Row],[Quantity]]*Table7[[#This Row],[Unit Price]]</f>
        <v>84</v>
      </c>
      <c r="G148" s="1">
        <v>526</v>
      </c>
      <c r="H148" s="1" t="str">
        <f>_xlfn.XLOOKUP(Table7[[#This Row],[Order ID]],Table4[Order ID],Table4[Customer ID],"NOT FOUND",0)</f>
        <v>CUS25</v>
      </c>
      <c r="I148" s="1" t="str" cm="1">
        <f t="array" ref="I148">INDEX(Table2[Customer Frist Name],MATCH(Table7[[#This Row],[Customer ID]],Table2[Customer ID],0),)</f>
        <v>Marjolaine</v>
      </c>
      <c r="J148" s="1" t="str" cm="1">
        <f t="array" ref="J148">INDEX(Table2[Customer Last Name],MATCH(Table7[[#This Row],[Customer ID]],Table2[Customer ID],0),)</f>
        <v>D'Aubigné</v>
      </c>
      <c r="K148" s="1" cm="1">
        <f t="array" ref="K148">INDEX(Table4[Satisfaction Level (1 to 5)],MATCH(Table7[[#This Row],[Order ID]],Table4[Order ID],0),)</f>
        <v>4</v>
      </c>
    </row>
    <row r="149" spans="1:11" ht="14.25" customHeight="1" x14ac:dyDescent="0.35">
      <c r="A149" s="1">
        <v>148</v>
      </c>
      <c r="B149" s="1" t="s">
        <v>257</v>
      </c>
      <c r="C149" s="1" t="s">
        <v>2086</v>
      </c>
      <c r="D149" s="1">
        <v>1</v>
      </c>
      <c r="E149" s="1">
        <v>28</v>
      </c>
      <c r="F149" s="1">
        <f>Table7[[#This Row],[Quantity]]*Table7[[#This Row],[Unit Price]]</f>
        <v>28</v>
      </c>
      <c r="G149" s="1">
        <v>28</v>
      </c>
      <c r="H149" s="1" t="str">
        <f>_xlfn.XLOOKUP(Table7[[#This Row],[Order ID]],Table4[Order ID],Table4[Customer ID],"NOT FOUND",0)</f>
        <v>CUS25</v>
      </c>
      <c r="I149" s="1" t="str" cm="1">
        <f t="array" ref="I149">INDEX(Table2[Customer Frist Name],MATCH(Table7[[#This Row],[Customer ID]],Table2[Customer ID],0),)</f>
        <v>Marjolaine</v>
      </c>
      <c r="J149" s="1" t="str" cm="1">
        <f t="array" ref="J149">INDEX(Table2[Customer Last Name],MATCH(Table7[[#This Row],[Customer ID]],Table2[Customer ID],0),)</f>
        <v>D'Aubigné</v>
      </c>
      <c r="K149" s="1" cm="1">
        <f t="array" ref="K149">INDEX(Table4[Satisfaction Level (1 to 5)],MATCH(Table7[[#This Row],[Order ID]],Table4[Order ID],0),)</f>
        <v>2</v>
      </c>
    </row>
    <row r="150" spans="1:11" ht="14.25" customHeight="1" x14ac:dyDescent="0.35">
      <c r="A150" s="1">
        <v>149</v>
      </c>
      <c r="B150" s="1" t="s">
        <v>259</v>
      </c>
      <c r="C150" s="1" t="s">
        <v>2084</v>
      </c>
      <c r="D150" s="1">
        <v>4</v>
      </c>
      <c r="E150" s="1">
        <v>6</v>
      </c>
      <c r="F150" s="1">
        <f>Table7[[#This Row],[Quantity]]*Table7[[#This Row],[Unit Price]]</f>
        <v>24</v>
      </c>
      <c r="G150" s="1">
        <v>75</v>
      </c>
      <c r="H150" s="1" t="str">
        <f>_xlfn.XLOOKUP(Table7[[#This Row],[Order ID]],Table4[Order ID],Table4[Customer ID],"NOT FOUND",0)</f>
        <v>CUS26</v>
      </c>
      <c r="I150" s="1" t="str" cm="1">
        <f t="array" ref="I150">INDEX(Table2[Customer Frist Name],MATCH(Table7[[#This Row],[Customer ID]],Table2[Customer ID],0),)</f>
        <v>Beltane</v>
      </c>
      <c r="J150" s="1" t="str" cm="1">
        <f t="array" ref="J150">INDEX(Table2[Customer Last Name],MATCH(Table7[[#This Row],[Customer ID]],Table2[Customer ID],0),)</f>
        <v>Fresne</v>
      </c>
      <c r="K150" s="1" cm="1">
        <f t="array" ref="K150">INDEX(Table4[Satisfaction Level (1 to 5)],MATCH(Table7[[#This Row],[Order ID]],Table4[Order ID],0),)</f>
        <v>3</v>
      </c>
    </row>
    <row r="151" spans="1:11" ht="14.25" customHeight="1" x14ac:dyDescent="0.35">
      <c r="A151" s="1">
        <v>150</v>
      </c>
      <c r="B151" s="1" t="s">
        <v>259</v>
      </c>
      <c r="C151" s="1" t="s">
        <v>2092</v>
      </c>
      <c r="D151" s="1">
        <v>3</v>
      </c>
      <c r="E151" s="1">
        <v>17</v>
      </c>
      <c r="F151" s="1">
        <f>Table7[[#This Row],[Quantity]]*Table7[[#This Row],[Unit Price]]</f>
        <v>51</v>
      </c>
      <c r="G151" s="1">
        <v>75</v>
      </c>
      <c r="H151" s="1" t="str">
        <f>_xlfn.XLOOKUP(Table7[[#This Row],[Order ID]],Table4[Order ID],Table4[Customer ID],"NOT FOUND",0)</f>
        <v>CUS26</v>
      </c>
      <c r="I151" s="1" t="str" cm="1">
        <f t="array" ref="I151">INDEX(Table2[Customer Frist Name],MATCH(Table7[[#This Row],[Customer ID]],Table2[Customer ID],0),)</f>
        <v>Beltane</v>
      </c>
      <c r="J151" s="1" t="str" cm="1">
        <f t="array" ref="J151">INDEX(Table2[Customer Last Name],MATCH(Table7[[#This Row],[Customer ID]],Table2[Customer ID],0),)</f>
        <v>Fresne</v>
      </c>
      <c r="K151" s="1" cm="1">
        <f t="array" ref="K151">INDEX(Table4[Satisfaction Level (1 to 5)],MATCH(Table7[[#This Row],[Order ID]],Table4[Order ID],0),)</f>
        <v>3</v>
      </c>
    </row>
    <row r="152" spans="1:11" ht="14.25" customHeight="1" x14ac:dyDescent="0.35">
      <c r="A152" s="1">
        <v>151</v>
      </c>
      <c r="B152" s="1" t="s">
        <v>263</v>
      </c>
      <c r="C152" s="1" t="s">
        <v>2079</v>
      </c>
      <c r="D152" s="1">
        <v>4</v>
      </c>
      <c r="E152" s="1">
        <v>8</v>
      </c>
      <c r="F152" s="1">
        <f>Table7[[#This Row],[Quantity]]*Table7[[#This Row],[Unit Price]]</f>
        <v>32</v>
      </c>
      <c r="G152" s="1">
        <v>272</v>
      </c>
      <c r="H152" s="1" t="str">
        <f>_xlfn.XLOOKUP(Table7[[#This Row],[Order ID]],Table4[Order ID],Table4[Customer ID],"NOT FOUND",0)</f>
        <v>CUS26</v>
      </c>
      <c r="I152" s="1" t="str" cm="1">
        <f t="array" ref="I152">INDEX(Table2[Customer Frist Name],MATCH(Table7[[#This Row],[Customer ID]],Table2[Customer ID],0),)</f>
        <v>Beltane</v>
      </c>
      <c r="J152" s="1" t="str" cm="1">
        <f t="array" ref="J152">INDEX(Table2[Customer Last Name],MATCH(Table7[[#This Row],[Customer ID]],Table2[Customer ID],0),)</f>
        <v>Fresne</v>
      </c>
      <c r="K152" s="1" cm="1">
        <f t="array" ref="K152">INDEX(Table4[Satisfaction Level (1 to 5)],MATCH(Table7[[#This Row],[Order ID]],Table4[Order ID],0),)</f>
        <v>4</v>
      </c>
    </row>
    <row r="153" spans="1:11" ht="14.25" customHeight="1" x14ac:dyDescent="0.35">
      <c r="A153" s="1">
        <v>152</v>
      </c>
      <c r="B153" s="1" t="s">
        <v>263</v>
      </c>
      <c r="C153" s="1" t="s">
        <v>2112</v>
      </c>
      <c r="D153" s="1">
        <v>5</v>
      </c>
      <c r="E153" s="1">
        <v>23</v>
      </c>
      <c r="F153" s="1">
        <f>Table7[[#This Row],[Quantity]]*Table7[[#This Row],[Unit Price]]</f>
        <v>115</v>
      </c>
      <c r="G153" s="1">
        <v>272</v>
      </c>
      <c r="H153" s="1" t="str">
        <f>_xlfn.XLOOKUP(Table7[[#This Row],[Order ID]],Table4[Order ID],Table4[Customer ID],"NOT FOUND",0)</f>
        <v>CUS26</v>
      </c>
      <c r="I153" s="1" t="str" cm="1">
        <f t="array" ref="I153">INDEX(Table2[Customer Frist Name],MATCH(Table7[[#This Row],[Customer ID]],Table2[Customer ID],0),)</f>
        <v>Beltane</v>
      </c>
      <c r="J153" s="1" t="str" cm="1">
        <f t="array" ref="J153">INDEX(Table2[Customer Last Name],MATCH(Table7[[#This Row],[Customer ID]],Table2[Customer ID],0),)</f>
        <v>Fresne</v>
      </c>
      <c r="K153" s="1" cm="1">
        <f t="array" ref="K153">INDEX(Table4[Satisfaction Level (1 to 5)],MATCH(Table7[[#This Row],[Order ID]],Table4[Order ID],0),)</f>
        <v>4</v>
      </c>
    </row>
    <row r="154" spans="1:11" ht="14.25" customHeight="1" x14ac:dyDescent="0.35">
      <c r="A154" s="1">
        <v>153</v>
      </c>
      <c r="B154" s="1" t="s">
        <v>263</v>
      </c>
      <c r="C154" s="1" t="s">
        <v>2073</v>
      </c>
      <c r="D154" s="1">
        <v>5</v>
      </c>
      <c r="E154" s="1">
        <v>25</v>
      </c>
      <c r="F154" s="1">
        <f>Table7[[#This Row],[Quantity]]*Table7[[#This Row],[Unit Price]]</f>
        <v>125</v>
      </c>
      <c r="G154" s="1">
        <v>272</v>
      </c>
      <c r="H154" s="1" t="str">
        <f>_xlfn.XLOOKUP(Table7[[#This Row],[Order ID]],Table4[Order ID],Table4[Customer ID],"NOT FOUND",0)</f>
        <v>CUS26</v>
      </c>
      <c r="I154" s="1" t="str" cm="1">
        <f t="array" ref="I154">INDEX(Table2[Customer Frist Name],MATCH(Table7[[#This Row],[Customer ID]],Table2[Customer ID],0),)</f>
        <v>Beltane</v>
      </c>
      <c r="J154" s="1" t="str" cm="1">
        <f t="array" ref="J154">INDEX(Table2[Customer Last Name],MATCH(Table7[[#This Row],[Customer ID]],Table2[Customer ID],0),)</f>
        <v>Fresne</v>
      </c>
      <c r="K154" s="1" cm="1">
        <f t="array" ref="K154">INDEX(Table4[Satisfaction Level (1 to 5)],MATCH(Table7[[#This Row],[Order ID]],Table4[Order ID],0),)</f>
        <v>4</v>
      </c>
    </row>
    <row r="155" spans="1:11" ht="14.25" customHeight="1" x14ac:dyDescent="0.35">
      <c r="A155" s="1">
        <v>154</v>
      </c>
      <c r="B155" s="1" t="s">
        <v>265</v>
      </c>
      <c r="C155" s="1" t="s">
        <v>2077</v>
      </c>
      <c r="D155" s="1">
        <v>2</v>
      </c>
      <c r="E155" s="1">
        <v>20</v>
      </c>
      <c r="F155" s="1">
        <f>Table7[[#This Row],[Quantity]]*Table7[[#This Row],[Unit Price]]</f>
        <v>40</v>
      </c>
      <c r="G155" s="1">
        <v>294</v>
      </c>
      <c r="H155" s="1" t="str">
        <f>_xlfn.XLOOKUP(Table7[[#This Row],[Order ID]],Table4[Order ID],Table4[Customer ID],"NOT FOUND",0)</f>
        <v>CUS26</v>
      </c>
      <c r="I155" s="1" t="str" cm="1">
        <f t="array" ref="I155">INDEX(Table2[Customer Frist Name],MATCH(Table7[[#This Row],[Customer ID]],Table2[Customer ID],0),)</f>
        <v>Beltane</v>
      </c>
      <c r="J155" s="1" t="str" cm="1">
        <f t="array" ref="J155">INDEX(Table2[Customer Last Name],MATCH(Table7[[#This Row],[Customer ID]],Table2[Customer ID],0),)</f>
        <v>Fresne</v>
      </c>
      <c r="K155" s="1" cm="1">
        <f t="array" ref="K155">INDEX(Table4[Satisfaction Level (1 to 5)],MATCH(Table7[[#This Row],[Order ID]],Table4[Order ID],0),)</f>
        <v>4</v>
      </c>
    </row>
    <row r="156" spans="1:11" ht="14.25" customHeight="1" x14ac:dyDescent="0.35">
      <c r="A156" s="1">
        <v>155</v>
      </c>
      <c r="B156" s="1" t="s">
        <v>265</v>
      </c>
      <c r="C156" s="1" t="s">
        <v>2067</v>
      </c>
      <c r="D156" s="1">
        <v>3</v>
      </c>
      <c r="E156" s="1">
        <v>28</v>
      </c>
      <c r="F156" s="1">
        <f>Table7[[#This Row],[Quantity]]*Table7[[#This Row],[Unit Price]]</f>
        <v>84</v>
      </c>
      <c r="G156" s="1">
        <v>294</v>
      </c>
      <c r="H156" s="1" t="str">
        <f>_xlfn.XLOOKUP(Table7[[#This Row],[Order ID]],Table4[Order ID],Table4[Customer ID],"NOT FOUND",0)</f>
        <v>CUS26</v>
      </c>
      <c r="I156" s="1" t="str" cm="1">
        <f t="array" ref="I156">INDEX(Table2[Customer Frist Name],MATCH(Table7[[#This Row],[Customer ID]],Table2[Customer ID],0),)</f>
        <v>Beltane</v>
      </c>
      <c r="J156" s="1" t="str" cm="1">
        <f t="array" ref="J156">INDEX(Table2[Customer Last Name],MATCH(Table7[[#This Row],[Customer ID]],Table2[Customer ID],0),)</f>
        <v>Fresne</v>
      </c>
      <c r="K156" s="1" cm="1">
        <f t="array" ref="K156">INDEX(Table4[Satisfaction Level (1 to 5)],MATCH(Table7[[#This Row],[Order ID]],Table4[Order ID],0),)</f>
        <v>4</v>
      </c>
    </row>
    <row r="157" spans="1:11" ht="14.25" customHeight="1" x14ac:dyDescent="0.35">
      <c r="A157" s="1">
        <v>156</v>
      </c>
      <c r="B157" s="1" t="s">
        <v>265</v>
      </c>
      <c r="C157" s="1" t="s">
        <v>2111</v>
      </c>
      <c r="D157" s="1">
        <v>6</v>
      </c>
      <c r="E157" s="1">
        <v>22</v>
      </c>
      <c r="F157" s="1">
        <f>Table7[[#This Row],[Quantity]]*Table7[[#This Row],[Unit Price]]</f>
        <v>132</v>
      </c>
      <c r="G157" s="1">
        <v>294</v>
      </c>
      <c r="H157" s="1" t="str">
        <f>_xlfn.XLOOKUP(Table7[[#This Row],[Order ID]],Table4[Order ID],Table4[Customer ID],"NOT FOUND",0)</f>
        <v>CUS26</v>
      </c>
      <c r="I157" s="1" t="str" cm="1">
        <f t="array" ref="I157">INDEX(Table2[Customer Frist Name],MATCH(Table7[[#This Row],[Customer ID]],Table2[Customer ID],0),)</f>
        <v>Beltane</v>
      </c>
      <c r="J157" s="1" t="str" cm="1">
        <f t="array" ref="J157">INDEX(Table2[Customer Last Name],MATCH(Table7[[#This Row],[Customer ID]],Table2[Customer ID],0),)</f>
        <v>Fresne</v>
      </c>
      <c r="K157" s="1" cm="1">
        <f t="array" ref="K157">INDEX(Table4[Satisfaction Level (1 to 5)],MATCH(Table7[[#This Row],[Order ID]],Table4[Order ID],0),)</f>
        <v>4</v>
      </c>
    </row>
    <row r="158" spans="1:11" ht="14.25" customHeight="1" x14ac:dyDescent="0.35">
      <c r="A158" s="1">
        <v>157</v>
      </c>
      <c r="B158" s="1" t="s">
        <v>265</v>
      </c>
      <c r="C158" s="1" t="s">
        <v>2079</v>
      </c>
      <c r="D158" s="1">
        <v>3</v>
      </c>
      <c r="E158" s="1">
        <v>8</v>
      </c>
      <c r="F158" s="1">
        <f>Table7[[#This Row],[Quantity]]*Table7[[#This Row],[Unit Price]]</f>
        <v>24</v>
      </c>
      <c r="G158" s="1">
        <v>294</v>
      </c>
      <c r="H158" s="1" t="str">
        <f>_xlfn.XLOOKUP(Table7[[#This Row],[Order ID]],Table4[Order ID],Table4[Customer ID],"NOT FOUND",0)</f>
        <v>CUS26</v>
      </c>
      <c r="I158" s="1" t="str" cm="1">
        <f t="array" ref="I158">INDEX(Table2[Customer Frist Name],MATCH(Table7[[#This Row],[Customer ID]],Table2[Customer ID],0),)</f>
        <v>Beltane</v>
      </c>
      <c r="J158" s="1" t="str" cm="1">
        <f t="array" ref="J158">INDEX(Table2[Customer Last Name],MATCH(Table7[[#This Row],[Customer ID]],Table2[Customer ID],0),)</f>
        <v>Fresne</v>
      </c>
      <c r="K158" s="1" cm="1">
        <f t="array" ref="K158">INDEX(Table4[Satisfaction Level (1 to 5)],MATCH(Table7[[#This Row],[Order ID]],Table4[Order ID],0),)</f>
        <v>4</v>
      </c>
    </row>
    <row r="159" spans="1:11" ht="14.25" customHeight="1" x14ac:dyDescent="0.35">
      <c r="A159" s="1">
        <v>158</v>
      </c>
      <c r="B159" s="1" t="s">
        <v>265</v>
      </c>
      <c r="C159" s="1" t="s">
        <v>2076</v>
      </c>
      <c r="D159" s="1">
        <v>1</v>
      </c>
      <c r="E159" s="1">
        <v>14</v>
      </c>
      <c r="F159" s="1">
        <f>Table7[[#This Row],[Quantity]]*Table7[[#This Row],[Unit Price]]</f>
        <v>14</v>
      </c>
      <c r="G159" s="1">
        <v>294</v>
      </c>
      <c r="H159" s="1" t="str">
        <f>_xlfn.XLOOKUP(Table7[[#This Row],[Order ID]],Table4[Order ID],Table4[Customer ID],"NOT FOUND",0)</f>
        <v>CUS26</v>
      </c>
      <c r="I159" s="1" t="str" cm="1">
        <f t="array" ref="I159">INDEX(Table2[Customer Frist Name],MATCH(Table7[[#This Row],[Customer ID]],Table2[Customer ID],0),)</f>
        <v>Beltane</v>
      </c>
      <c r="J159" s="1" t="str" cm="1">
        <f t="array" ref="J159">INDEX(Table2[Customer Last Name],MATCH(Table7[[#This Row],[Customer ID]],Table2[Customer ID],0),)</f>
        <v>Fresne</v>
      </c>
      <c r="K159" s="1" cm="1">
        <f t="array" ref="K159">INDEX(Table4[Satisfaction Level (1 to 5)],MATCH(Table7[[#This Row],[Order ID]],Table4[Order ID],0),)</f>
        <v>4</v>
      </c>
    </row>
    <row r="160" spans="1:11" ht="14.25" customHeight="1" x14ac:dyDescent="0.35">
      <c r="A160" s="1">
        <v>159</v>
      </c>
      <c r="B160" s="1" t="s">
        <v>266</v>
      </c>
      <c r="C160" s="1" t="s">
        <v>2090</v>
      </c>
      <c r="D160" s="1">
        <v>5</v>
      </c>
      <c r="E160" s="1">
        <v>3</v>
      </c>
      <c r="F160" s="1">
        <f>Table7[[#This Row],[Quantity]]*Table7[[#This Row],[Unit Price]]</f>
        <v>15</v>
      </c>
      <c r="G160" s="1">
        <v>51</v>
      </c>
      <c r="H160" s="1" t="str">
        <f>_xlfn.XLOOKUP(Table7[[#This Row],[Order ID]],Table4[Order ID],Table4[Customer ID],"NOT FOUND",0)</f>
        <v>CUS27</v>
      </c>
      <c r="I160" s="1" t="str" cm="1">
        <f t="array" ref="I160">INDEX(Table2[Customer Frist Name],MATCH(Table7[[#This Row],[Customer ID]],Table2[Customer ID],0),)</f>
        <v>Pansy</v>
      </c>
      <c r="J160" s="1" t="str" cm="1">
        <f t="array" ref="J160">INDEX(Table2[Customer Last Name],MATCH(Table7[[#This Row],[Customer ID]],Table2[Customer ID],0),)</f>
        <v>Patenaude</v>
      </c>
      <c r="K160" s="1" cm="1">
        <f t="array" ref="K160">INDEX(Table4[Satisfaction Level (1 to 5)],MATCH(Table7[[#This Row],[Order ID]],Table4[Order ID],0),)</f>
        <v>5</v>
      </c>
    </row>
    <row r="161" spans="1:11" ht="14.25" customHeight="1" x14ac:dyDescent="0.35">
      <c r="A161" s="1">
        <v>160</v>
      </c>
      <c r="B161" s="1" t="s">
        <v>266</v>
      </c>
      <c r="C161" s="1" t="s">
        <v>2084</v>
      </c>
      <c r="D161" s="1">
        <v>6</v>
      </c>
      <c r="E161" s="1">
        <v>6</v>
      </c>
      <c r="F161" s="1">
        <f>Table7[[#This Row],[Quantity]]*Table7[[#This Row],[Unit Price]]</f>
        <v>36</v>
      </c>
      <c r="G161" s="1">
        <v>51</v>
      </c>
      <c r="H161" s="1" t="str">
        <f>_xlfn.XLOOKUP(Table7[[#This Row],[Order ID]],Table4[Order ID],Table4[Customer ID],"NOT FOUND",0)</f>
        <v>CUS27</v>
      </c>
      <c r="I161" s="1" t="str" cm="1">
        <f t="array" ref="I161">INDEX(Table2[Customer Frist Name],MATCH(Table7[[#This Row],[Customer ID]],Table2[Customer ID],0),)</f>
        <v>Pansy</v>
      </c>
      <c r="J161" s="1" t="str" cm="1">
        <f t="array" ref="J161">INDEX(Table2[Customer Last Name],MATCH(Table7[[#This Row],[Customer ID]],Table2[Customer ID],0),)</f>
        <v>Patenaude</v>
      </c>
      <c r="K161" s="1" cm="1">
        <f t="array" ref="K161">INDEX(Table4[Satisfaction Level (1 to 5)],MATCH(Table7[[#This Row],[Order ID]],Table4[Order ID],0),)</f>
        <v>5</v>
      </c>
    </row>
    <row r="162" spans="1:11" ht="14.25" customHeight="1" x14ac:dyDescent="0.35">
      <c r="A162" s="1">
        <v>161</v>
      </c>
      <c r="B162" s="1" t="s">
        <v>269</v>
      </c>
      <c r="C162" s="1" t="s">
        <v>2098</v>
      </c>
      <c r="D162" s="1">
        <v>1</v>
      </c>
      <c r="E162" s="1">
        <v>13</v>
      </c>
      <c r="F162" s="1">
        <f>Table7[[#This Row],[Quantity]]*Table7[[#This Row],[Unit Price]]</f>
        <v>13</v>
      </c>
      <c r="G162" s="1">
        <v>338</v>
      </c>
      <c r="H162" s="1" t="str">
        <f>_xlfn.XLOOKUP(Table7[[#This Row],[Order ID]],Table4[Order ID],Table4[Customer ID],"NOT FOUND",0)</f>
        <v>CUS27</v>
      </c>
      <c r="I162" s="1" t="str" cm="1">
        <f t="array" ref="I162">INDEX(Table2[Customer Frist Name],MATCH(Table7[[#This Row],[Customer ID]],Table2[Customer ID],0),)</f>
        <v>Pansy</v>
      </c>
      <c r="J162" s="1" t="str" cm="1">
        <f t="array" ref="J162">INDEX(Table2[Customer Last Name],MATCH(Table7[[#This Row],[Customer ID]],Table2[Customer ID],0),)</f>
        <v>Patenaude</v>
      </c>
      <c r="K162" s="1" cm="1">
        <f t="array" ref="K162">INDEX(Table4[Satisfaction Level (1 to 5)],MATCH(Table7[[#This Row],[Order ID]],Table4[Order ID],0),)</f>
        <v>5</v>
      </c>
    </row>
    <row r="163" spans="1:11" ht="14.25" customHeight="1" x14ac:dyDescent="0.35">
      <c r="A163" s="1">
        <v>162</v>
      </c>
      <c r="B163" s="1" t="s">
        <v>269</v>
      </c>
      <c r="C163" s="1" t="s">
        <v>2114</v>
      </c>
      <c r="D163" s="1">
        <v>3</v>
      </c>
      <c r="E163" s="1">
        <v>30</v>
      </c>
      <c r="F163" s="1">
        <f>Table7[[#This Row],[Quantity]]*Table7[[#This Row],[Unit Price]]</f>
        <v>90</v>
      </c>
      <c r="G163" s="1">
        <v>338</v>
      </c>
      <c r="H163" s="1" t="str">
        <f>_xlfn.XLOOKUP(Table7[[#This Row],[Order ID]],Table4[Order ID],Table4[Customer ID],"NOT FOUND",0)</f>
        <v>CUS27</v>
      </c>
      <c r="I163" s="1" t="str" cm="1">
        <f t="array" ref="I163">INDEX(Table2[Customer Frist Name],MATCH(Table7[[#This Row],[Customer ID]],Table2[Customer ID],0),)</f>
        <v>Pansy</v>
      </c>
      <c r="J163" s="1" t="str" cm="1">
        <f t="array" ref="J163">INDEX(Table2[Customer Last Name],MATCH(Table7[[#This Row],[Customer ID]],Table2[Customer ID],0),)</f>
        <v>Patenaude</v>
      </c>
      <c r="K163" s="1" cm="1">
        <f t="array" ref="K163">INDEX(Table4[Satisfaction Level (1 to 5)],MATCH(Table7[[#This Row],[Order ID]],Table4[Order ID],0),)</f>
        <v>5</v>
      </c>
    </row>
    <row r="164" spans="1:11" ht="14.25" customHeight="1" x14ac:dyDescent="0.35">
      <c r="A164" s="1">
        <v>163</v>
      </c>
      <c r="B164" s="1" t="s">
        <v>269</v>
      </c>
      <c r="C164" s="1" t="s">
        <v>2061</v>
      </c>
      <c r="D164" s="1">
        <v>5</v>
      </c>
      <c r="E164" s="1">
        <v>19</v>
      </c>
      <c r="F164" s="1">
        <f>Table7[[#This Row],[Quantity]]*Table7[[#This Row],[Unit Price]]</f>
        <v>95</v>
      </c>
      <c r="G164" s="1">
        <v>338</v>
      </c>
      <c r="H164" s="1" t="str">
        <f>_xlfn.XLOOKUP(Table7[[#This Row],[Order ID]],Table4[Order ID],Table4[Customer ID],"NOT FOUND",0)</f>
        <v>CUS27</v>
      </c>
      <c r="I164" s="1" t="str" cm="1">
        <f t="array" ref="I164">INDEX(Table2[Customer Frist Name],MATCH(Table7[[#This Row],[Customer ID]],Table2[Customer ID],0),)</f>
        <v>Pansy</v>
      </c>
      <c r="J164" s="1" t="str" cm="1">
        <f t="array" ref="J164">INDEX(Table2[Customer Last Name],MATCH(Table7[[#This Row],[Customer ID]],Table2[Customer ID],0),)</f>
        <v>Patenaude</v>
      </c>
      <c r="K164" s="1" cm="1">
        <f t="array" ref="K164">INDEX(Table4[Satisfaction Level (1 to 5)],MATCH(Table7[[#This Row],[Order ID]],Table4[Order ID],0),)</f>
        <v>5</v>
      </c>
    </row>
    <row r="165" spans="1:11" ht="14.25" customHeight="1" x14ac:dyDescent="0.35">
      <c r="A165" s="1">
        <v>164</v>
      </c>
      <c r="B165" s="1" t="s">
        <v>269</v>
      </c>
      <c r="C165" s="1" t="s">
        <v>2078</v>
      </c>
      <c r="D165" s="1">
        <v>5</v>
      </c>
      <c r="E165" s="1">
        <v>28</v>
      </c>
      <c r="F165" s="1">
        <f>Table7[[#This Row],[Quantity]]*Table7[[#This Row],[Unit Price]]</f>
        <v>140</v>
      </c>
      <c r="G165" s="1">
        <v>338</v>
      </c>
      <c r="H165" s="1" t="str">
        <f>_xlfn.XLOOKUP(Table7[[#This Row],[Order ID]],Table4[Order ID],Table4[Customer ID],"NOT FOUND",0)</f>
        <v>CUS27</v>
      </c>
      <c r="I165" s="1" t="str" cm="1">
        <f t="array" ref="I165">INDEX(Table2[Customer Frist Name],MATCH(Table7[[#This Row],[Customer ID]],Table2[Customer ID],0),)</f>
        <v>Pansy</v>
      </c>
      <c r="J165" s="1" t="str" cm="1">
        <f t="array" ref="J165">INDEX(Table2[Customer Last Name],MATCH(Table7[[#This Row],[Customer ID]],Table2[Customer ID],0),)</f>
        <v>Patenaude</v>
      </c>
      <c r="K165" s="1" cm="1">
        <f t="array" ref="K165">INDEX(Table4[Satisfaction Level (1 to 5)],MATCH(Table7[[#This Row],[Order ID]],Table4[Order ID],0),)</f>
        <v>5</v>
      </c>
    </row>
    <row r="166" spans="1:11" ht="14.25" customHeight="1" x14ac:dyDescent="0.35">
      <c r="A166" s="1">
        <v>165</v>
      </c>
      <c r="B166" s="1" t="s">
        <v>270</v>
      </c>
      <c r="C166" s="1" t="s">
        <v>2080</v>
      </c>
      <c r="D166" s="1">
        <v>3</v>
      </c>
      <c r="E166" s="1">
        <v>6</v>
      </c>
      <c r="F166" s="1">
        <f>Table7[[#This Row],[Quantity]]*Table7[[#This Row],[Unit Price]]</f>
        <v>18</v>
      </c>
      <c r="G166" s="1">
        <v>18</v>
      </c>
      <c r="H166" s="1" t="str">
        <f>_xlfn.XLOOKUP(Table7[[#This Row],[Order ID]],Table4[Order ID],Table4[Customer ID],"NOT FOUND",0)</f>
        <v>CUS28</v>
      </c>
      <c r="I166" s="1" t="str" cm="1">
        <f t="array" ref="I166">INDEX(Table2[Customer Frist Name],MATCH(Table7[[#This Row],[Customer ID]],Table2[Customer ID],0),)</f>
        <v>René</v>
      </c>
      <c r="J166" s="1" t="str" cm="1">
        <f t="array" ref="J166">INDEX(Table2[Customer Last Name],MATCH(Table7[[#This Row],[Customer ID]],Table2[Customer ID],0),)</f>
        <v>Collin</v>
      </c>
      <c r="K166" s="1" cm="1">
        <f t="array" ref="K166">INDEX(Table4[Satisfaction Level (1 to 5)],MATCH(Table7[[#This Row],[Order ID]],Table4[Order ID],0),)</f>
        <v>4</v>
      </c>
    </row>
    <row r="167" spans="1:11" ht="14.25" customHeight="1" x14ac:dyDescent="0.35">
      <c r="A167" s="1">
        <v>166</v>
      </c>
      <c r="B167" s="1" t="s">
        <v>273</v>
      </c>
      <c r="C167" s="1" t="s">
        <v>2102</v>
      </c>
      <c r="D167" s="1">
        <v>2</v>
      </c>
      <c r="E167" s="1">
        <v>17</v>
      </c>
      <c r="F167" s="1">
        <f>Table7[[#This Row],[Quantity]]*Table7[[#This Row],[Unit Price]]</f>
        <v>34</v>
      </c>
      <c r="G167" s="1">
        <v>34</v>
      </c>
      <c r="H167" s="1" t="str">
        <f>_xlfn.XLOOKUP(Table7[[#This Row],[Order ID]],Table4[Order ID],Table4[Customer ID],"NOT FOUND",0)</f>
        <v>CUS28</v>
      </c>
      <c r="I167" s="1" t="str" cm="1">
        <f t="array" ref="I167">INDEX(Table2[Customer Frist Name],MATCH(Table7[[#This Row],[Customer ID]],Table2[Customer ID],0),)</f>
        <v>René</v>
      </c>
      <c r="J167" s="1" t="str" cm="1">
        <f t="array" ref="J167">INDEX(Table2[Customer Last Name],MATCH(Table7[[#This Row],[Customer ID]],Table2[Customer ID],0),)</f>
        <v>Collin</v>
      </c>
      <c r="K167" s="1" cm="1">
        <f t="array" ref="K167">INDEX(Table4[Satisfaction Level (1 to 5)],MATCH(Table7[[#This Row],[Order ID]],Table4[Order ID],0),)</f>
        <v>5</v>
      </c>
    </row>
    <row r="168" spans="1:11" ht="14.25" customHeight="1" x14ac:dyDescent="0.35">
      <c r="A168" s="1">
        <v>167</v>
      </c>
      <c r="B168" s="1" t="s">
        <v>275</v>
      </c>
      <c r="C168" s="1" t="s">
        <v>2110</v>
      </c>
      <c r="D168" s="1">
        <v>4</v>
      </c>
      <c r="E168" s="1">
        <v>3</v>
      </c>
      <c r="F168" s="1">
        <f>Table7[[#This Row],[Quantity]]*Table7[[#This Row],[Unit Price]]</f>
        <v>12</v>
      </c>
      <c r="G168" s="1">
        <v>68</v>
      </c>
      <c r="H168" s="1" t="str">
        <f>_xlfn.XLOOKUP(Table7[[#This Row],[Order ID]],Table4[Order ID],Table4[Customer ID],"NOT FOUND",0)</f>
        <v>CUS28</v>
      </c>
      <c r="I168" s="1" t="str" cm="1">
        <f t="array" ref="I168">INDEX(Table2[Customer Frist Name],MATCH(Table7[[#This Row],[Customer ID]],Table2[Customer ID],0),)</f>
        <v>René</v>
      </c>
      <c r="J168" s="1" t="str" cm="1">
        <f t="array" ref="J168">INDEX(Table2[Customer Last Name],MATCH(Table7[[#This Row],[Customer ID]],Table2[Customer ID],0),)</f>
        <v>Collin</v>
      </c>
      <c r="K168" s="1" cm="1">
        <f t="array" ref="K168">INDEX(Table4[Satisfaction Level (1 to 5)],MATCH(Table7[[#This Row],[Order ID]],Table4[Order ID],0),)</f>
        <v>4</v>
      </c>
    </row>
    <row r="169" spans="1:11" ht="14.25" customHeight="1" x14ac:dyDescent="0.35">
      <c r="A169" s="1">
        <v>168</v>
      </c>
      <c r="B169" s="1" t="s">
        <v>275</v>
      </c>
      <c r="C169" s="1" t="s">
        <v>2100</v>
      </c>
      <c r="D169" s="1">
        <v>6</v>
      </c>
      <c r="E169" s="1">
        <v>6</v>
      </c>
      <c r="F169" s="1">
        <f>Table7[[#This Row],[Quantity]]*Table7[[#This Row],[Unit Price]]</f>
        <v>36</v>
      </c>
      <c r="G169" s="1">
        <v>68</v>
      </c>
      <c r="H169" s="1" t="str">
        <f>_xlfn.XLOOKUP(Table7[[#This Row],[Order ID]],Table4[Order ID],Table4[Customer ID],"NOT FOUND",0)</f>
        <v>CUS28</v>
      </c>
      <c r="I169" s="1" t="str" cm="1">
        <f t="array" ref="I169">INDEX(Table2[Customer Frist Name],MATCH(Table7[[#This Row],[Customer ID]],Table2[Customer ID],0),)</f>
        <v>René</v>
      </c>
      <c r="J169" s="1" t="str" cm="1">
        <f t="array" ref="J169">INDEX(Table2[Customer Last Name],MATCH(Table7[[#This Row],[Customer ID]],Table2[Customer ID],0),)</f>
        <v>Collin</v>
      </c>
      <c r="K169" s="1" cm="1">
        <f t="array" ref="K169">INDEX(Table4[Satisfaction Level (1 to 5)],MATCH(Table7[[#This Row],[Order ID]],Table4[Order ID],0),)</f>
        <v>4</v>
      </c>
    </row>
    <row r="170" spans="1:11" ht="14.25" customHeight="1" x14ac:dyDescent="0.35">
      <c r="A170" s="1">
        <v>169</v>
      </c>
      <c r="B170" s="1" t="s">
        <v>275</v>
      </c>
      <c r="C170" s="1" t="s">
        <v>2065</v>
      </c>
      <c r="D170" s="1">
        <v>1</v>
      </c>
      <c r="E170" s="1">
        <v>20</v>
      </c>
      <c r="F170" s="1">
        <f>Table7[[#This Row],[Quantity]]*Table7[[#This Row],[Unit Price]]</f>
        <v>20</v>
      </c>
      <c r="G170" s="1">
        <v>68</v>
      </c>
      <c r="H170" s="1" t="str">
        <f>_xlfn.XLOOKUP(Table7[[#This Row],[Order ID]],Table4[Order ID],Table4[Customer ID],"NOT FOUND",0)</f>
        <v>CUS28</v>
      </c>
      <c r="I170" s="1" t="str" cm="1">
        <f t="array" ref="I170">INDEX(Table2[Customer Frist Name],MATCH(Table7[[#This Row],[Customer ID]],Table2[Customer ID],0),)</f>
        <v>René</v>
      </c>
      <c r="J170" s="1" t="str" cm="1">
        <f t="array" ref="J170">INDEX(Table2[Customer Last Name],MATCH(Table7[[#This Row],[Customer ID]],Table2[Customer ID],0),)</f>
        <v>Collin</v>
      </c>
      <c r="K170" s="1" cm="1">
        <f t="array" ref="K170">INDEX(Table4[Satisfaction Level (1 to 5)],MATCH(Table7[[#This Row],[Order ID]],Table4[Order ID],0),)</f>
        <v>4</v>
      </c>
    </row>
    <row r="171" spans="1:11" ht="14.25" customHeight="1" x14ac:dyDescent="0.35">
      <c r="A171" s="1">
        <v>170</v>
      </c>
      <c r="B171" s="1" t="s">
        <v>277</v>
      </c>
      <c r="C171" s="1" t="s">
        <v>2068</v>
      </c>
      <c r="D171" s="1">
        <v>3</v>
      </c>
      <c r="E171" s="1">
        <v>20</v>
      </c>
      <c r="F171" s="1">
        <f>Table7[[#This Row],[Quantity]]*Table7[[#This Row],[Unit Price]]</f>
        <v>60</v>
      </c>
      <c r="G171" s="1">
        <v>112</v>
      </c>
      <c r="H171" s="1" t="str">
        <f>_xlfn.XLOOKUP(Table7[[#This Row],[Order ID]],Table4[Order ID],Table4[Customer ID],"NOT FOUND",0)</f>
        <v>CUS28</v>
      </c>
      <c r="I171" s="1" t="str" cm="1">
        <f t="array" ref="I171">INDEX(Table2[Customer Frist Name],MATCH(Table7[[#This Row],[Customer ID]],Table2[Customer ID],0),)</f>
        <v>René</v>
      </c>
      <c r="J171" s="1" t="str" cm="1">
        <f t="array" ref="J171">INDEX(Table2[Customer Last Name],MATCH(Table7[[#This Row],[Customer ID]],Table2[Customer ID],0),)</f>
        <v>Collin</v>
      </c>
      <c r="K171" s="1" cm="1">
        <f t="array" ref="K171">INDEX(Table4[Satisfaction Level (1 to 5)],MATCH(Table7[[#This Row],[Order ID]],Table4[Order ID],0),)</f>
        <v>4</v>
      </c>
    </row>
    <row r="172" spans="1:11" ht="14.25" customHeight="1" x14ac:dyDescent="0.35">
      <c r="A172" s="1">
        <v>171</v>
      </c>
      <c r="B172" s="1" t="s">
        <v>277</v>
      </c>
      <c r="C172" s="1" t="s">
        <v>2060</v>
      </c>
      <c r="D172" s="1">
        <v>4</v>
      </c>
      <c r="E172" s="1">
        <v>13</v>
      </c>
      <c r="F172" s="1">
        <f>Table7[[#This Row],[Quantity]]*Table7[[#This Row],[Unit Price]]</f>
        <v>52</v>
      </c>
      <c r="G172" s="1">
        <v>112</v>
      </c>
      <c r="H172" s="1" t="str">
        <f>_xlfn.XLOOKUP(Table7[[#This Row],[Order ID]],Table4[Order ID],Table4[Customer ID],"NOT FOUND",0)</f>
        <v>CUS28</v>
      </c>
      <c r="I172" s="1" t="str" cm="1">
        <f t="array" ref="I172">INDEX(Table2[Customer Frist Name],MATCH(Table7[[#This Row],[Customer ID]],Table2[Customer ID],0),)</f>
        <v>René</v>
      </c>
      <c r="J172" s="1" t="str" cm="1">
        <f t="array" ref="J172">INDEX(Table2[Customer Last Name],MATCH(Table7[[#This Row],[Customer ID]],Table2[Customer ID],0),)</f>
        <v>Collin</v>
      </c>
      <c r="K172" s="1" cm="1">
        <f t="array" ref="K172">INDEX(Table4[Satisfaction Level (1 to 5)],MATCH(Table7[[#This Row],[Order ID]],Table4[Order ID],0),)</f>
        <v>4</v>
      </c>
    </row>
    <row r="173" spans="1:11" ht="14.25" customHeight="1" x14ac:dyDescent="0.35">
      <c r="A173" s="1">
        <v>172</v>
      </c>
      <c r="B173" s="1" t="s">
        <v>279</v>
      </c>
      <c r="C173" s="1" t="s">
        <v>2104</v>
      </c>
      <c r="D173" s="1">
        <v>6</v>
      </c>
      <c r="E173" s="1">
        <v>25</v>
      </c>
      <c r="F173" s="1">
        <f>Table7[[#This Row],[Quantity]]*Table7[[#This Row],[Unit Price]]</f>
        <v>150</v>
      </c>
      <c r="G173" s="1">
        <v>555</v>
      </c>
      <c r="H173" s="1" t="str">
        <f>_xlfn.XLOOKUP(Table7[[#This Row],[Order ID]],Table4[Order ID],Table4[Customer ID],"NOT FOUND",0)</f>
        <v>CUS29</v>
      </c>
      <c r="I173" s="1" t="str" cm="1">
        <f t="array" ref="I173">INDEX(Table2[Customer Frist Name],MATCH(Table7[[#This Row],[Customer ID]],Table2[Customer ID],0),)</f>
        <v>Luc</v>
      </c>
      <c r="J173" s="1" t="str" cm="1">
        <f t="array" ref="J173">INDEX(Table2[Customer Last Name],MATCH(Table7[[#This Row],[Customer ID]],Table2[Customer ID],0),)</f>
        <v>Despins</v>
      </c>
      <c r="K173" s="1" cm="1">
        <f t="array" ref="K173">INDEX(Table4[Satisfaction Level (1 to 5)],MATCH(Table7[[#This Row],[Order ID]],Table4[Order ID],0),)</f>
        <v>2</v>
      </c>
    </row>
    <row r="174" spans="1:11" ht="14.25" customHeight="1" x14ac:dyDescent="0.35">
      <c r="A174" s="1">
        <v>173</v>
      </c>
      <c r="B174" s="1" t="s">
        <v>279</v>
      </c>
      <c r="C174" s="1" t="s">
        <v>2078</v>
      </c>
      <c r="D174" s="1">
        <v>1</v>
      </c>
      <c r="E174" s="1">
        <v>28</v>
      </c>
      <c r="F174" s="1">
        <f>Table7[[#This Row],[Quantity]]*Table7[[#This Row],[Unit Price]]</f>
        <v>28</v>
      </c>
      <c r="G174" s="1">
        <v>555</v>
      </c>
      <c r="H174" s="1" t="str">
        <f>_xlfn.XLOOKUP(Table7[[#This Row],[Order ID]],Table4[Order ID],Table4[Customer ID],"NOT FOUND",0)</f>
        <v>CUS29</v>
      </c>
      <c r="I174" s="1" t="str" cm="1">
        <f t="array" ref="I174">INDEX(Table2[Customer Frist Name],MATCH(Table7[[#This Row],[Customer ID]],Table2[Customer ID],0),)</f>
        <v>Luc</v>
      </c>
      <c r="J174" s="1" t="str" cm="1">
        <f t="array" ref="J174">INDEX(Table2[Customer Last Name],MATCH(Table7[[#This Row],[Customer ID]],Table2[Customer ID],0),)</f>
        <v>Despins</v>
      </c>
      <c r="K174" s="1" cm="1">
        <f t="array" ref="K174">INDEX(Table4[Satisfaction Level (1 to 5)],MATCH(Table7[[#This Row],[Order ID]],Table4[Order ID],0),)</f>
        <v>2</v>
      </c>
    </row>
    <row r="175" spans="1:11" ht="14.25" customHeight="1" x14ac:dyDescent="0.35">
      <c r="A175" s="1">
        <v>174</v>
      </c>
      <c r="B175" s="1" t="s">
        <v>279</v>
      </c>
      <c r="C175" s="1" t="s">
        <v>2097</v>
      </c>
      <c r="D175" s="1">
        <v>3</v>
      </c>
      <c r="E175" s="1">
        <v>27</v>
      </c>
      <c r="F175" s="1">
        <f>Table7[[#This Row],[Quantity]]*Table7[[#This Row],[Unit Price]]</f>
        <v>81</v>
      </c>
      <c r="G175" s="1">
        <v>555</v>
      </c>
      <c r="H175" s="1" t="str">
        <f>_xlfn.XLOOKUP(Table7[[#This Row],[Order ID]],Table4[Order ID],Table4[Customer ID],"NOT FOUND",0)</f>
        <v>CUS29</v>
      </c>
      <c r="I175" s="1" t="str" cm="1">
        <f t="array" ref="I175">INDEX(Table2[Customer Frist Name],MATCH(Table7[[#This Row],[Customer ID]],Table2[Customer ID],0),)</f>
        <v>Luc</v>
      </c>
      <c r="J175" s="1" t="str" cm="1">
        <f t="array" ref="J175">INDEX(Table2[Customer Last Name],MATCH(Table7[[#This Row],[Customer ID]],Table2[Customer ID],0),)</f>
        <v>Despins</v>
      </c>
      <c r="K175" s="1" cm="1">
        <f t="array" ref="K175">INDEX(Table4[Satisfaction Level (1 to 5)],MATCH(Table7[[#This Row],[Order ID]],Table4[Order ID],0),)</f>
        <v>2</v>
      </c>
    </row>
    <row r="176" spans="1:11" ht="14.25" customHeight="1" x14ac:dyDescent="0.35">
      <c r="A176" s="1">
        <v>175</v>
      </c>
      <c r="B176" s="1" t="s">
        <v>279</v>
      </c>
      <c r="C176" s="1" t="s">
        <v>2065</v>
      </c>
      <c r="D176" s="1">
        <v>4</v>
      </c>
      <c r="E176" s="1">
        <v>20</v>
      </c>
      <c r="F176" s="1">
        <f>Table7[[#This Row],[Quantity]]*Table7[[#This Row],[Unit Price]]</f>
        <v>80</v>
      </c>
      <c r="G176" s="1">
        <v>555</v>
      </c>
      <c r="H176" s="1" t="str">
        <f>_xlfn.XLOOKUP(Table7[[#This Row],[Order ID]],Table4[Order ID],Table4[Customer ID],"NOT FOUND",0)</f>
        <v>CUS29</v>
      </c>
      <c r="I176" s="1" t="str" cm="1">
        <f t="array" ref="I176">INDEX(Table2[Customer Frist Name],MATCH(Table7[[#This Row],[Customer ID]],Table2[Customer ID],0),)</f>
        <v>Luc</v>
      </c>
      <c r="J176" s="1" t="str" cm="1">
        <f t="array" ref="J176">INDEX(Table2[Customer Last Name],MATCH(Table7[[#This Row],[Customer ID]],Table2[Customer ID],0),)</f>
        <v>Despins</v>
      </c>
      <c r="K176" s="1" cm="1">
        <f t="array" ref="K176">INDEX(Table4[Satisfaction Level (1 to 5)],MATCH(Table7[[#This Row],[Order ID]],Table4[Order ID],0),)</f>
        <v>2</v>
      </c>
    </row>
    <row r="177" spans="1:11" ht="14.25" customHeight="1" x14ac:dyDescent="0.35">
      <c r="A177" s="1">
        <v>176</v>
      </c>
      <c r="B177" s="1" t="s">
        <v>279</v>
      </c>
      <c r="C177" s="1" t="s">
        <v>2080</v>
      </c>
      <c r="D177" s="1">
        <v>6</v>
      </c>
      <c r="E177" s="1">
        <v>6</v>
      </c>
      <c r="F177" s="1">
        <f>Table7[[#This Row],[Quantity]]*Table7[[#This Row],[Unit Price]]</f>
        <v>36</v>
      </c>
      <c r="G177" s="1">
        <v>555</v>
      </c>
      <c r="H177" s="1" t="str">
        <f>_xlfn.XLOOKUP(Table7[[#This Row],[Order ID]],Table4[Order ID],Table4[Customer ID],"NOT FOUND",0)</f>
        <v>CUS29</v>
      </c>
      <c r="I177" s="1" t="str" cm="1">
        <f t="array" ref="I177">INDEX(Table2[Customer Frist Name],MATCH(Table7[[#This Row],[Customer ID]],Table2[Customer ID],0),)</f>
        <v>Luc</v>
      </c>
      <c r="J177" s="1" t="str" cm="1">
        <f t="array" ref="J177">INDEX(Table2[Customer Last Name],MATCH(Table7[[#This Row],[Customer ID]],Table2[Customer ID],0),)</f>
        <v>Despins</v>
      </c>
      <c r="K177" s="1" cm="1">
        <f t="array" ref="K177">INDEX(Table4[Satisfaction Level (1 to 5)],MATCH(Table7[[#This Row],[Order ID]],Table4[Order ID],0),)</f>
        <v>2</v>
      </c>
    </row>
    <row r="178" spans="1:11" ht="14.25" customHeight="1" x14ac:dyDescent="0.35">
      <c r="A178" s="1">
        <v>177</v>
      </c>
      <c r="B178" s="1" t="s">
        <v>279</v>
      </c>
      <c r="C178" s="1" t="s">
        <v>2115</v>
      </c>
      <c r="D178" s="1">
        <v>6</v>
      </c>
      <c r="E178" s="1">
        <v>30</v>
      </c>
      <c r="F178" s="1">
        <f>Table7[[#This Row],[Quantity]]*Table7[[#This Row],[Unit Price]]</f>
        <v>180</v>
      </c>
      <c r="G178" s="1">
        <v>555</v>
      </c>
      <c r="H178" s="1" t="str">
        <f>_xlfn.XLOOKUP(Table7[[#This Row],[Order ID]],Table4[Order ID],Table4[Customer ID],"NOT FOUND",0)</f>
        <v>CUS29</v>
      </c>
      <c r="I178" s="1" t="str" cm="1">
        <f t="array" ref="I178">INDEX(Table2[Customer Frist Name],MATCH(Table7[[#This Row],[Customer ID]],Table2[Customer ID],0),)</f>
        <v>Luc</v>
      </c>
      <c r="J178" s="1" t="str" cm="1">
        <f t="array" ref="J178">INDEX(Table2[Customer Last Name],MATCH(Table7[[#This Row],[Customer ID]],Table2[Customer ID],0),)</f>
        <v>Despins</v>
      </c>
      <c r="K178" s="1" cm="1">
        <f t="array" ref="K178">INDEX(Table4[Satisfaction Level (1 to 5)],MATCH(Table7[[#This Row],[Order ID]],Table4[Order ID],0),)</f>
        <v>2</v>
      </c>
    </row>
    <row r="179" spans="1:11" ht="14.25" customHeight="1" x14ac:dyDescent="0.35">
      <c r="A179" s="1">
        <v>178</v>
      </c>
      <c r="B179" s="1" t="s">
        <v>282</v>
      </c>
      <c r="C179" s="1" t="s">
        <v>2105</v>
      </c>
      <c r="D179" s="1">
        <v>4</v>
      </c>
      <c r="E179" s="1">
        <v>30</v>
      </c>
      <c r="F179" s="1">
        <f>Table7[[#This Row],[Quantity]]*Table7[[#This Row],[Unit Price]]</f>
        <v>120</v>
      </c>
      <c r="G179" s="1">
        <v>434</v>
      </c>
      <c r="H179" s="1" t="str">
        <f>_xlfn.XLOOKUP(Table7[[#This Row],[Order ID]],Table4[Order ID],Table4[Customer ID],"NOT FOUND",0)</f>
        <v>CUS29</v>
      </c>
      <c r="I179" s="1" t="str" cm="1">
        <f t="array" ref="I179">INDEX(Table2[Customer Frist Name],MATCH(Table7[[#This Row],[Customer ID]],Table2[Customer ID],0),)</f>
        <v>Luc</v>
      </c>
      <c r="J179" s="1" t="str" cm="1">
        <f t="array" ref="J179">INDEX(Table2[Customer Last Name],MATCH(Table7[[#This Row],[Customer ID]],Table2[Customer ID],0),)</f>
        <v>Despins</v>
      </c>
      <c r="K179" s="1" cm="1">
        <f t="array" ref="K179">INDEX(Table4[Satisfaction Level (1 to 5)],MATCH(Table7[[#This Row],[Order ID]],Table4[Order ID],0),)</f>
        <v>5</v>
      </c>
    </row>
    <row r="180" spans="1:11" ht="14.25" customHeight="1" x14ac:dyDescent="0.35">
      <c r="A180" s="1">
        <v>179</v>
      </c>
      <c r="B180" s="1" t="s">
        <v>282</v>
      </c>
      <c r="C180" s="1" t="s">
        <v>2065</v>
      </c>
      <c r="D180" s="1">
        <v>3</v>
      </c>
      <c r="E180" s="1">
        <v>20</v>
      </c>
      <c r="F180" s="1">
        <f>Table7[[#This Row],[Quantity]]*Table7[[#This Row],[Unit Price]]</f>
        <v>60</v>
      </c>
      <c r="G180" s="1">
        <v>434</v>
      </c>
      <c r="H180" s="1" t="str">
        <f>_xlfn.XLOOKUP(Table7[[#This Row],[Order ID]],Table4[Order ID],Table4[Customer ID],"NOT FOUND",0)</f>
        <v>CUS29</v>
      </c>
      <c r="I180" s="1" t="str" cm="1">
        <f t="array" ref="I180">INDEX(Table2[Customer Frist Name],MATCH(Table7[[#This Row],[Customer ID]],Table2[Customer ID],0),)</f>
        <v>Luc</v>
      </c>
      <c r="J180" s="1" t="str" cm="1">
        <f t="array" ref="J180">INDEX(Table2[Customer Last Name],MATCH(Table7[[#This Row],[Customer ID]],Table2[Customer ID],0),)</f>
        <v>Despins</v>
      </c>
      <c r="K180" s="1" cm="1">
        <f t="array" ref="K180">INDEX(Table4[Satisfaction Level (1 to 5)],MATCH(Table7[[#This Row],[Order ID]],Table4[Order ID],0),)</f>
        <v>5</v>
      </c>
    </row>
    <row r="181" spans="1:11" ht="14.25" customHeight="1" x14ac:dyDescent="0.35">
      <c r="A181" s="1">
        <v>180</v>
      </c>
      <c r="B181" s="1" t="s">
        <v>282</v>
      </c>
      <c r="C181" s="1" t="s">
        <v>2101</v>
      </c>
      <c r="D181" s="1">
        <v>3</v>
      </c>
      <c r="E181" s="1">
        <v>21</v>
      </c>
      <c r="F181" s="1">
        <f>Table7[[#This Row],[Quantity]]*Table7[[#This Row],[Unit Price]]</f>
        <v>63</v>
      </c>
      <c r="G181" s="1">
        <v>434</v>
      </c>
      <c r="H181" s="1" t="str">
        <f>_xlfn.XLOOKUP(Table7[[#This Row],[Order ID]],Table4[Order ID],Table4[Customer ID],"NOT FOUND",0)</f>
        <v>CUS29</v>
      </c>
      <c r="I181" s="1" t="str" cm="1">
        <f t="array" ref="I181">INDEX(Table2[Customer Frist Name],MATCH(Table7[[#This Row],[Customer ID]],Table2[Customer ID],0),)</f>
        <v>Luc</v>
      </c>
      <c r="J181" s="1" t="str" cm="1">
        <f t="array" ref="J181">INDEX(Table2[Customer Last Name],MATCH(Table7[[#This Row],[Customer ID]],Table2[Customer ID],0),)</f>
        <v>Despins</v>
      </c>
      <c r="K181" s="1" cm="1">
        <f t="array" ref="K181">INDEX(Table4[Satisfaction Level (1 to 5)],MATCH(Table7[[#This Row],[Order ID]],Table4[Order ID],0),)</f>
        <v>5</v>
      </c>
    </row>
    <row r="182" spans="1:11" ht="14.25" customHeight="1" x14ac:dyDescent="0.35">
      <c r="A182" s="1">
        <v>181</v>
      </c>
      <c r="B182" s="1" t="s">
        <v>282</v>
      </c>
      <c r="C182" s="1" t="s">
        <v>2064</v>
      </c>
      <c r="D182" s="1">
        <v>6</v>
      </c>
      <c r="E182" s="1">
        <v>11</v>
      </c>
      <c r="F182" s="1">
        <f>Table7[[#This Row],[Quantity]]*Table7[[#This Row],[Unit Price]]</f>
        <v>66</v>
      </c>
      <c r="G182" s="1">
        <v>434</v>
      </c>
      <c r="H182" s="1" t="str">
        <f>_xlfn.XLOOKUP(Table7[[#This Row],[Order ID]],Table4[Order ID],Table4[Customer ID],"NOT FOUND",0)</f>
        <v>CUS29</v>
      </c>
      <c r="I182" s="1" t="str" cm="1">
        <f t="array" ref="I182">INDEX(Table2[Customer Frist Name],MATCH(Table7[[#This Row],[Customer ID]],Table2[Customer ID],0),)</f>
        <v>Luc</v>
      </c>
      <c r="J182" s="1" t="str" cm="1">
        <f t="array" ref="J182">INDEX(Table2[Customer Last Name],MATCH(Table7[[#This Row],[Customer ID]],Table2[Customer ID],0),)</f>
        <v>Despins</v>
      </c>
      <c r="K182" s="1" cm="1">
        <f t="array" ref="K182">INDEX(Table4[Satisfaction Level (1 to 5)],MATCH(Table7[[#This Row],[Order ID]],Table4[Order ID],0),)</f>
        <v>5</v>
      </c>
    </row>
    <row r="183" spans="1:11" ht="14.25" customHeight="1" x14ac:dyDescent="0.35">
      <c r="A183" s="1">
        <v>182</v>
      </c>
      <c r="B183" s="1" t="s">
        <v>282</v>
      </c>
      <c r="C183" s="1" t="s">
        <v>2106</v>
      </c>
      <c r="D183" s="1">
        <v>5</v>
      </c>
      <c r="E183" s="1">
        <v>25</v>
      </c>
      <c r="F183" s="1">
        <f>Table7[[#This Row],[Quantity]]*Table7[[#This Row],[Unit Price]]</f>
        <v>125</v>
      </c>
      <c r="G183" s="1">
        <v>434</v>
      </c>
      <c r="H183" s="1" t="str">
        <f>_xlfn.XLOOKUP(Table7[[#This Row],[Order ID]],Table4[Order ID],Table4[Customer ID],"NOT FOUND",0)</f>
        <v>CUS29</v>
      </c>
      <c r="I183" s="1" t="str" cm="1">
        <f t="array" ref="I183">INDEX(Table2[Customer Frist Name],MATCH(Table7[[#This Row],[Customer ID]],Table2[Customer ID],0),)</f>
        <v>Luc</v>
      </c>
      <c r="J183" s="1" t="str" cm="1">
        <f t="array" ref="J183">INDEX(Table2[Customer Last Name],MATCH(Table7[[#This Row],[Customer ID]],Table2[Customer ID],0),)</f>
        <v>Despins</v>
      </c>
      <c r="K183" s="1" cm="1">
        <f t="array" ref="K183">INDEX(Table4[Satisfaction Level (1 to 5)],MATCH(Table7[[#This Row],[Order ID]],Table4[Order ID],0),)</f>
        <v>5</v>
      </c>
    </row>
    <row r="184" spans="1:11" ht="14.25" customHeight="1" x14ac:dyDescent="0.35">
      <c r="A184" s="1">
        <v>183</v>
      </c>
      <c r="B184" s="1" t="s">
        <v>283</v>
      </c>
      <c r="C184" s="1" t="s">
        <v>2089</v>
      </c>
      <c r="D184" s="1">
        <v>1</v>
      </c>
      <c r="E184" s="1">
        <v>11</v>
      </c>
      <c r="F184" s="1">
        <f>Table7[[#This Row],[Quantity]]*Table7[[#This Row],[Unit Price]]</f>
        <v>11</v>
      </c>
      <c r="G184" s="1">
        <v>240</v>
      </c>
      <c r="H184" s="1" t="str">
        <f>_xlfn.XLOOKUP(Table7[[#This Row],[Order ID]],Table4[Order ID],Table4[Customer ID],"NOT FOUND",0)</f>
        <v>CUS29</v>
      </c>
      <c r="I184" s="1" t="str" cm="1">
        <f t="array" ref="I184">INDEX(Table2[Customer Frist Name],MATCH(Table7[[#This Row],[Customer ID]],Table2[Customer ID],0),)</f>
        <v>Luc</v>
      </c>
      <c r="J184" s="1" t="str" cm="1">
        <f t="array" ref="J184">INDEX(Table2[Customer Last Name],MATCH(Table7[[#This Row],[Customer ID]],Table2[Customer ID],0),)</f>
        <v>Despins</v>
      </c>
      <c r="K184" s="1" cm="1">
        <f t="array" ref="K184">INDEX(Table4[Satisfaction Level (1 to 5)],MATCH(Table7[[#This Row],[Order ID]],Table4[Order ID],0),)</f>
        <v>3</v>
      </c>
    </row>
    <row r="185" spans="1:11" ht="14.25" customHeight="1" x14ac:dyDescent="0.35">
      <c r="A185" s="1">
        <v>184</v>
      </c>
      <c r="B185" s="1" t="s">
        <v>283</v>
      </c>
      <c r="C185" s="1" t="s">
        <v>2096</v>
      </c>
      <c r="D185" s="1">
        <v>3</v>
      </c>
      <c r="E185" s="1">
        <v>18</v>
      </c>
      <c r="F185" s="1">
        <f>Table7[[#This Row],[Quantity]]*Table7[[#This Row],[Unit Price]]</f>
        <v>54</v>
      </c>
      <c r="G185" s="1">
        <v>240</v>
      </c>
      <c r="H185" s="1" t="str">
        <f>_xlfn.XLOOKUP(Table7[[#This Row],[Order ID]],Table4[Order ID],Table4[Customer ID],"NOT FOUND",0)</f>
        <v>CUS29</v>
      </c>
      <c r="I185" s="1" t="str" cm="1">
        <f t="array" ref="I185">INDEX(Table2[Customer Frist Name],MATCH(Table7[[#This Row],[Customer ID]],Table2[Customer ID],0),)</f>
        <v>Luc</v>
      </c>
      <c r="J185" s="1" t="str" cm="1">
        <f t="array" ref="J185">INDEX(Table2[Customer Last Name],MATCH(Table7[[#This Row],[Customer ID]],Table2[Customer ID],0),)</f>
        <v>Despins</v>
      </c>
      <c r="K185" s="1" cm="1">
        <f t="array" ref="K185">INDEX(Table4[Satisfaction Level (1 to 5)],MATCH(Table7[[#This Row],[Order ID]],Table4[Order ID],0),)</f>
        <v>3</v>
      </c>
    </row>
    <row r="186" spans="1:11" ht="14.25" customHeight="1" x14ac:dyDescent="0.35">
      <c r="A186" s="1">
        <v>185</v>
      </c>
      <c r="B186" s="1" t="s">
        <v>283</v>
      </c>
      <c r="C186" s="1" t="s">
        <v>2070</v>
      </c>
      <c r="D186" s="1">
        <v>6</v>
      </c>
      <c r="E186" s="1">
        <v>20</v>
      </c>
      <c r="F186" s="1">
        <f>Table7[[#This Row],[Quantity]]*Table7[[#This Row],[Unit Price]]</f>
        <v>120</v>
      </c>
      <c r="G186" s="1">
        <v>240</v>
      </c>
      <c r="H186" s="1" t="str">
        <f>_xlfn.XLOOKUP(Table7[[#This Row],[Order ID]],Table4[Order ID],Table4[Customer ID],"NOT FOUND",0)</f>
        <v>CUS29</v>
      </c>
      <c r="I186" s="1" t="str" cm="1">
        <f t="array" ref="I186">INDEX(Table2[Customer Frist Name],MATCH(Table7[[#This Row],[Customer ID]],Table2[Customer ID],0),)</f>
        <v>Luc</v>
      </c>
      <c r="J186" s="1" t="str" cm="1">
        <f t="array" ref="J186">INDEX(Table2[Customer Last Name],MATCH(Table7[[#This Row],[Customer ID]],Table2[Customer ID],0),)</f>
        <v>Despins</v>
      </c>
      <c r="K186" s="1" cm="1">
        <f t="array" ref="K186">INDEX(Table4[Satisfaction Level (1 to 5)],MATCH(Table7[[#This Row],[Order ID]],Table4[Order ID],0),)</f>
        <v>3</v>
      </c>
    </row>
    <row r="187" spans="1:11" ht="14.25" customHeight="1" x14ac:dyDescent="0.35">
      <c r="A187" s="1">
        <v>186</v>
      </c>
      <c r="B187" s="1" t="s">
        <v>283</v>
      </c>
      <c r="C187" s="1" t="s">
        <v>2064</v>
      </c>
      <c r="D187" s="1">
        <v>5</v>
      </c>
      <c r="E187" s="1">
        <v>11</v>
      </c>
      <c r="F187" s="1">
        <f>Table7[[#This Row],[Quantity]]*Table7[[#This Row],[Unit Price]]</f>
        <v>55</v>
      </c>
      <c r="G187" s="1">
        <v>240</v>
      </c>
      <c r="H187" s="1" t="str">
        <f>_xlfn.XLOOKUP(Table7[[#This Row],[Order ID]],Table4[Order ID],Table4[Customer ID],"NOT FOUND",0)</f>
        <v>CUS29</v>
      </c>
      <c r="I187" s="1" t="str" cm="1">
        <f t="array" ref="I187">INDEX(Table2[Customer Frist Name],MATCH(Table7[[#This Row],[Customer ID]],Table2[Customer ID],0),)</f>
        <v>Luc</v>
      </c>
      <c r="J187" s="1" t="str" cm="1">
        <f t="array" ref="J187">INDEX(Table2[Customer Last Name],MATCH(Table7[[#This Row],[Customer ID]],Table2[Customer ID],0),)</f>
        <v>Despins</v>
      </c>
      <c r="K187" s="1" cm="1">
        <f t="array" ref="K187">INDEX(Table4[Satisfaction Level (1 to 5)],MATCH(Table7[[#This Row],[Order ID]],Table4[Order ID],0),)</f>
        <v>3</v>
      </c>
    </row>
    <row r="188" spans="1:11" ht="14.25" customHeight="1" x14ac:dyDescent="0.35">
      <c r="A188" s="1">
        <v>187</v>
      </c>
      <c r="B188" s="1" t="s">
        <v>285</v>
      </c>
      <c r="C188" s="1" t="s">
        <v>2090</v>
      </c>
      <c r="D188" s="1">
        <v>3</v>
      </c>
      <c r="E188" s="1">
        <v>3</v>
      </c>
      <c r="F188" s="1">
        <f>Table7[[#This Row],[Quantity]]*Table7[[#This Row],[Unit Price]]</f>
        <v>9</v>
      </c>
      <c r="G188" s="1">
        <v>60</v>
      </c>
      <c r="H188" s="1" t="str">
        <f>_xlfn.XLOOKUP(Table7[[#This Row],[Order ID]],Table4[Order ID],Table4[Customer ID],"NOT FOUND",0)</f>
        <v>CUS29</v>
      </c>
      <c r="I188" s="1" t="str" cm="1">
        <f t="array" ref="I188">INDEX(Table2[Customer Frist Name],MATCH(Table7[[#This Row],[Customer ID]],Table2[Customer ID],0),)</f>
        <v>Luc</v>
      </c>
      <c r="J188" s="1" t="str" cm="1">
        <f t="array" ref="J188">INDEX(Table2[Customer Last Name],MATCH(Table7[[#This Row],[Customer ID]],Table2[Customer ID],0),)</f>
        <v>Despins</v>
      </c>
      <c r="K188" s="1" cm="1">
        <f t="array" ref="K188">INDEX(Table4[Satisfaction Level (1 to 5)],MATCH(Table7[[#This Row],[Order ID]],Table4[Order ID],0),)</f>
        <v>2</v>
      </c>
    </row>
    <row r="189" spans="1:11" ht="14.25" customHeight="1" x14ac:dyDescent="0.35">
      <c r="A189" s="1">
        <v>188</v>
      </c>
      <c r="B189" s="1" t="s">
        <v>285</v>
      </c>
      <c r="C189" s="1" t="s">
        <v>2092</v>
      </c>
      <c r="D189" s="1">
        <v>3</v>
      </c>
      <c r="E189" s="1">
        <v>17</v>
      </c>
      <c r="F189" s="1">
        <f>Table7[[#This Row],[Quantity]]*Table7[[#This Row],[Unit Price]]</f>
        <v>51</v>
      </c>
      <c r="G189" s="1">
        <v>60</v>
      </c>
      <c r="H189" s="1" t="str">
        <f>_xlfn.XLOOKUP(Table7[[#This Row],[Order ID]],Table4[Order ID],Table4[Customer ID],"NOT FOUND",0)</f>
        <v>CUS29</v>
      </c>
      <c r="I189" s="1" t="str" cm="1">
        <f t="array" ref="I189">INDEX(Table2[Customer Frist Name],MATCH(Table7[[#This Row],[Customer ID]],Table2[Customer ID],0),)</f>
        <v>Luc</v>
      </c>
      <c r="J189" s="1" t="str" cm="1">
        <f t="array" ref="J189">INDEX(Table2[Customer Last Name],MATCH(Table7[[#This Row],[Customer ID]],Table2[Customer ID],0),)</f>
        <v>Despins</v>
      </c>
      <c r="K189" s="1" cm="1">
        <f t="array" ref="K189">INDEX(Table4[Satisfaction Level (1 to 5)],MATCH(Table7[[#This Row],[Order ID]],Table4[Order ID],0),)</f>
        <v>2</v>
      </c>
    </row>
    <row r="190" spans="1:11" ht="14.25" customHeight="1" x14ac:dyDescent="0.35">
      <c r="A190" s="1">
        <v>189</v>
      </c>
      <c r="B190" s="1" t="s">
        <v>287</v>
      </c>
      <c r="C190" s="1" t="s">
        <v>2116</v>
      </c>
      <c r="D190" s="1">
        <v>1</v>
      </c>
      <c r="E190" s="1">
        <v>27</v>
      </c>
      <c r="F190" s="1">
        <f>Table7[[#This Row],[Quantity]]*Table7[[#This Row],[Unit Price]]</f>
        <v>27</v>
      </c>
      <c r="G190" s="1">
        <v>27</v>
      </c>
      <c r="H190" s="1" t="str">
        <f>_xlfn.XLOOKUP(Table7[[#This Row],[Order ID]],Table4[Order ID],Table4[Customer ID],"NOT FOUND",0)</f>
        <v>CUS30</v>
      </c>
      <c r="I190" s="1" t="str" cm="1">
        <f t="array" ref="I190">INDEX(Table2[Customer Frist Name],MATCH(Table7[[#This Row],[Customer ID]],Table2[Customer ID],0),)</f>
        <v>Guillaume</v>
      </c>
      <c r="J190" s="1" t="str" cm="1">
        <f t="array" ref="J190">INDEX(Table2[Customer Last Name],MATCH(Table7[[#This Row],[Customer ID]],Table2[Customer ID],0),)</f>
        <v>Jardine</v>
      </c>
      <c r="K190" s="1" cm="1">
        <f t="array" ref="K190">INDEX(Table4[Satisfaction Level (1 to 5)],MATCH(Table7[[#This Row],[Order ID]],Table4[Order ID],0),)</f>
        <v>2</v>
      </c>
    </row>
    <row r="191" spans="1:11" ht="14.25" customHeight="1" x14ac:dyDescent="0.35">
      <c r="A191" s="1">
        <v>190</v>
      </c>
      <c r="B191" s="1" t="s">
        <v>291</v>
      </c>
      <c r="C191" s="1" t="s">
        <v>2076</v>
      </c>
      <c r="D191" s="1">
        <v>6</v>
      </c>
      <c r="E191" s="1">
        <v>14</v>
      </c>
      <c r="F191" s="1">
        <f>Table7[[#This Row],[Quantity]]*Table7[[#This Row],[Unit Price]]</f>
        <v>84</v>
      </c>
      <c r="G191" s="1">
        <v>105</v>
      </c>
      <c r="H191" s="1" t="str">
        <f>_xlfn.XLOOKUP(Table7[[#This Row],[Order ID]],Table4[Order ID],Table4[Customer ID],"NOT FOUND",0)</f>
        <v>CUS31</v>
      </c>
      <c r="I191" s="1" t="str" cm="1">
        <f t="array" ref="I191">INDEX(Table2[Customer Frist Name],MATCH(Table7[[#This Row],[Customer ID]],Table2[Customer ID],0),)</f>
        <v>Josephe</v>
      </c>
      <c r="J191" s="1" t="str" cm="1">
        <f t="array" ref="J191">INDEX(Table2[Customer Last Name],MATCH(Table7[[#This Row],[Customer ID]],Table2[Customer ID],0),)</f>
        <v>Lespérance</v>
      </c>
      <c r="K191" s="1" cm="1">
        <f t="array" ref="K191">INDEX(Table4[Satisfaction Level (1 to 5)],MATCH(Table7[[#This Row],[Order ID]],Table4[Order ID],0),)</f>
        <v>5</v>
      </c>
    </row>
    <row r="192" spans="1:11" ht="14.25" customHeight="1" x14ac:dyDescent="0.35">
      <c r="A192" s="1">
        <v>191</v>
      </c>
      <c r="B192" s="1" t="s">
        <v>291</v>
      </c>
      <c r="C192" s="1" t="s">
        <v>2107</v>
      </c>
      <c r="D192" s="1">
        <v>3</v>
      </c>
      <c r="E192" s="1">
        <v>7</v>
      </c>
      <c r="F192" s="1">
        <f>Table7[[#This Row],[Quantity]]*Table7[[#This Row],[Unit Price]]</f>
        <v>21</v>
      </c>
      <c r="G192" s="1">
        <v>105</v>
      </c>
      <c r="H192" s="1" t="str">
        <f>_xlfn.XLOOKUP(Table7[[#This Row],[Order ID]],Table4[Order ID],Table4[Customer ID],"NOT FOUND",0)</f>
        <v>CUS31</v>
      </c>
      <c r="I192" s="1" t="str" cm="1">
        <f t="array" ref="I192">INDEX(Table2[Customer Frist Name],MATCH(Table7[[#This Row],[Customer ID]],Table2[Customer ID],0),)</f>
        <v>Josephe</v>
      </c>
      <c r="J192" s="1" t="str" cm="1">
        <f t="array" ref="J192">INDEX(Table2[Customer Last Name],MATCH(Table7[[#This Row],[Customer ID]],Table2[Customer ID],0),)</f>
        <v>Lespérance</v>
      </c>
      <c r="K192" s="1" cm="1">
        <f t="array" ref="K192">INDEX(Table4[Satisfaction Level (1 to 5)],MATCH(Table7[[#This Row],[Order ID]],Table4[Order ID],0),)</f>
        <v>5</v>
      </c>
    </row>
    <row r="193" spans="1:11" ht="14.25" customHeight="1" x14ac:dyDescent="0.35">
      <c r="A193" s="1">
        <v>192</v>
      </c>
      <c r="B193" s="1" t="s">
        <v>295</v>
      </c>
      <c r="C193" s="1" t="s">
        <v>2065</v>
      </c>
      <c r="D193" s="1">
        <v>2</v>
      </c>
      <c r="E193" s="1">
        <v>20</v>
      </c>
      <c r="F193" s="1">
        <f>Table7[[#This Row],[Quantity]]*Table7[[#This Row],[Unit Price]]</f>
        <v>40</v>
      </c>
      <c r="G193" s="1">
        <v>40</v>
      </c>
      <c r="H193" s="1" t="str">
        <f>_xlfn.XLOOKUP(Table7[[#This Row],[Order ID]],Table4[Order ID],Table4[Customer ID],"NOT FOUND",0)</f>
        <v>CUS31</v>
      </c>
      <c r="I193" s="1" t="str" cm="1">
        <f t="array" ref="I193">INDEX(Table2[Customer Frist Name],MATCH(Table7[[#This Row],[Customer ID]],Table2[Customer ID],0),)</f>
        <v>Josephe</v>
      </c>
      <c r="J193" s="1" t="str" cm="1">
        <f t="array" ref="J193">INDEX(Table2[Customer Last Name],MATCH(Table7[[#This Row],[Customer ID]],Table2[Customer ID],0),)</f>
        <v>Lespérance</v>
      </c>
      <c r="K193" s="1" cm="1">
        <f t="array" ref="K193">INDEX(Table4[Satisfaction Level (1 to 5)],MATCH(Table7[[#This Row],[Order ID]],Table4[Order ID],0),)</f>
        <v>3</v>
      </c>
    </row>
    <row r="194" spans="1:11" ht="14.25" customHeight="1" x14ac:dyDescent="0.35">
      <c r="A194" s="1">
        <v>193</v>
      </c>
      <c r="B194" s="1" t="s">
        <v>297</v>
      </c>
      <c r="C194" s="1" t="s">
        <v>2108</v>
      </c>
      <c r="D194" s="1">
        <v>3</v>
      </c>
      <c r="E194" s="1">
        <v>29</v>
      </c>
      <c r="F194" s="1">
        <f>Table7[[#This Row],[Quantity]]*Table7[[#This Row],[Unit Price]]</f>
        <v>87</v>
      </c>
      <c r="G194" s="1">
        <v>87</v>
      </c>
      <c r="H194" s="1" t="str">
        <f>_xlfn.XLOOKUP(Table7[[#This Row],[Order ID]],Table4[Order ID],Table4[Customer ID],"NOT FOUND",0)</f>
        <v>CUS32</v>
      </c>
      <c r="I194" s="1" t="str" cm="1">
        <f t="array" ref="I194">INDEX(Table2[Customer Frist Name],MATCH(Table7[[#This Row],[Customer ID]],Table2[Customer ID],0),)</f>
        <v>Thérèse</v>
      </c>
      <c r="J194" s="1" t="str" cm="1">
        <f t="array" ref="J194">INDEX(Table2[Customer Last Name],MATCH(Table7[[#This Row],[Customer ID]],Table2[Customer ID],0),)</f>
        <v>Brault</v>
      </c>
      <c r="K194" s="1" cm="1">
        <f t="array" ref="K194">INDEX(Table4[Satisfaction Level (1 to 5)],MATCH(Table7[[#This Row],[Order ID]],Table4[Order ID],0),)</f>
        <v>3</v>
      </c>
    </row>
    <row r="195" spans="1:11" ht="14.25" customHeight="1" x14ac:dyDescent="0.35">
      <c r="A195" s="1">
        <v>194</v>
      </c>
      <c r="B195" s="1" t="s">
        <v>301</v>
      </c>
      <c r="C195" s="1" t="s">
        <v>2108</v>
      </c>
      <c r="D195" s="1">
        <v>6</v>
      </c>
      <c r="E195" s="1">
        <v>29</v>
      </c>
      <c r="F195" s="1">
        <f>Table7[[#This Row],[Quantity]]*Table7[[#This Row],[Unit Price]]</f>
        <v>174</v>
      </c>
      <c r="G195" s="1">
        <v>278</v>
      </c>
      <c r="H195" s="1" t="str">
        <f>_xlfn.XLOOKUP(Table7[[#This Row],[Order ID]],Table4[Order ID],Table4[Customer ID],"NOT FOUND",0)</f>
        <v>CUS32</v>
      </c>
      <c r="I195" s="1" t="str" cm="1">
        <f t="array" ref="I195">INDEX(Table2[Customer Frist Name],MATCH(Table7[[#This Row],[Customer ID]],Table2[Customer ID],0),)</f>
        <v>Thérèse</v>
      </c>
      <c r="J195" s="1" t="str" cm="1">
        <f t="array" ref="J195">INDEX(Table2[Customer Last Name],MATCH(Table7[[#This Row],[Customer ID]],Table2[Customer ID],0),)</f>
        <v>Brault</v>
      </c>
      <c r="K195" s="1" cm="1">
        <f t="array" ref="K195">INDEX(Table4[Satisfaction Level (1 to 5)],MATCH(Table7[[#This Row],[Order ID]],Table4[Order ID],0),)</f>
        <v>1</v>
      </c>
    </row>
    <row r="196" spans="1:11" ht="14.25" customHeight="1" x14ac:dyDescent="0.35">
      <c r="A196" s="1">
        <v>195</v>
      </c>
      <c r="B196" s="1" t="s">
        <v>301</v>
      </c>
      <c r="C196" s="1" t="s">
        <v>2071</v>
      </c>
      <c r="D196" s="1">
        <v>4</v>
      </c>
      <c r="E196" s="1">
        <v>5</v>
      </c>
      <c r="F196" s="1">
        <f>Table7[[#This Row],[Quantity]]*Table7[[#This Row],[Unit Price]]</f>
        <v>20</v>
      </c>
      <c r="G196" s="1">
        <v>278</v>
      </c>
      <c r="H196" s="1" t="str">
        <f>_xlfn.XLOOKUP(Table7[[#This Row],[Order ID]],Table4[Order ID],Table4[Customer ID],"NOT FOUND",0)</f>
        <v>CUS32</v>
      </c>
      <c r="I196" s="1" t="str" cm="1">
        <f t="array" ref="I196">INDEX(Table2[Customer Frist Name],MATCH(Table7[[#This Row],[Customer ID]],Table2[Customer ID],0),)</f>
        <v>Thérèse</v>
      </c>
      <c r="J196" s="1" t="str" cm="1">
        <f t="array" ref="J196">INDEX(Table2[Customer Last Name],MATCH(Table7[[#This Row],[Customer ID]],Table2[Customer ID],0),)</f>
        <v>Brault</v>
      </c>
      <c r="K196" s="1" cm="1">
        <f t="array" ref="K196">INDEX(Table4[Satisfaction Level (1 to 5)],MATCH(Table7[[#This Row],[Order ID]],Table4[Order ID],0),)</f>
        <v>1</v>
      </c>
    </row>
    <row r="197" spans="1:11" ht="14.25" customHeight="1" x14ac:dyDescent="0.35">
      <c r="A197" s="1">
        <v>196</v>
      </c>
      <c r="B197" s="1" t="s">
        <v>301</v>
      </c>
      <c r="C197" s="1" t="s">
        <v>2099</v>
      </c>
      <c r="D197" s="1">
        <v>6</v>
      </c>
      <c r="E197" s="1">
        <v>14</v>
      </c>
      <c r="F197" s="1">
        <f>Table7[[#This Row],[Quantity]]*Table7[[#This Row],[Unit Price]]</f>
        <v>84</v>
      </c>
      <c r="G197" s="1">
        <v>278</v>
      </c>
      <c r="H197" s="1" t="str">
        <f>_xlfn.XLOOKUP(Table7[[#This Row],[Order ID]],Table4[Order ID],Table4[Customer ID],"NOT FOUND",0)</f>
        <v>CUS32</v>
      </c>
      <c r="I197" s="1" t="str" cm="1">
        <f t="array" ref="I197">INDEX(Table2[Customer Frist Name],MATCH(Table7[[#This Row],[Customer ID]],Table2[Customer ID],0),)</f>
        <v>Thérèse</v>
      </c>
      <c r="J197" s="1" t="str" cm="1">
        <f t="array" ref="J197">INDEX(Table2[Customer Last Name],MATCH(Table7[[#This Row],[Customer ID]],Table2[Customer ID],0),)</f>
        <v>Brault</v>
      </c>
      <c r="K197" s="1" cm="1">
        <f t="array" ref="K197">INDEX(Table4[Satisfaction Level (1 to 5)],MATCH(Table7[[#This Row],[Order ID]],Table4[Order ID],0),)</f>
        <v>1</v>
      </c>
    </row>
    <row r="198" spans="1:11" ht="14.25" customHeight="1" x14ac:dyDescent="0.35">
      <c r="A198" s="1">
        <v>197</v>
      </c>
      <c r="B198" s="1" t="s">
        <v>303</v>
      </c>
      <c r="C198" s="1" t="s">
        <v>2091</v>
      </c>
      <c r="D198" s="1">
        <v>1</v>
      </c>
      <c r="E198" s="1">
        <v>30</v>
      </c>
      <c r="F198" s="1">
        <f>Table7[[#This Row],[Quantity]]*Table7[[#This Row],[Unit Price]]</f>
        <v>30</v>
      </c>
      <c r="G198" s="1">
        <v>151</v>
      </c>
      <c r="H198" s="1" t="str">
        <f>_xlfn.XLOOKUP(Table7[[#This Row],[Order ID]],Table4[Order ID],Table4[Customer ID],"NOT FOUND",0)</f>
        <v>CUS32</v>
      </c>
      <c r="I198" s="1" t="str" cm="1">
        <f t="array" ref="I198">INDEX(Table2[Customer Frist Name],MATCH(Table7[[#This Row],[Customer ID]],Table2[Customer ID],0),)</f>
        <v>Thérèse</v>
      </c>
      <c r="J198" s="1" t="str" cm="1">
        <f t="array" ref="J198">INDEX(Table2[Customer Last Name],MATCH(Table7[[#This Row],[Customer ID]],Table2[Customer ID],0),)</f>
        <v>Brault</v>
      </c>
      <c r="K198" s="1" cm="1">
        <f t="array" ref="K198">INDEX(Table4[Satisfaction Level (1 to 5)],MATCH(Table7[[#This Row],[Order ID]],Table4[Order ID],0),)</f>
        <v>5</v>
      </c>
    </row>
    <row r="199" spans="1:11" ht="14.25" customHeight="1" x14ac:dyDescent="0.35">
      <c r="A199" s="1">
        <v>198</v>
      </c>
      <c r="B199" s="1" t="s">
        <v>303</v>
      </c>
      <c r="C199" s="1" t="s">
        <v>2113</v>
      </c>
      <c r="D199" s="1">
        <v>3</v>
      </c>
      <c r="E199" s="1">
        <v>19</v>
      </c>
      <c r="F199" s="1">
        <f>Table7[[#This Row],[Quantity]]*Table7[[#This Row],[Unit Price]]</f>
        <v>57</v>
      </c>
      <c r="G199" s="1">
        <v>151</v>
      </c>
      <c r="H199" s="1" t="str">
        <f>_xlfn.XLOOKUP(Table7[[#This Row],[Order ID]],Table4[Order ID],Table4[Customer ID],"NOT FOUND",0)</f>
        <v>CUS32</v>
      </c>
      <c r="I199" s="1" t="str" cm="1">
        <f t="array" ref="I199">INDEX(Table2[Customer Frist Name],MATCH(Table7[[#This Row],[Customer ID]],Table2[Customer ID],0),)</f>
        <v>Thérèse</v>
      </c>
      <c r="J199" s="1" t="str" cm="1">
        <f t="array" ref="J199">INDEX(Table2[Customer Last Name],MATCH(Table7[[#This Row],[Customer ID]],Table2[Customer ID],0),)</f>
        <v>Brault</v>
      </c>
      <c r="K199" s="1" cm="1">
        <f t="array" ref="K199">INDEX(Table4[Satisfaction Level (1 to 5)],MATCH(Table7[[#This Row],[Order ID]],Table4[Order ID],0),)</f>
        <v>5</v>
      </c>
    </row>
    <row r="200" spans="1:11" ht="14.25" customHeight="1" x14ac:dyDescent="0.35">
      <c r="A200" s="1">
        <v>199</v>
      </c>
      <c r="B200" s="1" t="s">
        <v>303</v>
      </c>
      <c r="C200" s="1" t="s">
        <v>2075</v>
      </c>
      <c r="D200" s="1">
        <v>4</v>
      </c>
      <c r="E200" s="1">
        <v>16</v>
      </c>
      <c r="F200" s="1">
        <f>Table7[[#This Row],[Quantity]]*Table7[[#This Row],[Unit Price]]</f>
        <v>64</v>
      </c>
      <c r="G200" s="1">
        <v>151</v>
      </c>
      <c r="H200" s="1" t="str">
        <f>_xlfn.XLOOKUP(Table7[[#This Row],[Order ID]],Table4[Order ID],Table4[Customer ID],"NOT FOUND",0)</f>
        <v>CUS32</v>
      </c>
      <c r="I200" s="1" t="str" cm="1">
        <f t="array" ref="I200">INDEX(Table2[Customer Frist Name],MATCH(Table7[[#This Row],[Customer ID]],Table2[Customer ID],0),)</f>
        <v>Thérèse</v>
      </c>
      <c r="J200" s="1" t="str" cm="1">
        <f t="array" ref="J200">INDEX(Table2[Customer Last Name],MATCH(Table7[[#This Row],[Customer ID]],Table2[Customer ID],0),)</f>
        <v>Brault</v>
      </c>
      <c r="K200" s="1" cm="1">
        <f t="array" ref="K200">INDEX(Table4[Satisfaction Level (1 to 5)],MATCH(Table7[[#This Row],[Order ID]],Table4[Order ID],0),)</f>
        <v>5</v>
      </c>
    </row>
    <row r="201" spans="1:11" ht="14.25" customHeight="1" x14ac:dyDescent="0.35">
      <c r="A201" s="1">
        <v>200</v>
      </c>
      <c r="B201" s="1" t="s">
        <v>305</v>
      </c>
      <c r="C201" s="1" t="s">
        <v>2080</v>
      </c>
      <c r="D201" s="1">
        <v>4</v>
      </c>
      <c r="E201" s="1">
        <v>6</v>
      </c>
      <c r="F201" s="1">
        <f>Table7[[#This Row],[Quantity]]*Table7[[#This Row],[Unit Price]]</f>
        <v>24</v>
      </c>
      <c r="G201" s="1">
        <v>30</v>
      </c>
      <c r="H201" s="1" t="str">
        <f>_xlfn.XLOOKUP(Table7[[#This Row],[Order ID]],Table4[Order ID],Table4[Customer ID],"NOT FOUND",0)</f>
        <v>CUS32</v>
      </c>
      <c r="I201" s="1" t="str" cm="1">
        <f t="array" ref="I201">INDEX(Table2[Customer Frist Name],MATCH(Table7[[#This Row],[Customer ID]],Table2[Customer ID],0),)</f>
        <v>Thérèse</v>
      </c>
      <c r="J201" s="1" t="str" cm="1">
        <f t="array" ref="J201">INDEX(Table2[Customer Last Name],MATCH(Table7[[#This Row],[Customer ID]],Table2[Customer ID],0),)</f>
        <v>Brault</v>
      </c>
      <c r="K201" s="1" cm="1">
        <f t="array" ref="K201">INDEX(Table4[Satisfaction Level (1 to 5)],MATCH(Table7[[#This Row],[Order ID]],Table4[Order ID],0),)</f>
        <v>1</v>
      </c>
    </row>
    <row r="202" spans="1:11" ht="14.25" customHeight="1" x14ac:dyDescent="0.35">
      <c r="A202" s="1">
        <v>201</v>
      </c>
      <c r="B202" s="1" t="s">
        <v>305</v>
      </c>
      <c r="C202" s="1" t="s">
        <v>2088</v>
      </c>
      <c r="D202" s="1">
        <v>2</v>
      </c>
      <c r="E202" s="1">
        <v>3</v>
      </c>
      <c r="F202" s="1">
        <f>Table7[[#This Row],[Quantity]]*Table7[[#This Row],[Unit Price]]</f>
        <v>6</v>
      </c>
      <c r="G202" s="1">
        <v>30</v>
      </c>
      <c r="H202" s="1" t="str">
        <f>_xlfn.XLOOKUP(Table7[[#This Row],[Order ID]],Table4[Order ID],Table4[Customer ID],"NOT FOUND",0)</f>
        <v>CUS32</v>
      </c>
      <c r="I202" s="1" t="str" cm="1">
        <f t="array" ref="I202">INDEX(Table2[Customer Frist Name],MATCH(Table7[[#This Row],[Customer ID]],Table2[Customer ID],0),)</f>
        <v>Thérèse</v>
      </c>
      <c r="J202" s="1" t="str" cm="1">
        <f t="array" ref="J202">INDEX(Table2[Customer Last Name],MATCH(Table7[[#This Row],[Customer ID]],Table2[Customer ID],0),)</f>
        <v>Brault</v>
      </c>
      <c r="K202" s="1" cm="1">
        <f t="array" ref="K202">INDEX(Table4[Satisfaction Level (1 to 5)],MATCH(Table7[[#This Row],[Order ID]],Table4[Order ID],0),)</f>
        <v>1</v>
      </c>
    </row>
    <row r="203" spans="1:11" ht="14.25" customHeight="1" x14ac:dyDescent="0.35">
      <c r="A203" s="1">
        <v>202</v>
      </c>
      <c r="B203" s="1" t="s">
        <v>307</v>
      </c>
      <c r="C203" s="1" t="s">
        <v>2060</v>
      </c>
      <c r="D203" s="1">
        <v>3</v>
      </c>
      <c r="E203" s="1">
        <v>13</v>
      </c>
      <c r="F203" s="1">
        <f>Table7[[#This Row],[Quantity]]*Table7[[#This Row],[Unit Price]]</f>
        <v>39</v>
      </c>
      <c r="G203" s="1">
        <v>177</v>
      </c>
      <c r="H203" s="1" t="str">
        <f>_xlfn.XLOOKUP(Table7[[#This Row],[Order ID]],Table4[Order ID],Table4[Customer ID],"NOT FOUND",0)</f>
        <v>CUS32</v>
      </c>
      <c r="I203" s="1" t="str" cm="1">
        <f t="array" ref="I203">INDEX(Table2[Customer Frist Name],MATCH(Table7[[#This Row],[Customer ID]],Table2[Customer ID],0),)</f>
        <v>Thérèse</v>
      </c>
      <c r="J203" s="1" t="str" cm="1">
        <f t="array" ref="J203">INDEX(Table2[Customer Last Name],MATCH(Table7[[#This Row],[Customer ID]],Table2[Customer ID],0),)</f>
        <v>Brault</v>
      </c>
      <c r="K203" s="1" cm="1">
        <f t="array" ref="K203">INDEX(Table4[Satisfaction Level (1 to 5)],MATCH(Table7[[#This Row],[Order ID]],Table4[Order ID],0),)</f>
        <v>2</v>
      </c>
    </row>
    <row r="204" spans="1:11" ht="14.25" customHeight="1" x14ac:dyDescent="0.35">
      <c r="A204" s="1">
        <v>203</v>
      </c>
      <c r="B204" s="1" t="s">
        <v>307</v>
      </c>
      <c r="C204" s="1" t="s">
        <v>2096</v>
      </c>
      <c r="D204" s="1">
        <v>1</v>
      </c>
      <c r="E204" s="1">
        <v>18</v>
      </c>
      <c r="F204" s="1">
        <f>Table7[[#This Row],[Quantity]]*Table7[[#This Row],[Unit Price]]</f>
        <v>18</v>
      </c>
      <c r="G204" s="1">
        <v>177</v>
      </c>
      <c r="H204" s="1" t="str">
        <f>_xlfn.XLOOKUP(Table7[[#This Row],[Order ID]],Table4[Order ID],Table4[Customer ID],"NOT FOUND",0)</f>
        <v>CUS32</v>
      </c>
      <c r="I204" s="1" t="str" cm="1">
        <f t="array" ref="I204">INDEX(Table2[Customer Frist Name],MATCH(Table7[[#This Row],[Customer ID]],Table2[Customer ID],0),)</f>
        <v>Thérèse</v>
      </c>
      <c r="J204" s="1" t="str" cm="1">
        <f t="array" ref="J204">INDEX(Table2[Customer Last Name],MATCH(Table7[[#This Row],[Customer ID]],Table2[Customer ID],0),)</f>
        <v>Brault</v>
      </c>
      <c r="K204" s="1" cm="1">
        <f t="array" ref="K204">INDEX(Table4[Satisfaction Level (1 to 5)],MATCH(Table7[[#This Row],[Order ID]],Table4[Order ID],0),)</f>
        <v>2</v>
      </c>
    </row>
    <row r="205" spans="1:11" ht="14.25" customHeight="1" x14ac:dyDescent="0.35">
      <c r="A205" s="1">
        <v>204</v>
      </c>
      <c r="B205" s="1" t="s">
        <v>307</v>
      </c>
      <c r="C205" s="1" t="s">
        <v>2112</v>
      </c>
      <c r="D205" s="1">
        <v>3</v>
      </c>
      <c r="E205" s="1">
        <v>23</v>
      </c>
      <c r="F205" s="1">
        <f>Table7[[#This Row],[Quantity]]*Table7[[#This Row],[Unit Price]]</f>
        <v>69</v>
      </c>
      <c r="G205" s="1">
        <v>177</v>
      </c>
      <c r="H205" s="1" t="str">
        <f>_xlfn.XLOOKUP(Table7[[#This Row],[Order ID]],Table4[Order ID],Table4[Customer ID],"NOT FOUND",0)</f>
        <v>CUS32</v>
      </c>
      <c r="I205" s="1" t="str" cm="1">
        <f t="array" ref="I205">INDEX(Table2[Customer Frist Name],MATCH(Table7[[#This Row],[Customer ID]],Table2[Customer ID],0),)</f>
        <v>Thérèse</v>
      </c>
      <c r="J205" s="1" t="str" cm="1">
        <f t="array" ref="J205">INDEX(Table2[Customer Last Name],MATCH(Table7[[#This Row],[Customer ID]],Table2[Customer ID],0),)</f>
        <v>Brault</v>
      </c>
      <c r="K205" s="1" cm="1">
        <f t="array" ref="K205">INDEX(Table4[Satisfaction Level (1 to 5)],MATCH(Table7[[#This Row],[Order ID]],Table4[Order ID],0),)</f>
        <v>2</v>
      </c>
    </row>
    <row r="206" spans="1:11" ht="14.25" customHeight="1" x14ac:dyDescent="0.35">
      <c r="A206" s="1">
        <v>205</v>
      </c>
      <c r="B206" s="1" t="s">
        <v>307</v>
      </c>
      <c r="C206" s="1" t="s">
        <v>2085</v>
      </c>
      <c r="D206" s="1">
        <v>6</v>
      </c>
      <c r="E206" s="1">
        <v>7</v>
      </c>
      <c r="F206" s="1">
        <f>Table7[[#This Row],[Quantity]]*Table7[[#This Row],[Unit Price]]</f>
        <v>42</v>
      </c>
      <c r="G206" s="1">
        <v>177</v>
      </c>
      <c r="H206" s="1" t="str">
        <f>_xlfn.XLOOKUP(Table7[[#This Row],[Order ID]],Table4[Order ID],Table4[Customer ID],"NOT FOUND",0)</f>
        <v>CUS32</v>
      </c>
      <c r="I206" s="1" t="str" cm="1">
        <f t="array" ref="I206">INDEX(Table2[Customer Frist Name],MATCH(Table7[[#This Row],[Customer ID]],Table2[Customer ID],0),)</f>
        <v>Thérèse</v>
      </c>
      <c r="J206" s="1" t="str" cm="1">
        <f t="array" ref="J206">INDEX(Table2[Customer Last Name],MATCH(Table7[[#This Row],[Customer ID]],Table2[Customer ID],0),)</f>
        <v>Brault</v>
      </c>
      <c r="K206" s="1" cm="1">
        <f t="array" ref="K206">INDEX(Table4[Satisfaction Level (1 to 5)],MATCH(Table7[[#This Row],[Order ID]],Table4[Order ID],0),)</f>
        <v>2</v>
      </c>
    </row>
    <row r="207" spans="1:11" ht="14.25" customHeight="1" x14ac:dyDescent="0.35">
      <c r="A207" s="1">
        <v>206</v>
      </c>
      <c r="B207" s="1" t="s">
        <v>307</v>
      </c>
      <c r="C207" s="1" t="s">
        <v>2109</v>
      </c>
      <c r="D207" s="1">
        <v>3</v>
      </c>
      <c r="E207" s="1">
        <v>3</v>
      </c>
      <c r="F207" s="1">
        <f>Table7[[#This Row],[Quantity]]*Table7[[#This Row],[Unit Price]]</f>
        <v>9</v>
      </c>
      <c r="G207" s="1">
        <v>177</v>
      </c>
      <c r="H207" s="1" t="str">
        <f>_xlfn.XLOOKUP(Table7[[#This Row],[Order ID]],Table4[Order ID],Table4[Customer ID],"NOT FOUND",0)</f>
        <v>CUS32</v>
      </c>
      <c r="I207" s="1" t="str" cm="1">
        <f t="array" ref="I207">INDEX(Table2[Customer Frist Name],MATCH(Table7[[#This Row],[Customer ID]],Table2[Customer ID],0),)</f>
        <v>Thérèse</v>
      </c>
      <c r="J207" s="1" t="str" cm="1">
        <f t="array" ref="J207">INDEX(Table2[Customer Last Name],MATCH(Table7[[#This Row],[Customer ID]],Table2[Customer ID],0),)</f>
        <v>Brault</v>
      </c>
      <c r="K207" s="1" cm="1">
        <f t="array" ref="K207">INDEX(Table4[Satisfaction Level (1 to 5)],MATCH(Table7[[#This Row],[Order ID]],Table4[Order ID],0),)</f>
        <v>2</v>
      </c>
    </row>
    <row r="208" spans="1:11" ht="14.25" customHeight="1" x14ac:dyDescent="0.35">
      <c r="A208" s="1">
        <v>207</v>
      </c>
      <c r="B208" s="1" t="s">
        <v>309</v>
      </c>
      <c r="C208" s="1" t="s">
        <v>2070</v>
      </c>
      <c r="D208" s="1">
        <v>3</v>
      </c>
      <c r="E208" s="1">
        <v>20</v>
      </c>
      <c r="F208" s="1">
        <f>Table7[[#This Row],[Quantity]]*Table7[[#This Row],[Unit Price]]</f>
        <v>60</v>
      </c>
      <c r="G208" s="1">
        <v>201</v>
      </c>
      <c r="H208" s="1" t="str">
        <f>_xlfn.XLOOKUP(Table7[[#This Row],[Order ID]],Table4[Order ID],Table4[Customer ID],"NOT FOUND",0)</f>
        <v>CUS33</v>
      </c>
      <c r="I208" s="1" t="str" cm="1">
        <f t="array" ref="I208">INDEX(Table2[Customer Frist Name],MATCH(Table7[[#This Row],[Customer ID]],Table2[Customer ID],0),)</f>
        <v>Agate</v>
      </c>
      <c r="J208" s="1" t="str" cm="1">
        <f t="array" ref="J208">INDEX(Table2[Customer Last Name],MATCH(Table7[[#This Row],[Customer ID]],Table2[Customer ID],0),)</f>
        <v>Lapresse</v>
      </c>
      <c r="K208" s="1" cm="1">
        <f t="array" ref="K208">INDEX(Table4[Satisfaction Level (1 to 5)],MATCH(Table7[[#This Row],[Order ID]],Table4[Order ID],0),)</f>
        <v>5</v>
      </c>
    </row>
    <row r="209" spans="1:11" ht="14.25" customHeight="1" x14ac:dyDescent="0.35">
      <c r="A209" s="1">
        <v>208</v>
      </c>
      <c r="B209" s="1" t="s">
        <v>309</v>
      </c>
      <c r="C209" s="1" t="s">
        <v>2060</v>
      </c>
      <c r="D209" s="1">
        <v>1</v>
      </c>
      <c r="E209" s="1">
        <v>13</v>
      </c>
      <c r="F209" s="1">
        <f>Table7[[#This Row],[Quantity]]*Table7[[#This Row],[Unit Price]]</f>
        <v>13</v>
      </c>
      <c r="G209" s="1">
        <v>201</v>
      </c>
      <c r="H209" s="1" t="str">
        <f>_xlfn.XLOOKUP(Table7[[#This Row],[Order ID]],Table4[Order ID],Table4[Customer ID],"NOT FOUND",0)</f>
        <v>CUS33</v>
      </c>
      <c r="I209" s="1" t="str" cm="1">
        <f t="array" ref="I209">INDEX(Table2[Customer Frist Name],MATCH(Table7[[#This Row],[Customer ID]],Table2[Customer ID],0),)</f>
        <v>Agate</v>
      </c>
      <c r="J209" s="1" t="str" cm="1">
        <f t="array" ref="J209">INDEX(Table2[Customer Last Name],MATCH(Table7[[#This Row],[Customer ID]],Table2[Customer ID],0),)</f>
        <v>Lapresse</v>
      </c>
      <c r="K209" s="1" cm="1">
        <f t="array" ref="K209">INDEX(Table4[Satisfaction Level (1 to 5)],MATCH(Table7[[#This Row],[Order ID]],Table4[Order ID],0),)</f>
        <v>5</v>
      </c>
    </row>
    <row r="210" spans="1:11" ht="14.25" customHeight="1" x14ac:dyDescent="0.35">
      <c r="A210" s="1">
        <v>209</v>
      </c>
      <c r="B210" s="1" t="s">
        <v>309</v>
      </c>
      <c r="C210" s="1" t="s">
        <v>2102</v>
      </c>
      <c r="D210" s="1">
        <v>4</v>
      </c>
      <c r="E210" s="1">
        <v>17</v>
      </c>
      <c r="F210" s="1">
        <f>Table7[[#This Row],[Quantity]]*Table7[[#This Row],[Unit Price]]</f>
        <v>68</v>
      </c>
      <c r="G210" s="1">
        <v>201</v>
      </c>
      <c r="H210" s="1" t="str">
        <f>_xlfn.XLOOKUP(Table7[[#This Row],[Order ID]],Table4[Order ID],Table4[Customer ID],"NOT FOUND",0)</f>
        <v>CUS33</v>
      </c>
      <c r="I210" s="1" t="str" cm="1">
        <f t="array" ref="I210">INDEX(Table2[Customer Frist Name],MATCH(Table7[[#This Row],[Customer ID]],Table2[Customer ID],0),)</f>
        <v>Agate</v>
      </c>
      <c r="J210" s="1" t="str" cm="1">
        <f t="array" ref="J210">INDEX(Table2[Customer Last Name],MATCH(Table7[[#This Row],[Customer ID]],Table2[Customer ID],0),)</f>
        <v>Lapresse</v>
      </c>
      <c r="K210" s="1" cm="1">
        <f t="array" ref="K210">INDEX(Table4[Satisfaction Level (1 to 5)],MATCH(Table7[[#This Row],[Order ID]],Table4[Order ID],0),)</f>
        <v>5</v>
      </c>
    </row>
    <row r="211" spans="1:11" ht="14.25" customHeight="1" x14ac:dyDescent="0.35">
      <c r="A211" s="1">
        <v>210</v>
      </c>
      <c r="B211" s="1" t="s">
        <v>309</v>
      </c>
      <c r="C211" s="1" t="s">
        <v>2065</v>
      </c>
      <c r="D211" s="1">
        <v>3</v>
      </c>
      <c r="E211" s="1">
        <v>20</v>
      </c>
      <c r="F211" s="1">
        <f>Table7[[#This Row],[Quantity]]*Table7[[#This Row],[Unit Price]]</f>
        <v>60</v>
      </c>
      <c r="G211" s="1">
        <v>201</v>
      </c>
      <c r="H211" s="1" t="str">
        <f>_xlfn.XLOOKUP(Table7[[#This Row],[Order ID]],Table4[Order ID],Table4[Customer ID],"NOT FOUND",0)</f>
        <v>CUS33</v>
      </c>
      <c r="I211" s="1" t="str" cm="1">
        <f t="array" ref="I211">INDEX(Table2[Customer Frist Name],MATCH(Table7[[#This Row],[Customer ID]],Table2[Customer ID],0),)</f>
        <v>Agate</v>
      </c>
      <c r="J211" s="1" t="str" cm="1">
        <f t="array" ref="J211">INDEX(Table2[Customer Last Name],MATCH(Table7[[#This Row],[Customer ID]],Table2[Customer ID],0),)</f>
        <v>Lapresse</v>
      </c>
      <c r="K211" s="1" cm="1">
        <f t="array" ref="K211">INDEX(Table4[Satisfaction Level (1 to 5)],MATCH(Table7[[#This Row],[Order ID]],Table4[Order ID],0),)</f>
        <v>5</v>
      </c>
    </row>
    <row r="212" spans="1:11" ht="14.25" customHeight="1" x14ac:dyDescent="0.35">
      <c r="A212" s="1">
        <v>211</v>
      </c>
      <c r="B212" s="1" t="s">
        <v>313</v>
      </c>
      <c r="C212" s="1" t="s">
        <v>2106</v>
      </c>
      <c r="D212" s="1">
        <v>3</v>
      </c>
      <c r="E212" s="1">
        <v>25</v>
      </c>
      <c r="F212" s="1">
        <f>Table7[[#This Row],[Quantity]]*Table7[[#This Row],[Unit Price]]</f>
        <v>75</v>
      </c>
      <c r="G212" s="1">
        <v>75</v>
      </c>
      <c r="H212" s="1" t="str">
        <f>_xlfn.XLOOKUP(Table7[[#This Row],[Order ID]],Table4[Order ID],Table4[Customer ID],"NOT FOUND",0)</f>
        <v>CUS33</v>
      </c>
      <c r="I212" s="1" t="str" cm="1">
        <f t="array" ref="I212">INDEX(Table2[Customer Frist Name],MATCH(Table7[[#This Row],[Customer ID]],Table2[Customer ID],0),)</f>
        <v>Agate</v>
      </c>
      <c r="J212" s="1" t="str" cm="1">
        <f t="array" ref="J212">INDEX(Table2[Customer Last Name],MATCH(Table7[[#This Row],[Customer ID]],Table2[Customer ID],0),)</f>
        <v>Lapresse</v>
      </c>
      <c r="K212" s="1" cm="1">
        <f t="array" ref="K212">INDEX(Table4[Satisfaction Level (1 to 5)],MATCH(Table7[[#This Row],[Order ID]],Table4[Order ID],0),)</f>
        <v>2</v>
      </c>
    </row>
    <row r="213" spans="1:11" ht="14.25" customHeight="1" x14ac:dyDescent="0.35">
      <c r="A213" s="1">
        <v>212</v>
      </c>
      <c r="B213" s="1" t="s">
        <v>315</v>
      </c>
      <c r="C213" s="1" t="s">
        <v>2107</v>
      </c>
      <c r="D213" s="1">
        <v>6</v>
      </c>
      <c r="E213" s="1">
        <v>7</v>
      </c>
      <c r="F213" s="1">
        <f>Table7[[#This Row],[Quantity]]*Table7[[#This Row],[Unit Price]]</f>
        <v>42</v>
      </c>
      <c r="G213" s="1">
        <v>202</v>
      </c>
      <c r="H213" s="1" t="str">
        <f>_xlfn.XLOOKUP(Table7[[#This Row],[Order ID]],Table4[Order ID],Table4[Customer ID],"NOT FOUND",0)</f>
        <v>CUS34</v>
      </c>
      <c r="I213" s="1" t="str" cm="1">
        <f t="array" ref="I213">INDEX(Table2[Customer Frist Name],MATCH(Table7[[#This Row],[Customer ID]],Table2[Customer ID],0),)</f>
        <v>Louise</v>
      </c>
      <c r="J213" s="1" t="str" cm="1">
        <f t="array" ref="J213">INDEX(Table2[Customer Last Name],MATCH(Table7[[#This Row],[Customer ID]],Table2[Customer ID],0),)</f>
        <v>Laforge</v>
      </c>
      <c r="K213" s="1" cm="1">
        <f t="array" ref="K213">INDEX(Table4[Satisfaction Level (1 to 5)],MATCH(Table7[[#This Row],[Order ID]],Table4[Order ID],0),)</f>
        <v>4</v>
      </c>
    </row>
    <row r="214" spans="1:11" ht="14.25" customHeight="1" x14ac:dyDescent="0.35">
      <c r="A214" s="1">
        <v>213</v>
      </c>
      <c r="B214" s="1" t="s">
        <v>315</v>
      </c>
      <c r="C214" s="1" t="s">
        <v>2108</v>
      </c>
      <c r="D214" s="1">
        <v>4</v>
      </c>
      <c r="E214" s="1">
        <v>29</v>
      </c>
      <c r="F214" s="1">
        <f>Table7[[#This Row],[Quantity]]*Table7[[#This Row],[Unit Price]]</f>
        <v>116</v>
      </c>
      <c r="G214" s="1">
        <v>202</v>
      </c>
      <c r="H214" s="1" t="str">
        <f>_xlfn.XLOOKUP(Table7[[#This Row],[Order ID]],Table4[Order ID],Table4[Customer ID],"NOT FOUND",0)</f>
        <v>CUS34</v>
      </c>
      <c r="I214" s="1" t="str" cm="1">
        <f t="array" ref="I214">INDEX(Table2[Customer Frist Name],MATCH(Table7[[#This Row],[Customer ID]],Table2[Customer ID],0),)</f>
        <v>Louise</v>
      </c>
      <c r="J214" s="1" t="str" cm="1">
        <f t="array" ref="J214">INDEX(Table2[Customer Last Name],MATCH(Table7[[#This Row],[Customer ID]],Table2[Customer ID],0),)</f>
        <v>Laforge</v>
      </c>
      <c r="K214" s="1" cm="1">
        <f t="array" ref="K214">INDEX(Table4[Satisfaction Level (1 to 5)],MATCH(Table7[[#This Row],[Order ID]],Table4[Order ID],0),)</f>
        <v>4</v>
      </c>
    </row>
    <row r="215" spans="1:11" ht="14.25" customHeight="1" x14ac:dyDescent="0.35">
      <c r="A215" s="1">
        <v>214</v>
      </c>
      <c r="B215" s="1" t="s">
        <v>315</v>
      </c>
      <c r="C215" s="1" t="s">
        <v>2064</v>
      </c>
      <c r="D215" s="1">
        <v>4</v>
      </c>
      <c r="E215" s="1">
        <v>11</v>
      </c>
      <c r="F215" s="1">
        <f>Table7[[#This Row],[Quantity]]*Table7[[#This Row],[Unit Price]]</f>
        <v>44</v>
      </c>
      <c r="G215" s="1">
        <v>202</v>
      </c>
      <c r="H215" s="1" t="str">
        <f>_xlfn.XLOOKUP(Table7[[#This Row],[Order ID]],Table4[Order ID],Table4[Customer ID],"NOT FOUND",0)</f>
        <v>CUS34</v>
      </c>
      <c r="I215" s="1" t="str" cm="1">
        <f t="array" ref="I215">INDEX(Table2[Customer Frist Name],MATCH(Table7[[#This Row],[Customer ID]],Table2[Customer ID],0),)</f>
        <v>Louise</v>
      </c>
      <c r="J215" s="1" t="str" cm="1">
        <f t="array" ref="J215">INDEX(Table2[Customer Last Name],MATCH(Table7[[#This Row],[Customer ID]],Table2[Customer ID],0),)</f>
        <v>Laforge</v>
      </c>
      <c r="K215" s="1" cm="1">
        <f t="array" ref="K215">INDEX(Table4[Satisfaction Level (1 to 5)],MATCH(Table7[[#This Row],[Order ID]],Table4[Order ID],0),)</f>
        <v>4</v>
      </c>
    </row>
    <row r="216" spans="1:11" ht="14.25" customHeight="1" x14ac:dyDescent="0.35">
      <c r="A216" s="1">
        <v>215</v>
      </c>
      <c r="B216" s="1" t="s">
        <v>319</v>
      </c>
      <c r="C216" s="1" t="s">
        <v>2064</v>
      </c>
      <c r="D216" s="1">
        <v>4</v>
      </c>
      <c r="E216" s="1">
        <v>11</v>
      </c>
      <c r="F216" s="1">
        <f>Table7[[#This Row],[Quantity]]*Table7[[#This Row],[Unit Price]]</f>
        <v>44</v>
      </c>
      <c r="G216" s="1">
        <v>194</v>
      </c>
      <c r="H216" s="1" t="str">
        <f>_xlfn.XLOOKUP(Table7[[#This Row],[Order ID]],Table4[Order ID],Table4[Customer ID],"NOT FOUND",0)</f>
        <v>CUS34</v>
      </c>
      <c r="I216" s="1" t="str" cm="1">
        <f t="array" ref="I216">INDEX(Table2[Customer Frist Name],MATCH(Table7[[#This Row],[Customer ID]],Table2[Customer ID],0),)</f>
        <v>Louise</v>
      </c>
      <c r="J216" s="1" t="str" cm="1">
        <f t="array" ref="J216">INDEX(Table2[Customer Last Name],MATCH(Table7[[#This Row],[Customer ID]],Table2[Customer ID],0),)</f>
        <v>Laforge</v>
      </c>
      <c r="K216" s="1" cm="1">
        <f t="array" ref="K216">INDEX(Table4[Satisfaction Level (1 to 5)],MATCH(Table7[[#This Row],[Order ID]],Table4[Order ID],0),)</f>
        <v>1</v>
      </c>
    </row>
    <row r="217" spans="1:11" ht="14.25" customHeight="1" x14ac:dyDescent="0.35">
      <c r="A217" s="1">
        <v>216</v>
      </c>
      <c r="B217" s="1" t="s">
        <v>319</v>
      </c>
      <c r="C217" s="1" t="s">
        <v>2070</v>
      </c>
      <c r="D217" s="1">
        <v>3</v>
      </c>
      <c r="E217" s="1">
        <v>20</v>
      </c>
      <c r="F217" s="1">
        <f>Table7[[#This Row],[Quantity]]*Table7[[#This Row],[Unit Price]]</f>
        <v>60</v>
      </c>
      <c r="G217" s="1">
        <v>194</v>
      </c>
      <c r="H217" s="1" t="str">
        <f>_xlfn.XLOOKUP(Table7[[#This Row],[Order ID]],Table4[Order ID],Table4[Customer ID],"NOT FOUND",0)</f>
        <v>CUS34</v>
      </c>
      <c r="I217" s="1" t="str" cm="1">
        <f t="array" ref="I217">INDEX(Table2[Customer Frist Name],MATCH(Table7[[#This Row],[Customer ID]],Table2[Customer ID],0),)</f>
        <v>Louise</v>
      </c>
      <c r="J217" s="1" t="str" cm="1">
        <f t="array" ref="J217">INDEX(Table2[Customer Last Name],MATCH(Table7[[#This Row],[Customer ID]],Table2[Customer ID],0),)</f>
        <v>Laforge</v>
      </c>
      <c r="K217" s="1" cm="1">
        <f t="array" ref="K217">INDEX(Table4[Satisfaction Level (1 to 5)],MATCH(Table7[[#This Row],[Order ID]],Table4[Order ID],0),)</f>
        <v>1</v>
      </c>
    </row>
    <row r="218" spans="1:11" ht="14.25" customHeight="1" x14ac:dyDescent="0.35">
      <c r="A218" s="1">
        <v>217</v>
      </c>
      <c r="B218" s="1" t="s">
        <v>319</v>
      </c>
      <c r="C218" s="1" t="s">
        <v>2115</v>
      </c>
      <c r="D218" s="1">
        <v>3</v>
      </c>
      <c r="E218" s="1">
        <v>30</v>
      </c>
      <c r="F218" s="1">
        <f>Table7[[#This Row],[Quantity]]*Table7[[#This Row],[Unit Price]]</f>
        <v>90</v>
      </c>
      <c r="G218" s="1">
        <v>194</v>
      </c>
      <c r="H218" s="1" t="str">
        <f>_xlfn.XLOOKUP(Table7[[#This Row],[Order ID]],Table4[Order ID],Table4[Customer ID],"NOT FOUND",0)</f>
        <v>CUS34</v>
      </c>
      <c r="I218" s="1" t="str" cm="1">
        <f t="array" ref="I218">INDEX(Table2[Customer Frist Name],MATCH(Table7[[#This Row],[Customer ID]],Table2[Customer ID],0),)</f>
        <v>Louise</v>
      </c>
      <c r="J218" s="1" t="str" cm="1">
        <f t="array" ref="J218">INDEX(Table2[Customer Last Name],MATCH(Table7[[#This Row],[Customer ID]],Table2[Customer ID],0),)</f>
        <v>Laforge</v>
      </c>
      <c r="K218" s="1" cm="1">
        <f t="array" ref="K218">INDEX(Table4[Satisfaction Level (1 to 5)],MATCH(Table7[[#This Row],[Order ID]],Table4[Order ID],0),)</f>
        <v>1</v>
      </c>
    </row>
    <row r="219" spans="1:11" ht="14.25" customHeight="1" x14ac:dyDescent="0.35">
      <c r="A219" s="1">
        <v>218</v>
      </c>
      <c r="B219" s="1" t="s">
        <v>321</v>
      </c>
      <c r="C219" s="1" t="s">
        <v>2076</v>
      </c>
      <c r="D219" s="1">
        <v>6</v>
      </c>
      <c r="E219" s="1">
        <v>14</v>
      </c>
      <c r="F219" s="1">
        <f>Table7[[#This Row],[Quantity]]*Table7[[#This Row],[Unit Price]]</f>
        <v>84</v>
      </c>
      <c r="G219" s="1">
        <v>213</v>
      </c>
      <c r="H219" s="1" t="str">
        <f>_xlfn.XLOOKUP(Table7[[#This Row],[Order ID]],Table4[Order ID],Table4[Customer ID],"NOT FOUND",0)</f>
        <v>CUS35</v>
      </c>
      <c r="I219" s="1" t="str" cm="1">
        <f t="array" ref="I219">INDEX(Table2[Customer Frist Name],MATCH(Table7[[#This Row],[Customer ID]],Table2[Customer ID],0),)</f>
        <v>Arridano</v>
      </c>
      <c r="J219" s="1" t="str" cm="1">
        <f t="array" ref="J219">INDEX(Table2[Customer Last Name],MATCH(Table7[[#This Row],[Customer ID]],Table2[Customer ID],0),)</f>
        <v>Laisné</v>
      </c>
      <c r="K219" s="1" cm="1">
        <f t="array" ref="K219">INDEX(Table4[Satisfaction Level (1 to 5)],MATCH(Table7[[#This Row],[Order ID]],Table4[Order ID],0),)</f>
        <v>1</v>
      </c>
    </row>
    <row r="220" spans="1:11" ht="14.25" customHeight="1" x14ac:dyDescent="0.35">
      <c r="A220" s="1">
        <v>219</v>
      </c>
      <c r="B220" s="1" t="s">
        <v>321</v>
      </c>
      <c r="C220" s="1" t="s">
        <v>2098</v>
      </c>
      <c r="D220" s="1">
        <v>3</v>
      </c>
      <c r="E220" s="1">
        <v>13</v>
      </c>
      <c r="F220" s="1">
        <f>Table7[[#This Row],[Quantity]]*Table7[[#This Row],[Unit Price]]</f>
        <v>39</v>
      </c>
      <c r="G220" s="1">
        <v>213</v>
      </c>
      <c r="H220" s="1" t="str">
        <f>_xlfn.XLOOKUP(Table7[[#This Row],[Order ID]],Table4[Order ID],Table4[Customer ID],"NOT FOUND",0)</f>
        <v>CUS35</v>
      </c>
      <c r="I220" s="1" t="str" cm="1">
        <f t="array" ref="I220">INDEX(Table2[Customer Frist Name],MATCH(Table7[[#This Row],[Customer ID]],Table2[Customer ID],0),)</f>
        <v>Arridano</v>
      </c>
      <c r="J220" s="1" t="str" cm="1">
        <f t="array" ref="J220">INDEX(Table2[Customer Last Name],MATCH(Table7[[#This Row],[Customer ID]],Table2[Customer ID],0),)</f>
        <v>Laisné</v>
      </c>
      <c r="K220" s="1" cm="1">
        <f t="array" ref="K220">INDEX(Table4[Satisfaction Level (1 to 5)],MATCH(Table7[[#This Row],[Order ID]],Table4[Order ID],0),)</f>
        <v>1</v>
      </c>
    </row>
    <row r="221" spans="1:11" ht="14.25" customHeight="1" x14ac:dyDescent="0.35">
      <c r="A221" s="1">
        <v>220</v>
      </c>
      <c r="B221" s="1" t="s">
        <v>321</v>
      </c>
      <c r="C221" s="1" t="s">
        <v>2117</v>
      </c>
      <c r="D221" s="1">
        <v>1</v>
      </c>
      <c r="E221" s="1">
        <v>10</v>
      </c>
      <c r="F221" s="1">
        <f>Table7[[#This Row],[Quantity]]*Table7[[#This Row],[Unit Price]]</f>
        <v>10</v>
      </c>
      <c r="G221" s="1">
        <v>213</v>
      </c>
      <c r="H221" s="1" t="str">
        <f>_xlfn.XLOOKUP(Table7[[#This Row],[Order ID]],Table4[Order ID],Table4[Customer ID],"NOT FOUND",0)</f>
        <v>CUS35</v>
      </c>
      <c r="I221" s="1" t="str" cm="1">
        <f t="array" ref="I221">INDEX(Table2[Customer Frist Name],MATCH(Table7[[#This Row],[Customer ID]],Table2[Customer ID],0),)</f>
        <v>Arridano</v>
      </c>
      <c r="J221" s="1" t="str" cm="1">
        <f t="array" ref="J221">INDEX(Table2[Customer Last Name],MATCH(Table7[[#This Row],[Customer ID]],Table2[Customer ID],0),)</f>
        <v>Laisné</v>
      </c>
      <c r="K221" s="1" cm="1">
        <f t="array" ref="K221">INDEX(Table4[Satisfaction Level (1 to 5)],MATCH(Table7[[#This Row],[Order ID]],Table4[Order ID],0),)</f>
        <v>1</v>
      </c>
    </row>
    <row r="222" spans="1:11" ht="14.25" customHeight="1" x14ac:dyDescent="0.35">
      <c r="A222" s="1">
        <v>221</v>
      </c>
      <c r="B222" s="1" t="s">
        <v>321</v>
      </c>
      <c r="C222" s="1" t="s">
        <v>2065</v>
      </c>
      <c r="D222" s="1">
        <v>4</v>
      </c>
      <c r="E222" s="1">
        <v>20</v>
      </c>
      <c r="F222" s="1">
        <f>Table7[[#This Row],[Quantity]]*Table7[[#This Row],[Unit Price]]</f>
        <v>80</v>
      </c>
      <c r="G222" s="1">
        <v>213</v>
      </c>
      <c r="H222" s="1" t="str">
        <f>_xlfn.XLOOKUP(Table7[[#This Row],[Order ID]],Table4[Order ID],Table4[Customer ID],"NOT FOUND",0)</f>
        <v>CUS35</v>
      </c>
      <c r="I222" s="1" t="str" cm="1">
        <f t="array" ref="I222">INDEX(Table2[Customer Frist Name],MATCH(Table7[[#This Row],[Customer ID]],Table2[Customer ID],0),)</f>
        <v>Arridano</v>
      </c>
      <c r="J222" s="1" t="str" cm="1">
        <f t="array" ref="J222">INDEX(Table2[Customer Last Name],MATCH(Table7[[#This Row],[Customer ID]],Table2[Customer ID],0),)</f>
        <v>Laisné</v>
      </c>
      <c r="K222" s="1" cm="1">
        <f t="array" ref="K222">INDEX(Table4[Satisfaction Level (1 to 5)],MATCH(Table7[[#This Row],[Order ID]],Table4[Order ID],0),)</f>
        <v>1</v>
      </c>
    </row>
    <row r="223" spans="1:11" ht="14.25" customHeight="1" x14ac:dyDescent="0.35">
      <c r="A223" s="1">
        <v>222</v>
      </c>
      <c r="B223" s="1" t="s">
        <v>325</v>
      </c>
      <c r="C223" s="1" t="s">
        <v>2065</v>
      </c>
      <c r="D223" s="1">
        <v>5</v>
      </c>
      <c r="E223" s="1">
        <v>20</v>
      </c>
      <c r="F223" s="1">
        <f>Table7[[#This Row],[Quantity]]*Table7[[#This Row],[Unit Price]]</f>
        <v>100</v>
      </c>
      <c r="G223" s="1">
        <v>299</v>
      </c>
      <c r="H223" s="1" t="str">
        <f>_xlfn.XLOOKUP(Table7[[#This Row],[Order ID]],Table4[Order ID],Table4[Customer ID],"NOT FOUND",0)</f>
        <v>CUS35</v>
      </c>
      <c r="I223" s="1" t="str" cm="1">
        <f t="array" ref="I223">INDEX(Table2[Customer Frist Name],MATCH(Table7[[#This Row],[Customer ID]],Table2[Customer ID],0),)</f>
        <v>Arridano</v>
      </c>
      <c r="J223" s="1" t="str" cm="1">
        <f t="array" ref="J223">INDEX(Table2[Customer Last Name],MATCH(Table7[[#This Row],[Customer ID]],Table2[Customer ID],0),)</f>
        <v>Laisné</v>
      </c>
      <c r="K223" s="1" cm="1">
        <f t="array" ref="K223">INDEX(Table4[Satisfaction Level (1 to 5)],MATCH(Table7[[#This Row],[Order ID]],Table4[Order ID],0),)</f>
        <v>4</v>
      </c>
    </row>
    <row r="224" spans="1:11" ht="14.25" customHeight="1" x14ac:dyDescent="0.35">
      <c r="A224" s="1">
        <v>223</v>
      </c>
      <c r="B224" s="1" t="s">
        <v>325</v>
      </c>
      <c r="C224" s="1" t="s">
        <v>2108</v>
      </c>
      <c r="D224" s="1">
        <v>6</v>
      </c>
      <c r="E224" s="1">
        <v>29</v>
      </c>
      <c r="F224" s="1">
        <f>Table7[[#This Row],[Quantity]]*Table7[[#This Row],[Unit Price]]</f>
        <v>174</v>
      </c>
      <c r="G224" s="1">
        <v>299</v>
      </c>
      <c r="H224" s="1" t="str">
        <f>_xlfn.XLOOKUP(Table7[[#This Row],[Order ID]],Table4[Order ID],Table4[Customer ID],"NOT FOUND",0)</f>
        <v>CUS35</v>
      </c>
      <c r="I224" s="1" t="str" cm="1">
        <f t="array" ref="I224">INDEX(Table2[Customer Frist Name],MATCH(Table7[[#This Row],[Customer ID]],Table2[Customer ID],0),)</f>
        <v>Arridano</v>
      </c>
      <c r="J224" s="1" t="str" cm="1">
        <f t="array" ref="J224">INDEX(Table2[Customer Last Name],MATCH(Table7[[#This Row],[Customer ID]],Table2[Customer ID],0),)</f>
        <v>Laisné</v>
      </c>
      <c r="K224" s="1" cm="1">
        <f t="array" ref="K224">INDEX(Table4[Satisfaction Level (1 to 5)],MATCH(Table7[[#This Row],[Order ID]],Table4[Order ID],0),)</f>
        <v>4</v>
      </c>
    </row>
    <row r="225" spans="1:11" ht="14.25" customHeight="1" x14ac:dyDescent="0.35">
      <c r="A225" s="1">
        <v>224</v>
      </c>
      <c r="B225" s="1" t="s">
        <v>325</v>
      </c>
      <c r="C225" s="1" t="s">
        <v>2104</v>
      </c>
      <c r="D225" s="1">
        <v>1</v>
      </c>
      <c r="E225" s="1">
        <v>25</v>
      </c>
      <c r="F225" s="1">
        <f>Table7[[#This Row],[Quantity]]*Table7[[#This Row],[Unit Price]]</f>
        <v>25</v>
      </c>
      <c r="G225" s="1">
        <v>299</v>
      </c>
      <c r="H225" s="1" t="str">
        <f>_xlfn.XLOOKUP(Table7[[#This Row],[Order ID]],Table4[Order ID],Table4[Customer ID],"NOT FOUND",0)</f>
        <v>CUS35</v>
      </c>
      <c r="I225" s="1" t="str" cm="1">
        <f t="array" ref="I225">INDEX(Table2[Customer Frist Name],MATCH(Table7[[#This Row],[Customer ID]],Table2[Customer ID],0),)</f>
        <v>Arridano</v>
      </c>
      <c r="J225" s="1" t="str" cm="1">
        <f t="array" ref="J225">INDEX(Table2[Customer Last Name],MATCH(Table7[[#This Row],[Customer ID]],Table2[Customer ID],0),)</f>
        <v>Laisné</v>
      </c>
      <c r="K225" s="1" cm="1">
        <f t="array" ref="K225">INDEX(Table4[Satisfaction Level (1 to 5)],MATCH(Table7[[#This Row],[Order ID]],Table4[Order ID],0),)</f>
        <v>4</v>
      </c>
    </row>
    <row r="226" spans="1:11" ht="14.25" customHeight="1" x14ac:dyDescent="0.35">
      <c r="A226" s="1">
        <v>225</v>
      </c>
      <c r="B226" s="1" t="s">
        <v>327</v>
      </c>
      <c r="C226" s="1" t="s">
        <v>2076</v>
      </c>
      <c r="D226" s="1">
        <v>1</v>
      </c>
      <c r="E226" s="1">
        <v>14</v>
      </c>
      <c r="F226" s="1">
        <f>Table7[[#This Row],[Quantity]]*Table7[[#This Row],[Unit Price]]</f>
        <v>14</v>
      </c>
      <c r="G226" s="1">
        <v>50</v>
      </c>
      <c r="H226" s="1" t="str">
        <f>_xlfn.XLOOKUP(Table7[[#This Row],[Order ID]],Table4[Order ID],Table4[Customer ID],"NOT FOUND",0)</f>
        <v>CUS36</v>
      </c>
      <c r="I226" s="1" t="str" cm="1">
        <f t="array" ref="I226">INDEX(Table2[Customer Frist Name],MATCH(Table7[[#This Row],[Customer ID]],Table2[Customer ID],0),)</f>
        <v>Aurélie</v>
      </c>
      <c r="J226" s="1" t="str" cm="1">
        <f t="array" ref="J226">INDEX(Table2[Customer Last Name],MATCH(Table7[[#This Row],[Customer ID]],Table2[Customer ID],0),)</f>
        <v>Desnoyers</v>
      </c>
      <c r="K226" s="1" cm="1">
        <f t="array" ref="K226">INDEX(Table4[Satisfaction Level (1 to 5)],MATCH(Table7[[#This Row],[Order ID]],Table4[Order ID],0),)</f>
        <v>1</v>
      </c>
    </row>
    <row r="227" spans="1:11" ht="14.25" customHeight="1" x14ac:dyDescent="0.35">
      <c r="A227" s="1">
        <v>226</v>
      </c>
      <c r="B227" s="1" t="s">
        <v>327</v>
      </c>
      <c r="C227" s="1" t="s">
        <v>2080</v>
      </c>
      <c r="D227" s="1">
        <v>6</v>
      </c>
      <c r="E227" s="1">
        <v>6</v>
      </c>
      <c r="F227" s="1">
        <f>Table7[[#This Row],[Quantity]]*Table7[[#This Row],[Unit Price]]</f>
        <v>36</v>
      </c>
      <c r="G227" s="1">
        <v>50</v>
      </c>
      <c r="H227" s="1" t="str">
        <f>_xlfn.XLOOKUP(Table7[[#This Row],[Order ID]],Table4[Order ID],Table4[Customer ID],"NOT FOUND",0)</f>
        <v>CUS36</v>
      </c>
      <c r="I227" s="1" t="str" cm="1">
        <f t="array" ref="I227">INDEX(Table2[Customer Frist Name],MATCH(Table7[[#This Row],[Customer ID]],Table2[Customer ID],0),)</f>
        <v>Aurélie</v>
      </c>
      <c r="J227" s="1" t="str" cm="1">
        <f t="array" ref="J227">INDEX(Table2[Customer Last Name],MATCH(Table7[[#This Row],[Customer ID]],Table2[Customer ID],0),)</f>
        <v>Desnoyers</v>
      </c>
      <c r="K227" s="1" cm="1">
        <f t="array" ref="K227">INDEX(Table4[Satisfaction Level (1 to 5)],MATCH(Table7[[#This Row],[Order ID]],Table4[Order ID],0),)</f>
        <v>1</v>
      </c>
    </row>
    <row r="228" spans="1:11" ht="14.25" customHeight="1" x14ac:dyDescent="0.35">
      <c r="A228" s="1">
        <v>227</v>
      </c>
      <c r="B228" s="1" t="s">
        <v>331</v>
      </c>
      <c r="C228" s="1" t="s">
        <v>2082</v>
      </c>
      <c r="D228" s="1">
        <v>4</v>
      </c>
      <c r="E228" s="1">
        <v>13</v>
      </c>
      <c r="F228" s="1">
        <f>Table7[[#This Row],[Quantity]]*Table7[[#This Row],[Unit Price]]</f>
        <v>52</v>
      </c>
      <c r="G228" s="1">
        <v>92</v>
      </c>
      <c r="H228" s="1" t="str">
        <f>_xlfn.XLOOKUP(Table7[[#This Row],[Order ID]],Table4[Order ID],Table4[Customer ID],"NOT FOUND",0)</f>
        <v>CUS36</v>
      </c>
      <c r="I228" s="1" t="str" cm="1">
        <f t="array" ref="I228">INDEX(Table2[Customer Frist Name],MATCH(Table7[[#This Row],[Customer ID]],Table2[Customer ID],0),)</f>
        <v>Aurélie</v>
      </c>
      <c r="J228" s="1" t="str" cm="1">
        <f t="array" ref="J228">INDEX(Table2[Customer Last Name],MATCH(Table7[[#This Row],[Customer ID]],Table2[Customer ID],0),)</f>
        <v>Desnoyers</v>
      </c>
      <c r="K228" s="1" cm="1">
        <f t="array" ref="K228">INDEX(Table4[Satisfaction Level (1 to 5)],MATCH(Table7[[#This Row],[Order ID]],Table4[Order ID],0),)</f>
        <v>5</v>
      </c>
    </row>
    <row r="229" spans="1:11" ht="14.25" customHeight="1" x14ac:dyDescent="0.35">
      <c r="A229" s="1">
        <v>228</v>
      </c>
      <c r="B229" s="1" t="s">
        <v>331</v>
      </c>
      <c r="C229" s="1" t="s">
        <v>2118</v>
      </c>
      <c r="D229" s="1">
        <v>4</v>
      </c>
      <c r="E229" s="1">
        <v>10</v>
      </c>
      <c r="F229" s="1">
        <f>Table7[[#This Row],[Quantity]]*Table7[[#This Row],[Unit Price]]</f>
        <v>40</v>
      </c>
      <c r="G229" s="1">
        <v>92</v>
      </c>
      <c r="H229" s="1" t="str">
        <f>_xlfn.XLOOKUP(Table7[[#This Row],[Order ID]],Table4[Order ID],Table4[Customer ID],"NOT FOUND",0)</f>
        <v>CUS36</v>
      </c>
      <c r="I229" s="1" t="str" cm="1">
        <f t="array" ref="I229">INDEX(Table2[Customer Frist Name],MATCH(Table7[[#This Row],[Customer ID]],Table2[Customer ID],0),)</f>
        <v>Aurélie</v>
      </c>
      <c r="J229" s="1" t="str" cm="1">
        <f t="array" ref="J229">INDEX(Table2[Customer Last Name],MATCH(Table7[[#This Row],[Customer ID]],Table2[Customer ID],0),)</f>
        <v>Desnoyers</v>
      </c>
      <c r="K229" s="1" cm="1">
        <f t="array" ref="K229">INDEX(Table4[Satisfaction Level (1 to 5)],MATCH(Table7[[#This Row],[Order ID]],Table4[Order ID],0),)</f>
        <v>5</v>
      </c>
    </row>
    <row r="230" spans="1:11" ht="14.25" customHeight="1" x14ac:dyDescent="0.35">
      <c r="A230" s="1">
        <v>229</v>
      </c>
      <c r="B230" s="1" t="s">
        <v>333</v>
      </c>
      <c r="C230" s="1" t="s">
        <v>2116</v>
      </c>
      <c r="D230" s="1">
        <v>6</v>
      </c>
      <c r="E230" s="1">
        <v>27</v>
      </c>
      <c r="F230" s="1">
        <f>Table7[[#This Row],[Quantity]]*Table7[[#This Row],[Unit Price]]</f>
        <v>162</v>
      </c>
      <c r="G230" s="1">
        <v>162</v>
      </c>
      <c r="H230" s="1" t="str">
        <f>_xlfn.XLOOKUP(Table7[[#This Row],[Order ID]],Table4[Order ID],Table4[Customer ID],"NOT FOUND",0)</f>
        <v>CUS37</v>
      </c>
      <c r="I230" s="1" t="str" cm="1">
        <f t="array" ref="I230">INDEX(Table2[Customer Frist Name],MATCH(Table7[[#This Row],[Customer ID]],Table2[Customer ID],0),)</f>
        <v>Logistilla</v>
      </c>
      <c r="J230" s="1" t="str" cm="1">
        <f t="array" ref="J230">INDEX(Table2[Customer Last Name],MATCH(Table7[[#This Row],[Customer ID]],Table2[Customer ID],0),)</f>
        <v>Vallée</v>
      </c>
      <c r="K230" s="1" cm="1">
        <f t="array" ref="K230">INDEX(Table4[Satisfaction Level (1 to 5)],MATCH(Table7[[#This Row],[Order ID]],Table4[Order ID],0),)</f>
        <v>3</v>
      </c>
    </row>
    <row r="231" spans="1:11" ht="14.25" customHeight="1" x14ac:dyDescent="0.35">
      <c r="A231" s="1">
        <v>230</v>
      </c>
      <c r="B231" s="1" t="s">
        <v>337</v>
      </c>
      <c r="C231" s="1" t="s">
        <v>2073</v>
      </c>
      <c r="D231" s="1">
        <v>6</v>
      </c>
      <c r="E231" s="1">
        <v>25</v>
      </c>
      <c r="F231" s="1">
        <f>Table7[[#This Row],[Quantity]]*Table7[[#This Row],[Unit Price]]</f>
        <v>150</v>
      </c>
      <c r="G231" s="1">
        <v>276</v>
      </c>
      <c r="H231" s="1" t="str">
        <f>_xlfn.XLOOKUP(Table7[[#This Row],[Order ID]],Table4[Order ID],Table4[Customer ID],"NOT FOUND",0)</f>
        <v>CUS37</v>
      </c>
      <c r="I231" s="1" t="str" cm="1">
        <f t="array" ref="I231">INDEX(Table2[Customer Frist Name],MATCH(Table7[[#This Row],[Customer ID]],Table2[Customer ID],0),)</f>
        <v>Logistilla</v>
      </c>
      <c r="J231" s="1" t="str" cm="1">
        <f t="array" ref="J231">INDEX(Table2[Customer Last Name],MATCH(Table7[[#This Row],[Customer ID]],Table2[Customer ID],0),)</f>
        <v>Vallée</v>
      </c>
      <c r="K231" s="1" cm="1">
        <f t="array" ref="K231">INDEX(Table4[Satisfaction Level (1 to 5)],MATCH(Table7[[#This Row],[Order ID]],Table4[Order ID],0),)</f>
        <v>4</v>
      </c>
    </row>
    <row r="232" spans="1:11" ht="14.25" customHeight="1" x14ac:dyDescent="0.35">
      <c r="A232" s="1">
        <v>231</v>
      </c>
      <c r="B232" s="1" t="s">
        <v>337</v>
      </c>
      <c r="C232" s="1" t="s">
        <v>2101</v>
      </c>
      <c r="D232" s="1">
        <v>6</v>
      </c>
      <c r="E232" s="1">
        <v>21</v>
      </c>
      <c r="F232" s="1">
        <f>Table7[[#This Row],[Quantity]]*Table7[[#This Row],[Unit Price]]</f>
        <v>126</v>
      </c>
      <c r="G232" s="1">
        <v>276</v>
      </c>
      <c r="H232" s="1" t="str">
        <f>_xlfn.XLOOKUP(Table7[[#This Row],[Order ID]],Table4[Order ID],Table4[Customer ID],"NOT FOUND",0)</f>
        <v>CUS37</v>
      </c>
      <c r="I232" s="1" t="str" cm="1">
        <f t="array" ref="I232">INDEX(Table2[Customer Frist Name],MATCH(Table7[[#This Row],[Customer ID]],Table2[Customer ID],0),)</f>
        <v>Logistilla</v>
      </c>
      <c r="J232" s="1" t="str" cm="1">
        <f t="array" ref="J232">INDEX(Table2[Customer Last Name],MATCH(Table7[[#This Row],[Customer ID]],Table2[Customer ID],0),)</f>
        <v>Vallée</v>
      </c>
      <c r="K232" s="1" cm="1">
        <f t="array" ref="K232">INDEX(Table4[Satisfaction Level (1 to 5)],MATCH(Table7[[#This Row],[Order ID]],Table4[Order ID],0),)</f>
        <v>4</v>
      </c>
    </row>
    <row r="233" spans="1:11" ht="14.25" customHeight="1" x14ac:dyDescent="0.35">
      <c r="A233" s="1">
        <v>232</v>
      </c>
      <c r="B233" s="1" t="s">
        <v>339</v>
      </c>
      <c r="C233" s="1" t="s">
        <v>2065</v>
      </c>
      <c r="D233" s="1">
        <v>3</v>
      </c>
      <c r="E233" s="1">
        <v>20</v>
      </c>
      <c r="F233" s="1">
        <f>Table7[[#This Row],[Quantity]]*Table7[[#This Row],[Unit Price]]</f>
        <v>60</v>
      </c>
      <c r="G233" s="1">
        <v>68</v>
      </c>
      <c r="H233" s="1" t="str">
        <f>_xlfn.XLOOKUP(Table7[[#This Row],[Order ID]],Table4[Order ID],Table4[Customer ID],"NOT FOUND",0)</f>
        <v>CUS38</v>
      </c>
      <c r="I233" s="1" t="str" cm="1">
        <f t="array" ref="I233">INDEX(Table2[Customer Frist Name],MATCH(Table7[[#This Row],[Customer ID]],Table2[Customer ID],0),)</f>
        <v>Audrey</v>
      </c>
      <c r="J233" s="1" t="str" cm="1">
        <f t="array" ref="J233">INDEX(Table2[Customer Last Name],MATCH(Table7[[#This Row],[Customer ID]],Table2[Customer ID],0),)</f>
        <v>Bossé</v>
      </c>
      <c r="K233" s="1" cm="1">
        <f t="array" ref="K233">INDEX(Table4[Satisfaction Level (1 to 5)],MATCH(Table7[[#This Row],[Order ID]],Table4[Order ID],0),)</f>
        <v>1</v>
      </c>
    </row>
    <row r="234" spans="1:11" ht="14.25" customHeight="1" x14ac:dyDescent="0.35">
      <c r="A234" s="1">
        <v>233</v>
      </c>
      <c r="B234" s="1" t="s">
        <v>339</v>
      </c>
      <c r="C234" s="1" t="s">
        <v>2079</v>
      </c>
      <c r="D234" s="1">
        <v>1</v>
      </c>
      <c r="E234" s="1">
        <v>8</v>
      </c>
      <c r="F234" s="1">
        <f>Table7[[#This Row],[Quantity]]*Table7[[#This Row],[Unit Price]]</f>
        <v>8</v>
      </c>
      <c r="G234" s="1">
        <v>68</v>
      </c>
      <c r="H234" s="1" t="str">
        <f>_xlfn.XLOOKUP(Table7[[#This Row],[Order ID]],Table4[Order ID],Table4[Customer ID],"NOT FOUND",0)</f>
        <v>CUS38</v>
      </c>
      <c r="I234" s="1" t="str" cm="1">
        <f t="array" ref="I234">INDEX(Table2[Customer Frist Name],MATCH(Table7[[#This Row],[Customer ID]],Table2[Customer ID],0),)</f>
        <v>Audrey</v>
      </c>
      <c r="J234" s="1" t="str" cm="1">
        <f t="array" ref="J234">INDEX(Table2[Customer Last Name],MATCH(Table7[[#This Row],[Customer ID]],Table2[Customer ID],0),)</f>
        <v>Bossé</v>
      </c>
      <c r="K234" s="1" cm="1">
        <f t="array" ref="K234">INDEX(Table4[Satisfaction Level (1 to 5)],MATCH(Table7[[#This Row],[Order ID]],Table4[Order ID],0),)</f>
        <v>1</v>
      </c>
    </row>
    <row r="235" spans="1:11" ht="14.25" customHeight="1" x14ac:dyDescent="0.35">
      <c r="A235" s="1">
        <v>234</v>
      </c>
      <c r="B235" s="1" t="s">
        <v>343</v>
      </c>
      <c r="C235" s="1" t="s">
        <v>2093</v>
      </c>
      <c r="D235" s="1">
        <v>6</v>
      </c>
      <c r="E235" s="1">
        <v>3</v>
      </c>
      <c r="F235" s="1">
        <f>Table7[[#This Row],[Quantity]]*Table7[[#This Row],[Unit Price]]</f>
        <v>18</v>
      </c>
      <c r="G235" s="1">
        <v>18</v>
      </c>
      <c r="H235" s="1" t="str">
        <f>_xlfn.XLOOKUP(Table7[[#This Row],[Order ID]],Table4[Order ID],Table4[Customer ID],"NOT FOUND",0)</f>
        <v>CUS38</v>
      </c>
      <c r="I235" s="1" t="str" cm="1">
        <f t="array" ref="I235">INDEX(Table2[Customer Frist Name],MATCH(Table7[[#This Row],[Customer ID]],Table2[Customer ID],0),)</f>
        <v>Audrey</v>
      </c>
      <c r="J235" s="1" t="str" cm="1">
        <f t="array" ref="J235">INDEX(Table2[Customer Last Name],MATCH(Table7[[#This Row],[Customer ID]],Table2[Customer ID],0),)</f>
        <v>Bossé</v>
      </c>
      <c r="K235" s="1" cm="1">
        <f t="array" ref="K235">INDEX(Table4[Satisfaction Level (1 to 5)],MATCH(Table7[[#This Row],[Order ID]],Table4[Order ID],0),)</f>
        <v>4</v>
      </c>
    </row>
    <row r="236" spans="1:11" ht="14.25" customHeight="1" x14ac:dyDescent="0.35">
      <c r="A236" s="1">
        <v>235</v>
      </c>
      <c r="B236" s="1" t="s">
        <v>344</v>
      </c>
      <c r="C236" s="1" t="s">
        <v>2111</v>
      </c>
      <c r="D236" s="1">
        <v>5</v>
      </c>
      <c r="E236" s="1">
        <v>22</v>
      </c>
      <c r="F236" s="1">
        <f>Table7[[#This Row],[Quantity]]*Table7[[#This Row],[Unit Price]]</f>
        <v>110</v>
      </c>
      <c r="G236" s="1">
        <v>146</v>
      </c>
      <c r="H236" s="1" t="str">
        <f>_xlfn.XLOOKUP(Table7[[#This Row],[Order ID]],Table4[Order ID],Table4[Customer ID],"NOT FOUND",0)</f>
        <v>CUS38</v>
      </c>
      <c r="I236" s="1" t="str" cm="1">
        <f t="array" ref="I236">INDEX(Table2[Customer Frist Name],MATCH(Table7[[#This Row],[Customer ID]],Table2[Customer ID],0),)</f>
        <v>Audrey</v>
      </c>
      <c r="J236" s="1" t="str" cm="1">
        <f t="array" ref="J236">INDEX(Table2[Customer Last Name],MATCH(Table7[[#This Row],[Customer ID]],Table2[Customer ID],0),)</f>
        <v>Bossé</v>
      </c>
      <c r="K236" s="1" cm="1">
        <f t="array" ref="K236">INDEX(Table4[Satisfaction Level (1 to 5)],MATCH(Table7[[#This Row],[Order ID]],Table4[Order ID],0),)</f>
        <v>3</v>
      </c>
    </row>
    <row r="237" spans="1:11" ht="14.25" customHeight="1" x14ac:dyDescent="0.35">
      <c r="A237" s="1">
        <v>236</v>
      </c>
      <c r="B237" s="1" t="s">
        <v>344</v>
      </c>
      <c r="C237" s="1" t="s">
        <v>2100</v>
      </c>
      <c r="D237" s="1">
        <v>6</v>
      </c>
      <c r="E237" s="1">
        <v>6</v>
      </c>
      <c r="F237" s="1">
        <f>Table7[[#This Row],[Quantity]]*Table7[[#This Row],[Unit Price]]</f>
        <v>36</v>
      </c>
      <c r="G237" s="1">
        <v>146</v>
      </c>
      <c r="H237" s="1" t="str">
        <f>_xlfn.XLOOKUP(Table7[[#This Row],[Order ID]],Table4[Order ID],Table4[Customer ID],"NOT FOUND",0)</f>
        <v>CUS38</v>
      </c>
      <c r="I237" s="1" t="str" cm="1">
        <f t="array" ref="I237">INDEX(Table2[Customer Frist Name],MATCH(Table7[[#This Row],[Customer ID]],Table2[Customer ID],0),)</f>
        <v>Audrey</v>
      </c>
      <c r="J237" s="1" t="str" cm="1">
        <f t="array" ref="J237">INDEX(Table2[Customer Last Name],MATCH(Table7[[#This Row],[Customer ID]],Table2[Customer ID],0),)</f>
        <v>Bossé</v>
      </c>
      <c r="K237" s="1" cm="1">
        <f t="array" ref="K237">INDEX(Table4[Satisfaction Level (1 to 5)],MATCH(Table7[[#This Row],[Order ID]],Table4[Order ID],0),)</f>
        <v>3</v>
      </c>
    </row>
    <row r="238" spans="1:11" ht="14.25" customHeight="1" x14ac:dyDescent="0.35">
      <c r="A238" s="1">
        <v>237</v>
      </c>
      <c r="B238" s="1" t="s">
        <v>345</v>
      </c>
      <c r="C238" s="1" t="s">
        <v>2073</v>
      </c>
      <c r="D238" s="1">
        <v>2</v>
      </c>
      <c r="E238" s="1">
        <v>25</v>
      </c>
      <c r="F238" s="1">
        <f>Table7[[#This Row],[Quantity]]*Table7[[#This Row],[Unit Price]]</f>
        <v>50</v>
      </c>
      <c r="G238" s="1">
        <v>176</v>
      </c>
      <c r="H238" s="1" t="str">
        <f>_xlfn.XLOOKUP(Table7[[#This Row],[Order ID]],Table4[Order ID],Table4[Customer ID],"NOT FOUND",0)</f>
        <v>CUS39</v>
      </c>
      <c r="I238" s="1" t="str" cm="1">
        <f t="array" ref="I238">INDEX(Table2[Customer Frist Name],MATCH(Table7[[#This Row],[Customer ID]],Table2[Customer ID],0),)</f>
        <v>Laetitia</v>
      </c>
      <c r="J238" s="1" t="str" cm="1">
        <f t="array" ref="J238">INDEX(Table2[Customer Last Name],MATCH(Table7[[#This Row],[Customer ID]],Table2[Customer ID],0),)</f>
        <v>Rodrigue</v>
      </c>
      <c r="K238" s="1" cm="1">
        <f t="array" ref="K238">INDEX(Table4[Satisfaction Level (1 to 5)],MATCH(Table7[[#This Row],[Order ID]],Table4[Order ID],0),)</f>
        <v>3</v>
      </c>
    </row>
    <row r="239" spans="1:11" ht="14.25" customHeight="1" x14ac:dyDescent="0.35">
      <c r="A239" s="1">
        <v>238</v>
      </c>
      <c r="B239" s="1" t="s">
        <v>345</v>
      </c>
      <c r="C239" s="1" t="s">
        <v>2093</v>
      </c>
      <c r="D239" s="1">
        <v>2</v>
      </c>
      <c r="E239" s="1">
        <v>3</v>
      </c>
      <c r="F239" s="1">
        <f>Table7[[#This Row],[Quantity]]*Table7[[#This Row],[Unit Price]]</f>
        <v>6</v>
      </c>
      <c r="G239" s="1">
        <v>176</v>
      </c>
      <c r="H239" s="1" t="str">
        <f>_xlfn.XLOOKUP(Table7[[#This Row],[Order ID]],Table4[Order ID],Table4[Customer ID],"NOT FOUND",0)</f>
        <v>CUS39</v>
      </c>
      <c r="I239" s="1" t="str" cm="1">
        <f t="array" ref="I239">INDEX(Table2[Customer Frist Name],MATCH(Table7[[#This Row],[Customer ID]],Table2[Customer ID],0),)</f>
        <v>Laetitia</v>
      </c>
      <c r="J239" s="1" t="str" cm="1">
        <f t="array" ref="J239">INDEX(Table2[Customer Last Name],MATCH(Table7[[#This Row],[Customer ID]],Table2[Customer ID],0),)</f>
        <v>Rodrigue</v>
      </c>
      <c r="K239" s="1" cm="1">
        <f t="array" ref="K239">INDEX(Table4[Satisfaction Level (1 to 5)],MATCH(Table7[[#This Row],[Order ID]],Table4[Order ID],0),)</f>
        <v>3</v>
      </c>
    </row>
    <row r="240" spans="1:11" ht="14.25" customHeight="1" x14ac:dyDescent="0.35">
      <c r="A240" s="1">
        <v>239</v>
      </c>
      <c r="B240" s="1" t="s">
        <v>345</v>
      </c>
      <c r="C240" s="1" t="s">
        <v>2091</v>
      </c>
      <c r="D240" s="1">
        <v>4</v>
      </c>
      <c r="E240" s="1">
        <v>30</v>
      </c>
      <c r="F240" s="1">
        <f>Table7[[#This Row],[Quantity]]*Table7[[#This Row],[Unit Price]]</f>
        <v>120</v>
      </c>
      <c r="G240" s="1">
        <v>176</v>
      </c>
      <c r="H240" s="1" t="str">
        <f>_xlfn.XLOOKUP(Table7[[#This Row],[Order ID]],Table4[Order ID],Table4[Customer ID],"NOT FOUND",0)</f>
        <v>CUS39</v>
      </c>
      <c r="I240" s="1" t="str" cm="1">
        <f t="array" ref="I240">INDEX(Table2[Customer Frist Name],MATCH(Table7[[#This Row],[Customer ID]],Table2[Customer ID],0),)</f>
        <v>Laetitia</v>
      </c>
      <c r="J240" s="1" t="str" cm="1">
        <f t="array" ref="J240">INDEX(Table2[Customer Last Name],MATCH(Table7[[#This Row],[Customer ID]],Table2[Customer ID],0),)</f>
        <v>Rodrigue</v>
      </c>
      <c r="K240" s="1" cm="1">
        <f t="array" ref="K240">INDEX(Table4[Satisfaction Level (1 to 5)],MATCH(Table7[[#This Row],[Order ID]],Table4[Order ID],0),)</f>
        <v>3</v>
      </c>
    </row>
    <row r="241" spans="1:11" ht="14.25" customHeight="1" x14ac:dyDescent="0.35">
      <c r="A241" s="1">
        <v>240</v>
      </c>
      <c r="B241" s="1" t="s">
        <v>348</v>
      </c>
      <c r="C241" s="1" t="s">
        <v>2092</v>
      </c>
      <c r="D241" s="1">
        <v>4</v>
      </c>
      <c r="E241" s="1">
        <v>17</v>
      </c>
      <c r="F241" s="1">
        <f>Table7[[#This Row],[Quantity]]*Table7[[#This Row],[Unit Price]]</f>
        <v>68</v>
      </c>
      <c r="G241" s="1">
        <v>284</v>
      </c>
      <c r="H241" s="1" t="str">
        <f>_xlfn.XLOOKUP(Table7[[#This Row],[Order ID]],Table4[Order ID],Table4[Customer ID],"NOT FOUND",0)</f>
        <v>CUS39</v>
      </c>
      <c r="I241" s="1" t="str" cm="1">
        <f t="array" ref="I241">INDEX(Table2[Customer Frist Name],MATCH(Table7[[#This Row],[Customer ID]],Table2[Customer ID],0),)</f>
        <v>Laetitia</v>
      </c>
      <c r="J241" s="1" t="str" cm="1">
        <f t="array" ref="J241">INDEX(Table2[Customer Last Name],MATCH(Table7[[#This Row],[Customer ID]],Table2[Customer ID],0),)</f>
        <v>Rodrigue</v>
      </c>
      <c r="K241" s="1" cm="1">
        <f t="array" ref="K241">INDEX(Table4[Satisfaction Level (1 to 5)],MATCH(Table7[[#This Row],[Order ID]],Table4[Order ID],0),)</f>
        <v>4</v>
      </c>
    </row>
    <row r="242" spans="1:11" ht="14.25" customHeight="1" x14ac:dyDescent="0.35">
      <c r="A242" s="1">
        <v>241</v>
      </c>
      <c r="B242" s="1" t="s">
        <v>348</v>
      </c>
      <c r="C242" s="1" t="s">
        <v>2113</v>
      </c>
      <c r="D242" s="1">
        <v>4</v>
      </c>
      <c r="E242" s="1">
        <v>19</v>
      </c>
      <c r="F242" s="1">
        <f>Table7[[#This Row],[Quantity]]*Table7[[#This Row],[Unit Price]]</f>
        <v>76</v>
      </c>
      <c r="G242" s="1">
        <v>284</v>
      </c>
      <c r="H242" s="1" t="str">
        <f>_xlfn.XLOOKUP(Table7[[#This Row],[Order ID]],Table4[Order ID],Table4[Customer ID],"NOT FOUND",0)</f>
        <v>CUS39</v>
      </c>
      <c r="I242" s="1" t="str" cm="1">
        <f t="array" ref="I242">INDEX(Table2[Customer Frist Name],MATCH(Table7[[#This Row],[Customer ID]],Table2[Customer ID],0),)</f>
        <v>Laetitia</v>
      </c>
      <c r="J242" s="1" t="str" cm="1">
        <f t="array" ref="J242">INDEX(Table2[Customer Last Name],MATCH(Table7[[#This Row],[Customer ID]],Table2[Customer ID],0),)</f>
        <v>Rodrigue</v>
      </c>
      <c r="K242" s="1" cm="1">
        <f t="array" ref="K242">INDEX(Table4[Satisfaction Level (1 to 5)],MATCH(Table7[[#This Row],[Order ID]],Table4[Order ID],0),)</f>
        <v>4</v>
      </c>
    </row>
    <row r="243" spans="1:11" ht="14.25" customHeight="1" x14ac:dyDescent="0.35">
      <c r="A243" s="1">
        <v>242</v>
      </c>
      <c r="B243" s="1" t="s">
        <v>348</v>
      </c>
      <c r="C243" s="1" t="s">
        <v>2067</v>
      </c>
      <c r="D243" s="1">
        <v>5</v>
      </c>
      <c r="E243" s="1">
        <v>28</v>
      </c>
      <c r="F243" s="1">
        <f>Table7[[#This Row],[Quantity]]*Table7[[#This Row],[Unit Price]]</f>
        <v>140</v>
      </c>
      <c r="G243" s="1">
        <v>284</v>
      </c>
      <c r="H243" s="1" t="str">
        <f>_xlfn.XLOOKUP(Table7[[#This Row],[Order ID]],Table4[Order ID],Table4[Customer ID],"NOT FOUND",0)</f>
        <v>CUS39</v>
      </c>
      <c r="I243" s="1" t="str" cm="1">
        <f t="array" ref="I243">INDEX(Table2[Customer Frist Name],MATCH(Table7[[#This Row],[Customer ID]],Table2[Customer ID],0),)</f>
        <v>Laetitia</v>
      </c>
      <c r="J243" s="1" t="str" cm="1">
        <f t="array" ref="J243">INDEX(Table2[Customer Last Name],MATCH(Table7[[#This Row],[Customer ID]],Table2[Customer ID],0),)</f>
        <v>Rodrigue</v>
      </c>
      <c r="K243" s="1" cm="1">
        <f t="array" ref="K243">INDEX(Table4[Satisfaction Level (1 to 5)],MATCH(Table7[[#This Row],[Order ID]],Table4[Order ID],0),)</f>
        <v>4</v>
      </c>
    </row>
    <row r="244" spans="1:11" ht="14.25" customHeight="1" x14ac:dyDescent="0.35">
      <c r="A244" s="1">
        <v>243</v>
      </c>
      <c r="B244" s="1" t="s">
        <v>349</v>
      </c>
      <c r="C244" s="1" t="s">
        <v>2111</v>
      </c>
      <c r="D244" s="1">
        <v>5</v>
      </c>
      <c r="E244" s="1">
        <v>22</v>
      </c>
      <c r="F244" s="1">
        <f>Table7[[#This Row],[Quantity]]*Table7[[#This Row],[Unit Price]]</f>
        <v>110</v>
      </c>
      <c r="G244" s="1">
        <v>110</v>
      </c>
      <c r="H244" s="1" t="str">
        <f>_xlfn.XLOOKUP(Table7[[#This Row],[Order ID]],Table4[Order ID],Table4[Customer ID],"NOT FOUND",0)</f>
        <v>CUS39</v>
      </c>
      <c r="I244" s="1" t="str" cm="1">
        <f t="array" ref="I244">INDEX(Table2[Customer Frist Name],MATCH(Table7[[#This Row],[Customer ID]],Table2[Customer ID],0),)</f>
        <v>Laetitia</v>
      </c>
      <c r="J244" s="1" t="str" cm="1">
        <f t="array" ref="J244">INDEX(Table2[Customer Last Name],MATCH(Table7[[#This Row],[Customer ID]],Table2[Customer ID],0),)</f>
        <v>Rodrigue</v>
      </c>
      <c r="K244" s="1" cm="1">
        <f t="array" ref="K244">INDEX(Table4[Satisfaction Level (1 to 5)],MATCH(Table7[[#This Row],[Order ID]],Table4[Order ID],0),)</f>
        <v>4</v>
      </c>
    </row>
    <row r="245" spans="1:11" ht="14.25" customHeight="1" x14ac:dyDescent="0.35">
      <c r="A245" s="1">
        <v>244</v>
      </c>
      <c r="B245" s="1" t="s">
        <v>351</v>
      </c>
      <c r="C245" s="1" t="s">
        <v>2096</v>
      </c>
      <c r="D245" s="1">
        <v>3</v>
      </c>
      <c r="E245" s="1">
        <v>18</v>
      </c>
      <c r="F245" s="1">
        <f>Table7[[#This Row],[Quantity]]*Table7[[#This Row],[Unit Price]]</f>
        <v>54</v>
      </c>
      <c r="G245" s="1">
        <v>93</v>
      </c>
      <c r="H245" s="1" t="str">
        <f>_xlfn.XLOOKUP(Table7[[#This Row],[Order ID]],Table4[Order ID],Table4[Customer ID],"NOT FOUND",0)</f>
        <v>CUS39</v>
      </c>
      <c r="I245" s="1" t="str" cm="1">
        <f t="array" ref="I245">INDEX(Table2[Customer Frist Name],MATCH(Table7[[#This Row],[Customer ID]],Table2[Customer ID],0),)</f>
        <v>Laetitia</v>
      </c>
      <c r="J245" s="1" t="str" cm="1">
        <f t="array" ref="J245">INDEX(Table2[Customer Last Name],MATCH(Table7[[#This Row],[Customer ID]],Table2[Customer ID],0),)</f>
        <v>Rodrigue</v>
      </c>
      <c r="K245" s="1" cm="1">
        <f t="array" ref="K245">INDEX(Table4[Satisfaction Level (1 to 5)],MATCH(Table7[[#This Row],[Order ID]],Table4[Order ID],0),)</f>
        <v>4</v>
      </c>
    </row>
    <row r="246" spans="1:11" ht="14.25" customHeight="1" x14ac:dyDescent="0.35">
      <c r="A246" s="1">
        <v>245</v>
      </c>
      <c r="B246" s="1" t="s">
        <v>351</v>
      </c>
      <c r="C246" s="1" t="s">
        <v>2076</v>
      </c>
      <c r="D246" s="1">
        <v>1</v>
      </c>
      <c r="E246" s="1">
        <v>14</v>
      </c>
      <c r="F246" s="1">
        <f>Table7[[#This Row],[Quantity]]*Table7[[#This Row],[Unit Price]]</f>
        <v>14</v>
      </c>
      <c r="G246" s="1">
        <v>93</v>
      </c>
      <c r="H246" s="1" t="str">
        <f>_xlfn.XLOOKUP(Table7[[#This Row],[Order ID]],Table4[Order ID],Table4[Customer ID],"NOT FOUND",0)</f>
        <v>CUS39</v>
      </c>
      <c r="I246" s="1" t="str" cm="1">
        <f t="array" ref="I246">INDEX(Table2[Customer Frist Name],MATCH(Table7[[#This Row],[Customer ID]],Table2[Customer ID],0),)</f>
        <v>Laetitia</v>
      </c>
      <c r="J246" s="1" t="str" cm="1">
        <f t="array" ref="J246">INDEX(Table2[Customer Last Name],MATCH(Table7[[#This Row],[Customer ID]],Table2[Customer ID],0),)</f>
        <v>Rodrigue</v>
      </c>
      <c r="K246" s="1" cm="1">
        <f t="array" ref="K246">INDEX(Table4[Satisfaction Level (1 to 5)],MATCH(Table7[[#This Row],[Order ID]],Table4[Order ID],0),)</f>
        <v>4</v>
      </c>
    </row>
    <row r="247" spans="1:11" ht="14.25" customHeight="1" x14ac:dyDescent="0.35">
      <c r="A247" s="1">
        <v>246</v>
      </c>
      <c r="B247" s="1" t="s">
        <v>351</v>
      </c>
      <c r="C247" s="1" t="s">
        <v>2071</v>
      </c>
      <c r="D247" s="1">
        <v>5</v>
      </c>
      <c r="E247" s="1">
        <v>5</v>
      </c>
      <c r="F247" s="1">
        <f>Table7[[#This Row],[Quantity]]*Table7[[#This Row],[Unit Price]]</f>
        <v>25</v>
      </c>
      <c r="G247" s="1">
        <v>93</v>
      </c>
      <c r="H247" s="1" t="str">
        <f>_xlfn.XLOOKUP(Table7[[#This Row],[Order ID]],Table4[Order ID],Table4[Customer ID],"NOT FOUND",0)</f>
        <v>CUS39</v>
      </c>
      <c r="I247" s="1" t="str" cm="1">
        <f t="array" ref="I247">INDEX(Table2[Customer Frist Name],MATCH(Table7[[#This Row],[Customer ID]],Table2[Customer ID],0),)</f>
        <v>Laetitia</v>
      </c>
      <c r="J247" s="1" t="str" cm="1">
        <f t="array" ref="J247">INDEX(Table2[Customer Last Name],MATCH(Table7[[#This Row],[Customer ID]],Table2[Customer ID],0),)</f>
        <v>Rodrigue</v>
      </c>
      <c r="K247" s="1" cm="1">
        <f t="array" ref="K247">INDEX(Table4[Satisfaction Level (1 to 5)],MATCH(Table7[[#This Row],[Order ID]],Table4[Order ID],0),)</f>
        <v>4</v>
      </c>
    </row>
    <row r="248" spans="1:11" ht="14.25" customHeight="1" x14ac:dyDescent="0.35">
      <c r="A248" s="1">
        <v>247</v>
      </c>
      <c r="B248" s="1" t="s">
        <v>353</v>
      </c>
      <c r="C248" s="1" t="s">
        <v>2119</v>
      </c>
      <c r="D248" s="1">
        <v>1</v>
      </c>
      <c r="E248" s="1">
        <v>23</v>
      </c>
      <c r="F248" s="1">
        <f>Table7[[#This Row],[Quantity]]*Table7[[#This Row],[Unit Price]]</f>
        <v>23</v>
      </c>
      <c r="G248" s="1">
        <v>313</v>
      </c>
      <c r="H248" s="1" t="str">
        <f>_xlfn.XLOOKUP(Table7[[#This Row],[Order ID]],Table4[Order ID],Table4[Customer ID],"NOT FOUND",0)</f>
        <v>CUS39</v>
      </c>
      <c r="I248" s="1" t="str" cm="1">
        <f t="array" ref="I248">INDEX(Table2[Customer Frist Name],MATCH(Table7[[#This Row],[Customer ID]],Table2[Customer ID],0),)</f>
        <v>Laetitia</v>
      </c>
      <c r="J248" s="1" t="str" cm="1">
        <f t="array" ref="J248">INDEX(Table2[Customer Last Name],MATCH(Table7[[#This Row],[Customer ID]],Table2[Customer ID],0),)</f>
        <v>Rodrigue</v>
      </c>
      <c r="K248" s="1" cm="1">
        <f t="array" ref="K248">INDEX(Table4[Satisfaction Level (1 to 5)],MATCH(Table7[[#This Row],[Order ID]],Table4[Order ID],0),)</f>
        <v>3</v>
      </c>
    </row>
    <row r="249" spans="1:11" ht="14.25" customHeight="1" x14ac:dyDescent="0.35">
      <c r="A249" s="1">
        <v>248</v>
      </c>
      <c r="B249" s="1" t="s">
        <v>353</v>
      </c>
      <c r="C249" s="1" t="s">
        <v>2086</v>
      </c>
      <c r="D249" s="1">
        <v>5</v>
      </c>
      <c r="E249" s="1">
        <v>28</v>
      </c>
      <c r="F249" s="1">
        <f>Table7[[#This Row],[Quantity]]*Table7[[#This Row],[Unit Price]]</f>
        <v>140</v>
      </c>
      <c r="G249" s="1">
        <v>313</v>
      </c>
      <c r="H249" s="1" t="str">
        <f>_xlfn.XLOOKUP(Table7[[#This Row],[Order ID]],Table4[Order ID],Table4[Customer ID],"NOT FOUND",0)</f>
        <v>CUS39</v>
      </c>
      <c r="I249" s="1" t="str" cm="1">
        <f t="array" ref="I249">INDEX(Table2[Customer Frist Name],MATCH(Table7[[#This Row],[Customer ID]],Table2[Customer ID],0),)</f>
        <v>Laetitia</v>
      </c>
      <c r="J249" s="1" t="str" cm="1">
        <f t="array" ref="J249">INDEX(Table2[Customer Last Name],MATCH(Table7[[#This Row],[Customer ID]],Table2[Customer ID],0),)</f>
        <v>Rodrigue</v>
      </c>
      <c r="K249" s="1" cm="1">
        <f t="array" ref="K249">INDEX(Table4[Satisfaction Level (1 to 5)],MATCH(Table7[[#This Row],[Order ID]],Table4[Order ID],0),)</f>
        <v>3</v>
      </c>
    </row>
    <row r="250" spans="1:11" ht="14.25" customHeight="1" x14ac:dyDescent="0.35">
      <c r="A250" s="1">
        <v>249</v>
      </c>
      <c r="B250" s="1" t="s">
        <v>353</v>
      </c>
      <c r="C250" s="1" t="s">
        <v>2106</v>
      </c>
      <c r="D250" s="1">
        <v>6</v>
      </c>
      <c r="E250" s="1">
        <v>25</v>
      </c>
      <c r="F250" s="1">
        <f>Table7[[#This Row],[Quantity]]*Table7[[#This Row],[Unit Price]]</f>
        <v>150</v>
      </c>
      <c r="G250" s="1">
        <v>313</v>
      </c>
      <c r="H250" s="1" t="str">
        <f>_xlfn.XLOOKUP(Table7[[#This Row],[Order ID]],Table4[Order ID],Table4[Customer ID],"NOT FOUND",0)</f>
        <v>CUS39</v>
      </c>
      <c r="I250" s="1" t="str" cm="1">
        <f t="array" ref="I250">INDEX(Table2[Customer Frist Name],MATCH(Table7[[#This Row],[Customer ID]],Table2[Customer ID],0),)</f>
        <v>Laetitia</v>
      </c>
      <c r="J250" s="1" t="str" cm="1">
        <f t="array" ref="J250">INDEX(Table2[Customer Last Name],MATCH(Table7[[#This Row],[Customer ID]],Table2[Customer ID],0),)</f>
        <v>Rodrigue</v>
      </c>
      <c r="K250" s="1" cm="1">
        <f t="array" ref="K250">INDEX(Table4[Satisfaction Level (1 to 5)],MATCH(Table7[[#This Row],[Order ID]],Table4[Order ID],0),)</f>
        <v>3</v>
      </c>
    </row>
    <row r="251" spans="1:11" ht="14.25" customHeight="1" x14ac:dyDescent="0.35">
      <c r="A251" s="1">
        <v>250</v>
      </c>
      <c r="B251" s="1" t="s">
        <v>355</v>
      </c>
      <c r="C251" s="1" t="s">
        <v>2115</v>
      </c>
      <c r="D251" s="1">
        <v>4</v>
      </c>
      <c r="E251" s="1">
        <v>30</v>
      </c>
      <c r="F251" s="1">
        <f>Table7[[#This Row],[Quantity]]*Table7[[#This Row],[Unit Price]]</f>
        <v>120</v>
      </c>
      <c r="G251" s="1">
        <v>454</v>
      </c>
      <c r="H251" s="1" t="str">
        <f>_xlfn.XLOOKUP(Table7[[#This Row],[Order ID]],Table4[Order ID],Table4[Customer ID],"NOT FOUND",0)</f>
        <v>CUS39</v>
      </c>
      <c r="I251" s="1" t="str" cm="1">
        <f t="array" ref="I251">INDEX(Table2[Customer Frist Name],MATCH(Table7[[#This Row],[Customer ID]],Table2[Customer ID],0),)</f>
        <v>Laetitia</v>
      </c>
      <c r="J251" s="1" t="str" cm="1">
        <f t="array" ref="J251">INDEX(Table2[Customer Last Name],MATCH(Table7[[#This Row],[Customer ID]],Table2[Customer ID],0),)</f>
        <v>Rodrigue</v>
      </c>
      <c r="K251" s="1" cm="1">
        <f t="array" ref="K251">INDEX(Table4[Satisfaction Level (1 to 5)],MATCH(Table7[[#This Row],[Order ID]],Table4[Order ID],0),)</f>
        <v>4</v>
      </c>
    </row>
    <row r="252" spans="1:11" ht="14.25" customHeight="1" x14ac:dyDescent="0.35">
      <c r="A252" s="1">
        <v>251</v>
      </c>
      <c r="B252" s="1" t="s">
        <v>355</v>
      </c>
      <c r="C252" s="1" t="s">
        <v>2060</v>
      </c>
      <c r="D252" s="1">
        <v>6</v>
      </c>
      <c r="E252" s="1">
        <v>13</v>
      </c>
      <c r="F252" s="1">
        <f>Table7[[#This Row],[Quantity]]*Table7[[#This Row],[Unit Price]]</f>
        <v>78</v>
      </c>
      <c r="G252" s="1">
        <v>454</v>
      </c>
      <c r="H252" s="1" t="str">
        <f>_xlfn.XLOOKUP(Table7[[#This Row],[Order ID]],Table4[Order ID],Table4[Customer ID],"NOT FOUND",0)</f>
        <v>CUS39</v>
      </c>
      <c r="I252" s="1" t="str" cm="1">
        <f t="array" ref="I252">INDEX(Table2[Customer Frist Name],MATCH(Table7[[#This Row],[Customer ID]],Table2[Customer ID],0),)</f>
        <v>Laetitia</v>
      </c>
      <c r="J252" s="1" t="str" cm="1">
        <f t="array" ref="J252">INDEX(Table2[Customer Last Name],MATCH(Table7[[#This Row],[Customer ID]],Table2[Customer ID],0),)</f>
        <v>Rodrigue</v>
      </c>
      <c r="K252" s="1" cm="1">
        <f t="array" ref="K252">INDEX(Table4[Satisfaction Level (1 to 5)],MATCH(Table7[[#This Row],[Order ID]],Table4[Order ID],0),)</f>
        <v>4</v>
      </c>
    </row>
    <row r="253" spans="1:11" ht="14.25" customHeight="1" x14ac:dyDescent="0.35">
      <c r="A253" s="1">
        <v>252</v>
      </c>
      <c r="B253" s="1" t="s">
        <v>355</v>
      </c>
      <c r="C253" s="1" t="s">
        <v>2114</v>
      </c>
      <c r="D253" s="1">
        <v>2</v>
      </c>
      <c r="E253" s="1">
        <v>30</v>
      </c>
      <c r="F253" s="1">
        <f>Table7[[#This Row],[Quantity]]*Table7[[#This Row],[Unit Price]]</f>
        <v>60</v>
      </c>
      <c r="G253" s="1">
        <v>454</v>
      </c>
      <c r="H253" s="1" t="str">
        <f>_xlfn.XLOOKUP(Table7[[#This Row],[Order ID]],Table4[Order ID],Table4[Customer ID],"NOT FOUND",0)</f>
        <v>CUS39</v>
      </c>
      <c r="I253" s="1" t="str" cm="1">
        <f t="array" ref="I253">INDEX(Table2[Customer Frist Name],MATCH(Table7[[#This Row],[Customer ID]],Table2[Customer ID],0),)</f>
        <v>Laetitia</v>
      </c>
      <c r="J253" s="1" t="str" cm="1">
        <f t="array" ref="J253">INDEX(Table2[Customer Last Name],MATCH(Table7[[#This Row],[Customer ID]],Table2[Customer ID],0),)</f>
        <v>Rodrigue</v>
      </c>
      <c r="K253" s="1" cm="1">
        <f t="array" ref="K253">INDEX(Table4[Satisfaction Level (1 to 5)],MATCH(Table7[[#This Row],[Order ID]],Table4[Order ID],0),)</f>
        <v>4</v>
      </c>
    </row>
    <row r="254" spans="1:11" ht="14.25" customHeight="1" x14ac:dyDescent="0.35">
      <c r="A254" s="1">
        <v>253</v>
      </c>
      <c r="B254" s="1" t="s">
        <v>355</v>
      </c>
      <c r="C254" s="1" t="s">
        <v>2086</v>
      </c>
      <c r="D254" s="1">
        <v>4</v>
      </c>
      <c r="E254" s="1">
        <v>28</v>
      </c>
      <c r="F254" s="1">
        <f>Table7[[#This Row],[Quantity]]*Table7[[#This Row],[Unit Price]]</f>
        <v>112</v>
      </c>
      <c r="G254" s="1">
        <v>454</v>
      </c>
      <c r="H254" s="1" t="str">
        <f>_xlfn.XLOOKUP(Table7[[#This Row],[Order ID]],Table4[Order ID],Table4[Customer ID],"NOT FOUND",0)</f>
        <v>CUS39</v>
      </c>
      <c r="I254" s="1" t="str" cm="1">
        <f t="array" ref="I254">INDEX(Table2[Customer Frist Name],MATCH(Table7[[#This Row],[Customer ID]],Table2[Customer ID],0),)</f>
        <v>Laetitia</v>
      </c>
      <c r="J254" s="1" t="str" cm="1">
        <f t="array" ref="J254">INDEX(Table2[Customer Last Name],MATCH(Table7[[#This Row],[Customer ID]],Table2[Customer ID],0),)</f>
        <v>Rodrigue</v>
      </c>
      <c r="K254" s="1" cm="1">
        <f t="array" ref="K254">INDEX(Table4[Satisfaction Level (1 to 5)],MATCH(Table7[[#This Row],[Order ID]],Table4[Order ID],0),)</f>
        <v>4</v>
      </c>
    </row>
    <row r="255" spans="1:11" ht="14.25" customHeight="1" x14ac:dyDescent="0.35">
      <c r="A255" s="1">
        <v>254</v>
      </c>
      <c r="B255" s="1" t="s">
        <v>355</v>
      </c>
      <c r="C255" s="1" t="s">
        <v>2086</v>
      </c>
      <c r="D255" s="1">
        <v>3</v>
      </c>
      <c r="E255" s="1">
        <v>28</v>
      </c>
      <c r="F255" s="1">
        <f>Table7[[#This Row],[Quantity]]*Table7[[#This Row],[Unit Price]]</f>
        <v>84</v>
      </c>
      <c r="G255" s="1">
        <v>454</v>
      </c>
      <c r="H255" s="1" t="str">
        <f>_xlfn.XLOOKUP(Table7[[#This Row],[Order ID]],Table4[Order ID],Table4[Customer ID],"NOT FOUND",0)</f>
        <v>CUS39</v>
      </c>
      <c r="I255" s="1" t="str" cm="1">
        <f t="array" ref="I255">INDEX(Table2[Customer Frist Name],MATCH(Table7[[#This Row],[Customer ID]],Table2[Customer ID],0),)</f>
        <v>Laetitia</v>
      </c>
      <c r="J255" s="1" t="str" cm="1">
        <f t="array" ref="J255">INDEX(Table2[Customer Last Name],MATCH(Table7[[#This Row],[Customer ID]],Table2[Customer ID],0),)</f>
        <v>Rodrigue</v>
      </c>
      <c r="K255" s="1" cm="1">
        <f t="array" ref="K255">INDEX(Table4[Satisfaction Level (1 to 5)],MATCH(Table7[[#This Row],[Order ID]],Table4[Order ID],0),)</f>
        <v>4</v>
      </c>
    </row>
    <row r="256" spans="1:11" ht="14.25" customHeight="1" x14ac:dyDescent="0.35">
      <c r="A256" s="1">
        <v>255</v>
      </c>
      <c r="B256" s="1" t="s">
        <v>357</v>
      </c>
      <c r="C256" s="1" t="s">
        <v>2098</v>
      </c>
      <c r="D256" s="1">
        <v>5</v>
      </c>
      <c r="E256" s="1">
        <v>13</v>
      </c>
      <c r="F256" s="1">
        <f>Table7[[#This Row],[Quantity]]*Table7[[#This Row],[Unit Price]]</f>
        <v>65</v>
      </c>
      <c r="G256" s="1">
        <v>338</v>
      </c>
      <c r="H256" s="1" t="str">
        <f>_xlfn.XLOOKUP(Table7[[#This Row],[Order ID]],Table4[Order ID],Table4[Customer ID],"NOT FOUND",0)</f>
        <v>CUS39</v>
      </c>
      <c r="I256" s="1" t="str" cm="1">
        <f t="array" ref="I256">INDEX(Table2[Customer Frist Name],MATCH(Table7[[#This Row],[Customer ID]],Table2[Customer ID],0),)</f>
        <v>Laetitia</v>
      </c>
      <c r="J256" s="1" t="str" cm="1">
        <f t="array" ref="J256">INDEX(Table2[Customer Last Name],MATCH(Table7[[#This Row],[Customer ID]],Table2[Customer ID],0),)</f>
        <v>Rodrigue</v>
      </c>
      <c r="K256" s="1" cm="1">
        <f t="array" ref="K256">INDEX(Table4[Satisfaction Level (1 to 5)],MATCH(Table7[[#This Row],[Order ID]],Table4[Order ID],0),)</f>
        <v>2</v>
      </c>
    </row>
    <row r="257" spans="1:11" ht="14.25" customHeight="1" x14ac:dyDescent="0.35">
      <c r="A257" s="1">
        <v>256</v>
      </c>
      <c r="B257" s="1" t="s">
        <v>357</v>
      </c>
      <c r="C257" s="1" t="s">
        <v>2070</v>
      </c>
      <c r="D257" s="1">
        <v>4</v>
      </c>
      <c r="E257" s="1">
        <v>20</v>
      </c>
      <c r="F257" s="1">
        <f>Table7[[#This Row],[Quantity]]*Table7[[#This Row],[Unit Price]]</f>
        <v>80</v>
      </c>
      <c r="G257" s="1">
        <v>338</v>
      </c>
      <c r="H257" s="1" t="str">
        <f>_xlfn.XLOOKUP(Table7[[#This Row],[Order ID]],Table4[Order ID],Table4[Customer ID],"NOT FOUND",0)</f>
        <v>CUS39</v>
      </c>
      <c r="I257" s="1" t="str" cm="1">
        <f t="array" ref="I257">INDEX(Table2[Customer Frist Name],MATCH(Table7[[#This Row],[Customer ID]],Table2[Customer ID],0),)</f>
        <v>Laetitia</v>
      </c>
      <c r="J257" s="1" t="str" cm="1">
        <f t="array" ref="J257">INDEX(Table2[Customer Last Name],MATCH(Table7[[#This Row],[Customer ID]],Table2[Customer ID],0),)</f>
        <v>Rodrigue</v>
      </c>
      <c r="K257" s="1" cm="1">
        <f t="array" ref="K257">INDEX(Table4[Satisfaction Level (1 to 5)],MATCH(Table7[[#This Row],[Order ID]],Table4[Order ID],0),)</f>
        <v>2</v>
      </c>
    </row>
    <row r="258" spans="1:11" ht="14.25" customHeight="1" x14ac:dyDescent="0.35">
      <c r="A258" s="1">
        <v>257</v>
      </c>
      <c r="B258" s="1" t="s">
        <v>357</v>
      </c>
      <c r="C258" s="1" t="s">
        <v>2101</v>
      </c>
      <c r="D258" s="1">
        <v>5</v>
      </c>
      <c r="E258" s="1">
        <v>21</v>
      </c>
      <c r="F258" s="1">
        <f>Table7[[#This Row],[Quantity]]*Table7[[#This Row],[Unit Price]]</f>
        <v>105</v>
      </c>
      <c r="G258" s="1">
        <v>338</v>
      </c>
      <c r="H258" s="1" t="str">
        <f>_xlfn.XLOOKUP(Table7[[#This Row],[Order ID]],Table4[Order ID],Table4[Customer ID],"NOT FOUND",0)</f>
        <v>CUS39</v>
      </c>
      <c r="I258" s="1" t="str" cm="1">
        <f t="array" ref="I258">INDEX(Table2[Customer Frist Name],MATCH(Table7[[#This Row],[Customer ID]],Table2[Customer ID],0),)</f>
        <v>Laetitia</v>
      </c>
      <c r="J258" s="1" t="str" cm="1">
        <f t="array" ref="J258">INDEX(Table2[Customer Last Name],MATCH(Table7[[#This Row],[Customer ID]],Table2[Customer ID],0),)</f>
        <v>Rodrigue</v>
      </c>
      <c r="K258" s="1" cm="1">
        <f t="array" ref="K258">INDEX(Table4[Satisfaction Level (1 to 5)],MATCH(Table7[[#This Row],[Order ID]],Table4[Order ID],0),)</f>
        <v>2</v>
      </c>
    </row>
    <row r="259" spans="1:11" ht="14.25" customHeight="1" x14ac:dyDescent="0.35">
      <c r="A259" s="1">
        <v>258</v>
      </c>
      <c r="B259" s="1" t="s">
        <v>357</v>
      </c>
      <c r="C259" s="1" t="s">
        <v>2111</v>
      </c>
      <c r="D259" s="1">
        <v>4</v>
      </c>
      <c r="E259" s="1">
        <v>22</v>
      </c>
      <c r="F259" s="1">
        <f>Table7[[#This Row],[Quantity]]*Table7[[#This Row],[Unit Price]]</f>
        <v>88</v>
      </c>
      <c r="G259" s="1">
        <v>338</v>
      </c>
      <c r="H259" s="1" t="str">
        <f>_xlfn.XLOOKUP(Table7[[#This Row],[Order ID]],Table4[Order ID],Table4[Customer ID],"NOT FOUND",0)</f>
        <v>CUS39</v>
      </c>
      <c r="I259" s="1" t="str" cm="1">
        <f t="array" ref="I259">INDEX(Table2[Customer Frist Name],MATCH(Table7[[#This Row],[Customer ID]],Table2[Customer ID],0),)</f>
        <v>Laetitia</v>
      </c>
      <c r="J259" s="1" t="str" cm="1">
        <f t="array" ref="J259">INDEX(Table2[Customer Last Name],MATCH(Table7[[#This Row],[Customer ID]],Table2[Customer ID],0),)</f>
        <v>Rodrigue</v>
      </c>
      <c r="K259" s="1" cm="1">
        <f t="array" ref="K259">INDEX(Table4[Satisfaction Level (1 to 5)],MATCH(Table7[[#This Row],[Order ID]],Table4[Order ID],0),)</f>
        <v>2</v>
      </c>
    </row>
    <row r="260" spans="1:11" ht="14.25" customHeight="1" x14ac:dyDescent="0.35">
      <c r="A260" s="1">
        <v>259</v>
      </c>
      <c r="B260" s="1" t="s">
        <v>359</v>
      </c>
      <c r="C260" s="1" t="s">
        <v>2119</v>
      </c>
      <c r="D260" s="1">
        <v>4</v>
      </c>
      <c r="E260" s="1">
        <v>23</v>
      </c>
      <c r="F260" s="1">
        <f>Table7[[#This Row],[Quantity]]*Table7[[#This Row],[Unit Price]]</f>
        <v>92</v>
      </c>
      <c r="G260" s="1">
        <v>92</v>
      </c>
      <c r="H260" s="1" t="str">
        <f>_xlfn.XLOOKUP(Table7[[#This Row],[Order ID]],Table4[Order ID],Table4[Customer ID],"NOT FOUND",0)</f>
        <v>CUS39</v>
      </c>
      <c r="I260" s="1" t="str" cm="1">
        <f t="array" ref="I260">INDEX(Table2[Customer Frist Name],MATCH(Table7[[#This Row],[Customer ID]],Table2[Customer ID],0),)</f>
        <v>Laetitia</v>
      </c>
      <c r="J260" s="1" t="str" cm="1">
        <f t="array" ref="J260">INDEX(Table2[Customer Last Name],MATCH(Table7[[#This Row],[Customer ID]],Table2[Customer ID],0),)</f>
        <v>Rodrigue</v>
      </c>
      <c r="K260" s="1" cm="1">
        <f t="array" ref="K260">INDEX(Table4[Satisfaction Level (1 to 5)],MATCH(Table7[[#This Row],[Order ID]],Table4[Order ID],0),)</f>
        <v>4</v>
      </c>
    </row>
    <row r="261" spans="1:11" ht="14.25" customHeight="1" x14ac:dyDescent="0.35">
      <c r="A261" s="1">
        <v>260</v>
      </c>
      <c r="B261" s="1" t="s">
        <v>361</v>
      </c>
      <c r="C261" s="1" t="s">
        <v>2113</v>
      </c>
      <c r="D261" s="1">
        <v>5</v>
      </c>
      <c r="E261" s="1">
        <v>19</v>
      </c>
      <c r="F261" s="1">
        <f>Table7[[#This Row],[Quantity]]*Table7[[#This Row],[Unit Price]]</f>
        <v>95</v>
      </c>
      <c r="G261" s="1">
        <v>183</v>
      </c>
      <c r="H261" s="1" t="str">
        <f>_xlfn.XLOOKUP(Table7[[#This Row],[Order ID]],Table4[Order ID],Table4[Customer ID],"NOT FOUND",0)</f>
        <v>CUS40</v>
      </c>
      <c r="I261" s="1" t="str" cm="1">
        <f t="array" ref="I261">INDEX(Table2[Customer Frist Name],MATCH(Table7[[#This Row],[Customer ID]],Table2[Customer ID],0),)</f>
        <v>Hugues</v>
      </c>
      <c r="J261" s="1" t="str" cm="1">
        <f t="array" ref="J261">INDEX(Table2[Customer Last Name],MATCH(Table7[[#This Row],[Customer ID]],Table2[Customer ID],0),)</f>
        <v>Melanson</v>
      </c>
      <c r="K261" s="1" cm="1">
        <f t="array" ref="K261">INDEX(Table4[Satisfaction Level (1 to 5)],MATCH(Table7[[#This Row],[Order ID]],Table4[Order ID],0),)</f>
        <v>4</v>
      </c>
    </row>
    <row r="262" spans="1:11" ht="14.25" customHeight="1" x14ac:dyDescent="0.35">
      <c r="A262" s="1">
        <v>261</v>
      </c>
      <c r="B262" s="1" t="s">
        <v>361</v>
      </c>
      <c r="C262" s="1" t="s">
        <v>2111</v>
      </c>
      <c r="D262" s="1">
        <v>4</v>
      </c>
      <c r="E262" s="1">
        <v>22</v>
      </c>
      <c r="F262" s="1">
        <f>Table7[[#This Row],[Quantity]]*Table7[[#This Row],[Unit Price]]</f>
        <v>88</v>
      </c>
      <c r="G262" s="1">
        <v>183</v>
      </c>
      <c r="H262" s="1" t="str">
        <f>_xlfn.XLOOKUP(Table7[[#This Row],[Order ID]],Table4[Order ID],Table4[Customer ID],"NOT FOUND",0)</f>
        <v>CUS40</v>
      </c>
      <c r="I262" s="1" t="str" cm="1">
        <f t="array" ref="I262">INDEX(Table2[Customer Frist Name],MATCH(Table7[[#This Row],[Customer ID]],Table2[Customer ID],0),)</f>
        <v>Hugues</v>
      </c>
      <c r="J262" s="1" t="str" cm="1">
        <f t="array" ref="J262">INDEX(Table2[Customer Last Name],MATCH(Table7[[#This Row],[Customer ID]],Table2[Customer ID],0),)</f>
        <v>Melanson</v>
      </c>
      <c r="K262" s="1" cm="1">
        <f t="array" ref="K262">INDEX(Table4[Satisfaction Level (1 to 5)],MATCH(Table7[[#This Row],[Order ID]],Table4[Order ID],0),)</f>
        <v>4</v>
      </c>
    </row>
    <row r="263" spans="1:11" ht="14.25" customHeight="1" x14ac:dyDescent="0.35">
      <c r="A263" s="1">
        <v>262</v>
      </c>
      <c r="B263" s="1" t="s">
        <v>365</v>
      </c>
      <c r="C263" s="1" t="s">
        <v>2077</v>
      </c>
      <c r="D263" s="1">
        <v>5</v>
      </c>
      <c r="E263" s="1">
        <v>20</v>
      </c>
      <c r="F263" s="1">
        <f>Table7[[#This Row],[Quantity]]*Table7[[#This Row],[Unit Price]]</f>
        <v>100</v>
      </c>
      <c r="G263" s="1">
        <v>100</v>
      </c>
      <c r="H263" s="1" t="str">
        <f>_xlfn.XLOOKUP(Table7[[#This Row],[Order ID]],Table4[Order ID],Table4[Customer ID],"NOT FOUND",0)</f>
        <v>CUS40</v>
      </c>
      <c r="I263" s="1" t="str" cm="1">
        <f t="array" ref="I263">INDEX(Table2[Customer Frist Name],MATCH(Table7[[#This Row],[Customer ID]],Table2[Customer ID],0),)</f>
        <v>Hugues</v>
      </c>
      <c r="J263" s="1" t="str" cm="1">
        <f t="array" ref="J263">INDEX(Table2[Customer Last Name],MATCH(Table7[[#This Row],[Customer ID]],Table2[Customer ID],0),)</f>
        <v>Melanson</v>
      </c>
      <c r="K263" s="1" cm="1">
        <f t="array" ref="K263">INDEX(Table4[Satisfaction Level (1 to 5)],MATCH(Table7[[#This Row],[Order ID]],Table4[Order ID],0),)</f>
        <v>2</v>
      </c>
    </row>
    <row r="264" spans="1:11" ht="14.25" customHeight="1" x14ac:dyDescent="0.35">
      <c r="A264" s="1">
        <v>263</v>
      </c>
      <c r="B264" s="1" t="s">
        <v>367</v>
      </c>
      <c r="C264" s="1" t="s">
        <v>2077</v>
      </c>
      <c r="D264" s="1">
        <v>1</v>
      </c>
      <c r="E264" s="1">
        <v>20</v>
      </c>
      <c r="F264" s="1">
        <f>Table7[[#This Row],[Quantity]]*Table7[[#This Row],[Unit Price]]</f>
        <v>20</v>
      </c>
      <c r="G264" s="1">
        <v>387</v>
      </c>
      <c r="H264" s="1" t="str">
        <f>_xlfn.XLOOKUP(Table7[[#This Row],[Order ID]],Table4[Order ID],Table4[Customer ID],"NOT FOUND",0)</f>
        <v>CUS40</v>
      </c>
      <c r="I264" s="1" t="str" cm="1">
        <f t="array" ref="I264">INDEX(Table2[Customer Frist Name],MATCH(Table7[[#This Row],[Customer ID]],Table2[Customer ID],0),)</f>
        <v>Hugues</v>
      </c>
      <c r="J264" s="1" t="str" cm="1">
        <f t="array" ref="J264">INDEX(Table2[Customer Last Name],MATCH(Table7[[#This Row],[Customer ID]],Table2[Customer ID],0),)</f>
        <v>Melanson</v>
      </c>
      <c r="K264" s="1" cm="1">
        <f t="array" ref="K264">INDEX(Table4[Satisfaction Level (1 to 5)],MATCH(Table7[[#This Row],[Order ID]],Table4[Order ID],0),)</f>
        <v>1</v>
      </c>
    </row>
    <row r="265" spans="1:11" ht="14.25" customHeight="1" x14ac:dyDescent="0.35">
      <c r="A265" s="1">
        <v>264</v>
      </c>
      <c r="B265" s="1" t="s">
        <v>367</v>
      </c>
      <c r="C265" s="1" t="s">
        <v>2116</v>
      </c>
      <c r="D265" s="1">
        <v>5</v>
      </c>
      <c r="E265" s="1">
        <v>27</v>
      </c>
      <c r="F265" s="1">
        <f>Table7[[#This Row],[Quantity]]*Table7[[#This Row],[Unit Price]]</f>
        <v>135</v>
      </c>
      <c r="G265" s="1">
        <v>387</v>
      </c>
      <c r="H265" s="1" t="str">
        <f>_xlfn.XLOOKUP(Table7[[#This Row],[Order ID]],Table4[Order ID],Table4[Customer ID],"NOT FOUND",0)</f>
        <v>CUS40</v>
      </c>
      <c r="I265" s="1" t="str" cm="1">
        <f t="array" ref="I265">INDEX(Table2[Customer Frist Name],MATCH(Table7[[#This Row],[Customer ID]],Table2[Customer ID],0),)</f>
        <v>Hugues</v>
      </c>
      <c r="J265" s="1" t="str" cm="1">
        <f t="array" ref="J265">INDEX(Table2[Customer Last Name],MATCH(Table7[[#This Row],[Customer ID]],Table2[Customer ID],0),)</f>
        <v>Melanson</v>
      </c>
      <c r="K265" s="1" cm="1">
        <f t="array" ref="K265">INDEX(Table4[Satisfaction Level (1 to 5)],MATCH(Table7[[#This Row],[Order ID]],Table4[Order ID],0),)</f>
        <v>1</v>
      </c>
    </row>
    <row r="266" spans="1:11" ht="14.25" customHeight="1" x14ac:dyDescent="0.35">
      <c r="A266" s="1">
        <v>265</v>
      </c>
      <c r="B266" s="1" t="s">
        <v>367</v>
      </c>
      <c r="C266" s="1" t="s">
        <v>2084</v>
      </c>
      <c r="D266" s="1">
        <v>5</v>
      </c>
      <c r="E266" s="1">
        <v>6</v>
      </c>
      <c r="F266" s="1">
        <f>Table7[[#This Row],[Quantity]]*Table7[[#This Row],[Unit Price]]</f>
        <v>30</v>
      </c>
      <c r="G266" s="1">
        <v>387</v>
      </c>
      <c r="H266" s="1" t="str">
        <f>_xlfn.XLOOKUP(Table7[[#This Row],[Order ID]],Table4[Order ID],Table4[Customer ID],"NOT FOUND",0)</f>
        <v>CUS40</v>
      </c>
      <c r="I266" s="1" t="str" cm="1">
        <f t="array" ref="I266">INDEX(Table2[Customer Frist Name],MATCH(Table7[[#This Row],[Customer ID]],Table2[Customer ID],0),)</f>
        <v>Hugues</v>
      </c>
      <c r="J266" s="1" t="str" cm="1">
        <f t="array" ref="J266">INDEX(Table2[Customer Last Name],MATCH(Table7[[#This Row],[Customer ID]],Table2[Customer ID],0),)</f>
        <v>Melanson</v>
      </c>
      <c r="K266" s="1" cm="1">
        <f t="array" ref="K266">INDEX(Table4[Satisfaction Level (1 to 5)],MATCH(Table7[[#This Row],[Order ID]],Table4[Order ID],0),)</f>
        <v>1</v>
      </c>
    </row>
    <row r="267" spans="1:11" ht="14.25" customHeight="1" x14ac:dyDescent="0.35">
      <c r="A267" s="1">
        <v>266</v>
      </c>
      <c r="B267" s="1" t="s">
        <v>367</v>
      </c>
      <c r="C267" s="1" t="s">
        <v>2112</v>
      </c>
      <c r="D267" s="1">
        <v>5</v>
      </c>
      <c r="E267" s="1">
        <v>23</v>
      </c>
      <c r="F267" s="1">
        <f>Table7[[#This Row],[Quantity]]*Table7[[#This Row],[Unit Price]]</f>
        <v>115</v>
      </c>
      <c r="G267" s="1">
        <v>387</v>
      </c>
      <c r="H267" s="1" t="str">
        <f>_xlfn.XLOOKUP(Table7[[#This Row],[Order ID]],Table4[Order ID],Table4[Customer ID],"NOT FOUND",0)</f>
        <v>CUS40</v>
      </c>
      <c r="I267" s="1" t="str" cm="1">
        <f t="array" ref="I267">INDEX(Table2[Customer Frist Name],MATCH(Table7[[#This Row],[Customer ID]],Table2[Customer ID],0),)</f>
        <v>Hugues</v>
      </c>
      <c r="J267" s="1" t="str" cm="1">
        <f t="array" ref="J267">INDEX(Table2[Customer Last Name],MATCH(Table7[[#This Row],[Customer ID]],Table2[Customer ID],0),)</f>
        <v>Melanson</v>
      </c>
      <c r="K267" s="1" cm="1">
        <f t="array" ref="K267">INDEX(Table4[Satisfaction Level (1 to 5)],MATCH(Table7[[#This Row],[Order ID]],Table4[Order ID],0),)</f>
        <v>1</v>
      </c>
    </row>
    <row r="268" spans="1:11" ht="14.25" customHeight="1" x14ac:dyDescent="0.35">
      <c r="A268" s="1">
        <v>267</v>
      </c>
      <c r="B268" s="1" t="s">
        <v>367</v>
      </c>
      <c r="C268" s="1" t="s">
        <v>2108</v>
      </c>
      <c r="D268" s="1">
        <v>3</v>
      </c>
      <c r="E268" s="1">
        <v>29</v>
      </c>
      <c r="F268" s="1">
        <f>Table7[[#This Row],[Quantity]]*Table7[[#This Row],[Unit Price]]</f>
        <v>87</v>
      </c>
      <c r="G268" s="1">
        <v>387</v>
      </c>
      <c r="H268" s="1" t="str">
        <f>_xlfn.XLOOKUP(Table7[[#This Row],[Order ID]],Table4[Order ID],Table4[Customer ID],"NOT FOUND",0)</f>
        <v>CUS40</v>
      </c>
      <c r="I268" s="1" t="str" cm="1">
        <f t="array" ref="I268">INDEX(Table2[Customer Frist Name],MATCH(Table7[[#This Row],[Customer ID]],Table2[Customer ID],0),)</f>
        <v>Hugues</v>
      </c>
      <c r="J268" s="1" t="str" cm="1">
        <f t="array" ref="J268">INDEX(Table2[Customer Last Name],MATCH(Table7[[#This Row],[Customer ID]],Table2[Customer ID],0),)</f>
        <v>Melanson</v>
      </c>
      <c r="K268" s="1" cm="1">
        <f t="array" ref="K268">INDEX(Table4[Satisfaction Level (1 to 5)],MATCH(Table7[[#This Row],[Order ID]],Table4[Order ID],0),)</f>
        <v>1</v>
      </c>
    </row>
    <row r="269" spans="1:11" ht="14.25" customHeight="1" x14ac:dyDescent="0.35">
      <c r="A269" s="1">
        <v>268</v>
      </c>
      <c r="B269" s="1" t="s">
        <v>369</v>
      </c>
      <c r="C269" s="1" t="s">
        <v>2109</v>
      </c>
      <c r="D269" s="1">
        <v>1</v>
      </c>
      <c r="E269" s="1">
        <v>3</v>
      </c>
      <c r="F269" s="1">
        <f>Table7[[#This Row],[Quantity]]*Table7[[#This Row],[Unit Price]]</f>
        <v>3</v>
      </c>
      <c r="G269" s="1">
        <v>93</v>
      </c>
      <c r="H269" s="1" t="str">
        <f>_xlfn.XLOOKUP(Table7[[#This Row],[Order ID]],Table4[Order ID],Table4[Customer ID],"NOT FOUND",0)</f>
        <v>CUS41</v>
      </c>
      <c r="I269" s="1" t="str" cm="1">
        <f t="array" ref="I269">INDEX(Table2[Customer Frist Name],MATCH(Table7[[#This Row],[Customer ID]],Table2[Customer ID],0),)</f>
        <v>Tabor</v>
      </c>
      <c r="J269" s="1" t="str" cm="1">
        <f t="array" ref="J269">INDEX(Table2[Customer Last Name],MATCH(Table7[[#This Row],[Customer ID]],Table2[Customer ID],0),)</f>
        <v>Maheu</v>
      </c>
      <c r="K269" s="1" cm="1">
        <f t="array" ref="K269">INDEX(Table4[Satisfaction Level (1 to 5)],MATCH(Table7[[#This Row],[Order ID]],Table4[Order ID],0),)</f>
        <v>2</v>
      </c>
    </row>
    <row r="270" spans="1:11" ht="14.25" customHeight="1" x14ac:dyDescent="0.35">
      <c r="A270" s="1">
        <v>269</v>
      </c>
      <c r="B270" s="1" t="s">
        <v>369</v>
      </c>
      <c r="C270" s="1" t="s">
        <v>2096</v>
      </c>
      <c r="D270" s="1">
        <v>5</v>
      </c>
      <c r="E270" s="1">
        <v>18</v>
      </c>
      <c r="F270" s="1">
        <f>Table7[[#This Row],[Quantity]]*Table7[[#This Row],[Unit Price]]</f>
        <v>90</v>
      </c>
      <c r="G270" s="1">
        <v>93</v>
      </c>
      <c r="H270" s="1" t="str">
        <f>_xlfn.XLOOKUP(Table7[[#This Row],[Order ID]],Table4[Order ID],Table4[Customer ID],"NOT FOUND",0)</f>
        <v>CUS41</v>
      </c>
      <c r="I270" s="1" t="str" cm="1">
        <f t="array" ref="I270">INDEX(Table2[Customer Frist Name],MATCH(Table7[[#This Row],[Customer ID]],Table2[Customer ID],0),)</f>
        <v>Tabor</v>
      </c>
      <c r="J270" s="1" t="str" cm="1">
        <f t="array" ref="J270">INDEX(Table2[Customer Last Name],MATCH(Table7[[#This Row],[Customer ID]],Table2[Customer ID],0),)</f>
        <v>Maheu</v>
      </c>
      <c r="K270" s="1" cm="1">
        <f t="array" ref="K270">INDEX(Table4[Satisfaction Level (1 to 5)],MATCH(Table7[[#This Row],[Order ID]],Table4[Order ID],0),)</f>
        <v>2</v>
      </c>
    </row>
    <row r="271" spans="1:11" ht="14.25" customHeight="1" x14ac:dyDescent="0.35">
      <c r="A271" s="1">
        <v>270</v>
      </c>
      <c r="B271" s="1" t="s">
        <v>373</v>
      </c>
      <c r="C271" s="1" t="s">
        <v>2095</v>
      </c>
      <c r="D271" s="1">
        <v>6</v>
      </c>
      <c r="E271" s="1">
        <v>6</v>
      </c>
      <c r="F271" s="1">
        <f>Table7[[#This Row],[Quantity]]*Table7[[#This Row],[Unit Price]]</f>
        <v>36</v>
      </c>
      <c r="G271" s="1">
        <v>195</v>
      </c>
      <c r="H271" s="1" t="str">
        <f>_xlfn.XLOOKUP(Table7[[#This Row],[Order ID]],Table4[Order ID],Table4[Customer ID],"NOT FOUND",0)</f>
        <v>CUS41</v>
      </c>
      <c r="I271" s="1" t="str" cm="1">
        <f t="array" ref="I271">INDEX(Table2[Customer Frist Name],MATCH(Table7[[#This Row],[Customer ID]],Table2[Customer ID],0),)</f>
        <v>Tabor</v>
      </c>
      <c r="J271" s="1" t="str" cm="1">
        <f t="array" ref="J271">INDEX(Table2[Customer Last Name],MATCH(Table7[[#This Row],[Customer ID]],Table2[Customer ID],0),)</f>
        <v>Maheu</v>
      </c>
      <c r="K271" s="1" cm="1">
        <f t="array" ref="K271">INDEX(Table4[Satisfaction Level (1 to 5)],MATCH(Table7[[#This Row],[Order ID]],Table4[Order ID],0),)</f>
        <v>5</v>
      </c>
    </row>
    <row r="272" spans="1:11" ht="14.25" customHeight="1" x14ac:dyDescent="0.35">
      <c r="A272" s="1">
        <v>271</v>
      </c>
      <c r="B272" s="1" t="s">
        <v>373</v>
      </c>
      <c r="C272" s="1" t="s">
        <v>2075</v>
      </c>
      <c r="D272" s="1">
        <v>6</v>
      </c>
      <c r="E272" s="1">
        <v>16</v>
      </c>
      <c r="F272" s="1">
        <f>Table7[[#This Row],[Quantity]]*Table7[[#This Row],[Unit Price]]</f>
        <v>96</v>
      </c>
      <c r="G272" s="1">
        <v>195</v>
      </c>
      <c r="H272" s="1" t="str">
        <f>_xlfn.XLOOKUP(Table7[[#This Row],[Order ID]],Table4[Order ID],Table4[Customer ID],"NOT FOUND",0)</f>
        <v>CUS41</v>
      </c>
      <c r="I272" s="1" t="str" cm="1">
        <f t="array" ref="I272">INDEX(Table2[Customer Frist Name],MATCH(Table7[[#This Row],[Customer ID]],Table2[Customer ID],0),)</f>
        <v>Tabor</v>
      </c>
      <c r="J272" s="1" t="str" cm="1">
        <f t="array" ref="J272">INDEX(Table2[Customer Last Name],MATCH(Table7[[#This Row],[Customer ID]],Table2[Customer ID],0),)</f>
        <v>Maheu</v>
      </c>
      <c r="K272" s="1" cm="1">
        <f t="array" ref="K272">INDEX(Table4[Satisfaction Level (1 to 5)],MATCH(Table7[[#This Row],[Order ID]],Table4[Order ID],0),)</f>
        <v>5</v>
      </c>
    </row>
    <row r="273" spans="1:11" ht="14.25" customHeight="1" x14ac:dyDescent="0.35">
      <c r="A273" s="1">
        <v>272</v>
      </c>
      <c r="B273" s="1" t="s">
        <v>373</v>
      </c>
      <c r="C273" s="1" t="s">
        <v>2079</v>
      </c>
      <c r="D273" s="1">
        <v>6</v>
      </c>
      <c r="E273" s="1">
        <v>8</v>
      </c>
      <c r="F273" s="1">
        <f>Table7[[#This Row],[Quantity]]*Table7[[#This Row],[Unit Price]]</f>
        <v>48</v>
      </c>
      <c r="G273" s="1">
        <v>195</v>
      </c>
      <c r="H273" s="1" t="str">
        <f>_xlfn.XLOOKUP(Table7[[#This Row],[Order ID]],Table4[Order ID],Table4[Customer ID],"NOT FOUND",0)</f>
        <v>CUS41</v>
      </c>
      <c r="I273" s="1" t="str" cm="1">
        <f t="array" ref="I273">INDEX(Table2[Customer Frist Name],MATCH(Table7[[#This Row],[Customer ID]],Table2[Customer ID],0),)</f>
        <v>Tabor</v>
      </c>
      <c r="J273" s="1" t="str" cm="1">
        <f t="array" ref="J273">INDEX(Table2[Customer Last Name],MATCH(Table7[[#This Row],[Customer ID]],Table2[Customer ID],0),)</f>
        <v>Maheu</v>
      </c>
      <c r="K273" s="1" cm="1">
        <f t="array" ref="K273">INDEX(Table4[Satisfaction Level (1 to 5)],MATCH(Table7[[#This Row],[Order ID]],Table4[Order ID],0),)</f>
        <v>5</v>
      </c>
    </row>
    <row r="274" spans="1:11" ht="14.25" customHeight="1" x14ac:dyDescent="0.35">
      <c r="A274" s="1">
        <v>273</v>
      </c>
      <c r="B274" s="1" t="s">
        <v>373</v>
      </c>
      <c r="C274" s="1" t="s">
        <v>2093</v>
      </c>
      <c r="D274" s="1">
        <v>5</v>
      </c>
      <c r="E274" s="1">
        <v>3</v>
      </c>
      <c r="F274" s="1">
        <f>Table7[[#This Row],[Quantity]]*Table7[[#This Row],[Unit Price]]</f>
        <v>15</v>
      </c>
      <c r="G274" s="1">
        <v>195</v>
      </c>
      <c r="H274" s="1" t="str">
        <f>_xlfn.XLOOKUP(Table7[[#This Row],[Order ID]],Table4[Order ID],Table4[Customer ID],"NOT FOUND",0)</f>
        <v>CUS41</v>
      </c>
      <c r="I274" s="1" t="str" cm="1">
        <f t="array" ref="I274">INDEX(Table2[Customer Frist Name],MATCH(Table7[[#This Row],[Customer ID]],Table2[Customer ID],0),)</f>
        <v>Tabor</v>
      </c>
      <c r="J274" s="1" t="str" cm="1">
        <f t="array" ref="J274">INDEX(Table2[Customer Last Name],MATCH(Table7[[#This Row],[Customer ID]],Table2[Customer ID],0),)</f>
        <v>Maheu</v>
      </c>
      <c r="K274" s="1" cm="1">
        <f t="array" ref="K274">INDEX(Table4[Satisfaction Level (1 to 5)],MATCH(Table7[[#This Row],[Order ID]],Table4[Order ID],0),)</f>
        <v>5</v>
      </c>
    </row>
    <row r="275" spans="1:11" ht="14.25" customHeight="1" x14ac:dyDescent="0.35">
      <c r="A275" s="1">
        <v>274</v>
      </c>
      <c r="B275" s="1" t="s">
        <v>375</v>
      </c>
      <c r="C275" s="1" t="s">
        <v>2118</v>
      </c>
      <c r="D275" s="1">
        <v>3</v>
      </c>
      <c r="E275" s="1">
        <v>10</v>
      </c>
      <c r="F275" s="1">
        <f>Table7[[#This Row],[Quantity]]*Table7[[#This Row],[Unit Price]]</f>
        <v>30</v>
      </c>
      <c r="G275" s="1">
        <v>30</v>
      </c>
      <c r="H275" s="1" t="str">
        <f>_xlfn.XLOOKUP(Table7[[#This Row],[Order ID]],Table4[Order ID],Table4[Customer ID],"NOT FOUND",0)</f>
        <v>CUS41</v>
      </c>
      <c r="I275" s="1" t="str" cm="1">
        <f t="array" ref="I275">INDEX(Table2[Customer Frist Name],MATCH(Table7[[#This Row],[Customer ID]],Table2[Customer ID],0),)</f>
        <v>Tabor</v>
      </c>
      <c r="J275" s="1" t="str" cm="1">
        <f t="array" ref="J275">INDEX(Table2[Customer Last Name],MATCH(Table7[[#This Row],[Customer ID]],Table2[Customer ID],0),)</f>
        <v>Maheu</v>
      </c>
      <c r="K275" s="1" cm="1">
        <f t="array" ref="K275">INDEX(Table4[Satisfaction Level (1 to 5)],MATCH(Table7[[#This Row],[Order ID]],Table4[Order ID],0),)</f>
        <v>4</v>
      </c>
    </row>
    <row r="276" spans="1:11" ht="14.25" customHeight="1" x14ac:dyDescent="0.35">
      <c r="A276" s="1">
        <v>275</v>
      </c>
      <c r="B276" s="1" t="s">
        <v>377</v>
      </c>
      <c r="C276" s="1" t="s">
        <v>2079</v>
      </c>
      <c r="D276" s="1">
        <v>6</v>
      </c>
      <c r="E276" s="1">
        <v>8</v>
      </c>
      <c r="F276" s="1">
        <f>Table7[[#This Row],[Quantity]]*Table7[[#This Row],[Unit Price]]</f>
        <v>48</v>
      </c>
      <c r="G276" s="1">
        <v>121</v>
      </c>
      <c r="H276" s="1" t="str">
        <f>_xlfn.XLOOKUP(Table7[[#This Row],[Order ID]],Table4[Order ID],Table4[Customer ID],"NOT FOUND",0)</f>
        <v>CUS41</v>
      </c>
      <c r="I276" s="1" t="str" cm="1">
        <f t="array" ref="I276">INDEX(Table2[Customer Frist Name],MATCH(Table7[[#This Row],[Customer ID]],Table2[Customer ID],0),)</f>
        <v>Tabor</v>
      </c>
      <c r="J276" s="1" t="str" cm="1">
        <f t="array" ref="J276">INDEX(Table2[Customer Last Name],MATCH(Table7[[#This Row],[Customer ID]],Table2[Customer ID],0),)</f>
        <v>Maheu</v>
      </c>
      <c r="K276" s="1" cm="1">
        <f t="array" ref="K276">INDEX(Table4[Satisfaction Level (1 to 5)],MATCH(Table7[[#This Row],[Order ID]],Table4[Order ID],0),)</f>
        <v>1</v>
      </c>
    </row>
    <row r="277" spans="1:11" ht="14.25" customHeight="1" x14ac:dyDescent="0.35">
      <c r="A277" s="1">
        <v>276</v>
      </c>
      <c r="B277" s="1" t="s">
        <v>377</v>
      </c>
      <c r="C277" s="1" t="s">
        <v>2116</v>
      </c>
      <c r="D277" s="1">
        <v>1</v>
      </c>
      <c r="E277" s="1">
        <v>27</v>
      </c>
      <c r="F277" s="1">
        <f>Table7[[#This Row],[Quantity]]*Table7[[#This Row],[Unit Price]]</f>
        <v>27</v>
      </c>
      <c r="G277" s="1">
        <v>121</v>
      </c>
      <c r="H277" s="1" t="str">
        <f>_xlfn.XLOOKUP(Table7[[#This Row],[Order ID]],Table4[Order ID],Table4[Customer ID],"NOT FOUND",0)</f>
        <v>CUS41</v>
      </c>
      <c r="I277" s="1" t="str" cm="1">
        <f t="array" ref="I277">INDEX(Table2[Customer Frist Name],MATCH(Table7[[#This Row],[Customer ID]],Table2[Customer ID],0),)</f>
        <v>Tabor</v>
      </c>
      <c r="J277" s="1" t="str" cm="1">
        <f t="array" ref="J277">INDEX(Table2[Customer Last Name],MATCH(Table7[[#This Row],[Customer ID]],Table2[Customer ID],0),)</f>
        <v>Maheu</v>
      </c>
      <c r="K277" s="1" cm="1">
        <f t="array" ref="K277">INDEX(Table4[Satisfaction Level (1 to 5)],MATCH(Table7[[#This Row],[Order ID]],Table4[Order ID],0),)</f>
        <v>1</v>
      </c>
    </row>
    <row r="278" spans="1:11" ht="14.25" customHeight="1" x14ac:dyDescent="0.35">
      <c r="A278" s="1">
        <v>277</v>
      </c>
      <c r="B278" s="1" t="s">
        <v>377</v>
      </c>
      <c r="C278" s="1" t="s">
        <v>2119</v>
      </c>
      <c r="D278" s="1">
        <v>2</v>
      </c>
      <c r="E278" s="1">
        <v>23</v>
      </c>
      <c r="F278" s="1">
        <f>Table7[[#This Row],[Quantity]]*Table7[[#This Row],[Unit Price]]</f>
        <v>46</v>
      </c>
      <c r="G278" s="1">
        <v>121</v>
      </c>
      <c r="H278" s="1" t="str">
        <f>_xlfn.XLOOKUP(Table7[[#This Row],[Order ID]],Table4[Order ID],Table4[Customer ID],"NOT FOUND",0)</f>
        <v>CUS41</v>
      </c>
      <c r="I278" s="1" t="str" cm="1">
        <f t="array" ref="I278">INDEX(Table2[Customer Frist Name],MATCH(Table7[[#This Row],[Customer ID]],Table2[Customer ID],0),)</f>
        <v>Tabor</v>
      </c>
      <c r="J278" s="1" t="str" cm="1">
        <f t="array" ref="J278">INDEX(Table2[Customer Last Name],MATCH(Table7[[#This Row],[Customer ID]],Table2[Customer ID],0),)</f>
        <v>Maheu</v>
      </c>
      <c r="K278" s="1" cm="1">
        <f t="array" ref="K278">INDEX(Table4[Satisfaction Level (1 to 5)],MATCH(Table7[[#This Row],[Order ID]],Table4[Order ID],0),)</f>
        <v>1</v>
      </c>
    </row>
    <row r="279" spans="1:11" ht="14.25" customHeight="1" x14ac:dyDescent="0.35">
      <c r="A279" s="1">
        <v>278</v>
      </c>
      <c r="B279" s="1" t="s">
        <v>379</v>
      </c>
      <c r="C279" s="1" t="s">
        <v>2117</v>
      </c>
      <c r="D279" s="1">
        <v>6</v>
      </c>
      <c r="E279" s="1">
        <v>10</v>
      </c>
      <c r="F279" s="1">
        <f>Table7[[#This Row],[Quantity]]*Table7[[#This Row],[Unit Price]]</f>
        <v>60</v>
      </c>
      <c r="G279" s="1">
        <v>85</v>
      </c>
      <c r="H279" s="1" t="str">
        <f>_xlfn.XLOOKUP(Table7[[#This Row],[Order ID]],Table4[Order ID],Table4[Customer ID],"NOT FOUND",0)</f>
        <v>CUS41</v>
      </c>
      <c r="I279" s="1" t="str" cm="1">
        <f t="array" ref="I279">INDEX(Table2[Customer Frist Name],MATCH(Table7[[#This Row],[Customer ID]],Table2[Customer ID],0),)</f>
        <v>Tabor</v>
      </c>
      <c r="J279" s="1" t="str" cm="1">
        <f t="array" ref="J279">INDEX(Table2[Customer Last Name],MATCH(Table7[[#This Row],[Customer ID]],Table2[Customer ID],0),)</f>
        <v>Maheu</v>
      </c>
      <c r="K279" s="1" cm="1">
        <f t="array" ref="K279">INDEX(Table4[Satisfaction Level (1 to 5)],MATCH(Table7[[#This Row],[Order ID]],Table4[Order ID],0),)</f>
        <v>5</v>
      </c>
    </row>
    <row r="280" spans="1:11" ht="14.25" customHeight="1" x14ac:dyDescent="0.35">
      <c r="A280" s="1">
        <v>279</v>
      </c>
      <c r="B280" s="1" t="s">
        <v>379</v>
      </c>
      <c r="C280" s="1" t="s">
        <v>2073</v>
      </c>
      <c r="D280" s="1">
        <v>1</v>
      </c>
      <c r="E280" s="1">
        <v>25</v>
      </c>
      <c r="F280" s="1">
        <f>Table7[[#This Row],[Quantity]]*Table7[[#This Row],[Unit Price]]</f>
        <v>25</v>
      </c>
      <c r="G280" s="1">
        <v>85</v>
      </c>
      <c r="H280" s="1" t="str">
        <f>_xlfn.XLOOKUP(Table7[[#This Row],[Order ID]],Table4[Order ID],Table4[Customer ID],"NOT FOUND",0)</f>
        <v>CUS41</v>
      </c>
      <c r="I280" s="1" t="str" cm="1">
        <f t="array" ref="I280">INDEX(Table2[Customer Frist Name],MATCH(Table7[[#This Row],[Customer ID]],Table2[Customer ID],0),)</f>
        <v>Tabor</v>
      </c>
      <c r="J280" s="1" t="str" cm="1">
        <f t="array" ref="J280">INDEX(Table2[Customer Last Name],MATCH(Table7[[#This Row],[Customer ID]],Table2[Customer ID],0),)</f>
        <v>Maheu</v>
      </c>
      <c r="K280" s="1" cm="1">
        <f t="array" ref="K280">INDEX(Table4[Satisfaction Level (1 to 5)],MATCH(Table7[[#This Row],[Order ID]],Table4[Order ID],0),)</f>
        <v>5</v>
      </c>
    </row>
    <row r="281" spans="1:11" ht="14.25" customHeight="1" x14ac:dyDescent="0.35">
      <c r="A281" s="1">
        <v>280</v>
      </c>
      <c r="B281" s="1" t="s">
        <v>381</v>
      </c>
      <c r="C281" s="1" t="s">
        <v>2118</v>
      </c>
      <c r="D281" s="1">
        <v>3</v>
      </c>
      <c r="E281" s="1">
        <v>10</v>
      </c>
      <c r="F281" s="1">
        <f>Table7[[#This Row],[Quantity]]*Table7[[#This Row],[Unit Price]]</f>
        <v>30</v>
      </c>
      <c r="G281" s="1">
        <v>46</v>
      </c>
      <c r="H281" s="1" t="str">
        <f>_xlfn.XLOOKUP(Table7[[#This Row],[Order ID]],Table4[Order ID],Table4[Customer ID],"NOT FOUND",0)</f>
        <v>CUS41</v>
      </c>
      <c r="I281" s="1" t="str" cm="1">
        <f t="array" ref="I281">INDEX(Table2[Customer Frist Name],MATCH(Table7[[#This Row],[Customer ID]],Table2[Customer ID],0),)</f>
        <v>Tabor</v>
      </c>
      <c r="J281" s="1" t="str" cm="1">
        <f t="array" ref="J281">INDEX(Table2[Customer Last Name],MATCH(Table7[[#This Row],[Customer ID]],Table2[Customer ID],0),)</f>
        <v>Maheu</v>
      </c>
      <c r="K281" s="1" cm="1">
        <f t="array" ref="K281">INDEX(Table4[Satisfaction Level (1 to 5)],MATCH(Table7[[#This Row],[Order ID]],Table4[Order ID],0),)</f>
        <v>2</v>
      </c>
    </row>
    <row r="282" spans="1:11" ht="14.25" customHeight="1" x14ac:dyDescent="0.35">
      <c r="A282" s="1">
        <v>281</v>
      </c>
      <c r="B282" s="1" t="s">
        <v>381</v>
      </c>
      <c r="C282" s="1" t="s">
        <v>2079</v>
      </c>
      <c r="D282" s="1">
        <v>2</v>
      </c>
      <c r="E282" s="1">
        <v>8</v>
      </c>
      <c r="F282" s="1">
        <f>Table7[[#This Row],[Quantity]]*Table7[[#This Row],[Unit Price]]</f>
        <v>16</v>
      </c>
      <c r="G282" s="1">
        <v>46</v>
      </c>
      <c r="H282" s="1" t="str">
        <f>_xlfn.XLOOKUP(Table7[[#This Row],[Order ID]],Table4[Order ID],Table4[Customer ID],"NOT FOUND",0)</f>
        <v>CUS41</v>
      </c>
      <c r="I282" s="1" t="str" cm="1">
        <f t="array" ref="I282">INDEX(Table2[Customer Frist Name],MATCH(Table7[[#This Row],[Customer ID]],Table2[Customer ID],0),)</f>
        <v>Tabor</v>
      </c>
      <c r="J282" s="1" t="str" cm="1">
        <f t="array" ref="J282">INDEX(Table2[Customer Last Name],MATCH(Table7[[#This Row],[Customer ID]],Table2[Customer ID],0),)</f>
        <v>Maheu</v>
      </c>
      <c r="K282" s="1" cm="1">
        <f t="array" ref="K282">INDEX(Table4[Satisfaction Level (1 to 5)],MATCH(Table7[[#This Row],[Order ID]],Table4[Order ID],0),)</f>
        <v>2</v>
      </c>
    </row>
    <row r="283" spans="1:11" ht="14.25" customHeight="1" x14ac:dyDescent="0.35">
      <c r="A283" s="1">
        <v>282</v>
      </c>
      <c r="B283" s="1" t="s">
        <v>383</v>
      </c>
      <c r="C283" s="1" t="s">
        <v>2068</v>
      </c>
      <c r="D283" s="1">
        <v>5</v>
      </c>
      <c r="E283" s="1">
        <v>20</v>
      </c>
      <c r="F283" s="1">
        <f>Table7[[#This Row],[Quantity]]*Table7[[#This Row],[Unit Price]]</f>
        <v>100</v>
      </c>
      <c r="G283" s="1">
        <v>214</v>
      </c>
      <c r="H283" s="1" t="str">
        <f>_xlfn.XLOOKUP(Table7[[#This Row],[Order ID]],Table4[Order ID],Table4[Customer ID],"NOT FOUND",0)</f>
        <v>CUS41</v>
      </c>
      <c r="I283" s="1" t="str" cm="1">
        <f t="array" ref="I283">INDEX(Table2[Customer Frist Name],MATCH(Table7[[#This Row],[Customer ID]],Table2[Customer ID],0),)</f>
        <v>Tabor</v>
      </c>
      <c r="J283" s="1" t="str" cm="1">
        <f t="array" ref="J283">INDEX(Table2[Customer Last Name],MATCH(Table7[[#This Row],[Customer ID]],Table2[Customer ID],0),)</f>
        <v>Maheu</v>
      </c>
      <c r="K283" s="1" cm="1">
        <f t="array" ref="K283">INDEX(Table4[Satisfaction Level (1 to 5)],MATCH(Table7[[#This Row],[Order ID]],Table4[Order ID],0),)</f>
        <v>5</v>
      </c>
    </row>
    <row r="284" spans="1:11" ht="14.25" customHeight="1" x14ac:dyDescent="0.35">
      <c r="A284" s="1">
        <v>283</v>
      </c>
      <c r="B284" s="1" t="s">
        <v>383</v>
      </c>
      <c r="C284" s="1" t="s">
        <v>2100</v>
      </c>
      <c r="D284" s="1">
        <v>4</v>
      </c>
      <c r="E284" s="1">
        <v>6</v>
      </c>
      <c r="F284" s="1">
        <f>Table7[[#This Row],[Quantity]]*Table7[[#This Row],[Unit Price]]</f>
        <v>24</v>
      </c>
      <c r="G284" s="1">
        <v>214</v>
      </c>
      <c r="H284" s="1" t="str">
        <f>_xlfn.XLOOKUP(Table7[[#This Row],[Order ID]],Table4[Order ID],Table4[Customer ID],"NOT FOUND",0)</f>
        <v>CUS41</v>
      </c>
      <c r="I284" s="1" t="str" cm="1">
        <f t="array" ref="I284">INDEX(Table2[Customer Frist Name],MATCH(Table7[[#This Row],[Customer ID]],Table2[Customer ID],0),)</f>
        <v>Tabor</v>
      </c>
      <c r="J284" s="1" t="str" cm="1">
        <f t="array" ref="J284">INDEX(Table2[Customer Last Name],MATCH(Table7[[#This Row],[Customer ID]],Table2[Customer ID],0),)</f>
        <v>Maheu</v>
      </c>
      <c r="K284" s="1" cm="1">
        <f t="array" ref="K284">INDEX(Table4[Satisfaction Level (1 to 5)],MATCH(Table7[[#This Row],[Order ID]],Table4[Order ID],0),)</f>
        <v>5</v>
      </c>
    </row>
    <row r="285" spans="1:11" ht="14.25" customHeight="1" x14ac:dyDescent="0.35">
      <c r="A285" s="1">
        <v>284</v>
      </c>
      <c r="B285" s="1" t="s">
        <v>383</v>
      </c>
      <c r="C285" s="1" t="s">
        <v>2084</v>
      </c>
      <c r="D285" s="1">
        <v>2</v>
      </c>
      <c r="E285" s="1">
        <v>6</v>
      </c>
      <c r="F285" s="1">
        <f>Table7[[#This Row],[Quantity]]*Table7[[#This Row],[Unit Price]]</f>
        <v>12</v>
      </c>
      <c r="G285" s="1">
        <v>214</v>
      </c>
      <c r="H285" s="1" t="str">
        <f>_xlfn.XLOOKUP(Table7[[#This Row],[Order ID]],Table4[Order ID],Table4[Customer ID],"NOT FOUND",0)</f>
        <v>CUS41</v>
      </c>
      <c r="I285" s="1" t="str" cm="1">
        <f t="array" ref="I285">INDEX(Table2[Customer Frist Name],MATCH(Table7[[#This Row],[Customer ID]],Table2[Customer ID],0),)</f>
        <v>Tabor</v>
      </c>
      <c r="J285" s="1" t="str" cm="1">
        <f t="array" ref="J285">INDEX(Table2[Customer Last Name],MATCH(Table7[[#This Row],[Customer ID]],Table2[Customer ID],0),)</f>
        <v>Maheu</v>
      </c>
      <c r="K285" s="1" cm="1">
        <f t="array" ref="K285">INDEX(Table4[Satisfaction Level (1 to 5)],MATCH(Table7[[#This Row],[Order ID]],Table4[Order ID],0),)</f>
        <v>5</v>
      </c>
    </row>
    <row r="286" spans="1:11" ht="14.25" customHeight="1" x14ac:dyDescent="0.35">
      <c r="A286" s="1">
        <v>285</v>
      </c>
      <c r="B286" s="1" t="s">
        <v>383</v>
      </c>
      <c r="C286" s="1" t="s">
        <v>2098</v>
      </c>
      <c r="D286" s="1">
        <v>6</v>
      </c>
      <c r="E286" s="1">
        <v>13</v>
      </c>
      <c r="F286" s="1">
        <f>Table7[[#This Row],[Quantity]]*Table7[[#This Row],[Unit Price]]</f>
        <v>78</v>
      </c>
      <c r="G286" s="1">
        <v>214</v>
      </c>
      <c r="H286" s="1" t="str">
        <f>_xlfn.XLOOKUP(Table7[[#This Row],[Order ID]],Table4[Order ID],Table4[Customer ID],"NOT FOUND",0)</f>
        <v>CUS41</v>
      </c>
      <c r="I286" s="1" t="str" cm="1">
        <f t="array" ref="I286">INDEX(Table2[Customer Frist Name],MATCH(Table7[[#This Row],[Customer ID]],Table2[Customer ID],0),)</f>
        <v>Tabor</v>
      </c>
      <c r="J286" s="1" t="str" cm="1">
        <f t="array" ref="J286">INDEX(Table2[Customer Last Name],MATCH(Table7[[#This Row],[Customer ID]],Table2[Customer ID],0),)</f>
        <v>Maheu</v>
      </c>
      <c r="K286" s="1" cm="1">
        <f t="array" ref="K286">INDEX(Table4[Satisfaction Level (1 to 5)],MATCH(Table7[[#This Row],[Order ID]],Table4[Order ID],0),)</f>
        <v>5</v>
      </c>
    </row>
    <row r="287" spans="1:11" ht="14.25" customHeight="1" x14ac:dyDescent="0.35">
      <c r="A287" s="1">
        <v>286</v>
      </c>
      <c r="B287" s="1" t="s">
        <v>385</v>
      </c>
      <c r="C287" s="1" t="s">
        <v>2071</v>
      </c>
      <c r="D287" s="1">
        <v>3</v>
      </c>
      <c r="E287" s="1">
        <v>5</v>
      </c>
      <c r="F287" s="1">
        <f>Table7[[#This Row],[Quantity]]*Table7[[#This Row],[Unit Price]]</f>
        <v>15</v>
      </c>
      <c r="G287" s="1">
        <v>160</v>
      </c>
      <c r="H287" s="1" t="str">
        <f>_xlfn.XLOOKUP(Table7[[#This Row],[Order ID]],Table4[Order ID],Table4[Customer ID],"NOT FOUND",0)</f>
        <v>CUS42</v>
      </c>
      <c r="I287" s="1" t="str" cm="1">
        <f t="array" ref="I287">INDEX(Table2[Customer Frist Name],MATCH(Table7[[#This Row],[Customer ID]],Table2[Customer ID],0),)</f>
        <v>Noémi</v>
      </c>
      <c r="J287" s="1" t="str" cm="1">
        <f t="array" ref="J287">INDEX(Table2[Customer Last Name],MATCH(Table7[[#This Row],[Customer ID]],Table2[Customer ID],0),)</f>
        <v>Lambert</v>
      </c>
      <c r="K287" s="1" cm="1">
        <f t="array" ref="K287">INDEX(Table4[Satisfaction Level (1 to 5)],MATCH(Table7[[#This Row],[Order ID]],Table4[Order ID],0),)</f>
        <v>5</v>
      </c>
    </row>
    <row r="288" spans="1:11" ht="14.25" customHeight="1" x14ac:dyDescent="0.35">
      <c r="A288" s="1">
        <v>287</v>
      </c>
      <c r="B288" s="1" t="s">
        <v>385</v>
      </c>
      <c r="C288" s="1" t="s">
        <v>2066</v>
      </c>
      <c r="D288" s="1">
        <v>5</v>
      </c>
      <c r="E288" s="1">
        <v>29</v>
      </c>
      <c r="F288" s="1">
        <f>Table7[[#This Row],[Quantity]]*Table7[[#This Row],[Unit Price]]</f>
        <v>145</v>
      </c>
      <c r="G288" s="1">
        <v>160</v>
      </c>
      <c r="H288" s="1" t="str">
        <f>_xlfn.XLOOKUP(Table7[[#This Row],[Order ID]],Table4[Order ID],Table4[Customer ID],"NOT FOUND",0)</f>
        <v>CUS42</v>
      </c>
      <c r="I288" s="1" t="str" cm="1">
        <f t="array" ref="I288">INDEX(Table2[Customer Frist Name],MATCH(Table7[[#This Row],[Customer ID]],Table2[Customer ID],0),)</f>
        <v>Noémi</v>
      </c>
      <c r="J288" s="1" t="str" cm="1">
        <f t="array" ref="J288">INDEX(Table2[Customer Last Name],MATCH(Table7[[#This Row],[Customer ID]],Table2[Customer ID],0),)</f>
        <v>Lambert</v>
      </c>
      <c r="K288" s="1" cm="1">
        <f t="array" ref="K288">INDEX(Table4[Satisfaction Level (1 to 5)],MATCH(Table7[[#This Row],[Order ID]],Table4[Order ID],0),)</f>
        <v>5</v>
      </c>
    </row>
    <row r="289" spans="1:11" ht="14.25" customHeight="1" x14ac:dyDescent="0.35">
      <c r="A289" s="1">
        <v>288</v>
      </c>
      <c r="B289" s="1" t="s">
        <v>389</v>
      </c>
      <c r="C289" s="1" t="s">
        <v>2079</v>
      </c>
      <c r="D289" s="1">
        <v>3</v>
      </c>
      <c r="E289" s="1">
        <v>8</v>
      </c>
      <c r="F289" s="1">
        <f>Table7[[#This Row],[Quantity]]*Table7[[#This Row],[Unit Price]]</f>
        <v>24</v>
      </c>
      <c r="G289" s="1">
        <v>90</v>
      </c>
      <c r="H289" s="1" t="str">
        <f>_xlfn.XLOOKUP(Table7[[#This Row],[Order ID]],Table4[Order ID],Table4[Customer ID],"NOT FOUND",0)</f>
        <v>CUS42</v>
      </c>
      <c r="I289" s="1" t="str" cm="1">
        <f t="array" ref="I289">INDEX(Table2[Customer Frist Name],MATCH(Table7[[#This Row],[Customer ID]],Table2[Customer ID],0),)</f>
        <v>Noémi</v>
      </c>
      <c r="J289" s="1" t="str" cm="1">
        <f t="array" ref="J289">INDEX(Table2[Customer Last Name],MATCH(Table7[[#This Row],[Customer ID]],Table2[Customer ID],0),)</f>
        <v>Lambert</v>
      </c>
      <c r="K289" s="1" cm="1">
        <f t="array" ref="K289">INDEX(Table4[Satisfaction Level (1 to 5)],MATCH(Table7[[#This Row],[Order ID]],Table4[Order ID],0),)</f>
        <v>2</v>
      </c>
    </row>
    <row r="290" spans="1:11" ht="14.25" customHeight="1" x14ac:dyDescent="0.35">
      <c r="A290" s="1">
        <v>289</v>
      </c>
      <c r="B290" s="1" t="s">
        <v>389</v>
      </c>
      <c r="C290" s="1" t="s">
        <v>2076</v>
      </c>
      <c r="D290" s="1">
        <v>3</v>
      </c>
      <c r="E290" s="1">
        <v>14</v>
      </c>
      <c r="F290" s="1">
        <f>Table7[[#This Row],[Quantity]]*Table7[[#This Row],[Unit Price]]</f>
        <v>42</v>
      </c>
      <c r="G290" s="1">
        <v>90</v>
      </c>
      <c r="H290" s="1" t="str">
        <f>_xlfn.XLOOKUP(Table7[[#This Row],[Order ID]],Table4[Order ID],Table4[Customer ID],"NOT FOUND",0)</f>
        <v>CUS42</v>
      </c>
      <c r="I290" s="1" t="str" cm="1">
        <f t="array" ref="I290">INDEX(Table2[Customer Frist Name],MATCH(Table7[[#This Row],[Customer ID]],Table2[Customer ID],0),)</f>
        <v>Noémi</v>
      </c>
      <c r="J290" s="1" t="str" cm="1">
        <f t="array" ref="J290">INDEX(Table2[Customer Last Name],MATCH(Table7[[#This Row],[Customer ID]],Table2[Customer ID],0),)</f>
        <v>Lambert</v>
      </c>
      <c r="K290" s="1" cm="1">
        <f t="array" ref="K290">INDEX(Table4[Satisfaction Level (1 to 5)],MATCH(Table7[[#This Row],[Order ID]],Table4[Order ID],0),)</f>
        <v>2</v>
      </c>
    </row>
    <row r="291" spans="1:11" ht="14.25" customHeight="1" x14ac:dyDescent="0.35">
      <c r="A291" s="1">
        <v>290</v>
      </c>
      <c r="B291" s="1" t="s">
        <v>389</v>
      </c>
      <c r="C291" s="1" t="s">
        <v>2080</v>
      </c>
      <c r="D291" s="1">
        <v>4</v>
      </c>
      <c r="E291" s="1">
        <v>6</v>
      </c>
      <c r="F291" s="1">
        <f>Table7[[#This Row],[Quantity]]*Table7[[#This Row],[Unit Price]]</f>
        <v>24</v>
      </c>
      <c r="G291" s="1">
        <v>90</v>
      </c>
      <c r="H291" s="1" t="str">
        <f>_xlfn.XLOOKUP(Table7[[#This Row],[Order ID]],Table4[Order ID],Table4[Customer ID],"NOT FOUND",0)</f>
        <v>CUS42</v>
      </c>
      <c r="I291" s="1" t="str" cm="1">
        <f t="array" ref="I291">INDEX(Table2[Customer Frist Name],MATCH(Table7[[#This Row],[Customer ID]],Table2[Customer ID],0),)</f>
        <v>Noémi</v>
      </c>
      <c r="J291" s="1" t="str" cm="1">
        <f t="array" ref="J291">INDEX(Table2[Customer Last Name],MATCH(Table7[[#This Row],[Customer ID]],Table2[Customer ID],0),)</f>
        <v>Lambert</v>
      </c>
      <c r="K291" s="1" cm="1">
        <f t="array" ref="K291">INDEX(Table4[Satisfaction Level (1 to 5)],MATCH(Table7[[#This Row],[Order ID]],Table4[Order ID],0),)</f>
        <v>2</v>
      </c>
    </row>
    <row r="292" spans="1:11" ht="14.25" customHeight="1" x14ac:dyDescent="0.35">
      <c r="A292" s="1">
        <v>291</v>
      </c>
      <c r="B292" s="1" t="s">
        <v>391</v>
      </c>
      <c r="C292" s="1" t="s">
        <v>2092</v>
      </c>
      <c r="D292" s="1">
        <v>2</v>
      </c>
      <c r="E292" s="1">
        <v>17</v>
      </c>
      <c r="F292" s="1">
        <f>Table7[[#This Row],[Quantity]]*Table7[[#This Row],[Unit Price]]</f>
        <v>34</v>
      </c>
      <c r="G292" s="1">
        <v>56</v>
      </c>
      <c r="H292" s="1" t="str">
        <f>_xlfn.XLOOKUP(Table7[[#This Row],[Order ID]],Table4[Order ID],Table4[Customer ID],"NOT FOUND",0)</f>
        <v>CUS42</v>
      </c>
      <c r="I292" s="1" t="str" cm="1">
        <f t="array" ref="I292">INDEX(Table2[Customer Frist Name],MATCH(Table7[[#This Row],[Customer ID]],Table2[Customer ID],0),)</f>
        <v>Noémi</v>
      </c>
      <c r="J292" s="1" t="str" cm="1">
        <f t="array" ref="J292">INDEX(Table2[Customer Last Name],MATCH(Table7[[#This Row],[Customer ID]],Table2[Customer ID],0),)</f>
        <v>Lambert</v>
      </c>
      <c r="K292" s="1" cm="1">
        <f t="array" ref="K292">INDEX(Table4[Satisfaction Level (1 to 5)],MATCH(Table7[[#This Row],[Order ID]],Table4[Order ID],0),)</f>
        <v>2</v>
      </c>
    </row>
    <row r="293" spans="1:11" ht="14.25" customHeight="1" x14ac:dyDescent="0.35">
      <c r="A293" s="1">
        <v>292</v>
      </c>
      <c r="B293" s="1" t="s">
        <v>391</v>
      </c>
      <c r="C293" s="1" t="s">
        <v>2064</v>
      </c>
      <c r="D293" s="1">
        <v>2</v>
      </c>
      <c r="E293" s="1">
        <v>11</v>
      </c>
      <c r="F293" s="1">
        <f>Table7[[#This Row],[Quantity]]*Table7[[#This Row],[Unit Price]]</f>
        <v>22</v>
      </c>
      <c r="G293" s="1">
        <v>56</v>
      </c>
      <c r="H293" s="1" t="str">
        <f>_xlfn.XLOOKUP(Table7[[#This Row],[Order ID]],Table4[Order ID],Table4[Customer ID],"NOT FOUND",0)</f>
        <v>CUS42</v>
      </c>
      <c r="I293" s="1" t="str" cm="1">
        <f t="array" ref="I293">INDEX(Table2[Customer Frist Name],MATCH(Table7[[#This Row],[Customer ID]],Table2[Customer ID],0),)</f>
        <v>Noémi</v>
      </c>
      <c r="J293" s="1" t="str" cm="1">
        <f t="array" ref="J293">INDEX(Table2[Customer Last Name],MATCH(Table7[[#This Row],[Customer ID]],Table2[Customer ID],0),)</f>
        <v>Lambert</v>
      </c>
      <c r="K293" s="1" cm="1">
        <f t="array" ref="K293">INDEX(Table4[Satisfaction Level (1 to 5)],MATCH(Table7[[#This Row],[Order ID]],Table4[Order ID],0),)</f>
        <v>2</v>
      </c>
    </row>
    <row r="294" spans="1:11" ht="14.25" customHeight="1" x14ac:dyDescent="0.35">
      <c r="A294" s="1">
        <v>293</v>
      </c>
      <c r="B294" s="1" t="s">
        <v>393</v>
      </c>
      <c r="C294" s="1" t="s">
        <v>2073</v>
      </c>
      <c r="D294" s="1">
        <v>5</v>
      </c>
      <c r="E294" s="1">
        <v>25</v>
      </c>
      <c r="F294" s="1">
        <f>Table7[[#This Row],[Quantity]]*Table7[[#This Row],[Unit Price]]</f>
        <v>125</v>
      </c>
      <c r="G294" s="1">
        <v>201</v>
      </c>
      <c r="H294" s="1" t="str">
        <f>_xlfn.XLOOKUP(Table7[[#This Row],[Order ID]],Table4[Order ID],Table4[Customer ID],"NOT FOUND",0)</f>
        <v>CUS42</v>
      </c>
      <c r="I294" s="1" t="str" cm="1">
        <f t="array" ref="I294">INDEX(Table2[Customer Frist Name],MATCH(Table7[[#This Row],[Customer ID]],Table2[Customer ID],0),)</f>
        <v>Noémi</v>
      </c>
      <c r="J294" s="1" t="str" cm="1">
        <f t="array" ref="J294">INDEX(Table2[Customer Last Name],MATCH(Table7[[#This Row],[Customer ID]],Table2[Customer ID],0),)</f>
        <v>Lambert</v>
      </c>
      <c r="K294" s="1" cm="1">
        <f t="array" ref="K294">INDEX(Table4[Satisfaction Level (1 to 5)],MATCH(Table7[[#This Row],[Order ID]],Table4[Order ID],0),)</f>
        <v>2</v>
      </c>
    </row>
    <row r="295" spans="1:11" ht="14.25" customHeight="1" x14ac:dyDescent="0.35">
      <c r="A295" s="1">
        <v>294</v>
      </c>
      <c r="B295" s="1" t="s">
        <v>393</v>
      </c>
      <c r="C295" s="1" t="s">
        <v>2080</v>
      </c>
      <c r="D295" s="1">
        <v>6</v>
      </c>
      <c r="E295" s="1">
        <v>6</v>
      </c>
      <c r="F295" s="1">
        <f>Table7[[#This Row],[Quantity]]*Table7[[#This Row],[Unit Price]]</f>
        <v>36</v>
      </c>
      <c r="G295" s="1">
        <v>201</v>
      </c>
      <c r="H295" s="1" t="str">
        <f>_xlfn.XLOOKUP(Table7[[#This Row],[Order ID]],Table4[Order ID],Table4[Customer ID],"NOT FOUND",0)</f>
        <v>CUS42</v>
      </c>
      <c r="I295" s="1" t="str" cm="1">
        <f t="array" ref="I295">INDEX(Table2[Customer Frist Name],MATCH(Table7[[#This Row],[Customer ID]],Table2[Customer ID],0),)</f>
        <v>Noémi</v>
      </c>
      <c r="J295" s="1" t="str" cm="1">
        <f t="array" ref="J295">INDEX(Table2[Customer Last Name],MATCH(Table7[[#This Row],[Customer ID]],Table2[Customer ID],0),)</f>
        <v>Lambert</v>
      </c>
      <c r="K295" s="1" cm="1">
        <f t="array" ref="K295">INDEX(Table4[Satisfaction Level (1 to 5)],MATCH(Table7[[#This Row],[Order ID]],Table4[Order ID],0),)</f>
        <v>2</v>
      </c>
    </row>
    <row r="296" spans="1:11" ht="14.25" customHeight="1" x14ac:dyDescent="0.35">
      <c r="A296" s="1">
        <v>295</v>
      </c>
      <c r="B296" s="1" t="s">
        <v>393</v>
      </c>
      <c r="C296" s="1" t="s">
        <v>2065</v>
      </c>
      <c r="D296" s="1">
        <v>2</v>
      </c>
      <c r="E296" s="1">
        <v>20</v>
      </c>
      <c r="F296" s="1">
        <f>Table7[[#This Row],[Quantity]]*Table7[[#This Row],[Unit Price]]</f>
        <v>40</v>
      </c>
      <c r="G296" s="1">
        <v>201</v>
      </c>
      <c r="H296" s="1" t="str">
        <f>_xlfn.XLOOKUP(Table7[[#This Row],[Order ID]],Table4[Order ID],Table4[Customer ID],"NOT FOUND",0)</f>
        <v>CUS42</v>
      </c>
      <c r="I296" s="1" t="str" cm="1">
        <f t="array" ref="I296">INDEX(Table2[Customer Frist Name],MATCH(Table7[[#This Row],[Customer ID]],Table2[Customer ID],0),)</f>
        <v>Noémi</v>
      </c>
      <c r="J296" s="1" t="str" cm="1">
        <f t="array" ref="J296">INDEX(Table2[Customer Last Name],MATCH(Table7[[#This Row],[Customer ID]],Table2[Customer ID],0),)</f>
        <v>Lambert</v>
      </c>
      <c r="K296" s="1" cm="1">
        <f t="array" ref="K296">INDEX(Table4[Satisfaction Level (1 to 5)],MATCH(Table7[[#This Row],[Order ID]],Table4[Order ID],0),)</f>
        <v>2</v>
      </c>
    </row>
    <row r="297" spans="1:11" ht="14.25" customHeight="1" x14ac:dyDescent="0.35">
      <c r="A297" s="1">
        <v>296</v>
      </c>
      <c r="B297" s="1" t="s">
        <v>395</v>
      </c>
      <c r="C297" s="1" t="s">
        <v>2116</v>
      </c>
      <c r="D297" s="1">
        <v>1</v>
      </c>
      <c r="E297" s="1">
        <v>27</v>
      </c>
      <c r="F297" s="1">
        <f>Table7[[#This Row],[Quantity]]*Table7[[#This Row],[Unit Price]]</f>
        <v>27</v>
      </c>
      <c r="G297" s="1">
        <v>32</v>
      </c>
      <c r="H297" s="1" t="str">
        <f>_xlfn.XLOOKUP(Table7[[#This Row],[Order ID]],Table4[Order ID],Table4[Customer ID],"NOT FOUND",0)</f>
        <v>CUS42</v>
      </c>
      <c r="I297" s="1" t="str" cm="1">
        <f t="array" ref="I297">INDEX(Table2[Customer Frist Name],MATCH(Table7[[#This Row],[Customer ID]],Table2[Customer ID],0),)</f>
        <v>Noémi</v>
      </c>
      <c r="J297" s="1" t="str" cm="1">
        <f t="array" ref="J297">INDEX(Table2[Customer Last Name],MATCH(Table7[[#This Row],[Customer ID]],Table2[Customer ID],0),)</f>
        <v>Lambert</v>
      </c>
      <c r="K297" s="1" cm="1">
        <f t="array" ref="K297">INDEX(Table4[Satisfaction Level (1 to 5)],MATCH(Table7[[#This Row],[Order ID]],Table4[Order ID],0),)</f>
        <v>3</v>
      </c>
    </row>
    <row r="298" spans="1:11" ht="14.25" customHeight="1" x14ac:dyDescent="0.35">
      <c r="A298" s="1">
        <v>297</v>
      </c>
      <c r="B298" s="1" t="s">
        <v>395</v>
      </c>
      <c r="C298" s="1" t="s">
        <v>2071</v>
      </c>
      <c r="D298" s="1">
        <v>1</v>
      </c>
      <c r="E298" s="1">
        <v>5</v>
      </c>
      <c r="F298" s="1">
        <f>Table7[[#This Row],[Quantity]]*Table7[[#This Row],[Unit Price]]</f>
        <v>5</v>
      </c>
      <c r="G298" s="1">
        <v>32</v>
      </c>
      <c r="H298" s="1" t="str">
        <f>_xlfn.XLOOKUP(Table7[[#This Row],[Order ID]],Table4[Order ID],Table4[Customer ID],"NOT FOUND",0)</f>
        <v>CUS42</v>
      </c>
      <c r="I298" s="1" t="str" cm="1">
        <f t="array" ref="I298">INDEX(Table2[Customer Frist Name],MATCH(Table7[[#This Row],[Customer ID]],Table2[Customer ID],0),)</f>
        <v>Noémi</v>
      </c>
      <c r="J298" s="1" t="str" cm="1">
        <f t="array" ref="J298">INDEX(Table2[Customer Last Name],MATCH(Table7[[#This Row],[Customer ID]],Table2[Customer ID],0),)</f>
        <v>Lambert</v>
      </c>
      <c r="K298" s="1" cm="1">
        <f t="array" ref="K298">INDEX(Table4[Satisfaction Level (1 to 5)],MATCH(Table7[[#This Row],[Order ID]],Table4[Order ID],0),)</f>
        <v>3</v>
      </c>
    </row>
    <row r="299" spans="1:11" ht="14.25" customHeight="1" x14ac:dyDescent="0.35">
      <c r="A299" s="1">
        <v>298</v>
      </c>
      <c r="B299" s="1" t="s">
        <v>397</v>
      </c>
      <c r="C299" s="1" t="s">
        <v>2118</v>
      </c>
      <c r="D299" s="1">
        <v>1</v>
      </c>
      <c r="E299" s="1">
        <v>10</v>
      </c>
      <c r="F299" s="1">
        <f>Table7[[#This Row],[Quantity]]*Table7[[#This Row],[Unit Price]]</f>
        <v>10</v>
      </c>
      <c r="G299" s="1">
        <v>10</v>
      </c>
      <c r="H299" s="1" t="str">
        <f>_xlfn.XLOOKUP(Table7[[#This Row],[Order ID]],Table4[Order ID],Table4[Customer ID],"NOT FOUND",0)</f>
        <v>CUS43</v>
      </c>
      <c r="I299" s="1" t="str" cm="1">
        <f t="array" ref="I299">INDEX(Table2[Customer Frist Name],MATCH(Table7[[#This Row],[Customer ID]],Table2[Customer ID],0),)</f>
        <v>Jay</v>
      </c>
      <c r="J299" s="1" t="str" cm="1">
        <f t="array" ref="J299">INDEX(Table2[Customer Last Name],MATCH(Table7[[#This Row],[Customer ID]],Table2[Customer ID],0),)</f>
        <v>Blondlot</v>
      </c>
      <c r="K299" s="1" cm="1">
        <f t="array" ref="K299">INDEX(Table4[Satisfaction Level (1 to 5)],MATCH(Table7[[#This Row],[Order ID]],Table4[Order ID],0),)</f>
        <v>5</v>
      </c>
    </row>
    <row r="300" spans="1:11" ht="14.25" customHeight="1" x14ac:dyDescent="0.35">
      <c r="A300" s="1">
        <v>299</v>
      </c>
      <c r="B300" s="1" t="s">
        <v>401</v>
      </c>
      <c r="C300" s="1" t="s">
        <v>2067</v>
      </c>
      <c r="D300" s="1">
        <v>4</v>
      </c>
      <c r="E300" s="1">
        <v>28</v>
      </c>
      <c r="F300" s="1">
        <f>Table7[[#This Row],[Quantity]]*Table7[[#This Row],[Unit Price]]</f>
        <v>112</v>
      </c>
      <c r="G300" s="1">
        <v>197</v>
      </c>
      <c r="H300" s="1" t="str">
        <f>_xlfn.XLOOKUP(Table7[[#This Row],[Order ID]],Table4[Order ID],Table4[Customer ID],"NOT FOUND",0)</f>
        <v>CUS43</v>
      </c>
      <c r="I300" s="1" t="str" cm="1">
        <f t="array" ref="I300">INDEX(Table2[Customer Frist Name],MATCH(Table7[[#This Row],[Customer ID]],Table2[Customer ID],0),)</f>
        <v>Jay</v>
      </c>
      <c r="J300" s="1" t="str" cm="1">
        <f t="array" ref="J300">INDEX(Table2[Customer Last Name],MATCH(Table7[[#This Row],[Customer ID]],Table2[Customer ID],0),)</f>
        <v>Blondlot</v>
      </c>
      <c r="K300" s="1" cm="1">
        <f t="array" ref="K300">INDEX(Table4[Satisfaction Level (1 to 5)],MATCH(Table7[[#This Row],[Order ID]],Table4[Order ID],0),)</f>
        <v>1</v>
      </c>
    </row>
    <row r="301" spans="1:11" ht="14.25" customHeight="1" x14ac:dyDescent="0.35">
      <c r="A301" s="1">
        <v>300</v>
      </c>
      <c r="B301" s="1" t="s">
        <v>401</v>
      </c>
      <c r="C301" s="1" t="s">
        <v>2066</v>
      </c>
      <c r="D301" s="1">
        <v>1</v>
      </c>
      <c r="E301" s="1">
        <v>29</v>
      </c>
      <c r="F301" s="1">
        <f>Table7[[#This Row],[Quantity]]*Table7[[#This Row],[Unit Price]]</f>
        <v>29</v>
      </c>
      <c r="G301" s="1">
        <v>197</v>
      </c>
      <c r="H301" s="1" t="str">
        <f>_xlfn.XLOOKUP(Table7[[#This Row],[Order ID]],Table4[Order ID],Table4[Customer ID],"NOT FOUND",0)</f>
        <v>CUS43</v>
      </c>
      <c r="I301" s="1" t="str" cm="1">
        <f t="array" ref="I301">INDEX(Table2[Customer Frist Name],MATCH(Table7[[#This Row],[Customer ID]],Table2[Customer ID],0),)</f>
        <v>Jay</v>
      </c>
      <c r="J301" s="1" t="str" cm="1">
        <f t="array" ref="J301">INDEX(Table2[Customer Last Name],MATCH(Table7[[#This Row],[Customer ID]],Table2[Customer ID],0),)</f>
        <v>Blondlot</v>
      </c>
      <c r="K301" s="1" cm="1">
        <f t="array" ref="K301">INDEX(Table4[Satisfaction Level (1 to 5)],MATCH(Table7[[#This Row],[Order ID]],Table4[Order ID],0),)</f>
        <v>1</v>
      </c>
    </row>
    <row r="302" spans="1:11" ht="14.25" customHeight="1" x14ac:dyDescent="0.35">
      <c r="A302" s="1">
        <v>301</v>
      </c>
      <c r="B302" s="1" t="s">
        <v>401</v>
      </c>
      <c r="C302" s="1" t="s">
        <v>2081</v>
      </c>
      <c r="D302" s="1">
        <v>2</v>
      </c>
      <c r="E302" s="1">
        <v>9</v>
      </c>
      <c r="F302" s="1">
        <f>Table7[[#This Row],[Quantity]]*Table7[[#This Row],[Unit Price]]</f>
        <v>18</v>
      </c>
      <c r="G302" s="1">
        <v>197</v>
      </c>
      <c r="H302" s="1" t="str">
        <f>_xlfn.XLOOKUP(Table7[[#This Row],[Order ID]],Table4[Order ID],Table4[Customer ID],"NOT FOUND",0)</f>
        <v>CUS43</v>
      </c>
      <c r="I302" s="1" t="str" cm="1">
        <f t="array" ref="I302">INDEX(Table2[Customer Frist Name],MATCH(Table7[[#This Row],[Customer ID]],Table2[Customer ID],0),)</f>
        <v>Jay</v>
      </c>
      <c r="J302" s="1" t="str" cm="1">
        <f t="array" ref="J302">INDEX(Table2[Customer Last Name],MATCH(Table7[[#This Row],[Customer ID]],Table2[Customer ID],0),)</f>
        <v>Blondlot</v>
      </c>
      <c r="K302" s="1" cm="1">
        <f t="array" ref="K302">INDEX(Table4[Satisfaction Level (1 to 5)],MATCH(Table7[[#This Row],[Order ID]],Table4[Order ID],0),)</f>
        <v>1</v>
      </c>
    </row>
    <row r="303" spans="1:11" ht="14.25" customHeight="1" x14ac:dyDescent="0.35">
      <c r="A303" s="1">
        <v>302</v>
      </c>
      <c r="B303" s="1" t="s">
        <v>401</v>
      </c>
      <c r="C303" s="1" t="s">
        <v>2061</v>
      </c>
      <c r="D303" s="1">
        <v>2</v>
      </c>
      <c r="E303" s="1">
        <v>19</v>
      </c>
      <c r="F303" s="1">
        <f>Table7[[#This Row],[Quantity]]*Table7[[#This Row],[Unit Price]]</f>
        <v>38</v>
      </c>
      <c r="G303" s="1">
        <v>197</v>
      </c>
      <c r="H303" s="1" t="str">
        <f>_xlfn.XLOOKUP(Table7[[#This Row],[Order ID]],Table4[Order ID],Table4[Customer ID],"NOT FOUND",0)</f>
        <v>CUS43</v>
      </c>
      <c r="I303" s="1" t="str" cm="1">
        <f t="array" ref="I303">INDEX(Table2[Customer Frist Name],MATCH(Table7[[#This Row],[Customer ID]],Table2[Customer ID],0),)</f>
        <v>Jay</v>
      </c>
      <c r="J303" s="1" t="str" cm="1">
        <f t="array" ref="J303">INDEX(Table2[Customer Last Name],MATCH(Table7[[#This Row],[Customer ID]],Table2[Customer ID],0),)</f>
        <v>Blondlot</v>
      </c>
      <c r="K303" s="1" cm="1">
        <f t="array" ref="K303">INDEX(Table4[Satisfaction Level (1 to 5)],MATCH(Table7[[#This Row],[Order ID]],Table4[Order ID],0),)</f>
        <v>1</v>
      </c>
    </row>
    <row r="304" spans="1:11" ht="14.25" customHeight="1" x14ac:dyDescent="0.35">
      <c r="A304" s="1">
        <v>303</v>
      </c>
      <c r="B304" s="1" t="s">
        <v>403</v>
      </c>
      <c r="C304" s="1" t="s">
        <v>2074</v>
      </c>
      <c r="D304" s="1">
        <v>4</v>
      </c>
      <c r="E304" s="1">
        <v>15</v>
      </c>
      <c r="F304" s="1">
        <f>Table7[[#This Row],[Quantity]]*Table7[[#This Row],[Unit Price]]</f>
        <v>60</v>
      </c>
      <c r="G304" s="1">
        <v>196</v>
      </c>
      <c r="H304" s="1" t="str">
        <f>_xlfn.XLOOKUP(Table7[[#This Row],[Order ID]],Table4[Order ID],Table4[Customer ID],"NOT FOUND",0)</f>
        <v>CUS44</v>
      </c>
      <c r="I304" s="1" t="str" cm="1">
        <f t="array" ref="I304">INDEX(Table2[Customer Frist Name],MATCH(Table7[[#This Row],[Customer ID]],Table2[Customer ID],0),)</f>
        <v>Henriette</v>
      </c>
      <c r="J304" s="1" t="str" cm="1">
        <f t="array" ref="J304">INDEX(Table2[Customer Last Name],MATCH(Table7[[#This Row],[Customer ID]],Table2[Customer ID],0),)</f>
        <v>Bisson</v>
      </c>
      <c r="K304" s="1" cm="1">
        <f t="array" ref="K304">INDEX(Table4[Satisfaction Level (1 to 5)],MATCH(Table7[[#This Row],[Order ID]],Table4[Order ID],0),)</f>
        <v>3</v>
      </c>
    </row>
    <row r="305" spans="1:11" ht="14.25" customHeight="1" x14ac:dyDescent="0.35">
      <c r="A305" s="1">
        <v>304</v>
      </c>
      <c r="B305" s="1" t="s">
        <v>403</v>
      </c>
      <c r="C305" s="1" t="s">
        <v>2075</v>
      </c>
      <c r="D305" s="1">
        <v>5</v>
      </c>
      <c r="E305" s="1">
        <v>16</v>
      </c>
      <c r="F305" s="1">
        <f>Table7[[#This Row],[Quantity]]*Table7[[#This Row],[Unit Price]]</f>
        <v>80</v>
      </c>
      <c r="G305" s="1">
        <v>196</v>
      </c>
      <c r="H305" s="1" t="str">
        <f>_xlfn.XLOOKUP(Table7[[#This Row],[Order ID]],Table4[Order ID],Table4[Customer ID],"NOT FOUND",0)</f>
        <v>CUS44</v>
      </c>
      <c r="I305" s="1" t="str" cm="1">
        <f t="array" ref="I305">INDEX(Table2[Customer Frist Name],MATCH(Table7[[#This Row],[Customer ID]],Table2[Customer ID],0),)</f>
        <v>Henriette</v>
      </c>
      <c r="J305" s="1" t="str" cm="1">
        <f t="array" ref="J305">INDEX(Table2[Customer Last Name],MATCH(Table7[[#This Row],[Customer ID]],Table2[Customer ID],0),)</f>
        <v>Bisson</v>
      </c>
      <c r="K305" s="1" cm="1">
        <f t="array" ref="K305">INDEX(Table4[Satisfaction Level (1 to 5)],MATCH(Table7[[#This Row],[Order ID]],Table4[Order ID],0),)</f>
        <v>3</v>
      </c>
    </row>
    <row r="306" spans="1:11" ht="14.25" customHeight="1" x14ac:dyDescent="0.35">
      <c r="A306" s="1">
        <v>305</v>
      </c>
      <c r="B306" s="1" t="s">
        <v>403</v>
      </c>
      <c r="C306" s="1" t="s">
        <v>2062</v>
      </c>
      <c r="D306" s="1">
        <v>1</v>
      </c>
      <c r="E306" s="1">
        <v>21</v>
      </c>
      <c r="F306" s="1">
        <f>Table7[[#This Row],[Quantity]]*Table7[[#This Row],[Unit Price]]</f>
        <v>21</v>
      </c>
      <c r="G306" s="1">
        <v>196</v>
      </c>
      <c r="H306" s="1" t="str">
        <f>_xlfn.XLOOKUP(Table7[[#This Row],[Order ID]],Table4[Order ID],Table4[Customer ID],"NOT FOUND",0)</f>
        <v>CUS44</v>
      </c>
      <c r="I306" s="1" t="str" cm="1">
        <f t="array" ref="I306">INDEX(Table2[Customer Frist Name],MATCH(Table7[[#This Row],[Customer ID]],Table2[Customer ID],0),)</f>
        <v>Henriette</v>
      </c>
      <c r="J306" s="1" t="str" cm="1">
        <f t="array" ref="J306">INDEX(Table2[Customer Last Name],MATCH(Table7[[#This Row],[Customer ID]],Table2[Customer ID],0),)</f>
        <v>Bisson</v>
      </c>
      <c r="K306" s="1" cm="1">
        <f t="array" ref="K306">INDEX(Table4[Satisfaction Level (1 to 5)],MATCH(Table7[[#This Row],[Order ID]],Table4[Order ID],0),)</f>
        <v>3</v>
      </c>
    </row>
    <row r="307" spans="1:11" ht="14.25" customHeight="1" x14ac:dyDescent="0.35">
      <c r="A307" s="1">
        <v>306</v>
      </c>
      <c r="B307" s="1" t="s">
        <v>403</v>
      </c>
      <c r="C307" s="1" t="s">
        <v>2107</v>
      </c>
      <c r="D307" s="1">
        <v>5</v>
      </c>
      <c r="E307" s="1">
        <v>7</v>
      </c>
      <c r="F307" s="1">
        <f>Table7[[#This Row],[Quantity]]*Table7[[#This Row],[Unit Price]]</f>
        <v>35</v>
      </c>
      <c r="G307" s="1">
        <v>196</v>
      </c>
      <c r="H307" s="1" t="str">
        <f>_xlfn.XLOOKUP(Table7[[#This Row],[Order ID]],Table4[Order ID],Table4[Customer ID],"NOT FOUND",0)</f>
        <v>CUS44</v>
      </c>
      <c r="I307" s="1" t="str" cm="1">
        <f t="array" ref="I307">INDEX(Table2[Customer Frist Name],MATCH(Table7[[#This Row],[Customer ID]],Table2[Customer ID],0),)</f>
        <v>Henriette</v>
      </c>
      <c r="J307" s="1" t="str" cm="1">
        <f t="array" ref="J307">INDEX(Table2[Customer Last Name],MATCH(Table7[[#This Row],[Customer ID]],Table2[Customer ID],0),)</f>
        <v>Bisson</v>
      </c>
      <c r="K307" s="1" cm="1">
        <f t="array" ref="K307">INDEX(Table4[Satisfaction Level (1 to 5)],MATCH(Table7[[#This Row],[Order ID]],Table4[Order ID],0),)</f>
        <v>3</v>
      </c>
    </row>
    <row r="308" spans="1:11" ht="14.25" customHeight="1" x14ac:dyDescent="0.35">
      <c r="A308" s="1">
        <v>307</v>
      </c>
      <c r="B308" s="1" t="s">
        <v>407</v>
      </c>
      <c r="C308" s="1" t="s">
        <v>2105</v>
      </c>
      <c r="D308" s="1">
        <v>2</v>
      </c>
      <c r="E308" s="1">
        <v>30</v>
      </c>
      <c r="F308" s="1">
        <f>Table7[[#This Row],[Quantity]]*Table7[[#This Row],[Unit Price]]</f>
        <v>60</v>
      </c>
      <c r="G308" s="1">
        <v>503</v>
      </c>
      <c r="H308" s="1" t="str">
        <f>_xlfn.XLOOKUP(Table7[[#This Row],[Order ID]],Table4[Order ID],Table4[Customer ID],"NOT FOUND",0)</f>
        <v>CUS44</v>
      </c>
      <c r="I308" s="1" t="str" cm="1">
        <f t="array" ref="I308">INDEX(Table2[Customer Frist Name],MATCH(Table7[[#This Row],[Customer ID]],Table2[Customer ID],0),)</f>
        <v>Henriette</v>
      </c>
      <c r="J308" s="1" t="str" cm="1">
        <f t="array" ref="J308">INDEX(Table2[Customer Last Name],MATCH(Table7[[#This Row],[Customer ID]],Table2[Customer ID],0),)</f>
        <v>Bisson</v>
      </c>
      <c r="K308" s="1" cm="1">
        <f t="array" ref="K308">INDEX(Table4[Satisfaction Level (1 to 5)],MATCH(Table7[[#This Row],[Order ID]],Table4[Order ID],0),)</f>
        <v>2</v>
      </c>
    </row>
    <row r="309" spans="1:11" ht="14.25" customHeight="1" x14ac:dyDescent="0.35">
      <c r="A309" s="1">
        <v>308</v>
      </c>
      <c r="B309" s="1" t="s">
        <v>407</v>
      </c>
      <c r="C309" s="1" t="s">
        <v>2108</v>
      </c>
      <c r="D309" s="1">
        <v>4</v>
      </c>
      <c r="E309" s="1">
        <v>29</v>
      </c>
      <c r="F309" s="1">
        <f>Table7[[#This Row],[Quantity]]*Table7[[#This Row],[Unit Price]]</f>
        <v>116</v>
      </c>
      <c r="G309" s="1">
        <v>503</v>
      </c>
      <c r="H309" s="1" t="str">
        <f>_xlfn.XLOOKUP(Table7[[#This Row],[Order ID]],Table4[Order ID],Table4[Customer ID],"NOT FOUND",0)</f>
        <v>CUS44</v>
      </c>
      <c r="I309" s="1" t="str" cm="1">
        <f t="array" ref="I309">INDEX(Table2[Customer Frist Name],MATCH(Table7[[#This Row],[Customer ID]],Table2[Customer ID],0),)</f>
        <v>Henriette</v>
      </c>
      <c r="J309" s="1" t="str" cm="1">
        <f t="array" ref="J309">INDEX(Table2[Customer Last Name],MATCH(Table7[[#This Row],[Customer ID]],Table2[Customer ID],0),)</f>
        <v>Bisson</v>
      </c>
      <c r="K309" s="1" cm="1">
        <f t="array" ref="K309">INDEX(Table4[Satisfaction Level (1 to 5)],MATCH(Table7[[#This Row],[Order ID]],Table4[Order ID],0),)</f>
        <v>2</v>
      </c>
    </row>
    <row r="310" spans="1:11" ht="14.25" customHeight="1" x14ac:dyDescent="0.35">
      <c r="A310" s="1">
        <v>309</v>
      </c>
      <c r="B310" s="1" t="s">
        <v>407</v>
      </c>
      <c r="C310" s="1" t="s">
        <v>2060</v>
      </c>
      <c r="D310" s="1">
        <v>3</v>
      </c>
      <c r="E310" s="1">
        <v>13</v>
      </c>
      <c r="F310" s="1">
        <f>Table7[[#This Row],[Quantity]]*Table7[[#This Row],[Unit Price]]</f>
        <v>39</v>
      </c>
      <c r="G310" s="1">
        <v>503</v>
      </c>
      <c r="H310" s="1" t="str">
        <f>_xlfn.XLOOKUP(Table7[[#This Row],[Order ID]],Table4[Order ID],Table4[Customer ID],"NOT FOUND",0)</f>
        <v>CUS44</v>
      </c>
      <c r="I310" s="1" t="str" cm="1">
        <f t="array" ref="I310">INDEX(Table2[Customer Frist Name],MATCH(Table7[[#This Row],[Customer ID]],Table2[Customer ID],0),)</f>
        <v>Henriette</v>
      </c>
      <c r="J310" s="1" t="str" cm="1">
        <f t="array" ref="J310">INDEX(Table2[Customer Last Name],MATCH(Table7[[#This Row],[Customer ID]],Table2[Customer ID],0),)</f>
        <v>Bisson</v>
      </c>
      <c r="K310" s="1" cm="1">
        <f t="array" ref="K310">INDEX(Table4[Satisfaction Level (1 to 5)],MATCH(Table7[[#This Row],[Order ID]],Table4[Order ID],0),)</f>
        <v>2</v>
      </c>
    </row>
    <row r="311" spans="1:11" ht="14.25" customHeight="1" x14ac:dyDescent="0.35">
      <c r="A311" s="1">
        <v>310</v>
      </c>
      <c r="B311" s="1" t="s">
        <v>407</v>
      </c>
      <c r="C311" s="1" t="s">
        <v>2104</v>
      </c>
      <c r="D311" s="1">
        <v>5</v>
      </c>
      <c r="E311" s="1">
        <v>25</v>
      </c>
      <c r="F311" s="1">
        <f>Table7[[#This Row],[Quantity]]*Table7[[#This Row],[Unit Price]]</f>
        <v>125</v>
      </c>
      <c r="G311" s="1">
        <v>503</v>
      </c>
      <c r="H311" s="1" t="str">
        <f>_xlfn.XLOOKUP(Table7[[#This Row],[Order ID]],Table4[Order ID],Table4[Customer ID],"NOT FOUND",0)</f>
        <v>CUS44</v>
      </c>
      <c r="I311" s="1" t="str" cm="1">
        <f t="array" ref="I311">INDEX(Table2[Customer Frist Name],MATCH(Table7[[#This Row],[Customer ID]],Table2[Customer ID],0),)</f>
        <v>Henriette</v>
      </c>
      <c r="J311" s="1" t="str" cm="1">
        <f t="array" ref="J311">INDEX(Table2[Customer Last Name],MATCH(Table7[[#This Row],[Customer ID]],Table2[Customer ID],0),)</f>
        <v>Bisson</v>
      </c>
      <c r="K311" s="1" cm="1">
        <f t="array" ref="K311">INDEX(Table4[Satisfaction Level (1 to 5)],MATCH(Table7[[#This Row],[Order ID]],Table4[Order ID],0),)</f>
        <v>2</v>
      </c>
    </row>
    <row r="312" spans="1:11" ht="14.25" customHeight="1" x14ac:dyDescent="0.35">
      <c r="A312" s="1">
        <v>311</v>
      </c>
      <c r="B312" s="1" t="s">
        <v>407</v>
      </c>
      <c r="C312" s="1" t="s">
        <v>2097</v>
      </c>
      <c r="D312" s="1">
        <v>5</v>
      </c>
      <c r="E312" s="1">
        <v>27</v>
      </c>
      <c r="F312" s="1">
        <f>Table7[[#This Row],[Quantity]]*Table7[[#This Row],[Unit Price]]</f>
        <v>135</v>
      </c>
      <c r="G312" s="1">
        <v>503</v>
      </c>
      <c r="H312" s="1" t="str">
        <f>_xlfn.XLOOKUP(Table7[[#This Row],[Order ID]],Table4[Order ID],Table4[Customer ID],"NOT FOUND",0)</f>
        <v>CUS44</v>
      </c>
      <c r="I312" s="1" t="str" cm="1">
        <f t="array" ref="I312">INDEX(Table2[Customer Frist Name],MATCH(Table7[[#This Row],[Customer ID]],Table2[Customer ID],0),)</f>
        <v>Henriette</v>
      </c>
      <c r="J312" s="1" t="str" cm="1">
        <f t="array" ref="J312">INDEX(Table2[Customer Last Name],MATCH(Table7[[#This Row],[Customer ID]],Table2[Customer ID],0),)</f>
        <v>Bisson</v>
      </c>
      <c r="K312" s="1" cm="1">
        <f t="array" ref="K312">INDEX(Table4[Satisfaction Level (1 to 5)],MATCH(Table7[[#This Row],[Order ID]],Table4[Order ID],0),)</f>
        <v>2</v>
      </c>
    </row>
    <row r="313" spans="1:11" ht="14.25" customHeight="1" x14ac:dyDescent="0.35">
      <c r="A313" s="1">
        <v>312</v>
      </c>
      <c r="B313" s="1" t="s">
        <v>407</v>
      </c>
      <c r="C313" s="1" t="s">
        <v>2107</v>
      </c>
      <c r="D313" s="1">
        <v>4</v>
      </c>
      <c r="E313" s="1">
        <v>7</v>
      </c>
      <c r="F313" s="1">
        <f>Table7[[#This Row],[Quantity]]*Table7[[#This Row],[Unit Price]]</f>
        <v>28</v>
      </c>
      <c r="G313" s="1">
        <v>503</v>
      </c>
      <c r="H313" s="1" t="str">
        <f>_xlfn.XLOOKUP(Table7[[#This Row],[Order ID]],Table4[Order ID],Table4[Customer ID],"NOT FOUND",0)</f>
        <v>CUS44</v>
      </c>
      <c r="I313" s="1" t="str" cm="1">
        <f t="array" ref="I313">INDEX(Table2[Customer Frist Name],MATCH(Table7[[#This Row],[Customer ID]],Table2[Customer ID],0),)</f>
        <v>Henriette</v>
      </c>
      <c r="J313" s="1" t="str" cm="1">
        <f t="array" ref="J313">INDEX(Table2[Customer Last Name],MATCH(Table7[[#This Row],[Customer ID]],Table2[Customer ID],0),)</f>
        <v>Bisson</v>
      </c>
      <c r="K313" s="1" cm="1">
        <f t="array" ref="K313">INDEX(Table4[Satisfaction Level (1 to 5)],MATCH(Table7[[#This Row],[Order ID]],Table4[Order ID],0),)</f>
        <v>2</v>
      </c>
    </row>
    <row r="314" spans="1:11" ht="14.25" customHeight="1" x14ac:dyDescent="0.35">
      <c r="A314" s="1">
        <v>313</v>
      </c>
      <c r="B314" s="1" t="s">
        <v>409</v>
      </c>
      <c r="C314" s="1" t="s">
        <v>2078</v>
      </c>
      <c r="D314" s="1">
        <v>4</v>
      </c>
      <c r="E314" s="1">
        <v>28</v>
      </c>
      <c r="F314" s="1">
        <f>Table7[[#This Row],[Quantity]]*Table7[[#This Row],[Unit Price]]</f>
        <v>112</v>
      </c>
      <c r="G314" s="1">
        <v>137</v>
      </c>
      <c r="H314" s="1" t="str">
        <f>_xlfn.XLOOKUP(Table7[[#This Row],[Order ID]],Table4[Order ID],Table4[Customer ID],"NOT FOUND",0)</f>
        <v>CUS44</v>
      </c>
      <c r="I314" s="1" t="str" cm="1">
        <f t="array" ref="I314">INDEX(Table2[Customer Frist Name],MATCH(Table7[[#This Row],[Customer ID]],Table2[Customer ID],0),)</f>
        <v>Henriette</v>
      </c>
      <c r="J314" s="1" t="str" cm="1">
        <f t="array" ref="J314">INDEX(Table2[Customer Last Name],MATCH(Table7[[#This Row],[Customer ID]],Table2[Customer ID],0),)</f>
        <v>Bisson</v>
      </c>
      <c r="K314" s="1" cm="1">
        <f t="array" ref="K314">INDEX(Table4[Satisfaction Level (1 to 5)],MATCH(Table7[[#This Row],[Order ID]],Table4[Order ID],0),)</f>
        <v>5</v>
      </c>
    </row>
    <row r="315" spans="1:11" ht="14.25" customHeight="1" x14ac:dyDescent="0.35">
      <c r="A315" s="1">
        <v>314</v>
      </c>
      <c r="B315" s="1" t="s">
        <v>409</v>
      </c>
      <c r="C315" s="1" t="s">
        <v>2071</v>
      </c>
      <c r="D315" s="1">
        <v>5</v>
      </c>
      <c r="E315" s="1">
        <v>5</v>
      </c>
      <c r="F315" s="1">
        <f>Table7[[#This Row],[Quantity]]*Table7[[#This Row],[Unit Price]]</f>
        <v>25</v>
      </c>
      <c r="G315" s="1">
        <v>137</v>
      </c>
      <c r="H315" s="1" t="str">
        <f>_xlfn.XLOOKUP(Table7[[#This Row],[Order ID]],Table4[Order ID],Table4[Customer ID],"NOT FOUND",0)</f>
        <v>CUS44</v>
      </c>
      <c r="I315" s="1" t="str" cm="1">
        <f t="array" ref="I315">INDEX(Table2[Customer Frist Name],MATCH(Table7[[#This Row],[Customer ID]],Table2[Customer ID],0),)</f>
        <v>Henriette</v>
      </c>
      <c r="J315" s="1" t="str" cm="1">
        <f t="array" ref="J315">INDEX(Table2[Customer Last Name],MATCH(Table7[[#This Row],[Customer ID]],Table2[Customer ID],0),)</f>
        <v>Bisson</v>
      </c>
      <c r="K315" s="1" cm="1">
        <f t="array" ref="K315">INDEX(Table4[Satisfaction Level (1 to 5)],MATCH(Table7[[#This Row],[Order ID]],Table4[Order ID],0),)</f>
        <v>5</v>
      </c>
    </row>
    <row r="316" spans="1:11" ht="14.25" customHeight="1" x14ac:dyDescent="0.35">
      <c r="A316" s="1">
        <v>315</v>
      </c>
      <c r="B316" s="1" t="s">
        <v>411</v>
      </c>
      <c r="C316" s="1" t="s">
        <v>2083</v>
      </c>
      <c r="D316" s="1">
        <v>5</v>
      </c>
      <c r="E316" s="1">
        <v>29</v>
      </c>
      <c r="F316" s="1">
        <f>Table7[[#This Row],[Quantity]]*Table7[[#This Row],[Unit Price]]</f>
        <v>145</v>
      </c>
      <c r="G316" s="1">
        <v>197</v>
      </c>
      <c r="H316" s="1" t="str">
        <f>_xlfn.XLOOKUP(Table7[[#This Row],[Order ID]],Table4[Order ID],Table4[Customer ID],"NOT FOUND",0)</f>
        <v>CUS45</v>
      </c>
      <c r="I316" s="1" t="str" cm="1">
        <f t="array" ref="I316">INDEX(Table2[Customer Frist Name],MATCH(Table7[[#This Row],[Customer ID]],Table2[Customer ID],0),)</f>
        <v>Honore</v>
      </c>
      <c r="J316" s="1" t="str" cm="1">
        <f t="array" ref="J316">INDEX(Table2[Customer Last Name],MATCH(Table7[[#This Row],[Customer ID]],Table2[Customer ID],0),)</f>
        <v>Parizeau</v>
      </c>
      <c r="K316" s="1" cm="1">
        <f t="array" ref="K316">INDEX(Table4[Satisfaction Level (1 to 5)],MATCH(Table7[[#This Row],[Order ID]],Table4[Order ID],0),)</f>
        <v>4</v>
      </c>
    </row>
    <row r="317" spans="1:11" ht="14.25" customHeight="1" x14ac:dyDescent="0.35">
      <c r="A317" s="1">
        <v>316</v>
      </c>
      <c r="B317" s="1" t="s">
        <v>411</v>
      </c>
      <c r="C317" s="1" t="s">
        <v>2060</v>
      </c>
      <c r="D317" s="1">
        <v>4</v>
      </c>
      <c r="E317" s="1">
        <v>13</v>
      </c>
      <c r="F317" s="1">
        <f>Table7[[#This Row],[Quantity]]*Table7[[#This Row],[Unit Price]]</f>
        <v>52</v>
      </c>
      <c r="G317" s="1">
        <v>197</v>
      </c>
      <c r="H317" s="1" t="str">
        <f>_xlfn.XLOOKUP(Table7[[#This Row],[Order ID]],Table4[Order ID],Table4[Customer ID],"NOT FOUND",0)</f>
        <v>CUS45</v>
      </c>
      <c r="I317" s="1" t="str" cm="1">
        <f t="array" ref="I317">INDEX(Table2[Customer Frist Name],MATCH(Table7[[#This Row],[Customer ID]],Table2[Customer ID],0),)</f>
        <v>Honore</v>
      </c>
      <c r="J317" s="1" t="str" cm="1">
        <f t="array" ref="J317">INDEX(Table2[Customer Last Name],MATCH(Table7[[#This Row],[Customer ID]],Table2[Customer ID],0),)</f>
        <v>Parizeau</v>
      </c>
      <c r="K317" s="1" cm="1">
        <f t="array" ref="K317">INDEX(Table4[Satisfaction Level (1 to 5)],MATCH(Table7[[#This Row],[Order ID]],Table4[Order ID],0),)</f>
        <v>4</v>
      </c>
    </row>
    <row r="318" spans="1:11" ht="14.25" customHeight="1" x14ac:dyDescent="0.35">
      <c r="A318" s="1">
        <v>317</v>
      </c>
      <c r="B318" s="1" t="s">
        <v>415</v>
      </c>
      <c r="C318" s="1" t="s">
        <v>2115</v>
      </c>
      <c r="D318" s="1">
        <v>4</v>
      </c>
      <c r="E318" s="1">
        <v>30</v>
      </c>
      <c r="F318" s="1">
        <f>Table7[[#This Row],[Quantity]]*Table7[[#This Row],[Unit Price]]</f>
        <v>120</v>
      </c>
      <c r="G318" s="1">
        <v>120</v>
      </c>
      <c r="H318" s="1" t="str">
        <f>_xlfn.XLOOKUP(Table7[[#This Row],[Order ID]],Table4[Order ID],Table4[Customer ID],"NOT FOUND",0)</f>
        <v>CUS45</v>
      </c>
      <c r="I318" s="1" t="str" cm="1">
        <f t="array" ref="I318">INDEX(Table2[Customer Frist Name],MATCH(Table7[[#This Row],[Customer ID]],Table2[Customer ID],0),)</f>
        <v>Honore</v>
      </c>
      <c r="J318" s="1" t="str" cm="1">
        <f t="array" ref="J318">INDEX(Table2[Customer Last Name],MATCH(Table7[[#This Row],[Customer ID]],Table2[Customer ID],0),)</f>
        <v>Parizeau</v>
      </c>
      <c r="K318" s="1" cm="1">
        <f t="array" ref="K318">INDEX(Table4[Satisfaction Level (1 to 5)],MATCH(Table7[[#This Row],[Order ID]],Table4[Order ID],0),)</f>
        <v>3</v>
      </c>
    </row>
    <row r="319" spans="1:11" ht="14.25" customHeight="1" x14ac:dyDescent="0.35">
      <c r="A319" s="1">
        <v>318</v>
      </c>
      <c r="B319" s="1" t="s">
        <v>417</v>
      </c>
      <c r="C319" s="1" t="s">
        <v>2083</v>
      </c>
      <c r="D319" s="1">
        <v>1</v>
      </c>
      <c r="E319" s="1">
        <v>29</v>
      </c>
      <c r="F319" s="1">
        <f>Table7[[#This Row],[Quantity]]*Table7[[#This Row],[Unit Price]]</f>
        <v>29</v>
      </c>
      <c r="G319" s="1">
        <v>34</v>
      </c>
      <c r="H319" s="1" t="str">
        <f>_xlfn.XLOOKUP(Table7[[#This Row],[Order ID]],Table4[Order ID],Table4[Customer ID],"NOT FOUND",0)</f>
        <v>CUS46</v>
      </c>
      <c r="I319" s="1" t="str" cm="1">
        <f t="array" ref="I319">INDEX(Table2[Customer Frist Name],MATCH(Table7[[#This Row],[Customer ID]],Table2[Customer ID],0),)</f>
        <v>Davet</v>
      </c>
      <c r="J319" s="1" t="str" cm="1">
        <f t="array" ref="J319">INDEX(Table2[Customer Last Name],MATCH(Table7[[#This Row],[Customer ID]],Table2[Customer ID],0),)</f>
        <v>Vachon</v>
      </c>
      <c r="K319" s="1" cm="1">
        <f t="array" ref="K319">INDEX(Table4[Satisfaction Level (1 to 5)],MATCH(Table7[[#This Row],[Order ID]],Table4[Order ID],0),)</f>
        <v>4</v>
      </c>
    </row>
    <row r="320" spans="1:11" ht="14.25" customHeight="1" x14ac:dyDescent="0.35">
      <c r="A320" s="1">
        <v>319</v>
      </c>
      <c r="B320" s="1" t="s">
        <v>417</v>
      </c>
      <c r="C320" s="1" t="s">
        <v>2071</v>
      </c>
      <c r="D320" s="1">
        <v>1</v>
      </c>
      <c r="E320" s="1">
        <v>5</v>
      </c>
      <c r="F320" s="1">
        <f>Table7[[#This Row],[Quantity]]*Table7[[#This Row],[Unit Price]]</f>
        <v>5</v>
      </c>
      <c r="G320" s="1">
        <v>34</v>
      </c>
      <c r="H320" s="1" t="str">
        <f>_xlfn.XLOOKUP(Table7[[#This Row],[Order ID]],Table4[Order ID],Table4[Customer ID],"NOT FOUND",0)</f>
        <v>CUS46</v>
      </c>
      <c r="I320" s="1" t="str" cm="1">
        <f t="array" ref="I320">INDEX(Table2[Customer Frist Name],MATCH(Table7[[#This Row],[Customer ID]],Table2[Customer ID],0),)</f>
        <v>Davet</v>
      </c>
      <c r="J320" s="1" t="str" cm="1">
        <f t="array" ref="J320">INDEX(Table2[Customer Last Name],MATCH(Table7[[#This Row],[Customer ID]],Table2[Customer ID],0),)</f>
        <v>Vachon</v>
      </c>
      <c r="K320" s="1" cm="1">
        <f t="array" ref="K320">INDEX(Table4[Satisfaction Level (1 to 5)],MATCH(Table7[[#This Row],[Order ID]],Table4[Order ID],0),)</f>
        <v>4</v>
      </c>
    </row>
    <row r="321" spans="1:11" ht="14.25" customHeight="1" x14ac:dyDescent="0.35">
      <c r="A321" s="1">
        <v>320</v>
      </c>
      <c r="B321" s="1" t="s">
        <v>421</v>
      </c>
      <c r="C321" s="1" t="s">
        <v>2065</v>
      </c>
      <c r="D321" s="1">
        <v>2</v>
      </c>
      <c r="E321" s="1">
        <v>20</v>
      </c>
      <c r="F321" s="1">
        <f>Table7[[#This Row],[Quantity]]*Table7[[#This Row],[Unit Price]]</f>
        <v>40</v>
      </c>
      <c r="G321" s="1">
        <v>40</v>
      </c>
      <c r="H321" s="1" t="str">
        <f>_xlfn.XLOOKUP(Table7[[#This Row],[Order ID]],Table4[Order ID],Table4[Customer ID],"NOT FOUND",0)</f>
        <v>CUS46</v>
      </c>
      <c r="I321" s="1" t="str" cm="1">
        <f t="array" ref="I321">INDEX(Table2[Customer Frist Name],MATCH(Table7[[#This Row],[Customer ID]],Table2[Customer ID],0),)</f>
        <v>Davet</v>
      </c>
      <c r="J321" s="1" t="str" cm="1">
        <f t="array" ref="J321">INDEX(Table2[Customer Last Name],MATCH(Table7[[#This Row],[Customer ID]],Table2[Customer ID],0),)</f>
        <v>Vachon</v>
      </c>
      <c r="K321" s="1" cm="1">
        <f t="array" ref="K321">INDEX(Table4[Satisfaction Level (1 to 5)],MATCH(Table7[[#This Row],[Order ID]],Table4[Order ID],0),)</f>
        <v>1</v>
      </c>
    </row>
    <row r="322" spans="1:11" ht="14.25" customHeight="1" x14ac:dyDescent="0.35">
      <c r="A322" s="1">
        <v>321</v>
      </c>
      <c r="B322" s="1" t="s">
        <v>423</v>
      </c>
      <c r="C322" s="1" t="s">
        <v>2083</v>
      </c>
      <c r="D322" s="1">
        <v>3</v>
      </c>
      <c r="E322" s="1">
        <v>29</v>
      </c>
      <c r="F322" s="1">
        <f>Table7[[#This Row],[Quantity]]*Table7[[#This Row],[Unit Price]]</f>
        <v>87</v>
      </c>
      <c r="G322" s="1">
        <v>87</v>
      </c>
      <c r="H322" s="1" t="str">
        <f>_xlfn.XLOOKUP(Table7[[#This Row],[Order ID]],Table4[Order ID],Table4[Customer ID],"NOT FOUND",0)</f>
        <v>CUS47</v>
      </c>
      <c r="I322" s="1" t="str" cm="1">
        <f t="array" ref="I322">INDEX(Table2[Customer Frist Name],MATCH(Table7[[#This Row],[Customer ID]],Table2[Customer ID],0),)</f>
        <v>Catherine</v>
      </c>
      <c r="J322" s="1" t="str" cm="1">
        <f t="array" ref="J322">INDEX(Table2[Customer Last Name],MATCH(Table7[[#This Row],[Customer ID]],Table2[Customer ID],0),)</f>
        <v>Lépicier</v>
      </c>
      <c r="K322" s="1" cm="1">
        <f t="array" ref="K322">INDEX(Table4[Satisfaction Level (1 to 5)],MATCH(Table7[[#This Row],[Order ID]],Table4[Order ID],0),)</f>
        <v>2</v>
      </c>
    </row>
    <row r="323" spans="1:11" ht="14.25" customHeight="1" x14ac:dyDescent="0.35">
      <c r="A323" s="1">
        <v>322</v>
      </c>
      <c r="B323" s="1" t="s">
        <v>427</v>
      </c>
      <c r="C323" s="1" t="s">
        <v>2095</v>
      </c>
      <c r="D323" s="1">
        <v>6</v>
      </c>
      <c r="E323" s="1">
        <v>6</v>
      </c>
      <c r="F323" s="1">
        <f>Table7[[#This Row],[Quantity]]*Table7[[#This Row],[Unit Price]]</f>
        <v>36</v>
      </c>
      <c r="G323" s="1">
        <v>36</v>
      </c>
      <c r="H323" s="1" t="str">
        <f>_xlfn.XLOOKUP(Table7[[#This Row],[Order ID]],Table4[Order ID],Table4[Customer ID],"NOT FOUND",0)</f>
        <v>CUS47</v>
      </c>
      <c r="I323" s="1" t="str" cm="1">
        <f t="array" ref="I323">INDEX(Table2[Customer Frist Name],MATCH(Table7[[#This Row],[Customer ID]],Table2[Customer ID],0),)</f>
        <v>Catherine</v>
      </c>
      <c r="J323" s="1" t="str" cm="1">
        <f t="array" ref="J323">INDEX(Table2[Customer Last Name],MATCH(Table7[[#This Row],[Customer ID]],Table2[Customer ID],0),)</f>
        <v>Lépicier</v>
      </c>
      <c r="K323" s="1" cm="1">
        <f t="array" ref="K323">INDEX(Table4[Satisfaction Level (1 to 5)],MATCH(Table7[[#This Row],[Order ID]],Table4[Order ID],0),)</f>
        <v>1</v>
      </c>
    </row>
    <row r="324" spans="1:11" ht="14.25" customHeight="1" x14ac:dyDescent="0.35">
      <c r="A324" s="1">
        <v>323</v>
      </c>
      <c r="B324" s="1" t="s">
        <v>429</v>
      </c>
      <c r="C324" s="1" t="s">
        <v>2109</v>
      </c>
      <c r="D324" s="1">
        <v>2</v>
      </c>
      <c r="E324" s="1">
        <v>3</v>
      </c>
      <c r="F324" s="1">
        <f>Table7[[#This Row],[Quantity]]*Table7[[#This Row],[Unit Price]]</f>
        <v>6</v>
      </c>
      <c r="G324" s="1">
        <v>6</v>
      </c>
      <c r="H324" s="1" t="str">
        <f>_xlfn.XLOOKUP(Table7[[#This Row],[Order ID]],Table4[Order ID],Table4[Customer ID],"NOT FOUND",0)</f>
        <v>CUS47</v>
      </c>
      <c r="I324" s="1" t="str" cm="1">
        <f t="array" ref="I324">INDEX(Table2[Customer Frist Name],MATCH(Table7[[#This Row],[Customer ID]],Table2[Customer ID],0),)</f>
        <v>Catherine</v>
      </c>
      <c r="J324" s="1" t="str" cm="1">
        <f t="array" ref="J324">INDEX(Table2[Customer Last Name],MATCH(Table7[[#This Row],[Customer ID]],Table2[Customer ID],0),)</f>
        <v>Lépicier</v>
      </c>
      <c r="K324" s="1" cm="1">
        <f t="array" ref="K324">INDEX(Table4[Satisfaction Level (1 to 5)],MATCH(Table7[[#This Row],[Order ID]],Table4[Order ID],0),)</f>
        <v>2</v>
      </c>
    </row>
    <row r="325" spans="1:11" ht="14.25" customHeight="1" x14ac:dyDescent="0.35">
      <c r="A325" s="1">
        <v>324</v>
      </c>
      <c r="B325" s="1" t="s">
        <v>431</v>
      </c>
      <c r="C325" s="1" t="s">
        <v>2063</v>
      </c>
      <c r="D325" s="1">
        <v>3</v>
      </c>
      <c r="E325" s="1">
        <v>28</v>
      </c>
      <c r="F325" s="1">
        <f>Table7[[#This Row],[Quantity]]*Table7[[#This Row],[Unit Price]]</f>
        <v>84</v>
      </c>
      <c r="G325" s="1">
        <v>84</v>
      </c>
      <c r="H325" s="1" t="str">
        <f>_xlfn.XLOOKUP(Table7[[#This Row],[Order ID]],Table4[Order ID],Table4[Customer ID],"NOT FOUND",0)</f>
        <v>CUS47</v>
      </c>
      <c r="I325" s="1" t="str" cm="1">
        <f t="array" ref="I325">INDEX(Table2[Customer Frist Name],MATCH(Table7[[#This Row],[Customer ID]],Table2[Customer ID],0),)</f>
        <v>Catherine</v>
      </c>
      <c r="J325" s="1" t="str" cm="1">
        <f t="array" ref="J325">INDEX(Table2[Customer Last Name],MATCH(Table7[[#This Row],[Customer ID]],Table2[Customer ID],0),)</f>
        <v>Lépicier</v>
      </c>
      <c r="K325" s="1" cm="1">
        <f t="array" ref="K325">INDEX(Table4[Satisfaction Level (1 to 5)],MATCH(Table7[[#This Row],[Order ID]],Table4[Order ID],0),)</f>
        <v>1</v>
      </c>
    </row>
    <row r="326" spans="1:11" ht="14.25" customHeight="1" x14ac:dyDescent="0.35">
      <c r="A326" s="1">
        <v>325</v>
      </c>
      <c r="B326" s="1" t="s">
        <v>433</v>
      </c>
      <c r="C326" s="1" t="s">
        <v>2095</v>
      </c>
      <c r="D326" s="1">
        <v>4</v>
      </c>
      <c r="E326" s="1">
        <v>6</v>
      </c>
      <c r="F326" s="1">
        <f>Table7[[#This Row],[Quantity]]*Table7[[#This Row],[Unit Price]]</f>
        <v>24</v>
      </c>
      <c r="G326" s="1">
        <v>24</v>
      </c>
      <c r="H326" s="1" t="str">
        <f>_xlfn.XLOOKUP(Table7[[#This Row],[Order ID]],Table4[Order ID],Table4[Customer ID],"NOT FOUND",0)</f>
        <v>CUS48</v>
      </c>
      <c r="I326" s="1" t="str" cm="1">
        <f t="array" ref="I326">INDEX(Table2[Customer Frist Name],MATCH(Table7[[#This Row],[Customer ID]],Table2[Customer ID],0),)</f>
        <v>Hamilton</v>
      </c>
      <c r="J326" s="1" t="str" cm="1">
        <f t="array" ref="J326">INDEX(Table2[Customer Last Name],MATCH(Table7[[#This Row],[Customer ID]],Table2[Customer ID],0),)</f>
        <v>Gosselin</v>
      </c>
      <c r="K326" s="1" cm="1">
        <f t="array" ref="K326">INDEX(Table4[Satisfaction Level (1 to 5)],MATCH(Table7[[#This Row],[Order ID]],Table4[Order ID],0),)</f>
        <v>5</v>
      </c>
    </row>
    <row r="327" spans="1:11" ht="14.25" customHeight="1" x14ac:dyDescent="0.35">
      <c r="A327" s="1">
        <v>326</v>
      </c>
      <c r="B327" s="1" t="s">
        <v>437</v>
      </c>
      <c r="C327" s="1" t="s">
        <v>2072</v>
      </c>
      <c r="D327" s="1">
        <v>2</v>
      </c>
      <c r="E327" s="1">
        <v>23</v>
      </c>
      <c r="F327" s="1">
        <f>Table7[[#This Row],[Quantity]]*Table7[[#This Row],[Unit Price]]</f>
        <v>46</v>
      </c>
      <c r="G327" s="1">
        <v>46</v>
      </c>
      <c r="H327" s="1" t="str">
        <f>_xlfn.XLOOKUP(Table7[[#This Row],[Order ID]],Table4[Order ID],Table4[Customer ID],"NOT FOUND",0)</f>
        <v>CUS48</v>
      </c>
      <c r="I327" s="1" t="str" cm="1">
        <f t="array" ref="I327">INDEX(Table2[Customer Frist Name],MATCH(Table7[[#This Row],[Customer ID]],Table2[Customer ID],0),)</f>
        <v>Hamilton</v>
      </c>
      <c r="J327" s="1" t="str" cm="1">
        <f t="array" ref="J327">INDEX(Table2[Customer Last Name],MATCH(Table7[[#This Row],[Customer ID]],Table2[Customer ID],0),)</f>
        <v>Gosselin</v>
      </c>
      <c r="K327" s="1" cm="1">
        <f t="array" ref="K327">INDEX(Table4[Satisfaction Level (1 to 5)],MATCH(Table7[[#This Row],[Order ID]],Table4[Order ID],0),)</f>
        <v>5</v>
      </c>
    </row>
    <row r="328" spans="1:11" ht="14.25" customHeight="1" x14ac:dyDescent="0.35">
      <c r="A328" s="1">
        <v>327</v>
      </c>
      <c r="B328" s="1" t="s">
        <v>439</v>
      </c>
      <c r="C328" s="1" t="s">
        <v>2112</v>
      </c>
      <c r="D328" s="1">
        <v>2</v>
      </c>
      <c r="E328" s="1">
        <v>23</v>
      </c>
      <c r="F328" s="1">
        <f>Table7[[#This Row],[Quantity]]*Table7[[#This Row],[Unit Price]]</f>
        <v>46</v>
      </c>
      <c r="G328" s="1">
        <v>46</v>
      </c>
      <c r="H328" s="1" t="str">
        <f>_xlfn.XLOOKUP(Table7[[#This Row],[Order ID]],Table4[Order ID],Table4[Customer ID],"NOT FOUND",0)</f>
        <v>CUS48</v>
      </c>
      <c r="I328" s="1" t="str" cm="1">
        <f t="array" ref="I328">INDEX(Table2[Customer Frist Name],MATCH(Table7[[#This Row],[Customer ID]],Table2[Customer ID],0),)</f>
        <v>Hamilton</v>
      </c>
      <c r="J328" s="1" t="str" cm="1">
        <f t="array" ref="J328">INDEX(Table2[Customer Last Name],MATCH(Table7[[#This Row],[Customer ID]],Table2[Customer ID],0),)</f>
        <v>Gosselin</v>
      </c>
      <c r="K328" s="1" cm="1">
        <f t="array" ref="K328">INDEX(Table4[Satisfaction Level (1 to 5)],MATCH(Table7[[#This Row],[Order ID]],Table4[Order ID],0),)</f>
        <v>5</v>
      </c>
    </row>
    <row r="329" spans="1:11" ht="14.25" customHeight="1" x14ac:dyDescent="0.35">
      <c r="A329" s="1">
        <v>328</v>
      </c>
      <c r="B329" s="1" t="s">
        <v>441</v>
      </c>
      <c r="C329" s="1" t="s">
        <v>2112</v>
      </c>
      <c r="D329" s="1">
        <v>1</v>
      </c>
      <c r="E329" s="1">
        <v>23</v>
      </c>
      <c r="F329" s="1">
        <f>Table7[[#This Row],[Quantity]]*Table7[[#This Row],[Unit Price]]</f>
        <v>23</v>
      </c>
      <c r="G329" s="1">
        <v>167</v>
      </c>
      <c r="H329" s="1" t="str">
        <f>_xlfn.XLOOKUP(Table7[[#This Row],[Order ID]],Table4[Order ID],Table4[Customer ID],"NOT FOUND",0)</f>
        <v>CUS48</v>
      </c>
      <c r="I329" s="1" t="str" cm="1">
        <f t="array" ref="I329">INDEX(Table2[Customer Frist Name],MATCH(Table7[[#This Row],[Customer ID]],Table2[Customer ID],0),)</f>
        <v>Hamilton</v>
      </c>
      <c r="J329" s="1" t="str" cm="1">
        <f t="array" ref="J329">INDEX(Table2[Customer Last Name],MATCH(Table7[[#This Row],[Customer ID]],Table2[Customer ID],0),)</f>
        <v>Gosselin</v>
      </c>
      <c r="K329" s="1" cm="1">
        <f t="array" ref="K329">INDEX(Table4[Satisfaction Level (1 to 5)],MATCH(Table7[[#This Row],[Order ID]],Table4[Order ID],0),)</f>
        <v>2</v>
      </c>
    </row>
    <row r="330" spans="1:11" ht="14.25" customHeight="1" x14ac:dyDescent="0.35">
      <c r="A330" s="1">
        <v>329</v>
      </c>
      <c r="B330" s="1" t="s">
        <v>441</v>
      </c>
      <c r="C330" s="1" t="s">
        <v>2110</v>
      </c>
      <c r="D330" s="1">
        <v>2</v>
      </c>
      <c r="E330" s="1">
        <v>3</v>
      </c>
      <c r="F330" s="1">
        <f>Table7[[#This Row],[Quantity]]*Table7[[#This Row],[Unit Price]]</f>
        <v>6</v>
      </c>
      <c r="G330" s="1">
        <v>167</v>
      </c>
      <c r="H330" s="1" t="str">
        <f>_xlfn.XLOOKUP(Table7[[#This Row],[Order ID]],Table4[Order ID],Table4[Customer ID],"NOT FOUND",0)</f>
        <v>CUS48</v>
      </c>
      <c r="I330" s="1" t="str" cm="1">
        <f t="array" ref="I330">INDEX(Table2[Customer Frist Name],MATCH(Table7[[#This Row],[Customer ID]],Table2[Customer ID],0),)</f>
        <v>Hamilton</v>
      </c>
      <c r="J330" s="1" t="str" cm="1">
        <f t="array" ref="J330">INDEX(Table2[Customer Last Name],MATCH(Table7[[#This Row],[Customer ID]],Table2[Customer ID],0),)</f>
        <v>Gosselin</v>
      </c>
      <c r="K330" s="1" cm="1">
        <f t="array" ref="K330">INDEX(Table4[Satisfaction Level (1 to 5)],MATCH(Table7[[#This Row],[Order ID]],Table4[Order ID],0),)</f>
        <v>2</v>
      </c>
    </row>
    <row r="331" spans="1:11" ht="14.25" customHeight="1" x14ac:dyDescent="0.35">
      <c r="A331" s="1">
        <v>330</v>
      </c>
      <c r="B331" s="1" t="s">
        <v>441</v>
      </c>
      <c r="C331" s="1" t="s">
        <v>2072</v>
      </c>
      <c r="D331" s="1">
        <v>6</v>
      </c>
      <c r="E331" s="1">
        <v>23</v>
      </c>
      <c r="F331" s="1">
        <f>Table7[[#This Row],[Quantity]]*Table7[[#This Row],[Unit Price]]</f>
        <v>138</v>
      </c>
      <c r="G331" s="1">
        <v>167</v>
      </c>
      <c r="H331" s="1" t="str">
        <f>_xlfn.XLOOKUP(Table7[[#This Row],[Order ID]],Table4[Order ID],Table4[Customer ID],"NOT FOUND",0)</f>
        <v>CUS48</v>
      </c>
      <c r="I331" s="1" t="str" cm="1">
        <f t="array" ref="I331">INDEX(Table2[Customer Frist Name],MATCH(Table7[[#This Row],[Customer ID]],Table2[Customer ID],0),)</f>
        <v>Hamilton</v>
      </c>
      <c r="J331" s="1" t="str" cm="1">
        <f t="array" ref="J331">INDEX(Table2[Customer Last Name],MATCH(Table7[[#This Row],[Customer ID]],Table2[Customer ID],0),)</f>
        <v>Gosselin</v>
      </c>
      <c r="K331" s="1" cm="1">
        <f t="array" ref="K331">INDEX(Table4[Satisfaction Level (1 to 5)],MATCH(Table7[[#This Row],[Order ID]],Table4[Order ID],0),)</f>
        <v>2</v>
      </c>
    </row>
    <row r="332" spans="1:11" ht="14.25" customHeight="1" x14ac:dyDescent="0.35">
      <c r="A332" s="1">
        <v>331</v>
      </c>
      <c r="B332" s="1" t="s">
        <v>442</v>
      </c>
      <c r="C332" s="1" t="s">
        <v>2118</v>
      </c>
      <c r="D332" s="1">
        <v>3</v>
      </c>
      <c r="E332" s="1">
        <v>10</v>
      </c>
      <c r="F332" s="1">
        <f>Table7[[#This Row],[Quantity]]*Table7[[#This Row],[Unit Price]]</f>
        <v>30</v>
      </c>
      <c r="G332" s="1">
        <v>342</v>
      </c>
      <c r="H332" s="1" t="str">
        <f>_xlfn.XLOOKUP(Table7[[#This Row],[Order ID]],Table4[Order ID],Table4[Customer ID],"NOT FOUND",0)</f>
        <v>CUS48</v>
      </c>
      <c r="I332" s="1" t="str" cm="1">
        <f t="array" ref="I332">INDEX(Table2[Customer Frist Name],MATCH(Table7[[#This Row],[Customer ID]],Table2[Customer ID],0),)</f>
        <v>Hamilton</v>
      </c>
      <c r="J332" s="1" t="str" cm="1">
        <f t="array" ref="J332">INDEX(Table2[Customer Last Name],MATCH(Table7[[#This Row],[Customer ID]],Table2[Customer ID],0),)</f>
        <v>Gosselin</v>
      </c>
      <c r="K332" s="1" cm="1">
        <f t="array" ref="K332">INDEX(Table4[Satisfaction Level (1 to 5)],MATCH(Table7[[#This Row],[Order ID]],Table4[Order ID],0),)</f>
        <v>3</v>
      </c>
    </row>
    <row r="333" spans="1:11" ht="14.25" customHeight="1" x14ac:dyDescent="0.35">
      <c r="A333" s="1">
        <v>332</v>
      </c>
      <c r="B333" s="1" t="s">
        <v>442</v>
      </c>
      <c r="C333" s="1" t="s">
        <v>2107</v>
      </c>
      <c r="D333" s="1">
        <v>2</v>
      </c>
      <c r="E333" s="1">
        <v>7</v>
      </c>
      <c r="F333" s="1">
        <f>Table7[[#This Row],[Quantity]]*Table7[[#This Row],[Unit Price]]</f>
        <v>14</v>
      </c>
      <c r="G333" s="1">
        <v>342</v>
      </c>
      <c r="H333" s="1" t="str">
        <f>_xlfn.XLOOKUP(Table7[[#This Row],[Order ID]],Table4[Order ID],Table4[Customer ID],"NOT FOUND",0)</f>
        <v>CUS48</v>
      </c>
      <c r="I333" s="1" t="str" cm="1">
        <f t="array" ref="I333">INDEX(Table2[Customer Frist Name],MATCH(Table7[[#This Row],[Customer ID]],Table2[Customer ID],0),)</f>
        <v>Hamilton</v>
      </c>
      <c r="J333" s="1" t="str" cm="1">
        <f t="array" ref="J333">INDEX(Table2[Customer Last Name],MATCH(Table7[[#This Row],[Customer ID]],Table2[Customer ID],0),)</f>
        <v>Gosselin</v>
      </c>
      <c r="K333" s="1" cm="1">
        <f t="array" ref="K333">INDEX(Table4[Satisfaction Level (1 to 5)],MATCH(Table7[[#This Row],[Order ID]],Table4[Order ID],0),)</f>
        <v>3</v>
      </c>
    </row>
    <row r="334" spans="1:11" ht="14.25" customHeight="1" x14ac:dyDescent="0.35">
      <c r="A334" s="1">
        <v>333</v>
      </c>
      <c r="B334" s="1" t="s">
        <v>442</v>
      </c>
      <c r="C334" s="1" t="s">
        <v>2070</v>
      </c>
      <c r="D334" s="1">
        <v>4</v>
      </c>
      <c r="E334" s="1">
        <v>20</v>
      </c>
      <c r="F334" s="1">
        <f>Table7[[#This Row],[Quantity]]*Table7[[#This Row],[Unit Price]]</f>
        <v>80</v>
      </c>
      <c r="G334" s="1">
        <v>342</v>
      </c>
      <c r="H334" s="1" t="str">
        <f>_xlfn.XLOOKUP(Table7[[#This Row],[Order ID]],Table4[Order ID],Table4[Customer ID],"NOT FOUND",0)</f>
        <v>CUS48</v>
      </c>
      <c r="I334" s="1" t="str" cm="1">
        <f t="array" ref="I334">INDEX(Table2[Customer Frist Name],MATCH(Table7[[#This Row],[Customer ID]],Table2[Customer ID],0),)</f>
        <v>Hamilton</v>
      </c>
      <c r="J334" s="1" t="str" cm="1">
        <f t="array" ref="J334">INDEX(Table2[Customer Last Name],MATCH(Table7[[#This Row],[Customer ID]],Table2[Customer ID],0),)</f>
        <v>Gosselin</v>
      </c>
      <c r="K334" s="1" cm="1">
        <f t="array" ref="K334">INDEX(Table4[Satisfaction Level (1 to 5)],MATCH(Table7[[#This Row],[Order ID]],Table4[Order ID],0),)</f>
        <v>3</v>
      </c>
    </row>
    <row r="335" spans="1:11" ht="14.25" customHeight="1" x14ac:dyDescent="0.35">
      <c r="A335" s="1">
        <v>334</v>
      </c>
      <c r="B335" s="1" t="s">
        <v>442</v>
      </c>
      <c r="C335" s="1" t="s">
        <v>2067</v>
      </c>
      <c r="D335" s="1">
        <v>6</v>
      </c>
      <c r="E335" s="1">
        <v>28</v>
      </c>
      <c r="F335" s="1">
        <f>Table7[[#This Row],[Quantity]]*Table7[[#This Row],[Unit Price]]</f>
        <v>168</v>
      </c>
      <c r="G335" s="1">
        <v>342</v>
      </c>
      <c r="H335" s="1" t="str">
        <f>_xlfn.XLOOKUP(Table7[[#This Row],[Order ID]],Table4[Order ID],Table4[Customer ID],"NOT FOUND",0)</f>
        <v>CUS48</v>
      </c>
      <c r="I335" s="1" t="str" cm="1">
        <f t="array" ref="I335">INDEX(Table2[Customer Frist Name],MATCH(Table7[[#This Row],[Customer ID]],Table2[Customer ID],0),)</f>
        <v>Hamilton</v>
      </c>
      <c r="J335" s="1" t="str" cm="1">
        <f t="array" ref="J335">INDEX(Table2[Customer Last Name],MATCH(Table7[[#This Row],[Customer ID]],Table2[Customer ID],0),)</f>
        <v>Gosselin</v>
      </c>
      <c r="K335" s="1" cm="1">
        <f t="array" ref="K335">INDEX(Table4[Satisfaction Level (1 to 5)],MATCH(Table7[[#This Row],[Order ID]],Table4[Order ID],0),)</f>
        <v>3</v>
      </c>
    </row>
    <row r="336" spans="1:11" ht="14.25" customHeight="1" x14ac:dyDescent="0.35">
      <c r="A336" s="1">
        <v>335</v>
      </c>
      <c r="B336" s="1" t="s">
        <v>442</v>
      </c>
      <c r="C336" s="1" t="s">
        <v>2106</v>
      </c>
      <c r="D336" s="1">
        <v>2</v>
      </c>
      <c r="E336" s="1">
        <v>25</v>
      </c>
      <c r="F336" s="1">
        <f>Table7[[#This Row],[Quantity]]*Table7[[#This Row],[Unit Price]]</f>
        <v>50</v>
      </c>
      <c r="G336" s="1">
        <v>342</v>
      </c>
      <c r="H336" s="1" t="str">
        <f>_xlfn.XLOOKUP(Table7[[#This Row],[Order ID]],Table4[Order ID],Table4[Customer ID],"NOT FOUND",0)</f>
        <v>CUS48</v>
      </c>
      <c r="I336" s="1" t="str" cm="1">
        <f t="array" ref="I336">INDEX(Table2[Customer Frist Name],MATCH(Table7[[#This Row],[Customer ID]],Table2[Customer ID],0),)</f>
        <v>Hamilton</v>
      </c>
      <c r="J336" s="1" t="str" cm="1">
        <f t="array" ref="J336">INDEX(Table2[Customer Last Name],MATCH(Table7[[#This Row],[Customer ID]],Table2[Customer ID],0),)</f>
        <v>Gosselin</v>
      </c>
      <c r="K336" s="1" cm="1">
        <f t="array" ref="K336">INDEX(Table4[Satisfaction Level (1 to 5)],MATCH(Table7[[#This Row],[Order ID]],Table4[Order ID],0),)</f>
        <v>3</v>
      </c>
    </row>
    <row r="337" spans="1:11" ht="14.25" customHeight="1" x14ac:dyDescent="0.35">
      <c r="A337" s="1">
        <v>336</v>
      </c>
      <c r="B337" s="1" t="s">
        <v>443</v>
      </c>
      <c r="C337" s="1" t="s">
        <v>2111</v>
      </c>
      <c r="D337" s="1">
        <v>2</v>
      </c>
      <c r="E337" s="1">
        <v>22</v>
      </c>
      <c r="F337" s="1">
        <f>Table7[[#This Row],[Quantity]]*Table7[[#This Row],[Unit Price]]</f>
        <v>44</v>
      </c>
      <c r="G337" s="1">
        <v>44</v>
      </c>
      <c r="H337" s="1" t="str">
        <f>_xlfn.XLOOKUP(Table7[[#This Row],[Order ID]],Table4[Order ID],Table4[Customer ID],"NOT FOUND",0)</f>
        <v>CUS49</v>
      </c>
      <c r="I337" s="1" t="str" cm="1">
        <f t="array" ref="I337">INDEX(Table2[Customer Frist Name],MATCH(Table7[[#This Row],[Customer ID]],Table2[Customer ID],0),)</f>
        <v>Corette</v>
      </c>
      <c r="J337" s="1" t="str" cm="1">
        <f t="array" ref="J337">INDEX(Table2[Customer Last Name],MATCH(Table7[[#This Row],[Customer ID]],Table2[Customer ID],0),)</f>
        <v>Giroux</v>
      </c>
      <c r="K337" s="1" cm="1">
        <f t="array" ref="K337">INDEX(Table4[Satisfaction Level (1 to 5)],MATCH(Table7[[#This Row],[Order ID]],Table4[Order ID],0),)</f>
        <v>1</v>
      </c>
    </row>
    <row r="338" spans="1:11" ht="14.25" customHeight="1" x14ac:dyDescent="0.35">
      <c r="A338" s="1">
        <v>337</v>
      </c>
      <c r="B338" s="1" t="s">
        <v>446</v>
      </c>
      <c r="C338" s="1" t="s">
        <v>2072</v>
      </c>
      <c r="D338" s="1">
        <v>3</v>
      </c>
      <c r="E338" s="1">
        <v>23</v>
      </c>
      <c r="F338" s="1">
        <f>Table7[[#This Row],[Quantity]]*Table7[[#This Row],[Unit Price]]</f>
        <v>69</v>
      </c>
      <c r="G338" s="1">
        <v>69</v>
      </c>
      <c r="H338" s="1" t="str">
        <f>_xlfn.XLOOKUP(Table7[[#This Row],[Order ID]],Table4[Order ID],Table4[Customer ID],"NOT FOUND",0)</f>
        <v>CUS49</v>
      </c>
      <c r="I338" s="1" t="str" cm="1">
        <f t="array" ref="I338">INDEX(Table2[Customer Frist Name],MATCH(Table7[[#This Row],[Customer ID]],Table2[Customer ID],0),)</f>
        <v>Corette</v>
      </c>
      <c r="J338" s="1" t="str" cm="1">
        <f t="array" ref="J338">INDEX(Table2[Customer Last Name],MATCH(Table7[[#This Row],[Customer ID]],Table2[Customer ID],0),)</f>
        <v>Giroux</v>
      </c>
      <c r="K338" s="1" cm="1">
        <f t="array" ref="K338">INDEX(Table4[Satisfaction Level (1 to 5)],MATCH(Table7[[#This Row],[Order ID]],Table4[Order ID],0),)</f>
        <v>3</v>
      </c>
    </row>
    <row r="339" spans="1:11" ht="14.25" customHeight="1" x14ac:dyDescent="0.35">
      <c r="A339" s="1">
        <v>338</v>
      </c>
      <c r="B339" s="1" t="s">
        <v>447</v>
      </c>
      <c r="C339" s="1" t="s">
        <v>2099</v>
      </c>
      <c r="D339" s="1">
        <v>2</v>
      </c>
      <c r="E339" s="1">
        <v>14</v>
      </c>
      <c r="F339" s="1">
        <f>Table7[[#This Row],[Quantity]]*Table7[[#This Row],[Unit Price]]</f>
        <v>28</v>
      </c>
      <c r="G339" s="1">
        <v>46</v>
      </c>
      <c r="H339" s="1" t="str">
        <f>_xlfn.XLOOKUP(Table7[[#This Row],[Order ID]],Table4[Order ID],Table4[Customer ID],"NOT FOUND",0)</f>
        <v>CUS50</v>
      </c>
      <c r="I339" s="1" t="str" cm="1">
        <f t="array" ref="I339">INDEX(Table2[Customer Frist Name],MATCH(Table7[[#This Row],[Customer ID]],Table2[Customer ID],0),)</f>
        <v>Marphisa</v>
      </c>
      <c r="J339" s="1" t="str" cm="1">
        <f t="array" ref="J339">INDEX(Table2[Customer Last Name],MATCH(Table7[[#This Row],[Customer ID]],Table2[Customer ID],0),)</f>
        <v>Roux</v>
      </c>
      <c r="K339" s="1" cm="1">
        <f t="array" ref="K339">INDEX(Table4[Satisfaction Level (1 to 5)],MATCH(Table7[[#This Row],[Order ID]],Table4[Order ID],0),)</f>
        <v>2</v>
      </c>
    </row>
    <row r="340" spans="1:11" ht="14.25" customHeight="1" x14ac:dyDescent="0.35">
      <c r="A340" s="1">
        <v>339</v>
      </c>
      <c r="B340" s="1" t="s">
        <v>447</v>
      </c>
      <c r="C340" s="1" t="s">
        <v>2093</v>
      </c>
      <c r="D340" s="1">
        <v>6</v>
      </c>
      <c r="E340" s="1">
        <v>3</v>
      </c>
      <c r="F340" s="1">
        <f>Table7[[#This Row],[Quantity]]*Table7[[#This Row],[Unit Price]]</f>
        <v>18</v>
      </c>
      <c r="G340" s="1">
        <v>46</v>
      </c>
      <c r="H340" s="1" t="str">
        <f>_xlfn.XLOOKUP(Table7[[#This Row],[Order ID]],Table4[Order ID],Table4[Customer ID],"NOT FOUND",0)</f>
        <v>CUS50</v>
      </c>
      <c r="I340" s="1" t="str" cm="1">
        <f t="array" ref="I340">INDEX(Table2[Customer Frist Name],MATCH(Table7[[#This Row],[Customer ID]],Table2[Customer ID],0),)</f>
        <v>Marphisa</v>
      </c>
      <c r="J340" s="1" t="str" cm="1">
        <f t="array" ref="J340">INDEX(Table2[Customer Last Name],MATCH(Table7[[#This Row],[Customer ID]],Table2[Customer ID],0),)</f>
        <v>Roux</v>
      </c>
      <c r="K340" s="1" cm="1">
        <f t="array" ref="K340">INDEX(Table4[Satisfaction Level (1 to 5)],MATCH(Table7[[#This Row],[Order ID]],Table4[Order ID],0),)</f>
        <v>2</v>
      </c>
    </row>
    <row r="341" spans="1:11" ht="14.25" customHeight="1" x14ac:dyDescent="0.35">
      <c r="A341" s="1">
        <v>340</v>
      </c>
      <c r="B341" s="1" t="s">
        <v>451</v>
      </c>
      <c r="C341" s="1" t="s">
        <v>2108</v>
      </c>
      <c r="D341" s="1">
        <v>5</v>
      </c>
      <c r="E341" s="1">
        <v>29</v>
      </c>
      <c r="F341" s="1">
        <f>Table7[[#This Row],[Quantity]]*Table7[[#This Row],[Unit Price]]</f>
        <v>145</v>
      </c>
      <c r="G341" s="1">
        <v>179</v>
      </c>
      <c r="H341" s="1" t="str">
        <f>_xlfn.XLOOKUP(Table7[[#This Row],[Order ID]],Table4[Order ID],Table4[Customer ID],"NOT FOUND",0)</f>
        <v>CUS50</v>
      </c>
      <c r="I341" s="1" t="str" cm="1">
        <f t="array" ref="I341">INDEX(Table2[Customer Frist Name],MATCH(Table7[[#This Row],[Customer ID]],Table2[Customer ID],0),)</f>
        <v>Marphisa</v>
      </c>
      <c r="J341" s="1" t="str" cm="1">
        <f t="array" ref="J341">INDEX(Table2[Customer Last Name],MATCH(Table7[[#This Row],[Customer ID]],Table2[Customer ID],0),)</f>
        <v>Roux</v>
      </c>
      <c r="K341" s="1" cm="1">
        <f t="array" ref="K341">INDEX(Table4[Satisfaction Level (1 to 5)],MATCH(Table7[[#This Row],[Order ID]],Table4[Order ID],0),)</f>
        <v>4</v>
      </c>
    </row>
    <row r="342" spans="1:11" ht="14.25" customHeight="1" x14ac:dyDescent="0.35">
      <c r="A342" s="1">
        <v>341</v>
      </c>
      <c r="B342" s="1" t="s">
        <v>451</v>
      </c>
      <c r="C342" s="1" t="s">
        <v>2092</v>
      </c>
      <c r="D342" s="1">
        <v>2</v>
      </c>
      <c r="E342" s="1">
        <v>17</v>
      </c>
      <c r="F342" s="1">
        <f>Table7[[#This Row],[Quantity]]*Table7[[#This Row],[Unit Price]]</f>
        <v>34</v>
      </c>
      <c r="G342" s="1">
        <v>179</v>
      </c>
      <c r="H342" s="1" t="str">
        <f>_xlfn.XLOOKUP(Table7[[#This Row],[Order ID]],Table4[Order ID],Table4[Customer ID],"NOT FOUND",0)</f>
        <v>CUS50</v>
      </c>
      <c r="I342" s="1" t="str" cm="1">
        <f t="array" ref="I342">INDEX(Table2[Customer Frist Name],MATCH(Table7[[#This Row],[Customer ID]],Table2[Customer ID],0),)</f>
        <v>Marphisa</v>
      </c>
      <c r="J342" s="1" t="str" cm="1">
        <f t="array" ref="J342">INDEX(Table2[Customer Last Name],MATCH(Table7[[#This Row],[Customer ID]],Table2[Customer ID],0),)</f>
        <v>Roux</v>
      </c>
      <c r="K342" s="1" cm="1">
        <f t="array" ref="K342">INDEX(Table4[Satisfaction Level (1 to 5)],MATCH(Table7[[#This Row],[Order ID]],Table4[Order ID],0),)</f>
        <v>4</v>
      </c>
    </row>
    <row r="343" spans="1:11" ht="14.25" customHeight="1" x14ac:dyDescent="0.35">
      <c r="A343" s="1">
        <v>342</v>
      </c>
      <c r="B343" s="1" t="s">
        <v>453</v>
      </c>
      <c r="C343" s="1" t="s">
        <v>2095</v>
      </c>
      <c r="D343" s="1">
        <v>3</v>
      </c>
      <c r="E343" s="1">
        <v>6</v>
      </c>
      <c r="F343" s="1">
        <f>Table7[[#This Row],[Quantity]]*Table7[[#This Row],[Unit Price]]</f>
        <v>18</v>
      </c>
      <c r="G343" s="1">
        <v>36</v>
      </c>
      <c r="H343" s="1" t="str">
        <f>_xlfn.XLOOKUP(Table7[[#This Row],[Order ID]],Table4[Order ID],Table4[Customer ID],"NOT FOUND",0)</f>
        <v>CUS51</v>
      </c>
      <c r="I343" s="1" t="str" cm="1">
        <f t="array" ref="I343">INDEX(Table2[Customer Frist Name],MATCH(Table7[[#This Row],[Customer ID]],Table2[Customer ID],0),)</f>
        <v>Vick</v>
      </c>
      <c r="J343" s="1" t="str" cm="1">
        <f t="array" ref="J343">INDEX(Table2[Customer Last Name],MATCH(Table7[[#This Row],[Customer ID]],Table2[Customer ID],0),)</f>
        <v>Auclair</v>
      </c>
      <c r="K343" s="1" cm="1">
        <f t="array" ref="K343">INDEX(Table4[Satisfaction Level (1 to 5)],MATCH(Table7[[#This Row],[Order ID]],Table4[Order ID],0),)</f>
        <v>4</v>
      </c>
    </row>
    <row r="344" spans="1:11" ht="14.25" customHeight="1" x14ac:dyDescent="0.35">
      <c r="A344" s="1">
        <v>343</v>
      </c>
      <c r="B344" s="1" t="s">
        <v>453</v>
      </c>
      <c r="C344" s="1" t="s">
        <v>2069</v>
      </c>
      <c r="D344" s="1">
        <v>2</v>
      </c>
      <c r="E344" s="1">
        <v>9</v>
      </c>
      <c r="F344" s="1">
        <f>Table7[[#This Row],[Quantity]]*Table7[[#This Row],[Unit Price]]</f>
        <v>18</v>
      </c>
      <c r="G344" s="1">
        <v>36</v>
      </c>
      <c r="H344" s="1" t="str">
        <f>_xlfn.XLOOKUP(Table7[[#This Row],[Order ID]],Table4[Order ID],Table4[Customer ID],"NOT FOUND",0)</f>
        <v>CUS51</v>
      </c>
      <c r="I344" s="1" t="str" cm="1">
        <f t="array" ref="I344">INDEX(Table2[Customer Frist Name],MATCH(Table7[[#This Row],[Customer ID]],Table2[Customer ID],0),)</f>
        <v>Vick</v>
      </c>
      <c r="J344" s="1" t="str" cm="1">
        <f t="array" ref="J344">INDEX(Table2[Customer Last Name],MATCH(Table7[[#This Row],[Customer ID]],Table2[Customer ID],0),)</f>
        <v>Auclair</v>
      </c>
      <c r="K344" s="1" cm="1">
        <f t="array" ref="K344">INDEX(Table4[Satisfaction Level (1 to 5)],MATCH(Table7[[#This Row],[Order ID]],Table4[Order ID],0),)</f>
        <v>4</v>
      </c>
    </row>
    <row r="345" spans="1:11" ht="14.25" customHeight="1" x14ac:dyDescent="0.35">
      <c r="A345" s="1">
        <v>344</v>
      </c>
      <c r="B345" s="1" t="s">
        <v>457</v>
      </c>
      <c r="C345" s="1" t="s">
        <v>2082</v>
      </c>
      <c r="D345" s="1">
        <v>2</v>
      </c>
      <c r="E345" s="1">
        <v>13</v>
      </c>
      <c r="F345" s="1">
        <f>Table7[[#This Row],[Quantity]]*Table7[[#This Row],[Unit Price]]</f>
        <v>26</v>
      </c>
      <c r="G345" s="1">
        <v>479</v>
      </c>
      <c r="H345" s="1" t="str">
        <f>_xlfn.XLOOKUP(Table7[[#This Row],[Order ID]],Table4[Order ID],Table4[Customer ID],"NOT FOUND",0)</f>
        <v>CUS52</v>
      </c>
      <c r="I345" s="1" t="str" cm="1">
        <f t="array" ref="I345">INDEX(Table2[Customer Frist Name],MATCH(Table7[[#This Row],[Customer ID]],Table2[Customer ID],0),)</f>
        <v>Amber</v>
      </c>
      <c r="J345" s="1" t="str" cm="1">
        <f t="array" ref="J345">INDEX(Table2[Customer Last Name],MATCH(Table7[[#This Row],[Customer ID]],Table2[Customer ID],0),)</f>
        <v>Caron</v>
      </c>
      <c r="K345" s="1" cm="1">
        <f t="array" ref="K345">INDEX(Table4[Satisfaction Level (1 to 5)],MATCH(Table7[[#This Row],[Order ID]],Table4[Order ID],0),)</f>
        <v>4</v>
      </c>
    </row>
    <row r="346" spans="1:11" ht="14.25" customHeight="1" x14ac:dyDescent="0.35">
      <c r="A346" s="1">
        <v>345</v>
      </c>
      <c r="B346" s="1" t="s">
        <v>457</v>
      </c>
      <c r="C346" s="1" t="s">
        <v>2086</v>
      </c>
      <c r="D346" s="1">
        <v>3</v>
      </c>
      <c r="E346" s="1">
        <v>28</v>
      </c>
      <c r="F346" s="1">
        <f>Table7[[#This Row],[Quantity]]*Table7[[#This Row],[Unit Price]]</f>
        <v>84</v>
      </c>
      <c r="G346" s="1">
        <v>479</v>
      </c>
      <c r="H346" s="1" t="str">
        <f>_xlfn.XLOOKUP(Table7[[#This Row],[Order ID]],Table4[Order ID],Table4[Customer ID],"NOT FOUND",0)</f>
        <v>CUS52</v>
      </c>
      <c r="I346" s="1" t="str" cm="1">
        <f t="array" ref="I346">INDEX(Table2[Customer Frist Name],MATCH(Table7[[#This Row],[Customer ID]],Table2[Customer ID],0),)</f>
        <v>Amber</v>
      </c>
      <c r="J346" s="1" t="str" cm="1">
        <f t="array" ref="J346">INDEX(Table2[Customer Last Name],MATCH(Table7[[#This Row],[Customer ID]],Table2[Customer ID],0),)</f>
        <v>Caron</v>
      </c>
      <c r="K346" s="1" cm="1">
        <f t="array" ref="K346">INDEX(Table4[Satisfaction Level (1 to 5)],MATCH(Table7[[#This Row],[Order ID]],Table4[Order ID],0),)</f>
        <v>4</v>
      </c>
    </row>
    <row r="347" spans="1:11" ht="14.25" customHeight="1" x14ac:dyDescent="0.35">
      <c r="A347" s="1">
        <v>346</v>
      </c>
      <c r="B347" s="1" t="s">
        <v>457</v>
      </c>
      <c r="C347" s="1" t="s">
        <v>2105</v>
      </c>
      <c r="D347" s="1">
        <v>4</v>
      </c>
      <c r="E347" s="1">
        <v>30</v>
      </c>
      <c r="F347" s="1">
        <f>Table7[[#This Row],[Quantity]]*Table7[[#This Row],[Unit Price]]</f>
        <v>120</v>
      </c>
      <c r="G347" s="1">
        <v>479</v>
      </c>
      <c r="H347" s="1" t="str">
        <f>_xlfn.XLOOKUP(Table7[[#This Row],[Order ID]],Table4[Order ID],Table4[Customer ID],"NOT FOUND",0)</f>
        <v>CUS52</v>
      </c>
      <c r="I347" s="1" t="str" cm="1">
        <f t="array" ref="I347">INDEX(Table2[Customer Frist Name],MATCH(Table7[[#This Row],[Customer ID]],Table2[Customer ID],0),)</f>
        <v>Amber</v>
      </c>
      <c r="J347" s="1" t="str" cm="1">
        <f t="array" ref="J347">INDEX(Table2[Customer Last Name],MATCH(Table7[[#This Row],[Customer ID]],Table2[Customer ID],0),)</f>
        <v>Caron</v>
      </c>
      <c r="K347" s="1" cm="1">
        <f t="array" ref="K347">INDEX(Table4[Satisfaction Level (1 to 5)],MATCH(Table7[[#This Row],[Order ID]],Table4[Order ID],0),)</f>
        <v>4</v>
      </c>
    </row>
    <row r="348" spans="1:11" ht="14.25" customHeight="1" x14ac:dyDescent="0.35">
      <c r="A348" s="1">
        <v>347</v>
      </c>
      <c r="B348" s="1" t="s">
        <v>457</v>
      </c>
      <c r="C348" s="1" t="s">
        <v>2063</v>
      </c>
      <c r="D348" s="1">
        <v>6</v>
      </c>
      <c r="E348" s="1">
        <v>28</v>
      </c>
      <c r="F348" s="1">
        <f>Table7[[#This Row],[Quantity]]*Table7[[#This Row],[Unit Price]]</f>
        <v>168</v>
      </c>
      <c r="G348" s="1">
        <v>479</v>
      </c>
      <c r="H348" s="1" t="str">
        <f>_xlfn.XLOOKUP(Table7[[#This Row],[Order ID]],Table4[Order ID],Table4[Customer ID],"NOT FOUND",0)</f>
        <v>CUS52</v>
      </c>
      <c r="I348" s="1" t="str" cm="1">
        <f t="array" ref="I348">INDEX(Table2[Customer Frist Name],MATCH(Table7[[#This Row],[Customer ID]],Table2[Customer ID],0),)</f>
        <v>Amber</v>
      </c>
      <c r="J348" s="1" t="str" cm="1">
        <f t="array" ref="J348">INDEX(Table2[Customer Last Name],MATCH(Table7[[#This Row],[Customer ID]],Table2[Customer ID],0),)</f>
        <v>Caron</v>
      </c>
      <c r="K348" s="1" cm="1">
        <f t="array" ref="K348">INDEX(Table4[Satisfaction Level (1 to 5)],MATCH(Table7[[#This Row],[Order ID]],Table4[Order ID],0),)</f>
        <v>4</v>
      </c>
    </row>
    <row r="349" spans="1:11" ht="14.25" customHeight="1" x14ac:dyDescent="0.35">
      <c r="A349" s="1">
        <v>348</v>
      </c>
      <c r="B349" s="1" t="s">
        <v>457</v>
      </c>
      <c r="C349" s="1" t="s">
        <v>2084</v>
      </c>
      <c r="D349" s="1">
        <v>3</v>
      </c>
      <c r="E349" s="1">
        <v>6</v>
      </c>
      <c r="F349" s="1">
        <f>Table7[[#This Row],[Quantity]]*Table7[[#This Row],[Unit Price]]</f>
        <v>18</v>
      </c>
      <c r="G349" s="1">
        <v>479</v>
      </c>
      <c r="H349" s="1" t="str">
        <f>_xlfn.XLOOKUP(Table7[[#This Row],[Order ID]],Table4[Order ID],Table4[Customer ID],"NOT FOUND",0)</f>
        <v>CUS52</v>
      </c>
      <c r="I349" s="1" t="str" cm="1">
        <f t="array" ref="I349">INDEX(Table2[Customer Frist Name],MATCH(Table7[[#This Row],[Customer ID]],Table2[Customer ID],0),)</f>
        <v>Amber</v>
      </c>
      <c r="J349" s="1" t="str" cm="1">
        <f t="array" ref="J349">INDEX(Table2[Customer Last Name],MATCH(Table7[[#This Row],[Customer ID]],Table2[Customer ID],0),)</f>
        <v>Caron</v>
      </c>
      <c r="K349" s="1" cm="1">
        <f t="array" ref="K349">INDEX(Table4[Satisfaction Level (1 to 5)],MATCH(Table7[[#This Row],[Order ID]],Table4[Order ID],0),)</f>
        <v>4</v>
      </c>
    </row>
    <row r="350" spans="1:11" ht="14.25" customHeight="1" x14ac:dyDescent="0.35">
      <c r="A350" s="1">
        <v>349</v>
      </c>
      <c r="B350" s="1" t="s">
        <v>457</v>
      </c>
      <c r="C350" s="1" t="s">
        <v>2092</v>
      </c>
      <c r="D350" s="1">
        <v>3</v>
      </c>
      <c r="E350" s="1">
        <v>17</v>
      </c>
      <c r="F350" s="1">
        <f>Table7[[#This Row],[Quantity]]*Table7[[#This Row],[Unit Price]]</f>
        <v>51</v>
      </c>
      <c r="G350" s="1">
        <v>479</v>
      </c>
      <c r="H350" s="1" t="str">
        <f>_xlfn.XLOOKUP(Table7[[#This Row],[Order ID]],Table4[Order ID],Table4[Customer ID],"NOT FOUND",0)</f>
        <v>CUS52</v>
      </c>
      <c r="I350" s="1" t="str" cm="1">
        <f t="array" ref="I350">INDEX(Table2[Customer Frist Name],MATCH(Table7[[#This Row],[Customer ID]],Table2[Customer ID],0),)</f>
        <v>Amber</v>
      </c>
      <c r="J350" s="1" t="str" cm="1">
        <f t="array" ref="J350">INDEX(Table2[Customer Last Name],MATCH(Table7[[#This Row],[Customer ID]],Table2[Customer ID],0),)</f>
        <v>Caron</v>
      </c>
      <c r="K350" s="1" cm="1">
        <f t="array" ref="K350">INDEX(Table4[Satisfaction Level (1 to 5)],MATCH(Table7[[#This Row],[Order ID]],Table4[Order ID],0),)</f>
        <v>4</v>
      </c>
    </row>
    <row r="351" spans="1:11" ht="14.25" customHeight="1" x14ac:dyDescent="0.35">
      <c r="A351" s="1">
        <v>350</v>
      </c>
      <c r="B351" s="1" t="s">
        <v>457</v>
      </c>
      <c r="C351" s="1" t="s">
        <v>2090</v>
      </c>
      <c r="D351" s="1">
        <v>4</v>
      </c>
      <c r="E351" s="1">
        <v>3</v>
      </c>
      <c r="F351" s="1">
        <f>Table7[[#This Row],[Quantity]]*Table7[[#This Row],[Unit Price]]</f>
        <v>12</v>
      </c>
      <c r="G351" s="1">
        <v>479</v>
      </c>
      <c r="H351" s="1" t="str">
        <f>_xlfn.XLOOKUP(Table7[[#This Row],[Order ID]],Table4[Order ID],Table4[Customer ID],"NOT FOUND",0)</f>
        <v>CUS52</v>
      </c>
      <c r="I351" s="1" t="str" cm="1">
        <f t="array" ref="I351">INDEX(Table2[Customer Frist Name],MATCH(Table7[[#This Row],[Customer ID]],Table2[Customer ID],0),)</f>
        <v>Amber</v>
      </c>
      <c r="J351" s="1" t="str" cm="1">
        <f t="array" ref="J351">INDEX(Table2[Customer Last Name],MATCH(Table7[[#This Row],[Customer ID]],Table2[Customer ID],0),)</f>
        <v>Caron</v>
      </c>
      <c r="K351" s="1" cm="1">
        <f t="array" ref="K351">INDEX(Table4[Satisfaction Level (1 to 5)],MATCH(Table7[[#This Row],[Order ID]],Table4[Order ID],0),)</f>
        <v>4</v>
      </c>
    </row>
    <row r="352" spans="1:11" ht="14.25" customHeight="1" x14ac:dyDescent="0.35">
      <c r="A352" s="1">
        <v>351</v>
      </c>
      <c r="B352" s="1" t="s">
        <v>461</v>
      </c>
      <c r="C352" s="1" t="s">
        <v>2095</v>
      </c>
      <c r="D352" s="1">
        <v>6</v>
      </c>
      <c r="E352" s="1">
        <v>6</v>
      </c>
      <c r="F352" s="1">
        <f>Table7[[#This Row],[Quantity]]*Table7[[#This Row],[Unit Price]]</f>
        <v>36</v>
      </c>
      <c r="G352" s="1">
        <v>174</v>
      </c>
      <c r="H352" s="1" t="str">
        <f>_xlfn.XLOOKUP(Table7[[#This Row],[Order ID]],Table4[Order ID],Table4[Customer ID],"NOT FOUND",0)</f>
        <v>CUS52</v>
      </c>
      <c r="I352" s="1" t="str" cm="1">
        <f t="array" ref="I352">INDEX(Table2[Customer Frist Name],MATCH(Table7[[#This Row],[Customer ID]],Table2[Customer ID],0),)</f>
        <v>Amber</v>
      </c>
      <c r="J352" s="1" t="str" cm="1">
        <f t="array" ref="J352">INDEX(Table2[Customer Last Name],MATCH(Table7[[#This Row],[Customer ID]],Table2[Customer ID],0),)</f>
        <v>Caron</v>
      </c>
      <c r="K352" s="1" cm="1">
        <f t="array" ref="K352">INDEX(Table4[Satisfaction Level (1 to 5)],MATCH(Table7[[#This Row],[Order ID]],Table4[Order ID],0),)</f>
        <v>3</v>
      </c>
    </row>
    <row r="353" spans="1:11" ht="14.25" customHeight="1" x14ac:dyDescent="0.35">
      <c r="A353" s="1">
        <v>352</v>
      </c>
      <c r="B353" s="1" t="s">
        <v>461</v>
      </c>
      <c r="C353" s="1" t="s">
        <v>2119</v>
      </c>
      <c r="D353" s="1">
        <v>6</v>
      </c>
      <c r="E353" s="1">
        <v>23</v>
      </c>
      <c r="F353" s="1">
        <f>Table7[[#This Row],[Quantity]]*Table7[[#This Row],[Unit Price]]</f>
        <v>138</v>
      </c>
      <c r="G353" s="1">
        <v>174</v>
      </c>
      <c r="H353" s="1" t="str">
        <f>_xlfn.XLOOKUP(Table7[[#This Row],[Order ID]],Table4[Order ID],Table4[Customer ID],"NOT FOUND",0)</f>
        <v>CUS52</v>
      </c>
      <c r="I353" s="1" t="str" cm="1">
        <f t="array" ref="I353">INDEX(Table2[Customer Frist Name],MATCH(Table7[[#This Row],[Customer ID]],Table2[Customer ID],0),)</f>
        <v>Amber</v>
      </c>
      <c r="J353" s="1" t="str" cm="1">
        <f t="array" ref="J353">INDEX(Table2[Customer Last Name],MATCH(Table7[[#This Row],[Customer ID]],Table2[Customer ID],0),)</f>
        <v>Caron</v>
      </c>
      <c r="K353" s="1" cm="1">
        <f t="array" ref="K353">INDEX(Table4[Satisfaction Level (1 to 5)],MATCH(Table7[[#This Row],[Order ID]],Table4[Order ID],0),)</f>
        <v>3</v>
      </c>
    </row>
    <row r="354" spans="1:11" ht="14.25" customHeight="1" x14ac:dyDescent="0.35">
      <c r="A354" s="1">
        <v>353</v>
      </c>
      <c r="B354" s="1" t="s">
        <v>463</v>
      </c>
      <c r="C354" s="1" t="s">
        <v>2072</v>
      </c>
      <c r="D354" s="1">
        <v>3</v>
      </c>
      <c r="E354" s="1">
        <v>23</v>
      </c>
      <c r="F354" s="1">
        <f>Table7[[#This Row],[Quantity]]*Table7[[#This Row],[Unit Price]]</f>
        <v>69</v>
      </c>
      <c r="G354" s="1">
        <v>189</v>
      </c>
      <c r="H354" s="1" t="str">
        <f>_xlfn.XLOOKUP(Table7[[#This Row],[Order ID]],Table4[Order ID],Table4[Customer ID],"NOT FOUND",0)</f>
        <v>CUS53</v>
      </c>
      <c r="I354" s="1" t="str" cm="1">
        <f t="array" ref="I354">INDEX(Table2[Customer Frist Name],MATCH(Table7[[#This Row],[Customer ID]],Table2[Customer ID],0),)</f>
        <v>Marsilius</v>
      </c>
      <c r="J354" s="1" t="str" cm="1">
        <f t="array" ref="J354">INDEX(Table2[Customer Last Name],MATCH(Table7[[#This Row],[Customer ID]],Table2[Customer ID],0),)</f>
        <v>Lauzier</v>
      </c>
      <c r="K354" s="1" cm="1">
        <f t="array" ref="K354">INDEX(Table4[Satisfaction Level (1 to 5)],MATCH(Table7[[#This Row],[Order ID]],Table4[Order ID],0),)</f>
        <v>3</v>
      </c>
    </row>
    <row r="355" spans="1:11" ht="14.25" customHeight="1" x14ac:dyDescent="0.35">
      <c r="A355" s="1">
        <v>354</v>
      </c>
      <c r="B355" s="1" t="s">
        <v>463</v>
      </c>
      <c r="C355" s="1" t="s">
        <v>2114</v>
      </c>
      <c r="D355" s="1">
        <v>4</v>
      </c>
      <c r="E355" s="1">
        <v>30</v>
      </c>
      <c r="F355" s="1">
        <f>Table7[[#This Row],[Quantity]]*Table7[[#This Row],[Unit Price]]</f>
        <v>120</v>
      </c>
      <c r="G355" s="1">
        <v>189</v>
      </c>
      <c r="H355" s="1" t="str">
        <f>_xlfn.XLOOKUP(Table7[[#This Row],[Order ID]],Table4[Order ID],Table4[Customer ID],"NOT FOUND",0)</f>
        <v>CUS53</v>
      </c>
      <c r="I355" s="1" t="str" cm="1">
        <f t="array" ref="I355">INDEX(Table2[Customer Frist Name],MATCH(Table7[[#This Row],[Customer ID]],Table2[Customer ID],0),)</f>
        <v>Marsilius</v>
      </c>
      <c r="J355" s="1" t="str" cm="1">
        <f t="array" ref="J355">INDEX(Table2[Customer Last Name],MATCH(Table7[[#This Row],[Customer ID]],Table2[Customer ID],0),)</f>
        <v>Lauzier</v>
      </c>
      <c r="K355" s="1" cm="1">
        <f t="array" ref="K355">INDEX(Table4[Satisfaction Level (1 to 5)],MATCH(Table7[[#This Row],[Order ID]],Table4[Order ID],0),)</f>
        <v>3</v>
      </c>
    </row>
    <row r="356" spans="1:11" ht="14.25" customHeight="1" x14ac:dyDescent="0.35">
      <c r="A356" s="1">
        <v>355</v>
      </c>
      <c r="B356" s="1" t="s">
        <v>467</v>
      </c>
      <c r="C356" s="1" t="s">
        <v>2100</v>
      </c>
      <c r="D356" s="1">
        <v>3</v>
      </c>
      <c r="E356" s="1">
        <v>6</v>
      </c>
      <c r="F356" s="1">
        <f>Table7[[#This Row],[Quantity]]*Table7[[#This Row],[Unit Price]]</f>
        <v>18</v>
      </c>
      <c r="G356" s="1">
        <v>40</v>
      </c>
      <c r="H356" s="1" t="str">
        <f>_xlfn.XLOOKUP(Table7[[#This Row],[Order ID]],Table4[Order ID],Table4[Customer ID],"NOT FOUND",0)</f>
        <v>CUS53</v>
      </c>
      <c r="I356" s="1" t="str" cm="1">
        <f t="array" ref="I356">INDEX(Table2[Customer Frist Name],MATCH(Table7[[#This Row],[Customer ID]],Table2[Customer ID],0),)</f>
        <v>Marsilius</v>
      </c>
      <c r="J356" s="1" t="str" cm="1">
        <f t="array" ref="J356">INDEX(Table2[Customer Last Name],MATCH(Table7[[#This Row],[Customer ID]],Table2[Customer ID],0),)</f>
        <v>Lauzier</v>
      </c>
      <c r="K356" s="1" cm="1">
        <f t="array" ref="K356">INDEX(Table4[Satisfaction Level (1 to 5)],MATCH(Table7[[#This Row],[Order ID]],Table4[Order ID],0),)</f>
        <v>2</v>
      </c>
    </row>
    <row r="357" spans="1:11" ht="14.25" customHeight="1" x14ac:dyDescent="0.35">
      <c r="A357" s="1">
        <v>356</v>
      </c>
      <c r="B357" s="1" t="s">
        <v>467</v>
      </c>
      <c r="C357" s="1" t="s">
        <v>2089</v>
      </c>
      <c r="D357" s="1">
        <v>2</v>
      </c>
      <c r="E357" s="1">
        <v>11</v>
      </c>
      <c r="F357" s="1">
        <f>Table7[[#This Row],[Quantity]]*Table7[[#This Row],[Unit Price]]</f>
        <v>22</v>
      </c>
      <c r="G357" s="1">
        <v>40</v>
      </c>
      <c r="H357" s="1" t="str">
        <f>_xlfn.XLOOKUP(Table7[[#This Row],[Order ID]],Table4[Order ID],Table4[Customer ID],"NOT FOUND",0)</f>
        <v>CUS53</v>
      </c>
      <c r="I357" s="1" t="str" cm="1">
        <f t="array" ref="I357">INDEX(Table2[Customer Frist Name],MATCH(Table7[[#This Row],[Customer ID]],Table2[Customer ID],0),)</f>
        <v>Marsilius</v>
      </c>
      <c r="J357" s="1" t="str" cm="1">
        <f t="array" ref="J357">INDEX(Table2[Customer Last Name],MATCH(Table7[[#This Row],[Customer ID]],Table2[Customer ID],0),)</f>
        <v>Lauzier</v>
      </c>
      <c r="K357" s="1" cm="1">
        <f t="array" ref="K357">INDEX(Table4[Satisfaction Level (1 to 5)],MATCH(Table7[[#This Row],[Order ID]],Table4[Order ID],0),)</f>
        <v>2</v>
      </c>
    </row>
    <row r="358" spans="1:11" ht="14.25" customHeight="1" x14ac:dyDescent="0.35">
      <c r="A358" s="1">
        <v>357</v>
      </c>
      <c r="B358" s="1" t="s">
        <v>469</v>
      </c>
      <c r="C358" s="1" t="s">
        <v>2061</v>
      </c>
      <c r="D358" s="1">
        <v>2</v>
      </c>
      <c r="E358" s="1">
        <v>19</v>
      </c>
      <c r="F358" s="1">
        <f>Table7[[#This Row],[Quantity]]*Table7[[#This Row],[Unit Price]]</f>
        <v>38</v>
      </c>
      <c r="G358" s="1">
        <v>38</v>
      </c>
      <c r="H358" s="1" t="str">
        <f>_xlfn.XLOOKUP(Table7[[#This Row],[Order ID]],Table4[Order ID],Table4[Customer ID],"NOT FOUND",0)</f>
        <v>CUS54</v>
      </c>
      <c r="I358" s="1" t="str" cm="1">
        <f t="array" ref="I358">INDEX(Table2[Customer Frist Name],MATCH(Table7[[#This Row],[Customer ID]],Table2[Customer ID],0),)</f>
        <v>Heloise</v>
      </c>
      <c r="J358" s="1" t="str" cm="1">
        <f t="array" ref="J358">INDEX(Table2[Customer Last Name],MATCH(Table7[[#This Row],[Customer ID]],Table2[Customer ID],0),)</f>
        <v>Casgrain</v>
      </c>
      <c r="K358" s="1" cm="1">
        <f t="array" ref="K358">INDEX(Table4[Satisfaction Level (1 to 5)],MATCH(Table7[[#This Row],[Order ID]],Table4[Order ID],0),)</f>
        <v>4</v>
      </c>
    </row>
    <row r="359" spans="1:11" ht="14.25" customHeight="1" x14ac:dyDescent="0.35">
      <c r="A359" s="1">
        <v>358</v>
      </c>
      <c r="B359" s="1" t="s">
        <v>473</v>
      </c>
      <c r="C359" s="1" t="s">
        <v>2119</v>
      </c>
      <c r="D359" s="1">
        <v>2</v>
      </c>
      <c r="E359" s="1">
        <v>23</v>
      </c>
      <c r="F359" s="1">
        <f>Table7[[#This Row],[Quantity]]*Table7[[#This Row],[Unit Price]]</f>
        <v>46</v>
      </c>
      <c r="G359" s="1">
        <v>114</v>
      </c>
      <c r="H359" s="1" t="str">
        <f>_xlfn.XLOOKUP(Table7[[#This Row],[Order ID]],Table4[Order ID],Table4[Customer ID],"NOT FOUND",0)</f>
        <v>CUS54</v>
      </c>
      <c r="I359" s="1" t="str" cm="1">
        <f t="array" ref="I359">INDEX(Table2[Customer Frist Name],MATCH(Table7[[#This Row],[Customer ID]],Table2[Customer ID],0),)</f>
        <v>Heloise</v>
      </c>
      <c r="J359" s="1" t="str" cm="1">
        <f t="array" ref="J359">INDEX(Table2[Customer Last Name],MATCH(Table7[[#This Row],[Customer ID]],Table2[Customer ID],0),)</f>
        <v>Casgrain</v>
      </c>
      <c r="K359" s="1" cm="1">
        <f t="array" ref="K359">INDEX(Table4[Satisfaction Level (1 to 5)],MATCH(Table7[[#This Row],[Order ID]],Table4[Order ID],0),)</f>
        <v>2</v>
      </c>
    </row>
    <row r="360" spans="1:11" ht="14.25" customHeight="1" x14ac:dyDescent="0.35">
      <c r="A360" s="1">
        <v>359</v>
      </c>
      <c r="B360" s="1" t="s">
        <v>473</v>
      </c>
      <c r="C360" s="1" t="s">
        <v>2102</v>
      </c>
      <c r="D360" s="1">
        <v>4</v>
      </c>
      <c r="E360" s="1">
        <v>17</v>
      </c>
      <c r="F360" s="1">
        <f>Table7[[#This Row],[Quantity]]*Table7[[#This Row],[Unit Price]]</f>
        <v>68</v>
      </c>
      <c r="G360" s="1">
        <v>114</v>
      </c>
      <c r="H360" s="1" t="str">
        <f>_xlfn.XLOOKUP(Table7[[#This Row],[Order ID]],Table4[Order ID],Table4[Customer ID],"NOT FOUND",0)</f>
        <v>CUS54</v>
      </c>
      <c r="I360" s="1" t="str" cm="1">
        <f t="array" ref="I360">INDEX(Table2[Customer Frist Name],MATCH(Table7[[#This Row],[Customer ID]],Table2[Customer ID],0),)</f>
        <v>Heloise</v>
      </c>
      <c r="J360" s="1" t="str" cm="1">
        <f t="array" ref="J360">INDEX(Table2[Customer Last Name],MATCH(Table7[[#This Row],[Customer ID]],Table2[Customer ID],0),)</f>
        <v>Casgrain</v>
      </c>
      <c r="K360" s="1" cm="1">
        <f t="array" ref="K360">INDEX(Table4[Satisfaction Level (1 to 5)],MATCH(Table7[[#This Row],[Order ID]],Table4[Order ID],0),)</f>
        <v>2</v>
      </c>
    </row>
    <row r="361" spans="1:11" ht="14.25" customHeight="1" x14ac:dyDescent="0.35">
      <c r="A361" s="1">
        <v>360</v>
      </c>
      <c r="B361" s="1" t="s">
        <v>475</v>
      </c>
      <c r="C361" s="1" t="s">
        <v>2090</v>
      </c>
      <c r="D361" s="1">
        <v>1</v>
      </c>
      <c r="E361" s="1">
        <v>3</v>
      </c>
      <c r="F361" s="1">
        <f>Table7[[#This Row],[Quantity]]*Table7[[#This Row],[Unit Price]]</f>
        <v>3</v>
      </c>
      <c r="G361" s="1">
        <v>18</v>
      </c>
      <c r="H361" s="1" t="str">
        <f>_xlfn.XLOOKUP(Table7[[#This Row],[Order ID]],Table4[Order ID],Table4[Customer ID],"NOT FOUND",0)</f>
        <v>CUS54</v>
      </c>
      <c r="I361" s="1" t="str" cm="1">
        <f t="array" ref="I361">INDEX(Table2[Customer Frist Name],MATCH(Table7[[#This Row],[Customer ID]],Table2[Customer ID],0),)</f>
        <v>Heloise</v>
      </c>
      <c r="J361" s="1" t="str" cm="1">
        <f t="array" ref="J361">INDEX(Table2[Customer Last Name],MATCH(Table7[[#This Row],[Customer ID]],Table2[Customer ID],0),)</f>
        <v>Casgrain</v>
      </c>
      <c r="K361" s="1" cm="1">
        <f t="array" ref="K361">INDEX(Table4[Satisfaction Level (1 to 5)],MATCH(Table7[[#This Row],[Order ID]],Table4[Order ID],0),)</f>
        <v>5</v>
      </c>
    </row>
    <row r="362" spans="1:11" ht="14.25" customHeight="1" x14ac:dyDescent="0.35">
      <c r="A362" s="1">
        <v>361</v>
      </c>
      <c r="B362" s="1" t="s">
        <v>475</v>
      </c>
      <c r="C362" s="1" t="s">
        <v>2071</v>
      </c>
      <c r="D362" s="1">
        <v>3</v>
      </c>
      <c r="E362" s="1">
        <v>5</v>
      </c>
      <c r="F362" s="1">
        <f>Table7[[#This Row],[Quantity]]*Table7[[#This Row],[Unit Price]]</f>
        <v>15</v>
      </c>
      <c r="G362" s="1">
        <v>18</v>
      </c>
      <c r="H362" s="1" t="str">
        <f>_xlfn.XLOOKUP(Table7[[#This Row],[Order ID]],Table4[Order ID],Table4[Customer ID],"NOT FOUND",0)</f>
        <v>CUS54</v>
      </c>
      <c r="I362" s="1" t="str" cm="1">
        <f t="array" ref="I362">INDEX(Table2[Customer Frist Name],MATCH(Table7[[#This Row],[Customer ID]],Table2[Customer ID],0),)</f>
        <v>Heloise</v>
      </c>
      <c r="J362" s="1" t="str" cm="1">
        <f t="array" ref="J362">INDEX(Table2[Customer Last Name],MATCH(Table7[[#This Row],[Customer ID]],Table2[Customer ID],0),)</f>
        <v>Casgrain</v>
      </c>
      <c r="K362" s="1" cm="1">
        <f t="array" ref="K362">INDEX(Table4[Satisfaction Level (1 to 5)],MATCH(Table7[[#This Row],[Order ID]],Table4[Order ID],0),)</f>
        <v>5</v>
      </c>
    </row>
    <row r="363" spans="1:11" ht="14.25" customHeight="1" x14ac:dyDescent="0.35">
      <c r="A363" s="1">
        <v>362</v>
      </c>
      <c r="B363" s="1" t="s">
        <v>477</v>
      </c>
      <c r="C363" s="1" t="s">
        <v>2064</v>
      </c>
      <c r="D363" s="1">
        <v>3</v>
      </c>
      <c r="E363" s="1">
        <v>11</v>
      </c>
      <c r="F363" s="1">
        <f>Table7[[#This Row],[Quantity]]*Table7[[#This Row],[Unit Price]]</f>
        <v>33</v>
      </c>
      <c r="G363" s="1">
        <v>33</v>
      </c>
      <c r="H363" s="1" t="str">
        <f>_xlfn.XLOOKUP(Table7[[#This Row],[Order ID]],Table4[Order ID],Table4[Customer ID],"NOT FOUND",0)</f>
        <v>CUS55</v>
      </c>
      <c r="I363" s="1" t="str" cm="1">
        <f t="array" ref="I363">INDEX(Table2[Customer Frist Name],MATCH(Table7[[#This Row],[Customer ID]],Table2[Customer ID],0),)</f>
        <v>Clarimunda</v>
      </c>
      <c r="J363" s="1" t="str" cm="1">
        <f t="array" ref="J363">INDEX(Table2[Customer Last Name],MATCH(Table7[[#This Row],[Customer ID]],Table2[Customer ID],0),)</f>
        <v>Mailhot</v>
      </c>
      <c r="K363" s="1" cm="1">
        <f t="array" ref="K363">INDEX(Table4[Satisfaction Level (1 to 5)],MATCH(Table7[[#This Row],[Order ID]],Table4[Order ID],0),)</f>
        <v>2</v>
      </c>
    </row>
    <row r="364" spans="1:11" ht="14.25" customHeight="1" x14ac:dyDescent="0.35">
      <c r="A364" s="1">
        <v>363</v>
      </c>
      <c r="B364" s="1" t="s">
        <v>481</v>
      </c>
      <c r="C364" s="1" t="s">
        <v>2069</v>
      </c>
      <c r="D364" s="1">
        <v>1</v>
      </c>
      <c r="E364" s="1">
        <v>9</v>
      </c>
      <c r="F364" s="1">
        <f>Table7[[#This Row],[Quantity]]*Table7[[#This Row],[Unit Price]]</f>
        <v>9</v>
      </c>
      <c r="G364" s="1">
        <v>29</v>
      </c>
      <c r="H364" s="1" t="str">
        <f>_xlfn.XLOOKUP(Table7[[#This Row],[Order ID]],Table4[Order ID],Table4[Customer ID],"NOT FOUND",0)</f>
        <v>CUS56</v>
      </c>
      <c r="I364" s="1" t="str" cm="1">
        <f t="array" ref="I364">INDEX(Table2[Customer Frist Name],MATCH(Table7[[#This Row],[Customer ID]],Table2[Customer ID],0),)</f>
        <v>Seymour</v>
      </c>
      <c r="J364" s="1" t="str" cm="1">
        <f t="array" ref="J364">INDEX(Table2[Customer Last Name],MATCH(Table7[[#This Row],[Customer ID]],Table2[Customer ID],0),)</f>
        <v>Cadieux</v>
      </c>
      <c r="K364" s="1" cm="1">
        <f t="array" ref="K364">INDEX(Table4[Satisfaction Level (1 to 5)],MATCH(Table7[[#This Row],[Order ID]],Table4[Order ID],0),)</f>
        <v>5</v>
      </c>
    </row>
    <row r="365" spans="1:11" ht="14.25" customHeight="1" x14ac:dyDescent="0.35">
      <c r="A365" s="1">
        <v>364</v>
      </c>
      <c r="B365" s="1" t="s">
        <v>481</v>
      </c>
      <c r="C365" s="1" t="s">
        <v>2077</v>
      </c>
      <c r="D365" s="1">
        <v>1</v>
      </c>
      <c r="E365" s="1">
        <v>20</v>
      </c>
      <c r="F365" s="1">
        <f>Table7[[#This Row],[Quantity]]*Table7[[#This Row],[Unit Price]]</f>
        <v>20</v>
      </c>
      <c r="G365" s="1">
        <v>29</v>
      </c>
      <c r="H365" s="1" t="str">
        <f>_xlfn.XLOOKUP(Table7[[#This Row],[Order ID]],Table4[Order ID],Table4[Customer ID],"NOT FOUND",0)</f>
        <v>CUS56</v>
      </c>
      <c r="I365" s="1" t="str" cm="1">
        <f t="array" ref="I365">INDEX(Table2[Customer Frist Name],MATCH(Table7[[#This Row],[Customer ID]],Table2[Customer ID],0),)</f>
        <v>Seymour</v>
      </c>
      <c r="J365" s="1" t="str" cm="1">
        <f t="array" ref="J365">INDEX(Table2[Customer Last Name],MATCH(Table7[[#This Row],[Customer ID]],Table2[Customer ID],0),)</f>
        <v>Cadieux</v>
      </c>
      <c r="K365" s="1" cm="1">
        <f t="array" ref="K365">INDEX(Table4[Satisfaction Level (1 to 5)],MATCH(Table7[[#This Row],[Order ID]],Table4[Order ID],0),)</f>
        <v>5</v>
      </c>
    </row>
    <row r="366" spans="1:11" ht="14.25" customHeight="1" x14ac:dyDescent="0.35">
      <c r="A366" s="1">
        <v>365</v>
      </c>
      <c r="B366" s="1" t="s">
        <v>485</v>
      </c>
      <c r="C366" s="1" t="s">
        <v>2115</v>
      </c>
      <c r="D366" s="1">
        <v>5</v>
      </c>
      <c r="E366" s="1">
        <v>30</v>
      </c>
      <c r="F366" s="1">
        <f>Table7[[#This Row],[Quantity]]*Table7[[#This Row],[Unit Price]]</f>
        <v>150</v>
      </c>
      <c r="G366" s="1">
        <v>270</v>
      </c>
      <c r="H366" s="1" t="str">
        <f>_xlfn.XLOOKUP(Table7[[#This Row],[Order ID]],Table4[Order ID],Table4[Customer ID],"NOT FOUND",0)</f>
        <v>CUS56</v>
      </c>
      <c r="I366" s="1" t="str" cm="1">
        <f t="array" ref="I366">INDEX(Table2[Customer Frist Name],MATCH(Table7[[#This Row],[Customer ID]],Table2[Customer ID],0),)</f>
        <v>Seymour</v>
      </c>
      <c r="J366" s="1" t="str" cm="1">
        <f t="array" ref="J366">INDEX(Table2[Customer Last Name],MATCH(Table7[[#This Row],[Customer ID]],Table2[Customer ID],0),)</f>
        <v>Cadieux</v>
      </c>
      <c r="K366" s="1" cm="1">
        <f t="array" ref="K366">INDEX(Table4[Satisfaction Level (1 to 5)],MATCH(Table7[[#This Row],[Order ID]],Table4[Order ID],0),)</f>
        <v>5</v>
      </c>
    </row>
    <row r="367" spans="1:11" ht="14.25" customHeight="1" x14ac:dyDescent="0.35">
      <c r="A367" s="1">
        <v>366</v>
      </c>
      <c r="B367" s="1" t="s">
        <v>485</v>
      </c>
      <c r="C367" s="1" t="s">
        <v>2107</v>
      </c>
      <c r="D367" s="1">
        <v>6</v>
      </c>
      <c r="E367" s="1">
        <v>7</v>
      </c>
      <c r="F367" s="1">
        <f>Table7[[#This Row],[Quantity]]*Table7[[#This Row],[Unit Price]]</f>
        <v>42</v>
      </c>
      <c r="G367" s="1">
        <v>270</v>
      </c>
      <c r="H367" s="1" t="str">
        <f>_xlfn.XLOOKUP(Table7[[#This Row],[Order ID]],Table4[Order ID],Table4[Customer ID],"NOT FOUND",0)</f>
        <v>CUS56</v>
      </c>
      <c r="I367" s="1" t="str" cm="1">
        <f t="array" ref="I367">INDEX(Table2[Customer Frist Name],MATCH(Table7[[#This Row],[Customer ID]],Table2[Customer ID],0),)</f>
        <v>Seymour</v>
      </c>
      <c r="J367" s="1" t="str" cm="1">
        <f t="array" ref="J367">INDEX(Table2[Customer Last Name],MATCH(Table7[[#This Row],[Customer ID]],Table2[Customer ID],0),)</f>
        <v>Cadieux</v>
      </c>
      <c r="K367" s="1" cm="1">
        <f t="array" ref="K367">INDEX(Table4[Satisfaction Level (1 to 5)],MATCH(Table7[[#This Row],[Order ID]],Table4[Order ID],0),)</f>
        <v>5</v>
      </c>
    </row>
    <row r="368" spans="1:11" ht="14.25" customHeight="1" x14ac:dyDescent="0.35">
      <c r="A368" s="1">
        <v>367</v>
      </c>
      <c r="B368" s="1" t="s">
        <v>485</v>
      </c>
      <c r="C368" s="1" t="s">
        <v>2098</v>
      </c>
      <c r="D368" s="1">
        <v>6</v>
      </c>
      <c r="E368" s="1">
        <v>13</v>
      </c>
      <c r="F368" s="1">
        <f>Table7[[#This Row],[Quantity]]*Table7[[#This Row],[Unit Price]]</f>
        <v>78</v>
      </c>
      <c r="G368" s="1">
        <v>270</v>
      </c>
      <c r="H368" s="1" t="str">
        <f>_xlfn.XLOOKUP(Table7[[#This Row],[Order ID]],Table4[Order ID],Table4[Customer ID],"NOT FOUND",0)</f>
        <v>CUS56</v>
      </c>
      <c r="I368" s="1" t="str" cm="1">
        <f t="array" ref="I368">INDEX(Table2[Customer Frist Name],MATCH(Table7[[#This Row],[Customer ID]],Table2[Customer ID],0),)</f>
        <v>Seymour</v>
      </c>
      <c r="J368" s="1" t="str" cm="1">
        <f t="array" ref="J368">INDEX(Table2[Customer Last Name],MATCH(Table7[[#This Row],[Customer ID]],Table2[Customer ID],0),)</f>
        <v>Cadieux</v>
      </c>
      <c r="K368" s="1" cm="1">
        <f t="array" ref="K368">INDEX(Table4[Satisfaction Level (1 to 5)],MATCH(Table7[[#This Row],[Order ID]],Table4[Order ID],0),)</f>
        <v>5</v>
      </c>
    </row>
    <row r="369" spans="1:11" ht="14.25" customHeight="1" x14ac:dyDescent="0.35">
      <c r="A369" s="1">
        <v>368</v>
      </c>
      <c r="B369" s="1" t="s">
        <v>487</v>
      </c>
      <c r="C369" s="1" t="s">
        <v>2103</v>
      </c>
      <c r="D369" s="1">
        <v>1</v>
      </c>
      <c r="E369" s="1">
        <v>23</v>
      </c>
      <c r="F369" s="1">
        <f>Table7[[#This Row],[Quantity]]*Table7[[#This Row],[Unit Price]]</f>
        <v>23</v>
      </c>
      <c r="G369" s="1">
        <v>63</v>
      </c>
      <c r="H369" s="1" t="str">
        <f>_xlfn.XLOOKUP(Table7[[#This Row],[Order ID]],Table4[Order ID],Table4[Customer ID],"NOT FOUND",0)</f>
        <v>CUS57</v>
      </c>
      <c r="I369" s="1" t="str" cm="1">
        <f t="array" ref="I369">INDEX(Table2[Customer Frist Name],MATCH(Table7[[#This Row],[Customer ID]],Table2[Customer ID],0),)</f>
        <v>David</v>
      </c>
      <c r="J369" s="1" t="str" cm="1">
        <f t="array" ref="J369">INDEX(Table2[Customer Last Name],MATCH(Table7[[#This Row],[Customer ID]],Table2[Customer ID],0),)</f>
        <v>Charrette</v>
      </c>
      <c r="K369" s="1" cm="1">
        <f t="array" ref="K369">INDEX(Table4[Satisfaction Level (1 to 5)],MATCH(Table7[[#This Row],[Order ID]],Table4[Order ID],0),)</f>
        <v>4</v>
      </c>
    </row>
    <row r="370" spans="1:11" ht="14.25" customHeight="1" x14ac:dyDescent="0.35">
      <c r="A370" s="1">
        <v>369</v>
      </c>
      <c r="B370" s="1" t="s">
        <v>487</v>
      </c>
      <c r="C370" s="1" t="s">
        <v>2117</v>
      </c>
      <c r="D370" s="1">
        <v>4</v>
      </c>
      <c r="E370" s="1">
        <v>10</v>
      </c>
      <c r="F370" s="1">
        <f>Table7[[#This Row],[Quantity]]*Table7[[#This Row],[Unit Price]]</f>
        <v>40</v>
      </c>
      <c r="G370" s="1">
        <v>63</v>
      </c>
      <c r="H370" s="1" t="str">
        <f>_xlfn.XLOOKUP(Table7[[#This Row],[Order ID]],Table4[Order ID],Table4[Customer ID],"NOT FOUND",0)</f>
        <v>CUS57</v>
      </c>
      <c r="I370" s="1" t="str" cm="1">
        <f t="array" ref="I370">INDEX(Table2[Customer Frist Name],MATCH(Table7[[#This Row],[Customer ID]],Table2[Customer ID],0),)</f>
        <v>David</v>
      </c>
      <c r="J370" s="1" t="str" cm="1">
        <f t="array" ref="J370">INDEX(Table2[Customer Last Name],MATCH(Table7[[#This Row],[Customer ID]],Table2[Customer ID],0),)</f>
        <v>Charrette</v>
      </c>
      <c r="K370" s="1" cm="1">
        <f t="array" ref="K370">INDEX(Table4[Satisfaction Level (1 to 5)],MATCH(Table7[[#This Row],[Order ID]],Table4[Order ID],0),)</f>
        <v>4</v>
      </c>
    </row>
    <row r="371" spans="1:11" ht="14.25" customHeight="1" x14ac:dyDescent="0.35">
      <c r="A371" s="1">
        <v>370</v>
      </c>
      <c r="B371" s="1" t="s">
        <v>491</v>
      </c>
      <c r="C371" s="1" t="s">
        <v>2082</v>
      </c>
      <c r="D371" s="1">
        <v>5</v>
      </c>
      <c r="E371" s="1">
        <v>13</v>
      </c>
      <c r="F371" s="1">
        <f>Table7[[#This Row],[Quantity]]*Table7[[#This Row],[Unit Price]]</f>
        <v>65</v>
      </c>
      <c r="G371" s="1">
        <v>188</v>
      </c>
      <c r="H371" s="1" t="str">
        <f>_xlfn.XLOOKUP(Table7[[#This Row],[Order ID]],Table4[Order ID],Table4[Customer ID],"NOT FOUND",0)</f>
        <v>CUS57</v>
      </c>
      <c r="I371" s="1" t="str" cm="1">
        <f t="array" ref="I371">INDEX(Table2[Customer Frist Name],MATCH(Table7[[#This Row],[Customer ID]],Table2[Customer ID],0),)</f>
        <v>David</v>
      </c>
      <c r="J371" s="1" t="str" cm="1">
        <f t="array" ref="J371">INDEX(Table2[Customer Last Name],MATCH(Table7[[#This Row],[Customer ID]],Table2[Customer ID],0),)</f>
        <v>Charrette</v>
      </c>
      <c r="K371" s="1" cm="1">
        <f t="array" ref="K371">INDEX(Table4[Satisfaction Level (1 to 5)],MATCH(Table7[[#This Row],[Order ID]],Table4[Order ID],0),)</f>
        <v>1</v>
      </c>
    </row>
    <row r="372" spans="1:11" ht="14.25" customHeight="1" x14ac:dyDescent="0.35">
      <c r="A372" s="1">
        <v>371</v>
      </c>
      <c r="B372" s="1" t="s">
        <v>491</v>
      </c>
      <c r="C372" s="1" t="s">
        <v>2090</v>
      </c>
      <c r="D372" s="1">
        <v>1</v>
      </c>
      <c r="E372" s="1">
        <v>3</v>
      </c>
      <c r="F372" s="1">
        <f>Table7[[#This Row],[Quantity]]*Table7[[#This Row],[Unit Price]]</f>
        <v>3</v>
      </c>
      <c r="G372" s="1">
        <v>188</v>
      </c>
      <c r="H372" s="1" t="str">
        <f>_xlfn.XLOOKUP(Table7[[#This Row],[Order ID]],Table4[Order ID],Table4[Customer ID],"NOT FOUND",0)</f>
        <v>CUS57</v>
      </c>
      <c r="I372" s="1" t="str" cm="1">
        <f t="array" ref="I372">INDEX(Table2[Customer Frist Name],MATCH(Table7[[#This Row],[Customer ID]],Table2[Customer ID],0),)</f>
        <v>David</v>
      </c>
      <c r="J372" s="1" t="str" cm="1">
        <f t="array" ref="J372">INDEX(Table2[Customer Last Name],MATCH(Table7[[#This Row],[Customer ID]],Table2[Customer ID],0),)</f>
        <v>Charrette</v>
      </c>
      <c r="K372" s="1" cm="1">
        <f t="array" ref="K372">INDEX(Table4[Satisfaction Level (1 to 5)],MATCH(Table7[[#This Row],[Order ID]],Table4[Order ID],0),)</f>
        <v>1</v>
      </c>
    </row>
    <row r="373" spans="1:11" ht="14.25" customHeight="1" x14ac:dyDescent="0.35">
      <c r="A373" s="1">
        <v>372</v>
      </c>
      <c r="B373" s="1" t="s">
        <v>491</v>
      </c>
      <c r="C373" s="1" t="s">
        <v>2068</v>
      </c>
      <c r="D373" s="1">
        <v>6</v>
      </c>
      <c r="E373" s="1">
        <v>20</v>
      </c>
      <c r="F373" s="1">
        <f>Table7[[#This Row],[Quantity]]*Table7[[#This Row],[Unit Price]]</f>
        <v>120</v>
      </c>
      <c r="G373" s="1">
        <v>188</v>
      </c>
      <c r="H373" s="1" t="str">
        <f>_xlfn.XLOOKUP(Table7[[#This Row],[Order ID]],Table4[Order ID],Table4[Customer ID],"NOT FOUND",0)</f>
        <v>CUS57</v>
      </c>
      <c r="I373" s="1" t="str" cm="1">
        <f t="array" ref="I373">INDEX(Table2[Customer Frist Name],MATCH(Table7[[#This Row],[Customer ID]],Table2[Customer ID],0),)</f>
        <v>David</v>
      </c>
      <c r="J373" s="1" t="str" cm="1">
        <f t="array" ref="J373">INDEX(Table2[Customer Last Name],MATCH(Table7[[#This Row],[Customer ID]],Table2[Customer ID],0),)</f>
        <v>Charrette</v>
      </c>
      <c r="K373" s="1" cm="1">
        <f t="array" ref="K373">INDEX(Table4[Satisfaction Level (1 to 5)],MATCH(Table7[[#This Row],[Order ID]],Table4[Order ID],0),)</f>
        <v>1</v>
      </c>
    </row>
    <row r="374" spans="1:11" ht="14.25" customHeight="1" x14ac:dyDescent="0.35">
      <c r="A374" s="1">
        <v>373</v>
      </c>
      <c r="B374" s="1" t="s">
        <v>493</v>
      </c>
      <c r="C374" s="1" t="s">
        <v>2105</v>
      </c>
      <c r="D374" s="1">
        <v>6</v>
      </c>
      <c r="E374" s="1">
        <v>30</v>
      </c>
      <c r="F374" s="1">
        <f>Table7[[#This Row],[Quantity]]*Table7[[#This Row],[Unit Price]]</f>
        <v>180</v>
      </c>
      <c r="G374" s="1">
        <v>342</v>
      </c>
      <c r="H374" s="1" t="str">
        <f>_xlfn.XLOOKUP(Table7[[#This Row],[Order ID]],Table4[Order ID],Table4[Customer ID],"NOT FOUND",0)</f>
        <v>CUS57</v>
      </c>
      <c r="I374" s="1" t="str" cm="1">
        <f t="array" ref="I374">INDEX(Table2[Customer Frist Name],MATCH(Table7[[#This Row],[Customer ID]],Table2[Customer ID],0),)</f>
        <v>David</v>
      </c>
      <c r="J374" s="1" t="str" cm="1">
        <f t="array" ref="J374">INDEX(Table2[Customer Last Name],MATCH(Table7[[#This Row],[Customer ID]],Table2[Customer ID],0),)</f>
        <v>Charrette</v>
      </c>
      <c r="K374" s="1" cm="1">
        <f t="array" ref="K374">INDEX(Table4[Satisfaction Level (1 to 5)],MATCH(Table7[[#This Row],[Order ID]],Table4[Order ID],0),)</f>
        <v>3</v>
      </c>
    </row>
    <row r="375" spans="1:11" ht="14.25" customHeight="1" x14ac:dyDescent="0.35">
      <c r="A375" s="1">
        <v>374</v>
      </c>
      <c r="B375" s="1" t="s">
        <v>493</v>
      </c>
      <c r="C375" s="1" t="s">
        <v>2076</v>
      </c>
      <c r="D375" s="1">
        <v>3</v>
      </c>
      <c r="E375" s="1">
        <v>14</v>
      </c>
      <c r="F375" s="1">
        <f>Table7[[#This Row],[Quantity]]*Table7[[#This Row],[Unit Price]]</f>
        <v>42</v>
      </c>
      <c r="G375" s="1">
        <v>342</v>
      </c>
      <c r="H375" s="1" t="str">
        <f>_xlfn.XLOOKUP(Table7[[#This Row],[Order ID]],Table4[Order ID],Table4[Customer ID],"NOT FOUND",0)</f>
        <v>CUS57</v>
      </c>
      <c r="I375" s="1" t="str" cm="1">
        <f t="array" ref="I375">INDEX(Table2[Customer Frist Name],MATCH(Table7[[#This Row],[Customer ID]],Table2[Customer ID],0),)</f>
        <v>David</v>
      </c>
      <c r="J375" s="1" t="str" cm="1">
        <f t="array" ref="J375">INDEX(Table2[Customer Last Name],MATCH(Table7[[#This Row],[Customer ID]],Table2[Customer ID],0),)</f>
        <v>Charrette</v>
      </c>
      <c r="K375" s="1" cm="1">
        <f t="array" ref="K375">INDEX(Table4[Satisfaction Level (1 to 5)],MATCH(Table7[[#This Row],[Order ID]],Table4[Order ID],0),)</f>
        <v>3</v>
      </c>
    </row>
    <row r="376" spans="1:11" ht="14.25" customHeight="1" x14ac:dyDescent="0.35">
      <c r="A376" s="1">
        <v>375</v>
      </c>
      <c r="B376" s="1" t="s">
        <v>493</v>
      </c>
      <c r="C376" s="1" t="s">
        <v>2070</v>
      </c>
      <c r="D376" s="1">
        <v>6</v>
      </c>
      <c r="E376" s="1">
        <v>20</v>
      </c>
      <c r="F376" s="1">
        <f>Table7[[#This Row],[Quantity]]*Table7[[#This Row],[Unit Price]]</f>
        <v>120</v>
      </c>
      <c r="G376" s="1">
        <v>342</v>
      </c>
      <c r="H376" s="1" t="str">
        <f>_xlfn.XLOOKUP(Table7[[#This Row],[Order ID]],Table4[Order ID],Table4[Customer ID],"NOT FOUND",0)</f>
        <v>CUS57</v>
      </c>
      <c r="I376" s="1" t="str" cm="1">
        <f t="array" ref="I376">INDEX(Table2[Customer Frist Name],MATCH(Table7[[#This Row],[Customer ID]],Table2[Customer ID],0),)</f>
        <v>David</v>
      </c>
      <c r="J376" s="1" t="str" cm="1">
        <f t="array" ref="J376">INDEX(Table2[Customer Last Name],MATCH(Table7[[#This Row],[Customer ID]],Table2[Customer ID],0),)</f>
        <v>Charrette</v>
      </c>
      <c r="K376" s="1" cm="1">
        <f t="array" ref="K376">INDEX(Table4[Satisfaction Level (1 to 5)],MATCH(Table7[[#This Row],[Order ID]],Table4[Order ID],0),)</f>
        <v>3</v>
      </c>
    </row>
    <row r="377" spans="1:11" ht="14.25" customHeight="1" x14ac:dyDescent="0.35">
      <c r="A377" s="1">
        <v>376</v>
      </c>
      <c r="B377" s="1" t="s">
        <v>495</v>
      </c>
      <c r="C377" s="1" t="s">
        <v>2081</v>
      </c>
      <c r="D377" s="1">
        <v>4</v>
      </c>
      <c r="E377" s="1">
        <v>9</v>
      </c>
      <c r="F377" s="1">
        <f>Table7[[#This Row],[Quantity]]*Table7[[#This Row],[Unit Price]]</f>
        <v>36</v>
      </c>
      <c r="G377" s="1">
        <v>36</v>
      </c>
      <c r="H377" s="1" t="str">
        <f>_xlfn.XLOOKUP(Table7[[#This Row],[Order ID]],Table4[Order ID],Table4[Customer ID],"NOT FOUND",0)</f>
        <v>CUS57</v>
      </c>
      <c r="I377" s="1" t="str" cm="1">
        <f t="array" ref="I377">INDEX(Table2[Customer Frist Name],MATCH(Table7[[#This Row],[Customer ID]],Table2[Customer ID],0),)</f>
        <v>David</v>
      </c>
      <c r="J377" s="1" t="str" cm="1">
        <f t="array" ref="J377">INDEX(Table2[Customer Last Name],MATCH(Table7[[#This Row],[Customer ID]],Table2[Customer ID],0),)</f>
        <v>Charrette</v>
      </c>
      <c r="K377" s="1" cm="1">
        <f t="array" ref="K377">INDEX(Table4[Satisfaction Level (1 to 5)],MATCH(Table7[[#This Row],[Order ID]],Table4[Order ID],0),)</f>
        <v>2</v>
      </c>
    </row>
    <row r="378" spans="1:11" ht="14.25" customHeight="1" x14ac:dyDescent="0.35">
      <c r="A378" s="1">
        <v>377</v>
      </c>
      <c r="B378" s="1" t="s">
        <v>497</v>
      </c>
      <c r="C378" s="1" t="s">
        <v>2102</v>
      </c>
      <c r="D378" s="1">
        <v>6</v>
      </c>
      <c r="E378" s="1">
        <v>17</v>
      </c>
      <c r="F378" s="1">
        <f>Table7[[#This Row],[Quantity]]*Table7[[#This Row],[Unit Price]]</f>
        <v>102</v>
      </c>
      <c r="G378" s="1">
        <v>102</v>
      </c>
      <c r="H378" s="1" t="str">
        <f>_xlfn.XLOOKUP(Table7[[#This Row],[Order ID]],Table4[Order ID],Table4[Customer ID],"NOT FOUND",0)</f>
        <v>CUS57</v>
      </c>
      <c r="I378" s="1" t="str" cm="1">
        <f t="array" ref="I378">INDEX(Table2[Customer Frist Name],MATCH(Table7[[#This Row],[Customer ID]],Table2[Customer ID],0),)</f>
        <v>David</v>
      </c>
      <c r="J378" s="1" t="str" cm="1">
        <f t="array" ref="J378">INDEX(Table2[Customer Last Name],MATCH(Table7[[#This Row],[Customer ID]],Table2[Customer ID],0),)</f>
        <v>Charrette</v>
      </c>
      <c r="K378" s="1" cm="1">
        <f t="array" ref="K378">INDEX(Table4[Satisfaction Level (1 to 5)],MATCH(Table7[[#This Row],[Order ID]],Table4[Order ID],0),)</f>
        <v>2</v>
      </c>
    </row>
    <row r="379" spans="1:11" ht="14.25" customHeight="1" x14ac:dyDescent="0.35">
      <c r="A379" s="1">
        <v>378</v>
      </c>
      <c r="B379" s="1" t="s">
        <v>499</v>
      </c>
      <c r="C379" s="1" t="s">
        <v>2111</v>
      </c>
      <c r="D379" s="1">
        <v>2</v>
      </c>
      <c r="E379" s="1">
        <v>22</v>
      </c>
      <c r="F379" s="1">
        <f>Table7[[#This Row],[Quantity]]*Table7[[#This Row],[Unit Price]]</f>
        <v>44</v>
      </c>
      <c r="G379" s="1">
        <v>44</v>
      </c>
      <c r="H379" s="1" t="str">
        <f>_xlfn.XLOOKUP(Table7[[#This Row],[Order ID]],Table4[Order ID],Table4[Customer ID],"NOT FOUND",0)</f>
        <v>CUS58</v>
      </c>
      <c r="I379" s="1" t="str" cm="1">
        <f t="array" ref="I379">INDEX(Table2[Customer Frist Name],MATCH(Table7[[#This Row],[Customer ID]],Table2[Customer ID],0),)</f>
        <v>Laurette</v>
      </c>
      <c r="J379" s="1" t="str" cm="1">
        <f t="array" ref="J379">INDEX(Table2[Customer Last Name],MATCH(Table7[[#This Row],[Customer ID]],Table2[Customer ID],0),)</f>
        <v>Goudreau</v>
      </c>
      <c r="K379" s="1" cm="1">
        <f t="array" ref="K379">INDEX(Table4[Satisfaction Level (1 to 5)],MATCH(Table7[[#This Row],[Order ID]],Table4[Order ID],0),)</f>
        <v>4</v>
      </c>
    </row>
    <row r="380" spans="1:11" ht="14.25" customHeight="1" x14ac:dyDescent="0.35">
      <c r="A380" s="1">
        <v>379</v>
      </c>
      <c r="B380" s="1" t="s">
        <v>503</v>
      </c>
      <c r="C380" s="1" t="s">
        <v>2081</v>
      </c>
      <c r="D380" s="1">
        <v>2</v>
      </c>
      <c r="E380" s="1">
        <v>9</v>
      </c>
      <c r="F380" s="1">
        <f>Table7[[#This Row],[Quantity]]*Table7[[#This Row],[Unit Price]]</f>
        <v>18</v>
      </c>
      <c r="G380" s="1">
        <v>111</v>
      </c>
      <c r="H380" s="1" t="str">
        <f>_xlfn.XLOOKUP(Table7[[#This Row],[Order ID]],Table4[Order ID],Table4[Customer ID],"NOT FOUND",0)</f>
        <v>CUS58</v>
      </c>
      <c r="I380" s="1" t="str" cm="1">
        <f t="array" ref="I380">INDEX(Table2[Customer Frist Name],MATCH(Table7[[#This Row],[Customer ID]],Table2[Customer ID],0),)</f>
        <v>Laurette</v>
      </c>
      <c r="J380" s="1" t="str" cm="1">
        <f t="array" ref="J380">INDEX(Table2[Customer Last Name],MATCH(Table7[[#This Row],[Customer ID]],Table2[Customer ID],0),)</f>
        <v>Goudreau</v>
      </c>
      <c r="K380" s="1" cm="1">
        <f t="array" ref="K380">INDEX(Table4[Satisfaction Level (1 to 5)],MATCH(Table7[[#This Row],[Order ID]],Table4[Order ID],0),)</f>
        <v>2</v>
      </c>
    </row>
    <row r="381" spans="1:11" ht="14.25" customHeight="1" x14ac:dyDescent="0.35">
      <c r="A381" s="1">
        <v>380</v>
      </c>
      <c r="B381" s="1" t="s">
        <v>503</v>
      </c>
      <c r="C381" s="1" t="s">
        <v>2074</v>
      </c>
      <c r="D381" s="1">
        <v>3</v>
      </c>
      <c r="E381" s="1">
        <v>15</v>
      </c>
      <c r="F381" s="1">
        <f>Table7[[#This Row],[Quantity]]*Table7[[#This Row],[Unit Price]]</f>
        <v>45</v>
      </c>
      <c r="G381" s="1">
        <v>111</v>
      </c>
      <c r="H381" s="1" t="str">
        <f>_xlfn.XLOOKUP(Table7[[#This Row],[Order ID]],Table4[Order ID],Table4[Customer ID],"NOT FOUND",0)</f>
        <v>CUS58</v>
      </c>
      <c r="I381" s="1" t="str" cm="1">
        <f t="array" ref="I381">INDEX(Table2[Customer Frist Name],MATCH(Table7[[#This Row],[Customer ID]],Table2[Customer ID],0),)</f>
        <v>Laurette</v>
      </c>
      <c r="J381" s="1" t="str" cm="1">
        <f t="array" ref="J381">INDEX(Table2[Customer Last Name],MATCH(Table7[[#This Row],[Customer ID]],Table2[Customer ID],0),)</f>
        <v>Goudreau</v>
      </c>
      <c r="K381" s="1" cm="1">
        <f t="array" ref="K381">INDEX(Table4[Satisfaction Level (1 to 5)],MATCH(Table7[[#This Row],[Order ID]],Table4[Order ID],0),)</f>
        <v>2</v>
      </c>
    </row>
    <row r="382" spans="1:11" ht="14.25" customHeight="1" x14ac:dyDescent="0.35">
      <c r="A382" s="1">
        <v>381</v>
      </c>
      <c r="B382" s="1" t="s">
        <v>503</v>
      </c>
      <c r="C382" s="1" t="s">
        <v>2079</v>
      </c>
      <c r="D382" s="1">
        <v>6</v>
      </c>
      <c r="E382" s="1">
        <v>8</v>
      </c>
      <c r="F382" s="1">
        <f>Table7[[#This Row],[Quantity]]*Table7[[#This Row],[Unit Price]]</f>
        <v>48</v>
      </c>
      <c r="G382" s="1">
        <v>111</v>
      </c>
      <c r="H382" s="1" t="str">
        <f>_xlfn.XLOOKUP(Table7[[#This Row],[Order ID]],Table4[Order ID],Table4[Customer ID],"NOT FOUND",0)</f>
        <v>CUS58</v>
      </c>
      <c r="I382" s="1" t="str" cm="1">
        <f t="array" ref="I382">INDEX(Table2[Customer Frist Name],MATCH(Table7[[#This Row],[Customer ID]],Table2[Customer ID],0),)</f>
        <v>Laurette</v>
      </c>
      <c r="J382" s="1" t="str" cm="1">
        <f t="array" ref="J382">INDEX(Table2[Customer Last Name],MATCH(Table7[[#This Row],[Customer ID]],Table2[Customer ID],0),)</f>
        <v>Goudreau</v>
      </c>
      <c r="K382" s="1" cm="1">
        <f t="array" ref="K382">INDEX(Table4[Satisfaction Level (1 to 5)],MATCH(Table7[[#This Row],[Order ID]],Table4[Order ID],0),)</f>
        <v>2</v>
      </c>
    </row>
    <row r="383" spans="1:11" ht="14.25" customHeight="1" x14ac:dyDescent="0.35">
      <c r="A383" s="1">
        <v>382</v>
      </c>
      <c r="B383" s="1" t="s">
        <v>505</v>
      </c>
      <c r="C383" s="1" t="s">
        <v>2100</v>
      </c>
      <c r="D383" s="1">
        <v>5</v>
      </c>
      <c r="E383" s="1">
        <v>6</v>
      </c>
      <c r="F383" s="1">
        <f>Table7[[#This Row],[Quantity]]*Table7[[#This Row],[Unit Price]]</f>
        <v>30</v>
      </c>
      <c r="G383" s="1">
        <v>30</v>
      </c>
      <c r="H383" s="1" t="str">
        <f>_xlfn.XLOOKUP(Table7[[#This Row],[Order ID]],Table4[Order ID],Table4[Customer ID],"NOT FOUND",0)</f>
        <v>CUS59</v>
      </c>
      <c r="I383" s="1" t="str" cm="1">
        <f t="array" ref="I383">INDEX(Table2[Customer Frist Name],MATCH(Table7[[#This Row],[Customer ID]],Table2[Customer ID],0),)</f>
        <v>Claude</v>
      </c>
      <c r="J383" s="1" t="str" cm="1">
        <f t="array" ref="J383">INDEX(Table2[Customer Last Name],MATCH(Table7[[#This Row],[Customer ID]],Table2[Customer ID],0),)</f>
        <v>Lespérance</v>
      </c>
      <c r="K383" s="1" cm="1">
        <f t="array" ref="K383">INDEX(Table4[Satisfaction Level (1 to 5)],MATCH(Table7[[#This Row],[Order ID]],Table4[Order ID],0),)</f>
        <v>2</v>
      </c>
    </row>
    <row r="384" spans="1:11" ht="14.25" customHeight="1" x14ac:dyDescent="0.35">
      <c r="A384" s="1">
        <v>383</v>
      </c>
      <c r="B384" s="1" t="s">
        <v>509</v>
      </c>
      <c r="C384" s="1" t="s">
        <v>2100</v>
      </c>
      <c r="D384" s="1">
        <v>3</v>
      </c>
      <c r="E384" s="1">
        <v>6</v>
      </c>
      <c r="F384" s="1">
        <f>Table7[[#This Row],[Quantity]]*Table7[[#This Row],[Unit Price]]</f>
        <v>18</v>
      </c>
      <c r="G384" s="1">
        <v>118</v>
      </c>
      <c r="H384" s="1" t="str">
        <f>_xlfn.XLOOKUP(Table7[[#This Row],[Order ID]],Table4[Order ID],Table4[Customer ID],"NOT FOUND",0)</f>
        <v>CUS59</v>
      </c>
      <c r="I384" s="1" t="str" cm="1">
        <f t="array" ref="I384">INDEX(Table2[Customer Frist Name],MATCH(Table7[[#This Row],[Customer ID]],Table2[Customer ID],0),)</f>
        <v>Claude</v>
      </c>
      <c r="J384" s="1" t="str" cm="1">
        <f t="array" ref="J384">INDEX(Table2[Customer Last Name],MATCH(Table7[[#This Row],[Customer ID]],Table2[Customer ID],0),)</f>
        <v>Lespérance</v>
      </c>
      <c r="K384" s="1" cm="1">
        <f t="array" ref="K384">INDEX(Table4[Satisfaction Level (1 to 5)],MATCH(Table7[[#This Row],[Order ID]],Table4[Order ID],0),)</f>
        <v>1</v>
      </c>
    </row>
    <row r="385" spans="1:11" ht="14.25" customHeight="1" x14ac:dyDescent="0.35">
      <c r="A385" s="1">
        <v>384</v>
      </c>
      <c r="B385" s="1" t="s">
        <v>509</v>
      </c>
      <c r="C385" s="1" t="s">
        <v>2068</v>
      </c>
      <c r="D385" s="1">
        <v>5</v>
      </c>
      <c r="E385" s="1">
        <v>20</v>
      </c>
      <c r="F385" s="1">
        <f>Table7[[#This Row],[Quantity]]*Table7[[#This Row],[Unit Price]]</f>
        <v>100</v>
      </c>
      <c r="G385" s="1">
        <v>118</v>
      </c>
      <c r="H385" s="1" t="str">
        <f>_xlfn.XLOOKUP(Table7[[#This Row],[Order ID]],Table4[Order ID],Table4[Customer ID],"NOT FOUND",0)</f>
        <v>CUS59</v>
      </c>
      <c r="I385" s="1" t="str" cm="1">
        <f t="array" ref="I385">INDEX(Table2[Customer Frist Name],MATCH(Table7[[#This Row],[Customer ID]],Table2[Customer ID],0),)</f>
        <v>Claude</v>
      </c>
      <c r="J385" s="1" t="str" cm="1">
        <f t="array" ref="J385">INDEX(Table2[Customer Last Name],MATCH(Table7[[#This Row],[Customer ID]],Table2[Customer ID],0),)</f>
        <v>Lespérance</v>
      </c>
      <c r="K385" s="1" cm="1">
        <f t="array" ref="K385">INDEX(Table4[Satisfaction Level (1 to 5)],MATCH(Table7[[#This Row],[Order ID]],Table4[Order ID],0),)</f>
        <v>1</v>
      </c>
    </row>
    <row r="386" spans="1:11" ht="14.25" customHeight="1" x14ac:dyDescent="0.35">
      <c r="A386" s="1">
        <v>385</v>
      </c>
      <c r="B386" s="1" t="s">
        <v>511</v>
      </c>
      <c r="C386" s="1" t="s">
        <v>2080</v>
      </c>
      <c r="D386" s="1">
        <v>4</v>
      </c>
      <c r="E386" s="1">
        <v>6</v>
      </c>
      <c r="F386" s="1">
        <f>Table7[[#This Row],[Quantity]]*Table7[[#This Row],[Unit Price]]</f>
        <v>24</v>
      </c>
      <c r="G386" s="1">
        <v>33</v>
      </c>
      <c r="H386" s="1" t="str">
        <f>_xlfn.XLOOKUP(Table7[[#This Row],[Order ID]],Table4[Order ID],Table4[Customer ID],"NOT FOUND",0)</f>
        <v>CUS59</v>
      </c>
      <c r="I386" s="1" t="str" cm="1">
        <f t="array" ref="I386">INDEX(Table2[Customer Frist Name],MATCH(Table7[[#This Row],[Customer ID]],Table2[Customer ID],0),)</f>
        <v>Claude</v>
      </c>
      <c r="J386" s="1" t="str" cm="1">
        <f t="array" ref="J386">INDEX(Table2[Customer Last Name],MATCH(Table7[[#This Row],[Customer ID]],Table2[Customer ID],0),)</f>
        <v>Lespérance</v>
      </c>
      <c r="K386" s="1" cm="1">
        <f t="array" ref="K386">INDEX(Table4[Satisfaction Level (1 to 5)],MATCH(Table7[[#This Row],[Order ID]],Table4[Order ID],0),)</f>
        <v>2</v>
      </c>
    </row>
    <row r="387" spans="1:11" ht="14.25" customHeight="1" x14ac:dyDescent="0.35">
      <c r="A387" s="1">
        <v>386</v>
      </c>
      <c r="B387" s="1" t="s">
        <v>511</v>
      </c>
      <c r="C387" s="1" t="s">
        <v>2090</v>
      </c>
      <c r="D387" s="1">
        <v>3</v>
      </c>
      <c r="E387" s="1">
        <v>3</v>
      </c>
      <c r="F387" s="1">
        <f>Table7[[#This Row],[Quantity]]*Table7[[#This Row],[Unit Price]]</f>
        <v>9</v>
      </c>
      <c r="G387" s="1">
        <v>33</v>
      </c>
      <c r="H387" s="1" t="str">
        <f>_xlfn.XLOOKUP(Table7[[#This Row],[Order ID]],Table4[Order ID],Table4[Customer ID],"NOT FOUND",0)</f>
        <v>CUS59</v>
      </c>
      <c r="I387" s="1" t="str" cm="1">
        <f t="array" ref="I387">INDEX(Table2[Customer Frist Name],MATCH(Table7[[#This Row],[Customer ID]],Table2[Customer ID],0),)</f>
        <v>Claude</v>
      </c>
      <c r="J387" s="1" t="str" cm="1">
        <f t="array" ref="J387">INDEX(Table2[Customer Last Name],MATCH(Table7[[#This Row],[Customer ID]],Table2[Customer ID],0),)</f>
        <v>Lespérance</v>
      </c>
      <c r="K387" s="1" cm="1">
        <f t="array" ref="K387">INDEX(Table4[Satisfaction Level (1 to 5)],MATCH(Table7[[#This Row],[Order ID]],Table4[Order ID],0),)</f>
        <v>2</v>
      </c>
    </row>
    <row r="388" spans="1:11" ht="14.25" customHeight="1" x14ac:dyDescent="0.35">
      <c r="A388" s="1">
        <v>387</v>
      </c>
      <c r="B388" s="1" t="s">
        <v>513</v>
      </c>
      <c r="C388" s="1" t="s">
        <v>2088</v>
      </c>
      <c r="D388" s="1">
        <v>2</v>
      </c>
      <c r="E388" s="1">
        <v>3</v>
      </c>
      <c r="F388" s="1">
        <f>Table7[[#This Row],[Quantity]]*Table7[[#This Row],[Unit Price]]</f>
        <v>6</v>
      </c>
      <c r="G388" s="1">
        <v>143</v>
      </c>
      <c r="H388" s="1" t="str">
        <f>_xlfn.XLOOKUP(Table7[[#This Row],[Order ID]],Table4[Order ID],Table4[Customer ID],"NOT FOUND",0)</f>
        <v>CUS60</v>
      </c>
      <c r="I388" s="1" t="str" cm="1">
        <f t="array" ref="I388">INDEX(Table2[Customer Frist Name],MATCH(Table7[[#This Row],[Customer ID]],Table2[Customer ID],0),)</f>
        <v>Henriette</v>
      </c>
      <c r="J388" s="1" t="str" cm="1">
        <f t="array" ref="J388">INDEX(Table2[Customer Last Name],MATCH(Table7[[#This Row],[Customer ID]],Table2[Customer ID],0),)</f>
        <v>Ricard</v>
      </c>
      <c r="K388" s="1" cm="1">
        <f t="array" ref="K388">INDEX(Table4[Satisfaction Level (1 to 5)],MATCH(Table7[[#This Row],[Order ID]],Table4[Order ID],0),)</f>
        <v>4</v>
      </c>
    </row>
    <row r="389" spans="1:11" ht="14.25" customHeight="1" x14ac:dyDescent="0.35">
      <c r="A389" s="1">
        <v>388</v>
      </c>
      <c r="B389" s="1" t="s">
        <v>513</v>
      </c>
      <c r="C389" s="1" t="s">
        <v>2104</v>
      </c>
      <c r="D389" s="1">
        <v>5</v>
      </c>
      <c r="E389" s="1">
        <v>25</v>
      </c>
      <c r="F389" s="1">
        <f>Table7[[#This Row],[Quantity]]*Table7[[#This Row],[Unit Price]]</f>
        <v>125</v>
      </c>
      <c r="G389" s="1">
        <v>143</v>
      </c>
      <c r="H389" s="1" t="str">
        <f>_xlfn.XLOOKUP(Table7[[#This Row],[Order ID]],Table4[Order ID],Table4[Customer ID],"NOT FOUND",0)</f>
        <v>CUS60</v>
      </c>
      <c r="I389" s="1" t="str" cm="1">
        <f t="array" ref="I389">INDEX(Table2[Customer Frist Name],MATCH(Table7[[#This Row],[Customer ID]],Table2[Customer ID],0),)</f>
        <v>Henriette</v>
      </c>
      <c r="J389" s="1" t="str" cm="1">
        <f t="array" ref="J389">INDEX(Table2[Customer Last Name],MATCH(Table7[[#This Row],[Customer ID]],Table2[Customer ID],0),)</f>
        <v>Ricard</v>
      </c>
      <c r="K389" s="1" cm="1">
        <f t="array" ref="K389">INDEX(Table4[Satisfaction Level (1 to 5)],MATCH(Table7[[#This Row],[Order ID]],Table4[Order ID],0),)</f>
        <v>4</v>
      </c>
    </row>
    <row r="390" spans="1:11" ht="14.25" customHeight="1" x14ac:dyDescent="0.35">
      <c r="A390" s="1">
        <v>389</v>
      </c>
      <c r="B390" s="1" t="s">
        <v>513</v>
      </c>
      <c r="C390" s="1" t="s">
        <v>2095</v>
      </c>
      <c r="D390" s="1">
        <v>2</v>
      </c>
      <c r="E390" s="1">
        <v>6</v>
      </c>
      <c r="F390" s="1">
        <f>Table7[[#This Row],[Quantity]]*Table7[[#This Row],[Unit Price]]</f>
        <v>12</v>
      </c>
      <c r="G390" s="1">
        <v>143</v>
      </c>
      <c r="H390" s="1" t="str">
        <f>_xlfn.XLOOKUP(Table7[[#This Row],[Order ID]],Table4[Order ID],Table4[Customer ID],"NOT FOUND",0)</f>
        <v>CUS60</v>
      </c>
      <c r="I390" s="1" t="str" cm="1">
        <f t="array" ref="I390">INDEX(Table2[Customer Frist Name],MATCH(Table7[[#This Row],[Customer ID]],Table2[Customer ID],0),)</f>
        <v>Henriette</v>
      </c>
      <c r="J390" s="1" t="str" cm="1">
        <f t="array" ref="J390">INDEX(Table2[Customer Last Name],MATCH(Table7[[#This Row],[Customer ID]],Table2[Customer ID],0),)</f>
        <v>Ricard</v>
      </c>
      <c r="K390" s="1" cm="1">
        <f t="array" ref="K390">INDEX(Table4[Satisfaction Level (1 to 5)],MATCH(Table7[[#This Row],[Order ID]],Table4[Order ID],0),)</f>
        <v>4</v>
      </c>
    </row>
    <row r="391" spans="1:11" ht="14.25" customHeight="1" x14ac:dyDescent="0.35">
      <c r="A391" s="1">
        <v>390</v>
      </c>
      <c r="B391" s="1" t="s">
        <v>517</v>
      </c>
      <c r="C391" s="1" t="s">
        <v>2068</v>
      </c>
      <c r="D391" s="1">
        <v>2</v>
      </c>
      <c r="E391" s="1">
        <v>20</v>
      </c>
      <c r="F391" s="1">
        <f>Table7[[#This Row],[Quantity]]*Table7[[#This Row],[Unit Price]]</f>
        <v>40</v>
      </c>
      <c r="G391" s="1">
        <v>40</v>
      </c>
      <c r="H391" s="1" t="str">
        <f>_xlfn.XLOOKUP(Table7[[#This Row],[Order ID]],Table4[Order ID],Table4[Customer ID],"NOT FOUND",0)</f>
        <v>CUS60</v>
      </c>
      <c r="I391" s="1" t="str" cm="1">
        <f t="array" ref="I391">INDEX(Table2[Customer Frist Name],MATCH(Table7[[#This Row],[Customer ID]],Table2[Customer ID],0),)</f>
        <v>Henriette</v>
      </c>
      <c r="J391" s="1" t="str" cm="1">
        <f t="array" ref="J391">INDEX(Table2[Customer Last Name],MATCH(Table7[[#This Row],[Customer ID]],Table2[Customer ID],0),)</f>
        <v>Ricard</v>
      </c>
      <c r="K391" s="1" cm="1">
        <f t="array" ref="K391">INDEX(Table4[Satisfaction Level (1 to 5)],MATCH(Table7[[#This Row],[Order ID]],Table4[Order ID],0),)</f>
        <v>5</v>
      </c>
    </row>
    <row r="392" spans="1:11" ht="14.25" customHeight="1" x14ac:dyDescent="0.35">
      <c r="A392" s="1">
        <v>391</v>
      </c>
      <c r="B392" s="1" t="s">
        <v>519</v>
      </c>
      <c r="C392" s="1" t="s">
        <v>2102</v>
      </c>
      <c r="D392" s="1">
        <v>6</v>
      </c>
      <c r="E392" s="1">
        <v>17</v>
      </c>
      <c r="F392" s="1">
        <f>Table7[[#This Row],[Quantity]]*Table7[[#This Row],[Unit Price]]</f>
        <v>102</v>
      </c>
      <c r="G392" s="1">
        <v>102</v>
      </c>
      <c r="H392" s="1" t="str">
        <f>_xlfn.XLOOKUP(Table7[[#This Row],[Order ID]],Table4[Order ID],Table4[Customer ID],"NOT FOUND",0)</f>
        <v>CUS60</v>
      </c>
      <c r="I392" s="1" t="str" cm="1">
        <f t="array" ref="I392">INDEX(Table2[Customer Frist Name],MATCH(Table7[[#This Row],[Customer ID]],Table2[Customer ID],0),)</f>
        <v>Henriette</v>
      </c>
      <c r="J392" s="1" t="str" cm="1">
        <f t="array" ref="J392">INDEX(Table2[Customer Last Name],MATCH(Table7[[#This Row],[Customer ID]],Table2[Customer ID],0),)</f>
        <v>Ricard</v>
      </c>
      <c r="K392" s="1" cm="1">
        <f t="array" ref="K392">INDEX(Table4[Satisfaction Level (1 to 5)],MATCH(Table7[[#This Row],[Order ID]],Table4[Order ID],0),)</f>
        <v>5</v>
      </c>
    </row>
    <row r="393" spans="1:11" ht="14.25" customHeight="1" x14ac:dyDescent="0.35">
      <c r="A393" s="1">
        <v>392</v>
      </c>
      <c r="B393" s="1" t="s">
        <v>520</v>
      </c>
      <c r="C393" s="1" t="s">
        <v>2102</v>
      </c>
      <c r="D393" s="1">
        <v>2</v>
      </c>
      <c r="E393" s="1">
        <v>17</v>
      </c>
      <c r="F393" s="1">
        <f>Table7[[#This Row],[Quantity]]*Table7[[#This Row],[Unit Price]]</f>
        <v>34</v>
      </c>
      <c r="G393" s="1">
        <v>34</v>
      </c>
      <c r="H393" s="1" t="str">
        <f>_xlfn.XLOOKUP(Table7[[#This Row],[Order ID]],Table4[Order ID],Table4[Customer ID],"NOT FOUND",0)</f>
        <v>CUS61</v>
      </c>
      <c r="I393" s="1" t="str" cm="1">
        <f t="array" ref="I393">INDEX(Table2[Customer Frist Name],MATCH(Table7[[#This Row],[Customer ID]],Table2[Customer ID],0),)</f>
        <v>Alexis</v>
      </c>
      <c r="J393" s="1" t="str" cm="1">
        <f t="array" ref="J393">INDEX(Table2[Customer Last Name],MATCH(Table7[[#This Row],[Customer ID]],Table2[Customer ID],0),)</f>
        <v>Clément</v>
      </c>
      <c r="K393" s="1" cm="1">
        <f t="array" ref="K393">INDEX(Table4[Satisfaction Level (1 to 5)],MATCH(Table7[[#This Row],[Order ID]],Table4[Order ID],0),)</f>
        <v>1</v>
      </c>
    </row>
    <row r="394" spans="1:11" ht="14.25" customHeight="1" x14ac:dyDescent="0.35">
      <c r="A394" s="1">
        <v>393</v>
      </c>
      <c r="B394" s="1" t="s">
        <v>523</v>
      </c>
      <c r="C394" s="1" t="s">
        <v>2093</v>
      </c>
      <c r="D394" s="1">
        <v>4</v>
      </c>
      <c r="E394" s="1">
        <v>3</v>
      </c>
      <c r="F394" s="1">
        <f>Table7[[#This Row],[Quantity]]*Table7[[#This Row],[Unit Price]]</f>
        <v>12</v>
      </c>
      <c r="G394" s="1">
        <v>25</v>
      </c>
      <c r="H394" s="1" t="str">
        <f>_xlfn.XLOOKUP(Table7[[#This Row],[Order ID]],Table4[Order ID],Table4[Customer ID],"NOT FOUND",0)</f>
        <v>CUS62</v>
      </c>
      <c r="I394" s="1" t="str" cm="1">
        <f t="array" ref="I394">INDEX(Table2[Customer Frist Name],MATCH(Table7[[#This Row],[Customer ID]],Table2[Customer ID],0),)</f>
        <v>Delit</v>
      </c>
      <c r="J394" s="1" t="str" cm="1">
        <f t="array" ref="J394">INDEX(Table2[Customer Last Name],MATCH(Table7[[#This Row],[Customer ID]],Table2[Customer ID],0),)</f>
        <v>Laderoute</v>
      </c>
      <c r="K394" s="1" cm="1">
        <f t="array" ref="K394">INDEX(Table4[Satisfaction Level (1 to 5)],MATCH(Table7[[#This Row],[Order ID]],Table4[Order ID],0),)</f>
        <v>5</v>
      </c>
    </row>
    <row r="395" spans="1:11" ht="14.25" customHeight="1" x14ac:dyDescent="0.35">
      <c r="A395" s="1">
        <v>394</v>
      </c>
      <c r="B395" s="1" t="s">
        <v>523</v>
      </c>
      <c r="C395" s="1" t="s">
        <v>2098</v>
      </c>
      <c r="D395" s="1">
        <v>1</v>
      </c>
      <c r="E395" s="1">
        <v>13</v>
      </c>
      <c r="F395" s="1">
        <f>Table7[[#This Row],[Quantity]]*Table7[[#This Row],[Unit Price]]</f>
        <v>13</v>
      </c>
      <c r="G395" s="1">
        <v>25</v>
      </c>
      <c r="H395" s="1" t="str">
        <f>_xlfn.XLOOKUP(Table7[[#This Row],[Order ID]],Table4[Order ID],Table4[Customer ID],"NOT FOUND",0)</f>
        <v>CUS62</v>
      </c>
      <c r="I395" s="1" t="str" cm="1">
        <f t="array" ref="I395">INDEX(Table2[Customer Frist Name],MATCH(Table7[[#This Row],[Customer ID]],Table2[Customer ID],0),)</f>
        <v>Delit</v>
      </c>
      <c r="J395" s="1" t="str" cm="1">
        <f t="array" ref="J395">INDEX(Table2[Customer Last Name],MATCH(Table7[[#This Row],[Customer ID]],Table2[Customer ID],0),)</f>
        <v>Laderoute</v>
      </c>
      <c r="K395" s="1" cm="1">
        <f t="array" ref="K395">INDEX(Table4[Satisfaction Level (1 to 5)],MATCH(Table7[[#This Row],[Order ID]],Table4[Order ID],0),)</f>
        <v>5</v>
      </c>
    </row>
    <row r="396" spans="1:11" ht="14.25" customHeight="1" x14ac:dyDescent="0.35">
      <c r="A396" s="1">
        <v>395</v>
      </c>
      <c r="B396" s="1" t="s">
        <v>526</v>
      </c>
      <c r="C396" s="1" t="s">
        <v>2104</v>
      </c>
      <c r="D396" s="1">
        <v>3</v>
      </c>
      <c r="E396" s="1">
        <v>25</v>
      </c>
      <c r="F396" s="1">
        <f>Table7[[#This Row],[Quantity]]*Table7[[#This Row],[Unit Price]]</f>
        <v>75</v>
      </c>
      <c r="G396" s="1">
        <v>75</v>
      </c>
      <c r="H396" s="1" t="str">
        <f>_xlfn.XLOOKUP(Table7[[#This Row],[Order ID]],Table4[Order ID],Table4[Customer ID],"NOT FOUND",0)</f>
        <v>CUS62</v>
      </c>
      <c r="I396" s="1" t="str" cm="1">
        <f t="array" ref="I396">INDEX(Table2[Customer Frist Name],MATCH(Table7[[#This Row],[Customer ID]],Table2[Customer ID],0),)</f>
        <v>Delit</v>
      </c>
      <c r="J396" s="1" t="str" cm="1">
        <f t="array" ref="J396">INDEX(Table2[Customer Last Name],MATCH(Table7[[#This Row],[Customer ID]],Table2[Customer ID],0),)</f>
        <v>Laderoute</v>
      </c>
      <c r="K396" s="1" cm="1">
        <f t="array" ref="K396">INDEX(Table4[Satisfaction Level (1 to 5)],MATCH(Table7[[#This Row],[Order ID]],Table4[Order ID],0),)</f>
        <v>1</v>
      </c>
    </row>
    <row r="397" spans="1:11" ht="14.25" customHeight="1" x14ac:dyDescent="0.35">
      <c r="A397" s="1">
        <v>396</v>
      </c>
      <c r="B397" s="1" t="s">
        <v>527</v>
      </c>
      <c r="C397" s="1" t="s">
        <v>2083</v>
      </c>
      <c r="D397" s="1">
        <v>5</v>
      </c>
      <c r="E397" s="1">
        <v>29</v>
      </c>
      <c r="F397" s="1">
        <f>Table7[[#This Row],[Quantity]]*Table7[[#This Row],[Unit Price]]</f>
        <v>145</v>
      </c>
      <c r="G397" s="1">
        <v>270</v>
      </c>
      <c r="H397" s="1" t="str">
        <f>_xlfn.XLOOKUP(Table7[[#This Row],[Order ID]],Table4[Order ID],Table4[Customer ID],"NOT FOUND",0)</f>
        <v>CUS62</v>
      </c>
      <c r="I397" s="1" t="str" cm="1">
        <f t="array" ref="I397">INDEX(Table2[Customer Frist Name],MATCH(Table7[[#This Row],[Customer ID]],Table2[Customer ID],0),)</f>
        <v>Delit</v>
      </c>
      <c r="J397" s="1" t="str" cm="1">
        <f t="array" ref="J397">INDEX(Table2[Customer Last Name],MATCH(Table7[[#This Row],[Customer ID]],Table2[Customer ID],0),)</f>
        <v>Laderoute</v>
      </c>
      <c r="K397" s="1" cm="1">
        <f t="array" ref="K397">INDEX(Table4[Satisfaction Level (1 to 5)],MATCH(Table7[[#This Row],[Order ID]],Table4[Order ID],0),)</f>
        <v>5</v>
      </c>
    </row>
    <row r="398" spans="1:11" ht="14.25" customHeight="1" x14ac:dyDescent="0.35">
      <c r="A398" s="1">
        <v>397</v>
      </c>
      <c r="B398" s="1" t="s">
        <v>527</v>
      </c>
      <c r="C398" s="1" t="s">
        <v>2106</v>
      </c>
      <c r="D398" s="1">
        <v>5</v>
      </c>
      <c r="E398" s="1">
        <v>25</v>
      </c>
      <c r="F398" s="1">
        <f>Table7[[#This Row],[Quantity]]*Table7[[#This Row],[Unit Price]]</f>
        <v>125</v>
      </c>
      <c r="G398" s="1">
        <v>270</v>
      </c>
      <c r="H398" s="1" t="str">
        <f>_xlfn.XLOOKUP(Table7[[#This Row],[Order ID]],Table4[Order ID],Table4[Customer ID],"NOT FOUND",0)</f>
        <v>CUS62</v>
      </c>
      <c r="I398" s="1" t="str" cm="1">
        <f t="array" ref="I398">INDEX(Table2[Customer Frist Name],MATCH(Table7[[#This Row],[Customer ID]],Table2[Customer ID],0),)</f>
        <v>Delit</v>
      </c>
      <c r="J398" s="1" t="str" cm="1">
        <f t="array" ref="J398">INDEX(Table2[Customer Last Name],MATCH(Table7[[#This Row],[Customer ID]],Table2[Customer ID],0),)</f>
        <v>Laderoute</v>
      </c>
      <c r="K398" s="1" cm="1">
        <f t="array" ref="K398">INDEX(Table4[Satisfaction Level (1 to 5)],MATCH(Table7[[#This Row],[Order ID]],Table4[Order ID],0),)</f>
        <v>5</v>
      </c>
    </row>
    <row r="399" spans="1:11" ht="14.25" customHeight="1" x14ac:dyDescent="0.35">
      <c r="A399" s="1">
        <v>398</v>
      </c>
      <c r="B399" s="1" t="s">
        <v>529</v>
      </c>
      <c r="C399" s="1" t="s">
        <v>2085</v>
      </c>
      <c r="D399" s="1">
        <v>5</v>
      </c>
      <c r="E399" s="1">
        <v>7</v>
      </c>
      <c r="F399" s="1">
        <f>Table7[[#This Row],[Quantity]]*Table7[[#This Row],[Unit Price]]</f>
        <v>35</v>
      </c>
      <c r="G399" s="1">
        <v>59</v>
      </c>
      <c r="H399" s="1" t="str">
        <f>_xlfn.XLOOKUP(Table7[[#This Row],[Order ID]],Table4[Order ID],Table4[Customer ID],"NOT FOUND",0)</f>
        <v>CUS62</v>
      </c>
      <c r="I399" s="1" t="str" cm="1">
        <f t="array" ref="I399">INDEX(Table2[Customer Frist Name],MATCH(Table7[[#This Row],[Customer ID]],Table2[Customer ID],0),)</f>
        <v>Delit</v>
      </c>
      <c r="J399" s="1" t="str" cm="1">
        <f t="array" ref="J399">INDEX(Table2[Customer Last Name],MATCH(Table7[[#This Row],[Customer ID]],Table2[Customer ID],0),)</f>
        <v>Laderoute</v>
      </c>
      <c r="K399" s="1" cm="1">
        <f t="array" ref="K399">INDEX(Table4[Satisfaction Level (1 to 5)],MATCH(Table7[[#This Row],[Order ID]],Table4[Order ID],0),)</f>
        <v>1</v>
      </c>
    </row>
    <row r="400" spans="1:11" ht="14.25" customHeight="1" x14ac:dyDescent="0.35">
      <c r="A400" s="1">
        <v>399</v>
      </c>
      <c r="B400" s="1" t="s">
        <v>529</v>
      </c>
      <c r="C400" s="1" t="s">
        <v>2095</v>
      </c>
      <c r="D400" s="1">
        <v>4</v>
      </c>
      <c r="E400" s="1">
        <v>6</v>
      </c>
      <c r="F400" s="1">
        <f>Table7[[#This Row],[Quantity]]*Table7[[#This Row],[Unit Price]]</f>
        <v>24</v>
      </c>
      <c r="G400" s="1">
        <v>59</v>
      </c>
      <c r="H400" s="1" t="str">
        <f>_xlfn.XLOOKUP(Table7[[#This Row],[Order ID]],Table4[Order ID],Table4[Customer ID],"NOT FOUND",0)</f>
        <v>CUS62</v>
      </c>
      <c r="I400" s="1" t="str" cm="1">
        <f t="array" ref="I400">INDEX(Table2[Customer Frist Name],MATCH(Table7[[#This Row],[Customer ID]],Table2[Customer ID],0),)</f>
        <v>Delit</v>
      </c>
      <c r="J400" s="1" t="str" cm="1">
        <f t="array" ref="J400">INDEX(Table2[Customer Last Name],MATCH(Table7[[#This Row],[Customer ID]],Table2[Customer ID],0),)</f>
        <v>Laderoute</v>
      </c>
      <c r="K400" s="1" cm="1">
        <f t="array" ref="K400">INDEX(Table4[Satisfaction Level (1 to 5)],MATCH(Table7[[#This Row],[Order ID]],Table4[Order ID],0),)</f>
        <v>1</v>
      </c>
    </row>
    <row r="401" spans="1:11" ht="14.25" customHeight="1" x14ac:dyDescent="0.35">
      <c r="A401" s="1">
        <v>400</v>
      </c>
      <c r="B401" s="1" t="s">
        <v>531</v>
      </c>
      <c r="C401" s="1" t="s">
        <v>2086</v>
      </c>
      <c r="D401" s="1">
        <v>2</v>
      </c>
      <c r="E401" s="1">
        <v>28</v>
      </c>
      <c r="F401" s="1">
        <f>Table7[[#This Row],[Quantity]]*Table7[[#This Row],[Unit Price]]</f>
        <v>56</v>
      </c>
      <c r="G401" s="1">
        <v>56</v>
      </c>
      <c r="H401" s="1" t="str">
        <f>_xlfn.XLOOKUP(Table7[[#This Row],[Order ID]],Table4[Order ID],Table4[Customer ID],"NOT FOUND",0)</f>
        <v>CUS63</v>
      </c>
      <c r="I401" s="1" t="str" cm="1">
        <f t="array" ref="I401">INDEX(Table2[Customer Frist Name],MATCH(Table7[[#This Row],[Customer ID]],Table2[Customer ID],0),)</f>
        <v>Somer</v>
      </c>
      <c r="J401" s="1" t="str" cm="1">
        <f t="array" ref="J401">INDEX(Table2[Customer Last Name],MATCH(Table7[[#This Row],[Customer ID]],Table2[Customer ID],0),)</f>
        <v>Sanschagrin</v>
      </c>
      <c r="K401" s="1" cm="1">
        <f t="array" ref="K401">INDEX(Table4[Satisfaction Level (1 to 5)],MATCH(Table7[[#This Row],[Order ID]],Table4[Order ID],0),)</f>
        <v>5</v>
      </c>
    </row>
    <row r="402" spans="1:11" ht="14.25" customHeight="1" x14ac:dyDescent="0.35">
      <c r="A402" s="1">
        <v>401</v>
      </c>
      <c r="B402" s="1" t="s">
        <v>535</v>
      </c>
      <c r="C402" s="1" t="s">
        <v>2079</v>
      </c>
      <c r="D402" s="1">
        <v>3</v>
      </c>
      <c r="E402" s="1">
        <v>8</v>
      </c>
      <c r="F402" s="1">
        <f>Table7[[#This Row],[Quantity]]*Table7[[#This Row],[Unit Price]]</f>
        <v>24</v>
      </c>
      <c r="G402" s="1">
        <v>198</v>
      </c>
      <c r="H402" s="1" t="str">
        <f>_xlfn.XLOOKUP(Table7[[#This Row],[Order ID]],Table4[Order ID],Table4[Customer ID],"NOT FOUND",0)</f>
        <v>CUS63</v>
      </c>
      <c r="I402" s="1" t="str" cm="1">
        <f t="array" ref="I402">INDEX(Table2[Customer Frist Name],MATCH(Table7[[#This Row],[Customer ID]],Table2[Customer ID],0),)</f>
        <v>Somer</v>
      </c>
      <c r="J402" s="1" t="str" cm="1">
        <f t="array" ref="J402">INDEX(Table2[Customer Last Name],MATCH(Table7[[#This Row],[Customer ID]],Table2[Customer ID],0),)</f>
        <v>Sanschagrin</v>
      </c>
      <c r="K402" s="1" cm="1">
        <f t="array" ref="K402">INDEX(Table4[Satisfaction Level (1 to 5)],MATCH(Table7[[#This Row],[Order ID]],Table4[Order ID],0),)</f>
        <v>3</v>
      </c>
    </row>
    <row r="403" spans="1:11" ht="14.25" customHeight="1" x14ac:dyDescent="0.35">
      <c r="A403" s="1">
        <v>402</v>
      </c>
      <c r="B403" s="1" t="s">
        <v>535</v>
      </c>
      <c r="C403" s="1" t="s">
        <v>2120</v>
      </c>
      <c r="D403" s="1">
        <v>6</v>
      </c>
      <c r="E403" s="1">
        <v>29</v>
      </c>
      <c r="F403" s="1">
        <f>Table7[[#This Row],[Quantity]]*Table7[[#This Row],[Unit Price]]</f>
        <v>174</v>
      </c>
      <c r="G403" s="1">
        <v>198</v>
      </c>
      <c r="H403" s="1" t="str">
        <f>_xlfn.XLOOKUP(Table7[[#This Row],[Order ID]],Table4[Order ID],Table4[Customer ID],"NOT FOUND",0)</f>
        <v>CUS63</v>
      </c>
      <c r="I403" s="1" t="str" cm="1">
        <f t="array" ref="I403">INDEX(Table2[Customer Frist Name],MATCH(Table7[[#This Row],[Customer ID]],Table2[Customer ID],0),)</f>
        <v>Somer</v>
      </c>
      <c r="J403" s="1" t="str" cm="1">
        <f t="array" ref="J403">INDEX(Table2[Customer Last Name],MATCH(Table7[[#This Row],[Customer ID]],Table2[Customer ID],0),)</f>
        <v>Sanschagrin</v>
      </c>
      <c r="K403" s="1" cm="1">
        <f t="array" ref="K403">INDEX(Table4[Satisfaction Level (1 to 5)],MATCH(Table7[[#This Row],[Order ID]],Table4[Order ID],0),)</f>
        <v>3</v>
      </c>
    </row>
    <row r="404" spans="1:11" ht="14.25" customHeight="1" x14ac:dyDescent="0.35">
      <c r="A404" s="1">
        <v>403</v>
      </c>
      <c r="B404" s="1" t="s">
        <v>537</v>
      </c>
      <c r="C404" s="1" t="s">
        <v>2091</v>
      </c>
      <c r="D404" s="1">
        <v>5</v>
      </c>
      <c r="E404" s="1">
        <v>30</v>
      </c>
      <c r="F404" s="1">
        <f>Table7[[#This Row],[Quantity]]*Table7[[#This Row],[Unit Price]]</f>
        <v>150</v>
      </c>
      <c r="G404" s="1">
        <v>192</v>
      </c>
      <c r="H404" s="1" t="str">
        <f>_xlfn.XLOOKUP(Table7[[#This Row],[Order ID]],Table4[Order ID],Table4[Customer ID],"NOT FOUND",0)</f>
        <v>CUS63</v>
      </c>
      <c r="I404" s="1" t="str" cm="1">
        <f t="array" ref="I404">INDEX(Table2[Customer Frist Name],MATCH(Table7[[#This Row],[Customer ID]],Table2[Customer ID],0),)</f>
        <v>Somer</v>
      </c>
      <c r="J404" s="1" t="str" cm="1">
        <f t="array" ref="J404">INDEX(Table2[Customer Last Name],MATCH(Table7[[#This Row],[Customer ID]],Table2[Customer ID],0),)</f>
        <v>Sanschagrin</v>
      </c>
      <c r="K404" s="1" cm="1">
        <f t="array" ref="K404">INDEX(Table4[Satisfaction Level (1 to 5)],MATCH(Table7[[#This Row],[Order ID]],Table4[Order ID],0),)</f>
        <v>4</v>
      </c>
    </row>
    <row r="405" spans="1:11" ht="14.25" customHeight="1" x14ac:dyDescent="0.35">
      <c r="A405" s="1">
        <v>404</v>
      </c>
      <c r="B405" s="1" t="s">
        <v>537</v>
      </c>
      <c r="C405" s="1" t="s">
        <v>2102</v>
      </c>
      <c r="D405" s="1">
        <v>1</v>
      </c>
      <c r="E405" s="1">
        <v>17</v>
      </c>
      <c r="F405" s="1">
        <f>Table7[[#This Row],[Quantity]]*Table7[[#This Row],[Unit Price]]</f>
        <v>17</v>
      </c>
      <c r="G405" s="1">
        <v>192</v>
      </c>
      <c r="H405" s="1" t="str">
        <f>_xlfn.XLOOKUP(Table7[[#This Row],[Order ID]],Table4[Order ID],Table4[Customer ID],"NOT FOUND",0)</f>
        <v>CUS63</v>
      </c>
      <c r="I405" s="1" t="str" cm="1">
        <f t="array" ref="I405">INDEX(Table2[Customer Frist Name],MATCH(Table7[[#This Row],[Customer ID]],Table2[Customer ID],0),)</f>
        <v>Somer</v>
      </c>
      <c r="J405" s="1" t="str" cm="1">
        <f t="array" ref="J405">INDEX(Table2[Customer Last Name],MATCH(Table7[[#This Row],[Customer ID]],Table2[Customer ID],0),)</f>
        <v>Sanschagrin</v>
      </c>
      <c r="K405" s="1" cm="1">
        <f t="array" ref="K405">INDEX(Table4[Satisfaction Level (1 to 5)],MATCH(Table7[[#This Row],[Order ID]],Table4[Order ID],0),)</f>
        <v>4</v>
      </c>
    </row>
    <row r="406" spans="1:11" ht="14.25" customHeight="1" x14ac:dyDescent="0.35">
      <c r="A406" s="1">
        <v>405</v>
      </c>
      <c r="B406" s="1" t="s">
        <v>537</v>
      </c>
      <c r="C406" s="1" t="s">
        <v>2106</v>
      </c>
      <c r="D406" s="1">
        <v>1</v>
      </c>
      <c r="E406" s="1">
        <v>25</v>
      </c>
      <c r="F406" s="1">
        <f>Table7[[#This Row],[Quantity]]*Table7[[#This Row],[Unit Price]]</f>
        <v>25</v>
      </c>
      <c r="G406" s="1">
        <v>192</v>
      </c>
      <c r="H406" s="1" t="str">
        <f>_xlfn.XLOOKUP(Table7[[#This Row],[Order ID]],Table4[Order ID],Table4[Customer ID],"NOT FOUND",0)</f>
        <v>CUS63</v>
      </c>
      <c r="I406" s="1" t="str" cm="1">
        <f t="array" ref="I406">INDEX(Table2[Customer Frist Name],MATCH(Table7[[#This Row],[Customer ID]],Table2[Customer ID],0),)</f>
        <v>Somer</v>
      </c>
      <c r="J406" s="1" t="str" cm="1">
        <f t="array" ref="J406">INDEX(Table2[Customer Last Name],MATCH(Table7[[#This Row],[Customer ID]],Table2[Customer ID],0),)</f>
        <v>Sanschagrin</v>
      </c>
      <c r="K406" s="1" cm="1">
        <f t="array" ref="K406">INDEX(Table4[Satisfaction Level (1 to 5)],MATCH(Table7[[#This Row],[Order ID]],Table4[Order ID],0),)</f>
        <v>4</v>
      </c>
    </row>
    <row r="407" spans="1:11" ht="14.25" customHeight="1" x14ac:dyDescent="0.35">
      <c r="A407" s="1">
        <v>406</v>
      </c>
      <c r="B407" s="1" t="s">
        <v>539</v>
      </c>
      <c r="C407" s="1" t="s">
        <v>2092</v>
      </c>
      <c r="D407" s="1">
        <v>1</v>
      </c>
      <c r="E407" s="1">
        <v>17</v>
      </c>
      <c r="F407" s="1">
        <f>Table7[[#This Row],[Quantity]]*Table7[[#This Row],[Unit Price]]</f>
        <v>17</v>
      </c>
      <c r="G407" s="1">
        <v>311</v>
      </c>
      <c r="H407" s="1" t="str">
        <f>_xlfn.XLOOKUP(Table7[[#This Row],[Order ID]],Table4[Order ID],Table4[Customer ID],"NOT FOUND",0)</f>
        <v>CUS63</v>
      </c>
      <c r="I407" s="1" t="str" cm="1">
        <f t="array" ref="I407">INDEX(Table2[Customer Frist Name],MATCH(Table7[[#This Row],[Customer ID]],Table2[Customer ID],0),)</f>
        <v>Somer</v>
      </c>
      <c r="J407" s="1" t="str" cm="1">
        <f t="array" ref="J407">INDEX(Table2[Customer Last Name],MATCH(Table7[[#This Row],[Customer ID]],Table2[Customer ID],0),)</f>
        <v>Sanschagrin</v>
      </c>
      <c r="K407" s="1" cm="1">
        <f t="array" ref="K407">INDEX(Table4[Satisfaction Level (1 to 5)],MATCH(Table7[[#This Row],[Order ID]],Table4[Order ID],0),)</f>
        <v>3</v>
      </c>
    </row>
    <row r="408" spans="1:11" ht="14.25" customHeight="1" x14ac:dyDescent="0.35">
      <c r="A408" s="1">
        <v>407</v>
      </c>
      <c r="B408" s="1" t="s">
        <v>539</v>
      </c>
      <c r="C408" s="1" t="s">
        <v>2114</v>
      </c>
      <c r="D408" s="1">
        <v>3</v>
      </c>
      <c r="E408" s="1">
        <v>30</v>
      </c>
      <c r="F408" s="1">
        <f>Table7[[#This Row],[Quantity]]*Table7[[#This Row],[Unit Price]]</f>
        <v>90</v>
      </c>
      <c r="G408" s="1">
        <v>311</v>
      </c>
      <c r="H408" s="1" t="str">
        <f>_xlfn.XLOOKUP(Table7[[#This Row],[Order ID]],Table4[Order ID],Table4[Customer ID],"NOT FOUND",0)</f>
        <v>CUS63</v>
      </c>
      <c r="I408" s="1" t="str" cm="1">
        <f t="array" ref="I408">INDEX(Table2[Customer Frist Name],MATCH(Table7[[#This Row],[Customer ID]],Table2[Customer ID],0),)</f>
        <v>Somer</v>
      </c>
      <c r="J408" s="1" t="str" cm="1">
        <f t="array" ref="J408">INDEX(Table2[Customer Last Name],MATCH(Table7[[#This Row],[Customer ID]],Table2[Customer ID],0),)</f>
        <v>Sanschagrin</v>
      </c>
      <c r="K408" s="1" cm="1">
        <f t="array" ref="K408">INDEX(Table4[Satisfaction Level (1 to 5)],MATCH(Table7[[#This Row],[Order ID]],Table4[Order ID],0),)</f>
        <v>3</v>
      </c>
    </row>
    <row r="409" spans="1:11" ht="14.25" customHeight="1" x14ac:dyDescent="0.35">
      <c r="A409" s="1">
        <v>408</v>
      </c>
      <c r="B409" s="1" t="s">
        <v>539</v>
      </c>
      <c r="C409" s="1" t="s">
        <v>2073</v>
      </c>
      <c r="D409" s="1">
        <v>5</v>
      </c>
      <c r="E409" s="1">
        <v>25</v>
      </c>
      <c r="F409" s="1">
        <f>Table7[[#This Row],[Quantity]]*Table7[[#This Row],[Unit Price]]</f>
        <v>125</v>
      </c>
      <c r="G409" s="1">
        <v>311</v>
      </c>
      <c r="H409" s="1" t="str">
        <f>_xlfn.XLOOKUP(Table7[[#This Row],[Order ID]],Table4[Order ID],Table4[Customer ID],"NOT FOUND",0)</f>
        <v>CUS63</v>
      </c>
      <c r="I409" s="1" t="str" cm="1">
        <f t="array" ref="I409">INDEX(Table2[Customer Frist Name],MATCH(Table7[[#This Row],[Customer ID]],Table2[Customer ID],0),)</f>
        <v>Somer</v>
      </c>
      <c r="J409" s="1" t="str" cm="1">
        <f t="array" ref="J409">INDEX(Table2[Customer Last Name],MATCH(Table7[[#This Row],[Customer ID]],Table2[Customer ID],0),)</f>
        <v>Sanschagrin</v>
      </c>
      <c r="K409" s="1" cm="1">
        <f t="array" ref="K409">INDEX(Table4[Satisfaction Level (1 to 5)],MATCH(Table7[[#This Row],[Order ID]],Table4[Order ID],0),)</f>
        <v>3</v>
      </c>
    </row>
    <row r="410" spans="1:11" ht="14.25" customHeight="1" x14ac:dyDescent="0.35">
      <c r="A410" s="1">
        <v>409</v>
      </c>
      <c r="B410" s="1" t="s">
        <v>539</v>
      </c>
      <c r="C410" s="1" t="s">
        <v>2099</v>
      </c>
      <c r="D410" s="1">
        <v>4</v>
      </c>
      <c r="E410" s="1">
        <v>14</v>
      </c>
      <c r="F410" s="1">
        <f>Table7[[#This Row],[Quantity]]*Table7[[#This Row],[Unit Price]]</f>
        <v>56</v>
      </c>
      <c r="G410" s="1">
        <v>311</v>
      </c>
      <c r="H410" s="1" t="str">
        <f>_xlfn.XLOOKUP(Table7[[#This Row],[Order ID]],Table4[Order ID],Table4[Customer ID],"NOT FOUND",0)</f>
        <v>CUS63</v>
      </c>
      <c r="I410" s="1" t="str" cm="1">
        <f t="array" ref="I410">INDEX(Table2[Customer Frist Name],MATCH(Table7[[#This Row],[Customer ID]],Table2[Customer ID],0),)</f>
        <v>Somer</v>
      </c>
      <c r="J410" s="1" t="str" cm="1">
        <f t="array" ref="J410">INDEX(Table2[Customer Last Name],MATCH(Table7[[#This Row],[Customer ID]],Table2[Customer ID],0),)</f>
        <v>Sanschagrin</v>
      </c>
      <c r="K410" s="1" cm="1">
        <f t="array" ref="K410">INDEX(Table4[Satisfaction Level (1 to 5)],MATCH(Table7[[#This Row],[Order ID]],Table4[Order ID],0),)</f>
        <v>3</v>
      </c>
    </row>
    <row r="411" spans="1:11" ht="14.25" customHeight="1" x14ac:dyDescent="0.35">
      <c r="A411" s="1">
        <v>410</v>
      </c>
      <c r="B411" s="1" t="s">
        <v>539</v>
      </c>
      <c r="C411" s="1" t="s">
        <v>2103</v>
      </c>
      <c r="D411" s="1">
        <v>1</v>
      </c>
      <c r="E411" s="1">
        <v>23</v>
      </c>
      <c r="F411" s="1">
        <f>Table7[[#This Row],[Quantity]]*Table7[[#This Row],[Unit Price]]</f>
        <v>23</v>
      </c>
      <c r="G411" s="1">
        <v>311</v>
      </c>
      <c r="H411" s="1" t="str">
        <f>_xlfn.XLOOKUP(Table7[[#This Row],[Order ID]],Table4[Order ID],Table4[Customer ID],"NOT FOUND",0)</f>
        <v>CUS63</v>
      </c>
      <c r="I411" s="1" t="str" cm="1">
        <f t="array" ref="I411">INDEX(Table2[Customer Frist Name],MATCH(Table7[[#This Row],[Customer ID]],Table2[Customer ID],0),)</f>
        <v>Somer</v>
      </c>
      <c r="J411" s="1" t="str" cm="1">
        <f t="array" ref="J411">INDEX(Table2[Customer Last Name],MATCH(Table7[[#This Row],[Customer ID]],Table2[Customer ID],0),)</f>
        <v>Sanschagrin</v>
      </c>
      <c r="K411" s="1" cm="1">
        <f t="array" ref="K411">INDEX(Table4[Satisfaction Level (1 to 5)],MATCH(Table7[[#This Row],[Order ID]],Table4[Order ID],0),)</f>
        <v>3</v>
      </c>
    </row>
    <row r="412" spans="1:11" ht="14.25" customHeight="1" x14ac:dyDescent="0.35">
      <c r="A412" s="1">
        <v>411</v>
      </c>
      <c r="B412" s="1" t="s">
        <v>541</v>
      </c>
      <c r="C412" s="1" t="s">
        <v>2084</v>
      </c>
      <c r="D412" s="1">
        <v>5</v>
      </c>
      <c r="E412" s="1">
        <v>6</v>
      </c>
      <c r="F412" s="1">
        <f>Table7[[#This Row],[Quantity]]*Table7[[#This Row],[Unit Price]]</f>
        <v>30</v>
      </c>
      <c r="G412" s="1">
        <v>30</v>
      </c>
      <c r="H412" s="1" t="str">
        <f>_xlfn.XLOOKUP(Table7[[#This Row],[Order ID]],Table4[Order ID],Table4[Customer ID],"NOT FOUND",0)</f>
        <v>CUS64</v>
      </c>
      <c r="I412" s="1" t="str" cm="1">
        <f t="array" ref="I412">INDEX(Table2[Customer Frist Name],MATCH(Table7[[#This Row],[Customer ID]],Table2[Customer ID],0),)</f>
        <v>Cher</v>
      </c>
      <c r="J412" s="1" t="str" cm="1">
        <f t="array" ref="J412">INDEX(Table2[Customer Last Name],MATCH(Table7[[#This Row],[Customer ID]],Table2[Customer ID],0),)</f>
        <v>Gosselin</v>
      </c>
      <c r="K412" s="1" cm="1">
        <f t="array" ref="K412">INDEX(Table4[Satisfaction Level (1 to 5)],MATCH(Table7[[#This Row],[Order ID]],Table4[Order ID],0),)</f>
        <v>1</v>
      </c>
    </row>
    <row r="413" spans="1:11" ht="14.25" customHeight="1" x14ac:dyDescent="0.35">
      <c r="A413" s="1">
        <v>412</v>
      </c>
      <c r="B413" s="1" t="s">
        <v>545</v>
      </c>
      <c r="C413" s="1" t="s">
        <v>2120</v>
      </c>
      <c r="D413" s="1">
        <v>3</v>
      </c>
      <c r="E413" s="1">
        <v>29</v>
      </c>
      <c r="F413" s="1">
        <f>Table7[[#This Row],[Quantity]]*Table7[[#This Row],[Unit Price]]</f>
        <v>87</v>
      </c>
      <c r="G413" s="1">
        <v>103</v>
      </c>
      <c r="H413" s="1" t="str">
        <f>_xlfn.XLOOKUP(Table7[[#This Row],[Order ID]],Table4[Order ID],Table4[Customer ID],"NOT FOUND",0)</f>
        <v>CUS64</v>
      </c>
      <c r="I413" s="1" t="str" cm="1">
        <f t="array" ref="I413">INDEX(Table2[Customer Frist Name],MATCH(Table7[[#This Row],[Customer ID]],Table2[Customer ID],0),)</f>
        <v>Cher</v>
      </c>
      <c r="J413" s="1" t="str" cm="1">
        <f t="array" ref="J413">INDEX(Table2[Customer Last Name],MATCH(Table7[[#This Row],[Customer ID]],Table2[Customer ID],0),)</f>
        <v>Gosselin</v>
      </c>
      <c r="K413" s="1" cm="1">
        <f t="array" ref="K413">INDEX(Table4[Satisfaction Level (1 to 5)],MATCH(Table7[[#This Row],[Order ID]],Table4[Order ID],0),)</f>
        <v>3</v>
      </c>
    </row>
    <row r="414" spans="1:11" ht="14.25" customHeight="1" x14ac:dyDescent="0.35">
      <c r="A414" s="1">
        <v>413</v>
      </c>
      <c r="B414" s="1" t="s">
        <v>545</v>
      </c>
      <c r="C414" s="1" t="s">
        <v>2075</v>
      </c>
      <c r="D414" s="1">
        <v>1</v>
      </c>
      <c r="E414" s="1">
        <v>16</v>
      </c>
      <c r="F414" s="1">
        <f>Table7[[#This Row],[Quantity]]*Table7[[#This Row],[Unit Price]]</f>
        <v>16</v>
      </c>
      <c r="G414" s="1">
        <v>103</v>
      </c>
      <c r="H414" s="1" t="str">
        <f>_xlfn.XLOOKUP(Table7[[#This Row],[Order ID]],Table4[Order ID],Table4[Customer ID],"NOT FOUND",0)</f>
        <v>CUS64</v>
      </c>
      <c r="I414" s="1" t="str" cm="1">
        <f t="array" ref="I414">INDEX(Table2[Customer Frist Name],MATCH(Table7[[#This Row],[Customer ID]],Table2[Customer ID],0),)</f>
        <v>Cher</v>
      </c>
      <c r="J414" s="1" t="str" cm="1">
        <f t="array" ref="J414">INDEX(Table2[Customer Last Name],MATCH(Table7[[#This Row],[Customer ID]],Table2[Customer ID],0),)</f>
        <v>Gosselin</v>
      </c>
      <c r="K414" s="1" cm="1">
        <f t="array" ref="K414">INDEX(Table4[Satisfaction Level (1 to 5)],MATCH(Table7[[#This Row],[Order ID]],Table4[Order ID],0),)</f>
        <v>3</v>
      </c>
    </row>
    <row r="415" spans="1:11" ht="14.25" customHeight="1" x14ac:dyDescent="0.35">
      <c r="A415" s="1">
        <v>414</v>
      </c>
      <c r="B415" s="1" t="s">
        <v>547</v>
      </c>
      <c r="C415" s="1" t="s">
        <v>2077</v>
      </c>
      <c r="D415" s="1">
        <v>3</v>
      </c>
      <c r="E415" s="1">
        <v>20</v>
      </c>
      <c r="F415" s="1">
        <f>Table7[[#This Row],[Quantity]]*Table7[[#This Row],[Unit Price]]</f>
        <v>60</v>
      </c>
      <c r="G415" s="1">
        <v>285</v>
      </c>
      <c r="H415" s="1" t="str">
        <f>_xlfn.XLOOKUP(Table7[[#This Row],[Order ID]],Table4[Order ID],Table4[Customer ID],"NOT FOUND",0)</f>
        <v>CUS65</v>
      </c>
      <c r="I415" s="1" t="str" cm="1">
        <f t="array" ref="I415">INDEX(Table2[Customer Frist Name],MATCH(Table7[[#This Row],[Customer ID]],Table2[Customer ID],0),)</f>
        <v>Cher</v>
      </c>
      <c r="J415" s="1" t="str" cm="1">
        <f t="array" ref="J415">INDEX(Table2[Customer Last Name],MATCH(Table7[[#This Row],[Customer ID]],Table2[Customer ID],0),)</f>
        <v>Robitaille</v>
      </c>
      <c r="K415" s="1" cm="1">
        <f t="array" ref="K415">INDEX(Table4[Satisfaction Level (1 to 5)],MATCH(Table7[[#This Row],[Order ID]],Table4[Order ID],0),)</f>
        <v>1</v>
      </c>
    </row>
    <row r="416" spans="1:11" ht="14.25" customHeight="1" x14ac:dyDescent="0.35">
      <c r="A416" s="1">
        <v>415</v>
      </c>
      <c r="B416" s="1" t="s">
        <v>547</v>
      </c>
      <c r="C416" s="1" t="s">
        <v>2093</v>
      </c>
      <c r="D416" s="1">
        <v>5</v>
      </c>
      <c r="E416" s="1">
        <v>3</v>
      </c>
      <c r="F416" s="1">
        <f>Table7[[#This Row],[Quantity]]*Table7[[#This Row],[Unit Price]]</f>
        <v>15</v>
      </c>
      <c r="G416" s="1">
        <v>285</v>
      </c>
      <c r="H416" s="1" t="str">
        <f>_xlfn.XLOOKUP(Table7[[#This Row],[Order ID]],Table4[Order ID],Table4[Customer ID],"NOT FOUND",0)</f>
        <v>CUS65</v>
      </c>
      <c r="I416" s="1" t="str" cm="1">
        <f t="array" ref="I416">INDEX(Table2[Customer Frist Name],MATCH(Table7[[#This Row],[Customer ID]],Table2[Customer ID],0),)</f>
        <v>Cher</v>
      </c>
      <c r="J416" s="1" t="str" cm="1">
        <f t="array" ref="J416">INDEX(Table2[Customer Last Name],MATCH(Table7[[#This Row],[Customer ID]],Table2[Customer ID],0),)</f>
        <v>Robitaille</v>
      </c>
      <c r="K416" s="1" cm="1">
        <f t="array" ref="K416">INDEX(Table4[Satisfaction Level (1 to 5)],MATCH(Table7[[#This Row],[Order ID]],Table4[Order ID],0),)</f>
        <v>1</v>
      </c>
    </row>
    <row r="417" spans="1:11" ht="14.25" customHeight="1" x14ac:dyDescent="0.35">
      <c r="A417" s="1">
        <v>416</v>
      </c>
      <c r="B417" s="1" t="s">
        <v>547</v>
      </c>
      <c r="C417" s="1" t="s">
        <v>2109</v>
      </c>
      <c r="D417" s="1">
        <v>2</v>
      </c>
      <c r="E417" s="1">
        <v>3</v>
      </c>
      <c r="F417" s="1">
        <f>Table7[[#This Row],[Quantity]]*Table7[[#This Row],[Unit Price]]</f>
        <v>6</v>
      </c>
      <c r="G417" s="1">
        <v>285</v>
      </c>
      <c r="H417" s="1" t="str">
        <f>_xlfn.XLOOKUP(Table7[[#This Row],[Order ID]],Table4[Order ID],Table4[Customer ID],"NOT FOUND",0)</f>
        <v>CUS65</v>
      </c>
      <c r="I417" s="1" t="str" cm="1">
        <f t="array" ref="I417">INDEX(Table2[Customer Frist Name],MATCH(Table7[[#This Row],[Customer ID]],Table2[Customer ID],0),)</f>
        <v>Cher</v>
      </c>
      <c r="J417" s="1" t="str" cm="1">
        <f t="array" ref="J417">INDEX(Table2[Customer Last Name],MATCH(Table7[[#This Row],[Customer ID]],Table2[Customer ID],0),)</f>
        <v>Robitaille</v>
      </c>
      <c r="K417" s="1" cm="1">
        <f t="array" ref="K417">INDEX(Table4[Satisfaction Level (1 to 5)],MATCH(Table7[[#This Row],[Order ID]],Table4[Order ID],0),)</f>
        <v>1</v>
      </c>
    </row>
    <row r="418" spans="1:11" ht="14.25" customHeight="1" x14ac:dyDescent="0.35">
      <c r="A418" s="1">
        <v>417</v>
      </c>
      <c r="B418" s="1" t="s">
        <v>547</v>
      </c>
      <c r="C418" s="1" t="s">
        <v>2083</v>
      </c>
      <c r="D418" s="1">
        <v>6</v>
      </c>
      <c r="E418" s="1">
        <v>29</v>
      </c>
      <c r="F418" s="1">
        <f>Table7[[#This Row],[Quantity]]*Table7[[#This Row],[Unit Price]]</f>
        <v>174</v>
      </c>
      <c r="G418" s="1">
        <v>285</v>
      </c>
      <c r="H418" s="1" t="str">
        <f>_xlfn.XLOOKUP(Table7[[#This Row],[Order ID]],Table4[Order ID],Table4[Customer ID],"NOT FOUND",0)</f>
        <v>CUS65</v>
      </c>
      <c r="I418" s="1" t="str" cm="1">
        <f t="array" ref="I418">INDEX(Table2[Customer Frist Name],MATCH(Table7[[#This Row],[Customer ID]],Table2[Customer ID],0),)</f>
        <v>Cher</v>
      </c>
      <c r="J418" s="1" t="str" cm="1">
        <f t="array" ref="J418">INDEX(Table2[Customer Last Name],MATCH(Table7[[#This Row],[Customer ID]],Table2[Customer ID],0),)</f>
        <v>Robitaille</v>
      </c>
      <c r="K418" s="1" cm="1">
        <f t="array" ref="K418">INDEX(Table4[Satisfaction Level (1 to 5)],MATCH(Table7[[#This Row],[Order ID]],Table4[Order ID],0),)</f>
        <v>1</v>
      </c>
    </row>
    <row r="419" spans="1:11" ht="14.25" customHeight="1" x14ac:dyDescent="0.35">
      <c r="A419" s="1">
        <v>418</v>
      </c>
      <c r="B419" s="1" t="s">
        <v>547</v>
      </c>
      <c r="C419" s="1" t="s">
        <v>2074</v>
      </c>
      <c r="D419" s="1">
        <v>2</v>
      </c>
      <c r="E419" s="1">
        <v>15</v>
      </c>
      <c r="F419" s="1">
        <f>Table7[[#This Row],[Quantity]]*Table7[[#This Row],[Unit Price]]</f>
        <v>30</v>
      </c>
      <c r="G419" s="1">
        <v>285</v>
      </c>
      <c r="H419" s="1" t="str">
        <f>_xlfn.XLOOKUP(Table7[[#This Row],[Order ID]],Table4[Order ID],Table4[Customer ID],"NOT FOUND",0)</f>
        <v>CUS65</v>
      </c>
      <c r="I419" s="1" t="str" cm="1">
        <f t="array" ref="I419">INDEX(Table2[Customer Frist Name],MATCH(Table7[[#This Row],[Customer ID]],Table2[Customer ID],0),)</f>
        <v>Cher</v>
      </c>
      <c r="J419" s="1" t="str" cm="1">
        <f t="array" ref="J419">INDEX(Table2[Customer Last Name],MATCH(Table7[[#This Row],[Customer ID]],Table2[Customer ID],0),)</f>
        <v>Robitaille</v>
      </c>
      <c r="K419" s="1" cm="1">
        <f t="array" ref="K419">INDEX(Table4[Satisfaction Level (1 to 5)],MATCH(Table7[[#This Row],[Order ID]],Table4[Order ID],0),)</f>
        <v>1</v>
      </c>
    </row>
    <row r="420" spans="1:11" ht="14.25" customHeight="1" x14ac:dyDescent="0.35">
      <c r="A420" s="1">
        <v>419</v>
      </c>
      <c r="B420" s="1" t="s">
        <v>551</v>
      </c>
      <c r="C420" s="1" t="s">
        <v>2078</v>
      </c>
      <c r="D420" s="1">
        <v>1</v>
      </c>
      <c r="E420" s="1">
        <v>28</v>
      </c>
      <c r="F420" s="1">
        <f>Table7[[#This Row],[Quantity]]*Table7[[#This Row],[Unit Price]]</f>
        <v>28</v>
      </c>
      <c r="G420" s="1">
        <v>28</v>
      </c>
      <c r="H420" s="1" t="str">
        <f>_xlfn.XLOOKUP(Table7[[#This Row],[Order ID]],Table4[Order ID],Table4[Customer ID],"NOT FOUND",0)</f>
        <v>CUS66</v>
      </c>
      <c r="I420" s="1" t="str" cm="1">
        <f t="array" ref="I420">INDEX(Table2[Customer Frist Name],MATCH(Table7[[#This Row],[Customer ID]],Table2[Customer ID],0),)</f>
        <v>Gaston</v>
      </c>
      <c r="J420" s="1" t="str" cm="1">
        <f t="array" ref="J420">INDEX(Table2[Customer Last Name],MATCH(Table7[[#This Row],[Customer ID]],Table2[Customer ID],0),)</f>
        <v>Fréchette</v>
      </c>
      <c r="K420" s="1" cm="1">
        <f t="array" ref="K420">INDEX(Table4[Satisfaction Level (1 to 5)],MATCH(Table7[[#This Row],[Order ID]],Table4[Order ID],0),)</f>
        <v>2</v>
      </c>
    </row>
    <row r="421" spans="1:11" ht="14.25" customHeight="1" x14ac:dyDescent="0.35">
      <c r="A421" s="1">
        <v>420</v>
      </c>
      <c r="B421" s="1" t="s">
        <v>555</v>
      </c>
      <c r="C421" s="1" t="s">
        <v>2099</v>
      </c>
      <c r="D421" s="1">
        <v>2</v>
      </c>
      <c r="E421" s="1">
        <v>14</v>
      </c>
      <c r="F421" s="1">
        <f>Table7[[#This Row],[Quantity]]*Table7[[#This Row],[Unit Price]]</f>
        <v>28</v>
      </c>
      <c r="G421" s="1">
        <v>28</v>
      </c>
      <c r="H421" s="1" t="str">
        <f>_xlfn.XLOOKUP(Table7[[#This Row],[Order ID]],Table4[Order ID],Table4[Customer ID],"NOT FOUND",0)</f>
        <v>CUS66</v>
      </c>
      <c r="I421" s="1" t="str" cm="1">
        <f t="array" ref="I421">INDEX(Table2[Customer Frist Name],MATCH(Table7[[#This Row],[Customer ID]],Table2[Customer ID],0),)</f>
        <v>Gaston</v>
      </c>
      <c r="J421" s="1" t="str" cm="1">
        <f t="array" ref="J421">INDEX(Table2[Customer Last Name],MATCH(Table7[[#This Row],[Customer ID]],Table2[Customer ID],0),)</f>
        <v>Fréchette</v>
      </c>
      <c r="K421" s="1" cm="1">
        <f t="array" ref="K421">INDEX(Table4[Satisfaction Level (1 to 5)],MATCH(Table7[[#This Row],[Order ID]],Table4[Order ID],0),)</f>
        <v>5</v>
      </c>
    </row>
    <row r="422" spans="1:11" ht="14.25" customHeight="1" x14ac:dyDescent="0.35">
      <c r="A422" s="1">
        <v>421</v>
      </c>
      <c r="B422" s="1" t="s">
        <v>557</v>
      </c>
      <c r="C422" s="1" t="s">
        <v>2115</v>
      </c>
      <c r="D422" s="1">
        <v>2</v>
      </c>
      <c r="E422" s="1">
        <v>30</v>
      </c>
      <c r="F422" s="1">
        <f>Table7[[#This Row],[Quantity]]*Table7[[#This Row],[Unit Price]]</f>
        <v>60</v>
      </c>
      <c r="G422" s="1">
        <v>118</v>
      </c>
      <c r="H422" s="1" t="str">
        <f>_xlfn.XLOOKUP(Table7[[#This Row],[Order ID]],Table4[Order ID],Table4[Customer ID],"NOT FOUND",0)</f>
        <v>CUS66</v>
      </c>
      <c r="I422" s="1" t="str" cm="1">
        <f t="array" ref="I422">INDEX(Table2[Customer Frist Name],MATCH(Table7[[#This Row],[Customer ID]],Table2[Customer ID],0),)</f>
        <v>Gaston</v>
      </c>
      <c r="J422" s="1" t="str" cm="1">
        <f t="array" ref="J422">INDEX(Table2[Customer Last Name],MATCH(Table7[[#This Row],[Customer ID]],Table2[Customer ID],0),)</f>
        <v>Fréchette</v>
      </c>
      <c r="K422" s="1" cm="1">
        <f t="array" ref="K422">INDEX(Table4[Satisfaction Level (1 to 5)],MATCH(Table7[[#This Row],[Order ID]],Table4[Order ID],0),)</f>
        <v>4</v>
      </c>
    </row>
    <row r="423" spans="1:11" ht="14.25" customHeight="1" x14ac:dyDescent="0.35">
      <c r="A423" s="1">
        <v>422</v>
      </c>
      <c r="B423" s="1" t="s">
        <v>557</v>
      </c>
      <c r="C423" s="1" t="s">
        <v>2084</v>
      </c>
      <c r="D423" s="1">
        <v>6</v>
      </c>
      <c r="E423" s="1">
        <v>6</v>
      </c>
      <c r="F423" s="1">
        <f>Table7[[#This Row],[Quantity]]*Table7[[#This Row],[Unit Price]]</f>
        <v>36</v>
      </c>
      <c r="G423" s="1">
        <v>118</v>
      </c>
      <c r="H423" s="1" t="str">
        <f>_xlfn.XLOOKUP(Table7[[#This Row],[Order ID]],Table4[Order ID],Table4[Customer ID],"NOT FOUND",0)</f>
        <v>CUS66</v>
      </c>
      <c r="I423" s="1" t="str" cm="1">
        <f t="array" ref="I423">INDEX(Table2[Customer Frist Name],MATCH(Table7[[#This Row],[Customer ID]],Table2[Customer ID],0),)</f>
        <v>Gaston</v>
      </c>
      <c r="J423" s="1" t="str" cm="1">
        <f t="array" ref="J423">INDEX(Table2[Customer Last Name],MATCH(Table7[[#This Row],[Customer ID]],Table2[Customer ID],0),)</f>
        <v>Fréchette</v>
      </c>
      <c r="K423" s="1" cm="1">
        <f t="array" ref="K423">INDEX(Table4[Satisfaction Level (1 to 5)],MATCH(Table7[[#This Row],[Order ID]],Table4[Order ID],0),)</f>
        <v>4</v>
      </c>
    </row>
    <row r="424" spans="1:11" ht="14.25" customHeight="1" x14ac:dyDescent="0.35">
      <c r="A424" s="1">
        <v>423</v>
      </c>
      <c r="B424" s="1" t="s">
        <v>557</v>
      </c>
      <c r="C424" s="1" t="s">
        <v>2089</v>
      </c>
      <c r="D424" s="1">
        <v>2</v>
      </c>
      <c r="E424" s="1">
        <v>11</v>
      </c>
      <c r="F424" s="1">
        <f>Table7[[#This Row],[Quantity]]*Table7[[#This Row],[Unit Price]]</f>
        <v>22</v>
      </c>
      <c r="G424" s="1">
        <v>118</v>
      </c>
      <c r="H424" s="1" t="str">
        <f>_xlfn.XLOOKUP(Table7[[#This Row],[Order ID]],Table4[Order ID],Table4[Customer ID],"NOT FOUND",0)</f>
        <v>CUS66</v>
      </c>
      <c r="I424" s="1" t="str" cm="1">
        <f t="array" ref="I424">INDEX(Table2[Customer Frist Name],MATCH(Table7[[#This Row],[Customer ID]],Table2[Customer ID],0),)</f>
        <v>Gaston</v>
      </c>
      <c r="J424" s="1" t="str" cm="1">
        <f t="array" ref="J424">INDEX(Table2[Customer Last Name],MATCH(Table7[[#This Row],[Customer ID]],Table2[Customer ID],0),)</f>
        <v>Fréchette</v>
      </c>
      <c r="K424" s="1" cm="1">
        <f t="array" ref="K424">INDEX(Table4[Satisfaction Level (1 to 5)],MATCH(Table7[[#This Row],[Order ID]],Table4[Order ID],0),)</f>
        <v>4</v>
      </c>
    </row>
    <row r="425" spans="1:11" ht="14.25" customHeight="1" x14ac:dyDescent="0.35">
      <c r="A425" s="1">
        <v>424</v>
      </c>
      <c r="B425" s="1" t="s">
        <v>559</v>
      </c>
      <c r="C425" s="1" t="s">
        <v>2074</v>
      </c>
      <c r="D425" s="1">
        <v>3</v>
      </c>
      <c r="E425" s="1">
        <v>15</v>
      </c>
      <c r="F425" s="1">
        <f>Table7[[#This Row],[Quantity]]*Table7[[#This Row],[Unit Price]]</f>
        <v>45</v>
      </c>
      <c r="G425" s="1">
        <v>78</v>
      </c>
      <c r="H425" s="1" t="str">
        <f>_xlfn.XLOOKUP(Table7[[#This Row],[Order ID]],Table4[Order ID],Table4[Customer ID],"NOT FOUND",0)</f>
        <v>CUS67</v>
      </c>
      <c r="I425" s="1" t="str" cm="1">
        <f t="array" ref="I425">INDEX(Table2[Customer Frist Name],MATCH(Table7[[#This Row],[Customer ID]],Table2[Customer ID],0),)</f>
        <v>Orlene</v>
      </c>
      <c r="J425" s="1" t="str" cm="1">
        <f t="array" ref="J425">INDEX(Table2[Customer Last Name],MATCH(Table7[[#This Row],[Customer ID]],Table2[Customer ID],0),)</f>
        <v>Lamothe</v>
      </c>
      <c r="K425" s="1" cm="1">
        <f t="array" ref="K425">INDEX(Table4[Satisfaction Level (1 to 5)],MATCH(Table7[[#This Row],[Order ID]],Table4[Order ID],0),)</f>
        <v>2</v>
      </c>
    </row>
    <row r="426" spans="1:11" ht="14.25" customHeight="1" x14ac:dyDescent="0.35">
      <c r="A426" s="1">
        <v>425</v>
      </c>
      <c r="B426" s="1" t="s">
        <v>559</v>
      </c>
      <c r="C426" s="1" t="s">
        <v>2064</v>
      </c>
      <c r="D426" s="1">
        <v>3</v>
      </c>
      <c r="E426" s="1">
        <v>11</v>
      </c>
      <c r="F426" s="1">
        <f>Table7[[#This Row],[Quantity]]*Table7[[#This Row],[Unit Price]]</f>
        <v>33</v>
      </c>
      <c r="G426" s="1">
        <v>78</v>
      </c>
      <c r="H426" s="1" t="str">
        <f>_xlfn.XLOOKUP(Table7[[#This Row],[Order ID]],Table4[Order ID],Table4[Customer ID],"NOT FOUND",0)</f>
        <v>CUS67</v>
      </c>
      <c r="I426" s="1" t="str" cm="1">
        <f t="array" ref="I426">INDEX(Table2[Customer Frist Name],MATCH(Table7[[#This Row],[Customer ID]],Table2[Customer ID],0),)</f>
        <v>Orlene</v>
      </c>
      <c r="J426" s="1" t="str" cm="1">
        <f t="array" ref="J426">INDEX(Table2[Customer Last Name],MATCH(Table7[[#This Row],[Customer ID]],Table2[Customer ID],0),)</f>
        <v>Lamothe</v>
      </c>
      <c r="K426" s="1" cm="1">
        <f t="array" ref="K426">INDEX(Table4[Satisfaction Level (1 to 5)],MATCH(Table7[[#This Row],[Order ID]],Table4[Order ID],0),)</f>
        <v>2</v>
      </c>
    </row>
    <row r="427" spans="1:11" ht="14.25" customHeight="1" x14ac:dyDescent="0.35">
      <c r="A427" s="1">
        <v>426</v>
      </c>
      <c r="B427" s="1" t="s">
        <v>563</v>
      </c>
      <c r="C427" s="1" t="s">
        <v>2081</v>
      </c>
      <c r="D427" s="1">
        <v>5</v>
      </c>
      <c r="E427" s="1">
        <v>9</v>
      </c>
      <c r="F427" s="1">
        <f>Table7[[#This Row],[Quantity]]*Table7[[#This Row],[Unit Price]]</f>
        <v>45</v>
      </c>
      <c r="G427" s="1">
        <v>45</v>
      </c>
      <c r="H427" s="1" t="str">
        <f>_xlfn.XLOOKUP(Table7[[#This Row],[Order ID]],Table4[Order ID],Table4[Customer ID],"NOT FOUND",0)</f>
        <v>CUS67</v>
      </c>
      <c r="I427" s="1" t="str" cm="1">
        <f t="array" ref="I427">INDEX(Table2[Customer Frist Name],MATCH(Table7[[#This Row],[Customer ID]],Table2[Customer ID],0),)</f>
        <v>Orlene</v>
      </c>
      <c r="J427" s="1" t="str" cm="1">
        <f t="array" ref="J427">INDEX(Table2[Customer Last Name],MATCH(Table7[[#This Row],[Customer ID]],Table2[Customer ID],0),)</f>
        <v>Lamothe</v>
      </c>
      <c r="K427" s="1" cm="1">
        <f t="array" ref="K427">INDEX(Table4[Satisfaction Level (1 to 5)],MATCH(Table7[[#This Row],[Order ID]],Table4[Order ID],0),)</f>
        <v>3</v>
      </c>
    </row>
    <row r="428" spans="1:11" ht="14.25" customHeight="1" x14ac:dyDescent="0.35">
      <c r="A428" s="1">
        <v>427</v>
      </c>
      <c r="B428" s="1" t="s">
        <v>565</v>
      </c>
      <c r="C428" s="1" t="s">
        <v>2117</v>
      </c>
      <c r="D428" s="1">
        <v>2</v>
      </c>
      <c r="E428" s="1">
        <v>10</v>
      </c>
      <c r="F428" s="1">
        <f>Table7[[#This Row],[Quantity]]*Table7[[#This Row],[Unit Price]]</f>
        <v>20</v>
      </c>
      <c r="G428" s="1">
        <v>20</v>
      </c>
      <c r="H428" s="1" t="str">
        <f>_xlfn.XLOOKUP(Table7[[#This Row],[Order ID]],Table4[Order ID],Table4[Customer ID],"NOT FOUND",0)</f>
        <v>CUS68</v>
      </c>
      <c r="I428" s="1" t="str" cm="1">
        <f t="array" ref="I428">INDEX(Table2[Customer Frist Name],MATCH(Table7[[#This Row],[Customer ID]],Table2[Customer ID],0),)</f>
        <v>Nicolas</v>
      </c>
      <c r="J428" s="1" t="str" cm="1">
        <f t="array" ref="J428">INDEX(Table2[Customer Last Name],MATCH(Table7[[#This Row],[Customer ID]],Table2[Customer ID],0),)</f>
        <v>Ménard</v>
      </c>
      <c r="K428" s="1" cm="1">
        <f t="array" ref="K428">INDEX(Table4[Satisfaction Level (1 to 5)],MATCH(Table7[[#This Row],[Order ID]],Table4[Order ID],0),)</f>
        <v>2</v>
      </c>
    </row>
    <row r="429" spans="1:11" ht="14.25" customHeight="1" x14ac:dyDescent="0.35">
      <c r="A429" s="1">
        <v>428</v>
      </c>
      <c r="B429" s="1" t="s">
        <v>569</v>
      </c>
      <c r="C429" s="1" t="s">
        <v>2098</v>
      </c>
      <c r="D429" s="1">
        <v>4</v>
      </c>
      <c r="E429" s="1">
        <v>13</v>
      </c>
      <c r="F429" s="1">
        <f>Table7[[#This Row],[Quantity]]*Table7[[#This Row],[Unit Price]]</f>
        <v>52</v>
      </c>
      <c r="G429" s="1">
        <v>52</v>
      </c>
      <c r="H429" s="1" t="str">
        <f>_xlfn.XLOOKUP(Table7[[#This Row],[Order ID]],Table4[Order ID],Table4[Customer ID],"NOT FOUND",0)</f>
        <v>CUS69</v>
      </c>
      <c r="I429" s="1" t="str" cm="1">
        <f t="array" ref="I429">INDEX(Table2[Customer Frist Name],MATCH(Table7[[#This Row],[Customer ID]],Table2[Customer ID],0),)</f>
        <v>Vail</v>
      </c>
      <c r="J429" s="1" t="str" cm="1">
        <f t="array" ref="J429">INDEX(Table2[Customer Last Name],MATCH(Table7[[#This Row],[Customer ID]],Table2[Customer ID],0),)</f>
        <v>Lachance</v>
      </c>
      <c r="K429" s="1" cm="1">
        <f t="array" ref="K429">INDEX(Table4[Satisfaction Level (1 to 5)],MATCH(Table7[[#This Row],[Order ID]],Table4[Order ID],0),)</f>
        <v>4</v>
      </c>
    </row>
    <row r="430" spans="1:11" ht="14.25" customHeight="1" x14ac:dyDescent="0.35">
      <c r="A430" s="1">
        <v>429</v>
      </c>
      <c r="B430" s="1" t="s">
        <v>573</v>
      </c>
      <c r="C430" s="1" t="s">
        <v>2099</v>
      </c>
      <c r="D430" s="1">
        <v>6</v>
      </c>
      <c r="E430" s="1">
        <v>14</v>
      </c>
      <c r="F430" s="1">
        <f>Table7[[#This Row],[Quantity]]*Table7[[#This Row],[Unit Price]]</f>
        <v>84</v>
      </c>
      <c r="G430" s="1">
        <v>102</v>
      </c>
      <c r="H430" s="1" t="str">
        <f>_xlfn.XLOOKUP(Table7[[#This Row],[Order ID]],Table4[Order ID],Table4[Customer ID],"NOT FOUND",0)</f>
        <v>CUS69</v>
      </c>
      <c r="I430" s="1" t="str" cm="1">
        <f t="array" ref="I430">INDEX(Table2[Customer Frist Name],MATCH(Table7[[#This Row],[Customer ID]],Table2[Customer ID],0),)</f>
        <v>Vail</v>
      </c>
      <c r="J430" s="1" t="str" cm="1">
        <f t="array" ref="J430">INDEX(Table2[Customer Last Name],MATCH(Table7[[#This Row],[Customer ID]],Table2[Customer ID],0),)</f>
        <v>Lachance</v>
      </c>
      <c r="K430" s="1" cm="1">
        <f t="array" ref="K430">INDEX(Table4[Satisfaction Level (1 to 5)],MATCH(Table7[[#This Row],[Order ID]],Table4[Order ID],0),)</f>
        <v>1</v>
      </c>
    </row>
    <row r="431" spans="1:11" ht="14.25" customHeight="1" x14ac:dyDescent="0.35">
      <c r="A431" s="1">
        <v>430</v>
      </c>
      <c r="B431" s="1" t="s">
        <v>573</v>
      </c>
      <c r="C431" s="1" t="s">
        <v>2100</v>
      </c>
      <c r="D431" s="1">
        <v>3</v>
      </c>
      <c r="E431" s="1">
        <v>6</v>
      </c>
      <c r="F431" s="1">
        <f>Table7[[#This Row],[Quantity]]*Table7[[#This Row],[Unit Price]]</f>
        <v>18</v>
      </c>
      <c r="G431" s="1">
        <v>102</v>
      </c>
      <c r="H431" s="1" t="str">
        <f>_xlfn.XLOOKUP(Table7[[#This Row],[Order ID]],Table4[Order ID],Table4[Customer ID],"NOT FOUND",0)</f>
        <v>CUS69</v>
      </c>
      <c r="I431" s="1" t="str" cm="1">
        <f t="array" ref="I431">INDEX(Table2[Customer Frist Name],MATCH(Table7[[#This Row],[Customer ID]],Table2[Customer ID],0),)</f>
        <v>Vail</v>
      </c>
      <c r="J431" s="1" t="str" cm="1">
        <f t="array" ref="J431">INDEX(Table2[Customer Last Name],MATCH(Table7[[#This Row],[Customer ID]],Table2[Customer ID],0),)</f>
        <v>Lachance</v>
      </c>
      <c r="K431" s="1" cm="1">
        <f t="array" ref="K431">INDEX(Table4[Satisfaction Level (1 to 5)],MATCH(Table7[[#This Row],[Order ID]],Table4[Order ID],0),)</f>
        <v>1</v>
      </c>
    </row>
    <row r="432" spans="1:11" ht="14.25" customHeight="1" x14ac:dyDescent="0.35">
      <c r="A432" s="1">
        <v>431</v>
      </c>
      <c r="B432" s="1" t="s">
        <v>574</v>
      </c>
      <c r="C432" s="1" t="s">
        <v>2113</v>
      </c>
      <c r="D432" s="1">
        <v>1</v>
      </c>
      <c r="E432" s="1">
        <v>19</v>
      </c>
      <c r="F432" s="1">
        <f>Table7[[#This Row],[Quantity]]*Table7[[#This Row],[Unit Price]]</f>
        <v>19</v>
      </c>
      <c r="G432" s="1">
        <v>19</v>
      </c>
      <c r="H432" s="1" t="str">
        <f>_xlfn.XLOOKUP(Table7[[#This Row],[Order ID]],Table4[Order ID],Table4[Customer ID],"NOT FOUND",0)</f>
        <v>CUS70</v>
      </c>
      <c r="I432" s="1" t="str" cm="1">
        <f t="array" ref="I432">INDEX(Table2[Customer Frist Name],MATCH(Table7[[#This Row],[Customer ID]],Table2[Customer ID],0),)</f>
        <v>Hamilton</v>
      </c>
      <c r="J432" s="1" t="str" cm="1">
        <f t="array" ref="J432">INDEX(Table2[Customer Last Name],MATCH(Table7[[#This Row],[Customer ID]],Table2[Customer ID],0),)</f>
        <v>Bourassa</v>
      </c>
      <c r="K432" s="1" cm="1">
        <f t="array" ref="K432">INDEX(Table4[Satisfaction Level (1 to 5)],MATCH(Table7[[#This Row],[Order ID]],Table4[Order ID],0),)</f>
        <v>3</v>
      </c>
    </row>
    <row r="433" spans="1:11" ht="14.25" customHeight="1" x14ac:dyDescent="0.35">
      <c r="A433" s="1">
        <v>432</v>
      </c>
      <c r="B433" s="1" t="s">
        <v>577</v>
      </c>
      <c r="C433" s="1" t="s">
        <v>2077</v>
      </c>
      <c r="D433" s="1">
        <v>1</v>
      </c>
      <c r="E433" s="1">
        <v>20</v>
      </c>
      <c r="F433" s="1">
        <f>Table7[[#This Row],[Quantity]]*Table7[[#This Row],[Unit Price]]</f>
        <v>20</v>
      </c>
      <c r="G433" s="1">
        <v>76</v>
      </c>
      <c r="H433" s="1" t="str">
        <f>_xlfn.XLOOKUP(Table7[[#This Row],[Order ID]],Table4[Order ID],Table4[Customer ID],"NOT FOUND",0)</f>
        <v>CUS70</v>
      </c>
      <c r="I433" s="1" t="str" cm="1">
        <f t="array" ref="I433">INDEX(Table2[Customer Frist Name],MATCH(Table7[[#This Row],[Customer ID]],Table2[Customer ID],0),)</f>
        <v>Hamilton</v>
      </c>
      <c r="J433" s="1" t="str" cm="1">
        <f t="array" ref="J433">INDEX(Table2[Customer Last Name],MATCH(Table7[[#This Row],[Customer ID]],Table2[Customer ID],0),)</f>
        <v>Bourassa</v>
      </c>
      <c r="K433" s="1" cm="1">
        <f t="array" ref="K433">INDEX(Table4[Satisfaction Level (1 to 5)],MATCH(Table7[[#This Row],[Order ID]],Table4[Order ID],0),)</f>
        <v>3</v>
      </c>
    </row>
    <row r="434" spans="1:11" ht="14.25" customHeight="1" x14ac:dyDescent="0.35">
      <c r="A434" s="1">
        <v>433</v>
      </c>
      <c r="B434" s="1" t="s">
        <v>577</v>
      </c>
      <c r="C434" s="1" t="s">
        <v>2078</v>
      </c>
      <c r="D434" s="1">
        <v>2</v>
      </c>
      <c r="E434" s="1">
        <v>28</v>
      </c>
      <c r="F434" s="1">
        <f>Table7[[#This Row],[Quantity]]*Table7[[#This Row],[Unit Price]]</f>
        <v>56</v>
      </c>
      <c r="G434" s="1">
        <v>76</v>
      </c>
      <c r="H434" s="1" t="str">
        <f>_xlfn.XLOOKUP(Table7[[#This Row],[Order ID]],Table4[Order ID],Table4[Customer ID],"NOT FOUND",0)</f>
        <v>CUS70</v>
      </c>
      <c r="I434" s="1" t="str" cm="1">
        <f t="array" ref="I434">INDEX(Table2[Customer Frist Name],MATCH(Table7[[#This Row],[Customer ID]],Table2[Customer ID],0),)</f>
        <v>Hamilton</v>
      </c>
      <c r="J434" s="1" t="str" cm="1">
        <f t="array" ref="J434">INDEX(Table2[Customer Last Name],MATCH(Table7[[#This Row],[Customer ID]],Table2[Customer ID],0),)</f>
        <v>Bourassa</v>
      </c>
      <c r="K434" s="1" cm="1">
        <f t="array" ref="K434">INDEX(Table4[Satisfaction Level (1 to 5)],MATCH(Table7[[#This Row],[Order ID]],Table4[Order ID],0),)</f>
        <v>3</v>
      </c>
    </row>
    <row r="435" spans="1:11" ht="14.25" customHeight="1" x14ac:dyDescent="0.35">
      <c r="A435" s="1">
        <v>434</v>
      </c>
      <c r="B435" s="1" t="s">
        <v>578</v>
      </c>
      <c r="C435" s="1" t="s">
        <v>2074</v>
      </c>
      <c r="D435" s="1">
        <v>2</v>
      </c>
      <c r="E435" s="1">
        <v>15</v>
      </c>
      <c r="F435" s="1">
        <f>Table7[[#This Row],[Quantity]]*Table7[[#This Row],[Unit Price]]</f>
        <v>30</v>
      </c>
      <c r="G435" s="1">
        <v>30</v>
      </c>
      <c r="H435" s="1" t="str">
        <f>_xlfn.XLOOKUP(Table7[[#This Row],[Order ID]],Table4[Order ID],Table4[Customer ID],"NOT FOUND",0)</f>
        <v>CUS70</v>
      </c>
      <c r="I435" s="1" t="str" cm="1">
        <f t="array" ref="I435">INDEX(Table2[Customer Frist Name],MATCH(Table7[[#This Row],[Customer ID]],Table2[Customer ID],0),)</f>
        <v>Hamilton</v>
      </c>
      <c r="J435" s="1" t="str" cm="1">
        <f t="array" ref="J435">INDEX(Table2[Customer Last Name],MATCH(Table7[[#This Row],[Customer ID]],Table2[Customer ID],0),)</f>
        <v>Bourassa</v>
      </c>
      <c r="K435" s="1" cm="1">
        <f t="array" ref="K435">INDEX(Table4[Satisfaction Level (1 to 5)],MATCH(Table7[[#This Row],[Order ID]],Table4[Order ID],0),)</f>
        <v>1</v>
      </c>
    </row>
    <row r="436" spans="1:11" ht="14.25" customHeight="1" x14ac:dyDescent="0.35">
      <c r="A436" s="1">
        <v>435</v>
      </c>
      <c r="B436" s="1" t="s">
        <v>579</v>
      </c>
      <c r="C436" s="1" t="s">
        <v>2062</v>
      </c>
      <c r="D436" s="1">
        <v>2</v>
      </c>
      <c r="E436" s="1">
        <v>21</v>
      </c>
      <c r="F436" s="1">
        <f>Table7[[#This Row],[Quantity]]*Table7[[#This Row],[Unit Price]]</f>
        <v>42</v>
      </c>
      <c r="G436" s="1">
        <v>162</v>
      </c>
      <c r="H436" s="1" t="str">
        <f>_xlfn.XLOOKUP(Table7[[#This Row],[Order ID]],Table4[Order ID],Table4[Customer ID],"NOT FOUND",0)</f>
        <v>CUS70</v>
      </c>
      <c r="I436" s="1" t="str" cm="1">
        <f t="array" ref="I436">INDEX(Table2[Customer Frist Name],MATCH(Table7[[#This Row],[Customer ID]],Table2[Customer ID],0),)</f>
        <v>Hamilton</v>
      </c>
      <c r="J436" s="1" t="str" cm="1">
        <f t="array" ref="J436">INDEX(Table2[Customer Last Name],MATCH(Table7[[#This Row],[Customer ID]],Table2[Customer ID],0),)</f>
        <v>Bourassa</v>
      </c>
      <c r="K436" s="1" cm="1">
        <f t="array" ref="K436">INDEX(Table4[Satisfaction Level (1 to 5)],MATCH(Table7[[#This Row],[Order ID]],Table4[Order ID],0),)</f>
        <v>4</v>
      </c>
    </row>
    <row r="437" spans="1:11" ht="14.25" customHeight="1" x14ac:dyDescent="0.35">
      <c r="A437" s="1">
        <v>436</v>
      </c>
      <c r="B437" s="1" t="s">
        <v>579</v>
      </c>
      <c r="C437" s="1" t="s">
        <v>2091</v>
      </c>
      <c r="D437" s="1">
        <v>4</v>
      </c>
      <c r="E437" s="1">
        <v>30</v>
      </c>
      <c r="F437" s="1">
        <f>Table7[[#This Row],[Quantity]]*Table7[[#This Row],[Unit Price]]</f>
        <v>120</v>
      </c>
      <c r="G437" s="1">
        <v>162</v>
      </c>
      <c r="H437" s="1" t="str">
        <f>_xlfn.XLOOKUP(Table7[[#This Row],[Order ID]],Table4[Order ID],Table4[Customer ID],"NOT FOUND",0)</f>
        <v>CUS70</v>
      </c>
      <c r="I437" s="1" t="str" cm="1">
        <f t="array" ref="I437">INDEX(Table2[Customer Frist Name],MATCH(Table7[[#This Row],[Customer ID]],Table2[Customer ID],0),)</f>
        <v>Hamilton</v>
      </c>
      <c r="J437" s="1" t="str" cm="1">
        <f t="array" ref="J437">INDEX(Table2[Customer Last Name],MATCH(Table7[[#This Row],[Customer ID]],Table2[Customer ID],0),)</f>
        <v>Bourassa</v>
      </c>
      <c r="K437" s="1" cm="1">
        <f t="array" ref="K437">INDEX(Table4[Satisfaction Level (1 to 5)],MATCH(Table7[[#This Row],[Order ID]],Table4[Order ID],0),)</f>
        <v>4</v>
      </c>
    </row>
    <row r="438" spans="1:11" ht="14.25" customHeight="1" x14ac:dyDescent="0.35">
      <c r="A438" s="1">
        <v>437</v>
      </c>
      <c r="B438" s="1" t="s">
        <v>580</v>
      </c>
      <c r="C438" s="1" t="s">
        <v>2110</v>
      </c>
      <c r="D438" s="1">
        <v>6</v>
      </c>
      <c r="E438" s="1">
        <v>3</v>
      </c>
      <c r="F438" s="1">
        <f>Table7[[#This Row],[Quantity]]*Table7[[#This Row],[Unit Price]]</f>
        <v>18</v>
      </c>
      <c r="G438" s="1">
        <v>246</v>
      </c>
      <c r="H438" s="1" t="str">
        <f>_xlfn.XLOOKUP(Table7[[#This Row],[Order ID]],Table4[Order ID],Table4[Customer ID],"NOT FOUND",0)</f>
        <v>CUS71</v>
      </c>
      <c r="I438" s="1" t="str" cm="1">
        <f t="array" ref="I438">INDEX(Table2[Customer Frist Name],MATCH(Table7[[#This Row],[Customer ID]],Table2[Customer ID],0),)</f>
        <v>Allyriane</v>
      </c>
      <c r="J438" s="1" t="str" cm="1">
        <f t="array" ref="J438">INDEX(Table2[Customer Last Name],MATCH(Table7[[#This Row],[Customer ID]],Table2[Customer ID],0),)</f>
        <v>Faure</v>
      </c>
      <c r="K438" s="1" cm="1">
        <f t="array" ref="K438">INDEX(Table4[Satisfaction Level (1 to 5)],MATCH(Table7[[#This Row],[Order ID]],Table4[Order ID],0),)</f>
        <v>4</v>
      </c>
    </row>
    <row r="439" spans="1:11" ht="14.25" customHeight="1" x14ac:dyDescent="0.35">
      <c r="A439" s="1">
        <v>438</v>
      </c>
      <c r="B439" s="1" t="s">
        <v>580</v>
      </c>
      <c r="C439" s="1" t="s">
        <v>2086</v>
      </c>
      <c r="D439" s="1">
        <v>6</v>
      </c>
      <c r="E439" s="1">
        <v>28</v>
      </c>
      <c r="F439" s="1">
        <f>Table7[[#This Row],[Quantity]]*Table7[[#This Row],[Unit Price]]</f>
        <v>168</v>
      </c>
      <c r="G439" s="1">
        <v>246</v>
      </c>
      <c r="H439" s="1" t="str">
        <f>_xlfn.XLOOKUP(Table7[[#This Row],[Order ID]],Table4[Order ID],Table4[Customer ID],"NOT FOUND",0)</f>
        <v>CUS71</v>
      </c>
      <c r="I439" s="1" t="str" cm="1">
        <f t="array" ref="I439">INDEX(Table2[Customer Frist Name],MATCH(Table7[[#This Row],[Customer ID]],Table2[Customer ID],0),)</f>
        <v>Allyriane</v>
      </c>
      <c r="J439" s="1" t="str" cm="1">
        <f t="array" ref="J439">INDEX(Table2[Customer Last Name],MATCH(Table7[[#This Row],[Customer ID]],Table2[Customer ID],0),)</f>
        <v>Faure</v>
      </c>
      <c r="K439" s="1" cm="1">
        <f t="array" ref="K439">INDEX(Table4[Satisfaction Level (1 to 5)],MATCH(Table7[[#This Row],[Order ID]],Table4[Order ID],0),)</f>
        <v>4</v>
      </c>
    </row>
    <row r="440" spans="1:11" ht="14.25" customHeight="1" x14ac:dyDescent="0.35">
      <c r="A440" s="1">
        <v>439</v>
      </c>
      <c r="B440" s="1" t="s">
        <v>580</v>
      </c>
      <c r="C440" s="1" t="s">
        <v>2115</v>
      </c>
      <c r="D440" s="1">
        <v>2</v>
      </c>
      <c r="E440" s="1">
        <v>30</v>
      </c>
      <c r="F440" s="1">
        <f>Table7[[#This Row],[Quantity]]*Table7[[#This Row],[Unit Price]]</f>
        <v>60</v>
      </c>
      <c r="G440" s="1">
        <v>246</v>
      </c>
      <c r="H440" s="1" t="str">
        <f>_xlfn.XLOOKUP(Table7[[#This Row],[Order ID]],Table4[Order ID],Table4[Customer ID],"NOT FOUND",0)</f>
        <v>CUS71</v>
      </c>
      <c r="I440" s="1" t="str" cm="1">
        <f t="array" ref="I440">INDEX(Table2[Customer Frist Name],MATCH(Table7[[#This Row],[Customer ID]],Table2[Customer ID],0),)</f>
        <v>Allyriane</v>
      </c>
      <c r="J440" s="1" t="str" cm="1">
        <f t="array" ref="J440">INDEX(Table2[Customer Last Name],MATCH(Table7[[#This Row],[Customer ID]],Table2[Customer ID],0),)</f>
        <v>Faure</v>
      </c>
      <c r="K440" s="1" cm="1">
        <f t="array" ref="K440">INDEX(Table4[Satisfaction Level (1 to 5)],MATCH(Table7[[#This Row],[Order ID]],Table4[Order ID],0),)</f>
        <v>4</v>
      </c>
    </row>
    <row r="441" spans="1:11" ht="14.25" customHeight="1" x14ac:dyDescent="0.35">
      <c r="A441" s="1">
        <v>440</v>
      </c>
      <c r="B441" s="1" t="s">
        <v>583</v>
      </c>
      <c r="C441" s="1" t="s">
        <v>2070</v>
      </c>
      <c r="D441" s="1">
        <v>3</v>
      </c>
      <c r="E441" s="1">
        <v>20</v>
      </c>
      <c r="F441" s="1">
        <f>Table7[[#This Row],[Quantity]]*Table7[[#This Row],[Unit Price]]</f>
        <v>60</v>
      </c>
      <c r="G441" s="1">
        <v>204</v>
      </c>
      <c r="H441" s="1" t="str">
        <f>_xlfn.XLOOKUP(Table7[[#This Row],[Order ID]],Table4[Order ID],Table4[Customer ID],"NOT FOUND",0)</f>
        <v>CUS71</v>
      </c>
      <c r="I441" s="1" t="str" cm="1">
        <f t="array" ref="I441">INDEX(Table2[Customer Frist Name],MATCH(Table7[[#This Row],[Customer ID]],Table2[Customer ID],0),)</f>
        <v>Allyriane</v>
      </c>
      <c r="J441" s="1" t="str" cm="1">
        <f t="array" ref="J441">INDEX(Table2[Customer Last Name],MATCH(Table7[[#This Row],[Customer ID]],Table2[Customer ID],0),)</f>
        <v>Faure</v>
      </c>
      <c r="K441" s="1" cm="1">
        <f t="array" ref="K441">INDEX(Table4[Satisfaction Level (1 to 5)],MATCH(Table7[[#This Row],[Order ID]],Table4[Order ID],0),)</f>
        <v>5</v>
      </c>
    </row>
    <row r="442" spans="1:11" ht="14.25" customHeight="1" x14ac:dyDescent="0.35">
      <c r="A442" s="1">
        <v>441</v>
      </c>
      <c r="B442" s="1" t="s">
        <v>583</v>
      </c>
      <c r="C442" s="1" t="s">
        <v>2107</v>
      </c>
      <c r="D442" s="1">
        <v>6</v>
      </c>
      <c r="E442" s="1">
        <v>7</v>
      </c>
      <c r="F442" s="1">
        <f>Table7[[#This Row],[Quantity]]*Table7[[#This Row],[Unit Price]]</f>
        <v>42</v>
      </c>
      <c r="G442" s="1">
        <v>204</v>
      </c>
      <c r="H442" s="1" t="str">
        <f>_xlfn.XLOOKUP(Table7[[#This Row],[Order ID]],Table4[Order ID],Table4[Customer ID],"NOT FOUND",0)</f>
        <v>CUS71</v>
      </c>
      <c r="I442" s="1" t="str" cm="1">
        <f t="array" ref="I442">INDEX(Table2[Customer Frist Name],MATCH(Table7[[#This Row],[Customer ID]],Table2[Customer ID],0),)</f>
        <v>Allyriane</v>
      </c>
      <c r="J442" s="1" t="str" cm="1">
        <f t="array" ref="J442">INDEX(Table2[Customer Last Name],MATCH(Table7[[#This Row],[Customer ID]],Table2[Customer ID],0),)</f>
        <v>Faure</v>
      </c>
      <c r="K442" s="1" cm="1">
        <f t="array" ref="K442">INDEX(Table4[Satisfaction Level (1 to 5)],MATCH(Table7[[#This Row],[Order ID]],Table4[Order ID],0),)</f>
        <v>5</v>
      </c>
    </row>
    <row r="443" spans="1:11" ht="14.25" customHeight="1" x14ac:dyDescent="0.35">
      <c r="A443" s="1">
        <v>442</v>
      </c>
      <c r="B443" s="1" t="s">
        <v>583</v>
      </c>
      <c r="C443" s="1" t="s">
        <v>2067</v>
      </c>
      <c r="D443" s="1">
        <v>2</v>
      </c>
      <c r="E443" s="1">
        <v>28</v>
      </c>
      <c r="F443" s="1">
        <f>Table7[[#This Row],[Quantity]]*Table7[[#This Row],[Unit Price]]</f>
        <v>56</v>
      </c>
      <c r="G443" s="1">
        <v>204</v>
      </c>
      <c r="H443" s="1" t="str">
        <f>_xlfn.XLOOKUP(Table7[[#This Row],[Order ID]],Table4[Order ID],Table4[Customer ID],"NOT FOUND",0)</f>
        <v>CUS71</v>
      </c>
      <c r="I443" s="1" t="str" cm="1">
        <f t="array" ref="I443">INDEX(Table2[Customer Frist Name],MATCH(Table7[[#This Row],[Customer ID]],Table2[Customer ID],0),)</f>
        <v>Allyriane</v>
      </c>
      <c r="J443" s="1" t="str" cm="1">
        <f t="array" ref="J443">INDEX(Table2[Customer Last Name],MATCH(Table7[[#This Row],[Customer ID]],Table2[Customer ID],0),)</f>
        <v>Faure</v>
      </c>
      <c r="K443" s="1" cm="1">
        <f t="array" ref="K443">INDEX(Table4[Satisfaction Level (1 to 5)],MATCH(Table7[[#This Row],[Order ID]],Table4[Order ID],0),)</f>
        <v>5</v>
      </c>
    </row>
    <row r="444" spans="1:11" ht="14.25" customHeight="1" x14ac:dyDescent="0.35">
      <c r="A444" s="1">
        <v>443</v>
      </c>
      <c r="B444" s="1" t="s">
        <v>583</v>
      </c>
      <c r="C444" s="1" t="s">
        <v>2112</v>
      </c>
      <c r="D444" s="1">
        <v>2</v>
      </c>
      <c r="E444" s="1">
        <v>23</v>
      </c>
      <c r="F444" s="1">
        <f>Table7[[#This Row],[Quantity]]*Table7[[#This Row],[Unit Price]]</f>
        <v>46</v>
      </c>
      <c r="G444" s="1">
        <v>204</v>
      </c>
      <c r="H444" s="1" t="str">
        <f>_xlfn.XLOOKUP(Table7[[#This Row],[Order ID]],Table4[Order ID],Table4[Customer ID],"NOT FOUND",0)</f>
        <v>CUS71</v>
      </c>
      <c r="I444" s="1" t="str" cm="1">
        <f t="array" ref="I444">INDEX(Table2[Customer Frist Name],MATCH(Table7[[#This Row],[Customer ID]],Table2[Customer ID],0),)</f>
        <v>Allyriane</v>
      </c>
      <c r="J444" s="1" t="str" cm="1">
        <f t="array" ref="J444">INDEX(Table2[Customer Last Name],MATCH(Table7[[#This Row],[Customer ID]],Table2[Customer ID],0),)</f>
        <v>Faure</v>
      </c>
      <c r="K444" s="1" cm="1">
        <f t="array" ref="K444">INDEX(Table4[Satisfaction Level (1 to 5)],MATCH(Table7[[#This Row],[Order ID]],Table4[Order ID],0),)</f>
        <v>5</v>
      </c>
    </row>
    <row r="445" spans="1:11" ht="14.25" customHeight="1" x14ac:dyDescent="0.35">
      <c r="A445" s="1">
        <v>444</v>
      </c>
      <c r="B445" s="1" t="s">
        <v>584</v>
      </c>
      <c r="C445" s="1" t="s">
        <v>2085</v>
      </c>
      <c r="D445" s="1">
        <v>5</v>
      </c>
      <c r="E445" s="1">
        <v>7</v>
      </c>
      <c r="F445" s="1">
        <f>Table7[[#This Row],[Quantity]]*Table7[[#This Row],[Unit Price]]</f>
        <v>35</v>
      </c>
      <c r="G445" s="1">
        <v>268</v>
      </c>
      <c r="H445" s="1" t="str">
        <f>_xlfn.XLOOKUP(Table7[[#This Row],[Order ID]],Table4[Order ID],Table4[Customer ID],"NOT FOUND",0)</f>
        <v>CUS71</v>
      </c>
      <c r="I445" s="1" t="str" cm="1">
        <f t="array" ref="I445">INDEX(Table2[Customer Frist Name],MATCH(Table7[[#This Row],[Customer ID]],Table2[Customer ID],0),)</f>
        <v>Allyriane</v>
      </c>
      <c r="J445" s="1" t="str" cm="1">
        <f t="array" ref="J445">INDEX(Table2[Customer Last Name],MATCH(Table7[[#This Row],[Customer ID]],Table2[Customer ID],0),)</f>
        <v>Faure</v>
      </c>
      <c r="K445" s="1" cm="1">
        <f t="array" ref="K445">INDEX(Table4[Satisfaction Level (1 to 5)],MATCH(Table7[[#This Row],[Order ID]],Table4[Order ID],0),)</f>
        <v>5</v>
      </c>
    </row>
    <row r="446" spans="1:11" ht="14.25" customHeight="1" x14ac:dyDescent="0.35">
      <c r="A446" s="1">
        <v>445</v>
      </c>
      <c r="B446" s="1" t="s">
        <v>584</v>
      </c>
      <c r="C446" s="1" t="s">
        <v>2111</v>
      </c>
      <c r="D446" s="1">
        <v>4</v>
      </c>
      <c r="E446" s="1">
        <v>22</v>
      </c>
      <c r="F446" s="1">
        <f>Table7[[#This Row],[Quantity]]*Table7[[#This Row],[Unit Price]]</f>
        <v>88</v>
      </c>
      <c r="G446" s="1">
        <v>268</v>
      </c>
      <c r="H446" s="1" t="str">
        <f>_xlfn.XLOOKUP(Table7[[#This Row],[Order ID]],Table4[Order ID],Table4[Customer ID],"NOT FOUND",0)</f>
        <v>CUS71</v>
      </c>
      <c r="I446" s="1" t="str" cm="1">
        <f t="array" ref="I446">INDEX(Table2[Customer Frist Name],MATCH(Table7[[#This Row],[Customer ID]],Table2[Customer ID],0),)</f>
        <v>Allyriane</v>
      </c>
      <c r="J446" s="1" t="str" cm="1">
        <f t="array" ref="J446">INDEX(Table2[Customer Last Name],MATCH(Table7[[#This Row],[Customer ID]],Table2[Customer ID],0),)</f>
        <v>Faure</v>
      </c>
      <c r="K446" s="1" cm="1">
        <f t="array" ref="K446">INDEX(Table4[Satisfaction Level (1 to 5)],MATCH(Table7[[#This Row],[Order ID]],Table4[Order ID],0),)</f>
        <v>5</v>
      </c>
    </row>
    <row r="447" spans="1:11" ht="14.25" customHeight="1" x14ac:dyDescent="0.35">
      <c r="A447" s="1">
        <v>446</v>
      </c>
      <c r="B447" s="1" t="s">
        <v>584</v>
      </c>
      <c r="C447" s="1" t="s">
        <v>2083</v>
      </c>
      <c r="D447" s="1">
        <v>5</v>
      </c>
      <c r="E447" s="1">
        <v>29</v>
      </c>
      <c r="F447" s="1">
        <f>Table7[[#This Row],[Quantity]]*Table7[[#This Row],[Unit Price]]</f>
        <v>145</v>
      </c>
      <c r="G447" s="1">
        <v>268</v>
      </c>
      <c r="H447" s="1" t="str">
        <f>_xlfn.XLOOKUP(Table7[[#This Row],[Order ID]],Table4[Order ID],Table4[Customer ID],"NOT FOUND",0)</f>
        <v>CUS71</v>
      </c>
      <c r="I447" s="1" t="str" cm="1">
        <f t="array" ref="I447">INDEX(Table2[Customer Frist Name],MATCH(Table7[[#This Row],[Customer ID]],Table2[Customer ID],0),)</f>
        <v>Allyriane</v>
      </c>
      <c r="J447" s="1" t="str" cm="1">
        <f t="array" ref="J447">INDEX(Table2[Customer Last Name],MATCH(Table7[[#This Row],[Customer ID]],Table2[Customer ID],0),)</f>
        <v>Faure</v>
      </c>
      <c r="K447" s="1" cm="1">
        <f t="array" ref="K447">INDEX(Table4[Satisfaction Level (1 to 5)],MATCH(Table7[[#This Row],[Order ID]],Table4[Order ID],0),)</f>
        <v>5</v>
      </c>
    </row>
    <row r="448" spans="1:11" ht="14.25" customHeight="1" x14ac:dyDescent="0.35">
      <c r="A448" s="1">
        <v>447</v>
      </c>
      <c r="B448" s="1" t="s">
        <v>586</v>
      </c>
      <c r="C448" s="1" t="s">
        <v>2098</v>
      </c>
      <c r="D448" s="1">
        <v>1</v>
      </c>
      <c r="E448" s="1">
        <v>13</v>
      </c>
      <c r="F448" s="1">
        <f>Table7[[#This Row],[Quantity]]*Table7[[#This Row],[Unit Price]]</f>
        <v>13</v>
      </c>
      <c r="G448" s="1">
        <v>13</v>
      </c>
      <c r="H448" s="1" t="str">
        <f>_xlfn.XLOOKUP(Table7[[#This Row],[Order ID]],Table4[Order ID],Table4[Customer ID],"NOT FOUND",0)</f>
        <v>CUS71</v>
      </c>
      <c r="I448" s="1" t="str" cm="1">
        <f t="array" ref="I448">INDEX(Table2[Customer Frist Name],MATCH(Table7[[#This Row],[Customer ID]],Table2[Customer ID],0),)</f>
        <v>Allyriane</v>
      </c>
      <c r="J448" s="1" t="str" cm="1">
        <f t="array" ref="J448">INDEX(Table2[Customer Last Name],MATCH(Table7[[#This Row],[Customer ID]],Table2[Customer ID],0),)</f>
        <v>Faure</v>
      </c>
      <c r="K448" s="1" cm="1">
        <f t="array" ref="K448">INDEX(Table4[Satisfaction Level (1 to 5)],MATCH(Table7[[#This Row],[Order ID]],Table4[Order ID],0),)</f>
        <v>5</v>
      </c>
    </row>
    <row r="449" spans="1:11" ht="14.25" customHeight="1" x14ac:dyDescent="0.35">
      <c r="A449" s="1">
        <v>448</v>
      </c>
      <c r="B449" s="1" t="s">
        <v>588</v>
      </c>
      <c r="C449" s="1" t="s">
        <v>2115</v>
      </c>
      <c r="D449" s="1">
        <v>5</v>
      </c>
      <c r="E449" s="1">
        <v>30</v>
      </c>
      <c r="F449" s="1">
        <f>Table7[[#This Row],[Quantity]]*Table7[[#This Row],[Unit Price]]</f>
        <v>150</v>
      </c>
      <c r="G449" s="1">
        <v>150</v>
      </c>
      <c r="H449" s="1" t="str">
        <f>_xlfn.XLOOKUP(Table7[[#This Row],[Order ID]],Table4[Order ID],Table4[Customer ID],"NOT FOUND",0)</f>
        <v>CUS71</v>
      </c>
      <c r="I449" s="1" t="str" cm="1">
        <f t="array" ref="I449">INDEX(Table2[Customer Frist Name],MATCH(Table7[[#This Row],[Customer ID]],Table2[Customer ID],0),)</f>
        <v>Allyriane</v>
      </c>
      <c r="J449" s="1" t="str" cm="1">
        <f t="array" ref="J449">INDEX(Table2[Customer Last Name],MATCH(Table7[[#This Row],[Customer ID]],Table2[Customer ID],0),)</f>
        <v>Faure</v>
      </c>
      <c r="K449" s="1" cm="1">
        <f t="array" ref="K449">INDEX(Table4[Satisfaction Level (1 to 5)],MATCH(Table7[[#This Row],[Order ID]],Table4[Order ID],0),)</f>
        <v>5</v>
      </c>
    </row>
    <row r="450" spans="1:11" ht="14.25" customHeight="1" x14ac:dyDescent="0.35">
      <c r="A450" s="1">
        <v>449</v>
      </c>
      <c r="B450" s="1" t="s">
        <v>590</v>
      </c>
      <c r="C450" s="1" t="s">
        <v>2083</v>
      </c>
      <c r="D450" s="1">
        <v>2</v>
      </c>
      <c r="E450" s="1">
        <v>29</v>
      </c>
      <c r="F450" s="1">
        <f>Table7[[#This Row],[Quantity]]*Table7[[#This Row],[Unit Price]]</f>
        <v>58</v>
      </c>
      <c r="G450" s="1">
        <v>58</v>
      </c>
      <c r="H450" s="1" t="str">
        <f>_xlfn.XLOOKUP(Table7[[#This Row],[Order ID]],Table4[Order ID],Table4[Customer ID],"NOT FOUND",0)</f>
        <v>CUS72</v>
      </c>
      <c r="I450" s="1" t="str" cm="1">
        <f t="array" ref="I450">INDEX(Table2[Customer Frist Name],MATCH(Table7[[#This Row],[Customer ID]],Table2[Customer ID],0),)</f>
        <v>Matthieu</v>
      </c>
      <c r="J450" s="1" t="str" cm="1">
        <f t="array" ref="J450">INDEX(Table2[Customer Last Name],MATCH(Table7[[#This Row],[Customer ID]],Table2[Customer ID],0),)</f>
        <v>Hervieux</v>
      </c>
      <c r="K450" s="1" cm="1">
        <f t="array" ref="K450">INDEX(Table4[Satisfaction Level (1 to 5)],MATCH(Table7[[#This Row],[Order ID]],Table4[Order ID],0),)</f>
        <v>5</v>
      </c>
    </row>
    <row r="451" spans="1:11" ht="14.25" customHeight="1" x14ac:dyDescent="0.35">
      <c r="A451" s="1">
        <v>450</v>
      </c>
      <c r="B451" s="1" t="s">
        <v>594</v>
      </c>
      <c r="C451" s="1" t="s">
        <v>2115</v>
      </c>
      <c r="D451" s="1">
        <v>5</v>
      </c>
      <c r="E451" s="1">
        <v>30</v>
      </c>
      <c r="F451" s="1">
        <f>Table7[[#This Row],[Quantity]]*Table7[[#This Row],[Unit Price]]</f>
        <v>150</v>
      </c>
      <c r="G451" s="1">
        <v>150</v>
      </c>
      <c r="H451" s="1" t="str">
        <f>_xlfn.XLOOKUP(Table7[[#This Row],[Order ID]],Table4[Order ID],Table4[Customer ID],"NOT FOUND",0)</f>
        <v>CUS72</v>
      </c>
      <c r="I451" s="1" t="str" cm="1">
        <f t="array" ref="I451">INDEX(Table2[Customer Frist Name],MATCH(Table7[[#This Row],[Customer ID]],Table2[Customer ID],0),)</f>
        <v>Matthieu</v>
      </c>
      <c r="J451" s="1" t="str" cm="1">
        <f t="array" ref="J451">INDEX(Table2[Customer Last Name],MATCH(Table7[[#This Row],[Customer ID]],Table2[Customer ID],0),)</f>
        <v>Hervieux</v>
      </c>
      <c r="K451" s="1" cm="1">
        <f t="array" ref="K451">INDEX(Table4[Satisfaction Level (1 to 5)],MATCH(Table7[[#This Row],[Order ID]],Table4[Order ID],0),)</f>
        <v>1</v>
      </c>
    </row>
    <row r="452" spans="1:11" ht="14.25" customHeight="1" x14ac:dyDescent="0.35">
      <c r="A452" s="1">
        <v>451</v>
      </c>
      <c r="B452" s="1" t="s">
        <v>596</v>
      </c>
      <c r="C452" s="1" t="s">
        <v>2077</v>
      </c>
      <c r="D452" s="1">
        <v>5</v>
      </c>
      <c r="E452" s="1">
        <v>20</v>
      </c>
      <c r="F452" s="1">
        <f>Table7[[#This Row],[Quantity]]*Table7[[#This Row],[Unit Price]]</f>
        <v>100</v>
      </c>
      <c r="G452" s="1">
        <v>100</v>
      </c>
      <c r="H452" s="1" t="str">
        <f>_xlfn.XLOOKUP(Table7[[#This Row],[Order ID]],Table4[Order ID],Table4[Customer ID],"NOT FOUND",0)</f>
        <v>CUS72</v>
      </c>
      <c r="I452" s="1" t="str" cm="1">
        <f t="array" ref="I452">INDEX(Table2[Customer Frist Name],MATCH(Table7[[#This Row],[Customer ID]],Table2[Customer ID],0),)</f>
        <v>Matthieu</v>
      </c>
      <c r="J452" s="1" t="str" cm="1">
        <f t="array" ref="J452">INDEX(Table2[Customer Last Name],MATCH(Table7[[#This Row],[Customer ID]],Table2[Customer ID],0),)</f>
        <v>Hervieux</v>
      </c>
      <c r="K452" s="1" cm="1">
        <f t="array" ref="K452">INDEX(Table4[Satisfaction Level (1 to 5)],MATCH(Table7[[#This Row],[Order ID]],Table4[Order ID],0),)</f>
        <v>2</v>
      </c>
    </row>
    <row r="453" spans="1:11" ht="14.25" customHeight="1" x14ac:dyDescent="0.35">
      <c r="A453" s="1">
        <v>452</v>
      </c>
      <c r="B453" s="1" t="s">
        <v>598</v>
      </c>
      <c r="C453" s="1" t="s">
        <v>2111</v>
      </c>
      <c r="D453" s="1">
        <v>1</v>
      </c>
      <c r="E453" s="1">
        <v>22</v>
      </c>
      <c r="F453" s="1">
        <f>Table7[[#This Row],[Quantity]]*Table7[[#This Row],[Unit Price]]</f>
        <v>22</v>
      </c>
      <c r="G453" s="1">
        <v>22</v>
      </c>
      <c r="H453" s="1" t="str">
        <f>_xlfn.XLOOKUP(Table7[[#This Row],[Order ID]],Table4[Order ID],Table4[Customer ID],"NOT FOUND",0)</f>
        <v>CUS73</v>
      </c>
      <c r="I453" s="1" t="str" cm="1">
        <f t="array" ref="I453">INDEX(Table2[Customer Frist Name],MATCH(Table7[[#This Row],[Customer ID]],Table2[Customer ID],0),)</f>
        <v>Geneviève</v>
      </c>
      <c r="J453" s="1" t="str" cm="1">
        <f t="array" ref="J453">INDEX(Table2[Customer Last Name],MATCH(Table7[[#This Row],[Customer ID]],Table2[Customer ID],0),)</f>
        <v>Henrichon</v>
      </c>
      <c r="K453" s="1" cm="1">
        <f t="array" ref="K453">INDEX(Table4[Satisfaction Level (1 to 5)],MATCH(Table7[[#This Row],[Order ID]],Table4[Order ID],0),)</f>
        <v>3</v>
      </c>
    </row>
    <row r="454" spans="1:11" ht="14.25" customHeight="1" x14ac:dyDescent="0.35">
      <c r="A454" s="1">
        <v>453</v>
      </c>
      <c r="B454" s="1" t="s">
        <v>602</v>
      </c>
      <c r="C454" s="1" t="s">
        <v>2061</v>
      </c>
      <c r="D454" s="1">
        <v>5</v>
      </c>
      <c r="E454" s="1">
        <v>19</v>
      </c>
      <c r="F454" s="1">
        <f>Table7[[#This Row],[Quantity]]*Table7[[#This Row],[Unit Price]]</f>
        <v>95</v>
      </c>
      <c r="G454" s="1">
        <v>95</v>
      </c>
      <c r="H454" s="1" t="str">
        <f>_xlfn.XLOOKUP(Table7[[#This Row],[Order ID]],Table4[Order ID],Table4[Customer ID],"NOT FOUND",0)</f>
        <v>CUS73</v>
      </c>
      <c r="I454" s="1" t="str" cm="1">
        <f t="array" ref="I454">INDEX(Table2[Customer Frist Name],MATCH(Table7[[#This Row],[Customer ID]],Table2[Customer ID],0),)</f>
        <v>Geneviève</v>
      </c>
      <c r="J454" s="1" t="str" cm="1">
        <f t="array" ref="J454">INDEX(Table2[Customer Last Name],MATCH(Table7[[#This Row],[Customer ID]],Table2[Customer ID],0),)</f>
        <v>Henrichon</v>
      </c>
      <c r="K454" s="1" cm="1">
        <f t="array" ref="K454">INDEX(Table4[Satisfaction Level (1 to 5)],MATCH(Table7[[#This Row],[Order ID]],Table4[Order ID],0),)</f>
        <v>4</v>
      </c>
    </row>
    <row r="455" spans="1:11" ht="14.25" customHeight="1" x14ac:dyDescent="0.35">
      <c r="A455" s="1">
        <v>454</v>
      </c>
      <c r="B455" s="1" t="s">
        <v>604</v>
      </c>
      <c r="C455" s="1" t="s">
        <v>2109</v>
      </c>
      <c r="D455" s="1">
        <v>2</v>
      </c>
      <c r="E455" s="1">
        <v>3</v>
      </c>
      <c r="F455" s="1">
        <f>Table7[[#This Row],[Quantity]]*Table7[[#This Row],[Unit Price]]</f>
        <v>6</v>
      </c>
      <c r="G455" s="1">
        <v>6</v>
      </c>
      <c r="H455" s="1" t="str">
        <f>_xlfn.XLOOKUP(Table7[[#This Row],[Order ID]],Table4[Order ID],Table4[Customer ID],"NOT FOUND",0)</f>
        <v>CUS74</v>
      </c>
      <c r="I455" s="1" t="str" cm="1">
        <f t="array" ref="I455">INDEX(Table2[Customer Frist Name],MATCH(Table7[[#This Row],[Customer ID]],Table2[Customer ID],0),)</f>
        <v>Louis</v>
      </c>
      <c r="J455" s="1" t="str" cm="1">
        <f t="array" ref="J455">INDEX(Table2[Customer Last Name],MATCH(Table7[[#This Row],[Customer ID]],Table2[Customer ID],0),)</f>
        <v>Gagné</v>
      </c>
      <c r="K455" s="1" cm="1">
        <f t="array" ref="K455">INDEX(Table4[Satisfaction Level (1 to 5)],MATCH(Table7[[#This Row],[Order ID]],Table4[Order ID],0),)</f>
        <v>4</v>
      </c>
    </row>
    <row r="456" spans="1:11" ht="14.25" customHeight="1" x14ac:dyDescent="0.35">
      <c r="A456" s="1">
        <v>455</v>
      </c>
      <c r="B456" s="1" t="s">
        <v>608</v>
      </c>
      <c r="C456" s="1" t="s">
        <v>2112</v>
      </c>
      <c r="D456" s="1">
        <v>4</v>
      </c>
      <c r="E456" s="1">
        <v>23</v>
      </c>
      <c r="F456" s="1">
        <f>Table7[[#This Row],[Quantity]]*Table7[[#This Row],[Unit Price]]</f>
        <v>92</v>
      </c>
      <c r="G456" s="1">
        <v>140</v>
      </c>
      <c r="H456" s="1" t="str">
        <f>_xlfn.XLOOKUP(Table7[[#This Row],[Order ID]],Table4[Order ID],Table4[Customer ID],"NOT FOUND",0)</f>
        <v>CUS74</v>
      </c>
      <c r="I456" s="1" t="str" cm="1">
        <f t="array" ref="I456">INDEX(Table2[Customer Frist Name],MATCH(Table7[[#This Row],[Customer ID]],Table2[Customer ID],0),)</f>
        <v>Louis</v>
      </c>
      <c r="J456" s="1" t="str" cm="1">
        <f t="array" ref="J456">INDEX(Table2[Customer Last Name],MATCH(Table7[[#This Row],[Customer ID]],Table2[Customer ID],0),)</f>
        <v>Gagné</v>
      </c>
      <c r="K456" s="1" cm="1">
        <f t="array" ref="K456">INDEX(Table4[Satisfaction Level (1 to 5)],MATCH(Table7[[#This Row],[Order ID]],Table4[Order ID],0),)</f>
        <v>4</v>
      </c>
    </row>
    <row r="457" spans="1:11" ht="14.25" customHeight="1" x14ac:dyDescent="0.35">
      <c r="A457" s="1">
        <v>456</v>
      </c>
      <c r="B457" s="1" t="s">
        <v>608</v>
      </c>
      <c r="C457" s="1" t="s">
        <v>2088</v>
      </c>
      <c r="D457" s="1">
        <v>5</v>
      </c>
      <c r="E457" s="1">
        <v>3</v>
      </c>
      <c r="F457" s="1">
        <f>Table7[[#This Row],[Quantity]]*Table7[[#This Row],[Unit Price]]</f>
        <v>15</v>
      </c>
      <c r="G457" s="1">
        <v>140</v>
      </c>
      <c r="H457" s="1" t="str">
        <f>_xlfn.XLOOKUP(Table7[[#This Row],[Order ID]],Table4[Order ID],Table4[Customer ID],"NOT FOUND",0)</f>
        <v>CUS74</v>
      </c>
      <c r="I457" s="1" t="str" cm="1">
        <f t="array" ref="I457">INDEX(Table2[Customer Frist Name],MATCH(Table7[[#This Row],[Customer ID]],Table2[Customer ID],0),)</f>
        <v>Louis</v>
      </c>
      <c r="J457" s="1" t="str" cm="1">
        <f t="array" ref="J457">INDEX(Table2[Customer Last Name],MATCH(Table7[[#This Row],[Customer ID]],Table2[Customer ID],0),)</f>
        <v>Gagné</v>
      </c>
      <c r="K457" s="1" cm="1">
        <f t="array" ref="K457">INDEX(Table4[Satisfaction Level (1 to 5)],MATCH(Table7[[#This Row],[Order ID]],Table4[Order ID],0),)</f>
        <v>4</v>
      </c>
    </row>
    <row r="458" spans="1:11" ht="14.25" customHeight="1" x14ac:dyDescent="0.35">
      <c r="A458" s="1">
        <v>457</v>
      </c>
      <c r="B458" s="1" t="s">
        <v>608</v>
      </c>
      <c r="C458" s="1" t="s">
        <v>2089</v>
      </c>
      <c r="D458" s="1">
        <v>3</v>
      </c>
      <c r="E458" s="1">
        <v>11</v>
      </c>
      <c r="F458" s="1">
        <f>Table7[[#This Row],[Quantity]]*Table7[[#This Row],[Unit Price]]</f>
        <v>33</v>
      </c>
      <c r="G458" s="1">
        <v>140</v>
      </c>
      <c r="H458" s="1" t="str">
        <f>_xlfn.XLOOKUP(Table7[[#This Row],[Order ID]],Table4[Order ID],Table4[Customer ID],"NOT FOUND",0)</f>
        <v>CUS74</v>
      </c>
      <c r="I458" s="1" t="str" cm="1">
        <f t="array" ref="I458">INDEX(Table2[Customer Frist Name],MATCH(Table7[[#This Row],[Customer ID]],Table2[Customer ID],0),)</f>
        <v>Louis</v>
      </c>
      <c r="J458" s="1" t="str" cm="1">
        <f t="array" ref="J458">INDEX(Table2[Customer Last Name],MATCH(Table7[[#This Row],[Customer ID]],Table2[Customer ID],0),)</f>
        <v>Gagné</v>
      </c>
      <c r="K458" s="1" cm="1">
        <f t="array" ref="K458">INDEX(Table4[Satisfaction Level (1 to 5)],MATCH(Table7[[#This Row],[Order ID]],Table4[Order ID],0),)</f>
        <v>4</v>
      </c>
    </row>
    <row r="459" spans="1:11" ht="14.25" customHeight="1" x14ac:dyDescent="0.35">
      <c r="A459" s="1">
        <v>458</v>
      </c>
      <c r="B459" s="1" t="s">
        <v>610</v>
      </c>
      <c r="C459" s="1" t="s">
        <v>2077</v>
      </c>
      <c r="D459" s="1">
        <v>4</v>
      </c>
      <c r="E459" s="1">
        <v>20</v>
      </c>
      <c r="F459" s="1">
        <f>Table7[[#This Row],[Quantity]]*Table7[[#This Row],[Unit Price]]</f>
        <v>80</v>
      </c>
      <c r="G459" s="1">
        <v>164</v>
      </c>
      <c r="H459" s="1" t="str">
        <f>_xlfn.XLOOKUP(Table7[[#This Row],[Order ID]],Table4[Order ID],Table4[Customer ID],"NOT FOUND",0)</f>
        <v>CUS74</v>
      </c>
      <c r="I459" s="1" t="str" cm="1">
        <f t="array" ref="I459">INDEX(Table2[Customer Frist Name],MATCH(Table7[[#This Row],[Customer ID]],Table2[Customer ID],0),)</f>
        <v>Louis</v>
      </c>
      <c r="J459" s="1" t="str" cm="1">
        <f t="array" ref="J459">INDEX(Table2[Customer Last Name],MATCH(Table7[[#This Row],[Customer ID]],Table2[Customer ID],0),)</f>
        <v>Gagné</v>
      </c>
      <c r="K459" s="1" cm="1">
        <f t="array" ref="K459">INDEX(Table4[Satisfaction Level (1 to 5)],MATCH(Table7[[#This Row],[Order ID]],Table4[Order ID],0),)</f>
        <v>5</v>
      </c>
    </row>
    <row r="460" spans="1:11" ht="14.25" customHeight="1" x14ac:dyDescent="0.35">
      <c r="A460" s="1">
        <v>459</v>
      </c>
      <c r="B460" s="1" t="s">
        <v>610</v>
      </c>
      <c r="C460" s="1" t="s">
        <v>2076</v>
      </c>
      <c r="D460" s="1">
        <v>6</v>
      </c>
      <c r="E460" s="1">
        <v>14</v>
      </c>
      <c r="F460" s="1">
        <f>Table7[[#This Row],[Quantity]]*Table7[[#This Row],[Unit Price]]</f>
        <v>84</v>
      </c>
      <c r="G460" s="1">
        <v>164</v>
      </c>
      <c r="H460" s="1" t="str">
        <f>_xlfn.XLOOKUP(Table7[[#This Row],[Order ID]],Table4[Order ID],Table4[Customer ID],"NOT FOUND",0)</f>
        <v>CUS74</v>
      </c>
      <c r="I460" s="1" t="str" cm="1">
        <f t="array" ref="I460">INDEX(Table2[Customer Frist Name],MATCH(Table7[[#This Row],[Customer ID]],Table2[Customer ID],0),)</f>
        <v>Louis</v>
      </c>
      <c r="J460" s="1" t="str" cm="1">
        <f t="array" ref="J460">INDEX(Table2[Customer Last Name],MATCH(Table7[[#This Row],[Customer ID]],Table2[Customer ID],0),)</f>
        <v>Gagné</v>
      </c>
      <c r="K460" s="1" cm="1">
        <f t="array" ref="K460">INDEX(Table4[Satisfaction Level (1 to 5)],MATCH(Table7[[#This Row],[Order ID]],Table4[Order ID],0),)</f>
        <v>5</v>
      </c>
    </row>
    <row r="461" spans="1:11" ht="14.25" customHeight="1" x14ac:dyDescent="0.35">
      <c r="A461" s="1">
        <v>460</v>
      </c>
      <c r="B461" s="1" t="s">
        <v>612</v>
      </c>
      <c r="C461" s="1" t="s">
        <v>2119</v>
      </c>
      <c r="D461" s="1">
        <v>6</v>
      </c>
      <c r="E461" s="1">
        <v>23</v>
      </c>
      <c r="F461" s="1">
        <f>Table7[[#This Row],[Quantity]]*Table7[[#This Row],[Unit Price]]</f>
        <v>138</v>
      </c>
      <c r="G461" s="1">
        <v>186</v>
      </c>
      <c r="H461" s="1" t="str">
        <f>_xlfn.XLOOKUP(Table7[[#This Row],[Order ID]],Table4[Order ID],Table4[Customer ID],"NOT FOUND",0)</f>
        <v>CUS75</v>
      </c>
      <c r="I461" s="1" t="str" cm="1">
        <f t="array" ref="I461">INDEX(Table2[Customer Frist Name],MATCH(Table7[[#This Row],[Customer ID]],Table2[Customer ID],0),)</f>
        <v>Seymour</v>
      </c>
      <c r="J461" s="1" t="str" cm="1">
        <f t="array" ref="J461">INDEX(Table2[Customer Last Name],MATCH(Table7[[#This Row],[Customer ID]],Table2[Customer ID],0),)</f>
        <v>Mathieu</v>
      </c>
      <c r="K461" s="1" cm="1">
        <f t="array" ref="K461">INDEX(Table4[Satisfaction Level (1 to 5)],MATCH(Table7[[#This Row],[Order ID]],Table4[Order ID],0),)</f>
        <v>5</v>
      </c>
    </row>
    <row r="462" spans="1:11" ht="14.25" customHeight="1" x14ac:dyDescent="0.35">
      <c r="A462" s="1">
        <v>461</v>
      </c>
      <c r="B462" s="1" t="s">
        <v>612</v>
      </c>
      <c r="C462" s="1" t="s">
        <v>2080</v>
      </c>
      <c r="D462" s="1">
        <v>3</v>
      </c>
      <c r="E462" s="1">
        <v>6</v>
      </c>
      <c r="F462" s="1">
        <f>Table7[[#This Row],[Quantity]]*Table7[[#This Row],[Unit Price]]</f>
        <v>18</v>
      </c>
      <c r="G462" s="1">
        <v>186</v>
      </c>
      <c r="H462" s="1" t="str">
        <f>_xlfn.XLOOKUP(Table7[[#This Row],[Order ID]],Table4[Order ID],Table4[Customer ID],"NOT FOUND",0)</f>
        <v>CUS75</v>
      </c>
      <c r="I462" s="1" t="str" cm="1">
        <f t="array" ref="I462">INDEX(Table2[Customer Frist Name],MATCH(Table7[[#This Row],[Customer ID]],Table2[Customer ID],0),)</f>
        <v>Seymour</v>
      </c>
      <c r="J462" s="1" t="str" cm="1">
        <f t="array" ref="J462">INDEX(Table2[Customer Last Name],MATCH(Table7[[#This Row],[Customer ID]],Table2[Customer ID],0),)</f>
        <v>Mathieu</v>
      </c>
      <c r="K462" s="1" cm="1">
        <f t="array" ref="K462">INDEX(Table4[Satisfaction Level (1 to 5)],MATCH(Table7[[#This Row],[Order ID]],Table4[Order ID],0),)</f>
        <v>5</v>
      </c>
    </row>
    <row r="463" spans="1:11" ht="14.25" customHeight="1" x14ac:dyDescent="0.35">
      <c r="A463" s="1">
        <v>462</v>
      </c>
      <c r="B463" s="1" t="s">
        <v>612</v>
      </c>
      <c r="C463" s="1" t="s">
        <v>2109</v>
      </c>
      <c r="D463" s="1">
        <v>4</v>
      </c>
      <c r="E463" s="1">
        <v>3</v>
      </c>
      <c r="F463" s="1">
        <f>Table7[[#This Row],[Quantity]]*Table7[[#This Row],[Unit Price]]</f>
        <v>12</v>
      </c>
      <c r="G463" s="1">
        <v>186</v>
      </c>
      <c r="H463" s="1" t="str">
        <f>_xlfn.XLOOKUP(Table7[[#This Row],[Order ID]],Table4[Order ID],Table4[Customer ID],"NOT FOUND",0)</f>
        <v>CUS75</v>
      </c>
      <c r="I463" s="1" t="str" cm="1">
        <f t="array" ref="I463">INDEX(Table2[Customer Frist Name],MATCH(Table7[[#This Row],[Customer ID]],Table2[Customer ID],0),)</f>
        <v>Seymour</v>
      </c>
      <c r="J463" s="1" t="str" cm="1">
        <f t="array" ref="J463">INDEX(Table2[Customer Last Name],MATCH(Table7[[#This Row],[Customer ID]],Table2[Customer ID],0),)</f>
        <v>Mathieu</v>
      </c>
      <c r="K463" s="1" cm="1">
        <f t="array" ref="K463">INDEX(Table4[Satisfaction Level (1 to 5)],MATCH(Table7[[#This Row],[Order ID]],Table4[Order ID],0),)</f>
        <v>5</v>
      </c>
    </row>
    <row r="464" spans="1:11" ht="14.25" customHeight="1" x14ac:dyDescent="0.35">
      <c r="A464" s="1">
        <v>463</v>
      </c>
      <c r="B464" s="1" t="s">
        <v>612</v>
      </c>
      <c r="C464" s="1" t="s">
        <v>2081</v>
      </c>
      <c r="D464" s="1">
        <v>2</v>
      </c>
      <c r="E464" s="1">
        <v>9</v>
      </c>
      <c r="F464" s="1">
        <f>Table7[[#This Row],[Quantity]]*Table7[[#This Row],[Unit Price]]</f>
        <v>18</v>
      </c>
      <c r="G464" s="1">
        <v>186</v>
      </c>
      <c r="H464" s="1" t="str">
        <f>_xlfn.XLOOKUP(Table7[[#This Row],[Order ID]],Table4[Order ID],Table4[Customer ID],"NOT FOUND",0)</f>
        <v>CUS75</v>
      </c>
      <c r="I464" s="1" t="str" cm="1">
        <f t="array" ref="I464">INDEX(Table2[Customer Frist Name],MATCH(Table7[[#This Row],[Customer ID]],Table2[Customer ID],0),)</f>
        <v>Seymour</v>
      </c>
      <c r="J464" s="1" t="str" cm="1">
        <f t="array" ref="J464">INDEX(Table2[Customer Last Name],MATCH(Table7[[#This Row],[Customer ID]],Table2[Customer ID],0),)</f>
        <v>Mathieu</v>
      </c>
      <c r="K464" s="1" cm="1">
        <f t="array" ref="K464">INDEX(Table4[Satisfaction Level (1 to 5)],MATCH(Table7[[#This Row],[Order ID]],Table4[Order ID],0),)</f>
        <v>5</v>
      </c>
    </row>
    <row r="465" spans="1:11" ht="14.25" customHeight="1" x14ac:dyDescent="0.35">
      <c r="A465" s="1">
        <v>464</v>
      </c>
      <c r="B465" s="1" t="s">
        <v>616</v>
      </c>
      <c r="C465" s="1" t="s">
        <v>2108</v>
      </c>
      <c r="D465" s="1">
        <v>4</v>
      </c>
      <c r="E465" s="1">
        <v>29</v>
      </c>
      <c r="F465" s="1">
        <f>Table7[[#This Row],[Quantity]]*Table7[[#This Row],[Unit Price]]</f>
        <v>116</v>
      </c>
      <c r="G465" s="1">
        <v>128</v>
      </c>
      <c r="H465" s="1" t="str">
        <f>_xlfn.XLOOKUP(Table7[[#This Row],[Order ID]],Table4[Order ID],Table4[Customer ID],"NOT FOUND",0)</f>
        <v>CUS75</v>
      </c>
      <c r="I465" s="1" t="str" cm="1">
        <f t="array" ref="I465">INDEX(Table2[Customer Frist Name],MATCH(Table7[[#This Row],[Customer ID]],Table2[Customer ID],0),)</f>
        <v>Seymour</v>
      </c>
      <c r="J465" s="1" t="str" cm="1">
        <f t="array" ref="J465">INDEX(Table2[Customer Last Name],MATCH(Table7[[#This Row],[Customer ID]],Table2[Customer ID],0),)</f>
        <v>Mathieu</v>
      </c>
      <c r="K465" s="1" cm="1">
        <f t="array" ref="K465">INDEX(Table4[Satisfaction Level (1 to 5)],MATCH(Table7[[#This Row],[Order ID]],Table4[Order ID],0),)</f>
        <v>3</v>
      </c>
    </row>
    <row r="466" spans="1:11" ht="14.25" customHeight="1" x14ac:dyDescent="0.35">
      <c r="A466" s="1">
        <v>465</v>
      </c>
      <c r="B466" s="1" t="s">
        <v>616</v>
      </c>
      <c r="C466" s="1" t="s">
        <v>2100</v>
      </c>
      <c r="D466" s="1">
        <v>2</v>
      </c>
      <c r="E466" s="1">
        <v>6</v>
      </c>
      <c r="F466" s="1">
        <f>Table7[[#This Row],[Quantity]]*Table7[[#This Row],[Unit Price]]</f>
        <v>12</v>
      </c>
      <c r="G466" s="1">
        <v>128</v>
      </c>
      <c r="H466" s="1" t="str">
        <f>_xlfn.XLOOKUP(Table7[[#This Row],[Order ID]],Table4[Order ID],Table4[Customer ID],"NOT FOUND",0)</f>
        <v>CUS75</v>
      </c>
      <c r="I466" s="1" t="str" cm="1">
        <f t="array" ref="I466">INDEX(Table2[Customer Frist Name],MATCH(Table7[[#This Row],[Customer ID]],Table2[Customer ID],0),)</f>
        <v>Seymour</v>
      </c>
      <c r="J466" s="1" t="str" cm="1">
        <f t="array" ref="J466">INDEX(Table2[Customer Last Name],MATCH(Table7[[#This Row],[Customer ID]],Table2[Customer ID],0),)</f>
        <v>Mathieu</v>
      </c>
      <c r="K466" s="1" cm="1">
        <f t="array" ref="K466">INDEX(Table4[Satisfaction Level (1 to 5)],MATCH(Table7[[#This Row],[Order ID]],Table4[Order ID],0),)</f>
        <v>3</v>
      </c>
    </row>
    <row r="467" spans="1:11" ht="14.25" customHeight="1" x14ac:dyDescent="0.35">
      <c r="A467" s="1">
        <v>466</v>
      </c>
      <c r="B467" s="1" t="s">
        <v>618</v>
      </c>
      <c r="C467" s="1" t="s">
        <v>2101</v>
      </c>
      <c r="D467" s="1">
        <v>1</v>
      </c>
      <c r="E467" s="1">
        <v>21</v>
      </c>
      <c r="F467" s="1">
        <f>Table7[[#This Row],[Quantity]]*Table7[[#This Row],[Unit Price]]</f>
        <v>21</v>
      </c>
      <c r="G467" s="1">
        <v>47</v>
      </c>
      <c r="H467" s="1" t="str">
        <f>_xlfn.XLOOKUP(Table7[[#This Row],[Order ID]],Table4[Order ID],Table4[Customer ID],"NOT FOUND",0)</f>
        <v>CUS76</v>
      </c>
      <c r="I467" s="1" t="str" cm="1">
        <f t="array" ref="I467">INDEX(Table2[Customer Frist Name],MATCH(Table7[[#This Row],[Customer ID]],Table2[Customer ID],0),)</f>
        <v>John</v>
      </c>
      <c r="J467" s="1" t="str" cm="1">
        <f t="array" ref="J467">INDEX(Table2[Customer Last Name],MATCH(Table7[[#This Row],[Customer ID]],Table2[Customer ID],0),)</f>
        <v>Doe</v>
      </c>
      <c r="K467" s="1" cm="1">
        <f t="array" ref="K467">INDEX(Table4[Satisfaction Level (1 to 5)],MATCH(Table7[[#This Row],[Order ID]],Table4[Order ID],0),)</f>
        <v>5</v>
      </c>
    </row>
    <row r="468" spans="1:11" ht="14.25" customHeight="1" x14ac:dyDescent="0.35">
      <c r="A468" s="1">
        <v>467</v>
      </c>
      <c r="B468" s="1" t="s">
        <v>618</v>
      </c>
      <c r="C468" s="1" t="s">
        <v>2076</v>
      </c>
      <c r="D468" s="1">
        <v>1</v>
      </c>
      <c r="E468" s="1">
        <v>14</v>
      </c>
      <c r="F468" s="1">
        <f>Table7[[#This Row],[Quantity]]*Table7[[#This Row],[Unit Price]]</f>
        <v>14</v>
      </c>
      <c r="G468" s="1">
        <v>47</v>
      </c>
      <c r="H468" s="1" t="str">
        <f>_xlfn.XLOOKUP(Table7[[#This Row],[Order ID]],Table4[Order ID],Table4[Customer ID],"NOT FOUND",0)</f>
        <v>CUS76</v>
      </c>
      <c r="I468" s="1" t="str" cm="1">
        <f t="array" ref="I468">INDEX(Table2[Customer Frist Name],MATCH(Table7[[#This Row],[Customer ID]],Table2[Customer ID],0),)</f>
        <v>John</v>
      </c>
      <c r="J468" s="1" t="str" cm="1">
        <f t="array" ref="J468">INDEX(Table2[Customer Last Name],MATCH(Table7[[#This Row],[Customer ID]],Table2[Customer ID],0),)</f>
        <v>Doe</v>
      </c>
      <c r="K468" s="1" cm="1">
        <f t="array" ref="K468">INDEX(Table4[Satisfaction Level (1 to 5)],MATCH(Table7[[#This Row],[Order ID]],Table4[Order ID],0),)</f>
        <v>5</v>
      </c>
    </row>
    <row r="469" spans="1:11" ht="14.25" customHeight="1" x14ac:dyDescent="0.35">
      <c r="A469" s="1">
        <v>468</v>
      </c>
      <c r="B469" s="1" t="s">
        <v>618</v>
      </c>
      <c r="C469" s="1" t="s">
        <v>2090</v>
      </c>
      <c r="D469" s="1">
        <v>4</v>
      </c>
      <c r="E469" s="1">
        <v>3</v>
      </c>
      <c r="F469" s="1">
        <f>Table7[[#This Row],[Quantity]]*Table7[[#This Row],[Unit Price]]</f>
        <v>12</v>
      </c>
      <c r="G469" s="1">
        <v>47</v>
      </c>
      <c r="H469" s="1" t="str">
        <f>_xlfn.XLOOKUP(Table7[[#This Row],[Order ID]],Table4[Order ID],Table4[Customer ID],"NOT FOUND",0)</f>
        <v>CUS76</v>
      </c>
      <c r="I469" s="1" t="str" cm="1">
        <f t="array" ref="I469">INDEX(Table2[Customer Frist Name],MATCH(Table7[[#This Row],[Customer ID]],Table2[Customer ID],0),)</f>
        <v>John</v>
      </c>
      <c r="J469" s="1" t="str" cm="1">
        <f t="array" ref="J469">INDEX(Table2[Customer Last Name],MATCH(Table7[[#This Row],[Customer ID]],Table2[Customer ID],0),)</f>
        <v>Doe</v>
      </c>
      <c r="K469" s="1" cm="1">
        <f t="array" ref="K469">INDEX(Table4[Satisfaction Level (1 to 5)],MATCH(Table7[[#This Row],[Order ID]],Table4[Order ID],0),)</f>
        <v>5</v>
      </c>
    </row>
    <row r="470" spans="1:11" ht="14.25" customHeight="1" x14ac:dyDescent="0.35">
      <c r="A470" s="1">
        <v>469</v>
      </c>
      <c r="B470" s="1" t="s">
        <v>621</v>
      </c>
      <c r="C470" s="1" t="s">
        <v>2078</v>
      </c>
      <c r="D470" s="1">
        <v>4</v>
      </c>
      <c r="E470" s="1">
        <v>28</v>
      </c>
      <c r="F470" s="1">
        <f>Table7[[#This Row],[Quantity]]*Table7[[#This Row],[Unit Price]]</f>
        <v>112</v>
      </c>
      <c r="G470" s="1">
        <v>178</v>
      </c>
      <c r="H470" s="1" t="str">
        <f>_xlfn.XLOOKUP(Table7[[#This Row],[Order ID]],Table4[Order ID],Table4[Customer ID],"NOT FOUND",0)</f>
        <v>CUS77</v>
      </c>
      <c r="I470" s="1" t="str" cm="1">
        <f t="array" ref="I470">INDEX(Table2[Customer Frist Name],MATCH(Table7[[#This Row],[Customer ID]],Table2[Customer ID],0),)</f>
        <v>Bill</v>
      </c>
      <c r="J470" s="1" t="str" cm="1">
        <f t="array" ref="J470">INDEX(Table2[Customer Last Name],MATCH(Table7[[#This Row],[Customer ID]],Table2[Customer ID],0),)</f>
        <v>Gates</v>
      </c>
      <c r="K470" s="1" cm="1">
        <f t="array" ref="K470">INDEX(Table4[Satisfaction Level (1 to 5)],MATCH(Table7[[#This Row],[Order ID]],Table4[Order ID],0),)</f>
        <v>5</v>
      </c>
    </row>
    <row r="471" spans="1:11" ht="14.25" customHeight="1" x14ac:dyDescent="0.35">
      <c r="A471" s="1">
        <v>470</v>
      </c>
      <c r="B471" s="1" t="s">
        <v>621</v>
      </c>
      <c r="C471" s="1" t="s">
        <v>2095</v>
      </c>
      <c r="D471" s="1">
        <v>5</v>
      </c>
      <c r="E471" s="1">
        <v>6</v>
      </c>
      <c r="F471" s="1">
        <f>Table7[[#This Row],[Quantity]]*Table7[[#This Row],[Unit Price]]</f>
        <v>30</v>
      </c>
      <c r="G471" s="1">
        <v>178</v>
      </c>
      <c r="H471" s="1" t="str">
        <f>_xlfn.XLOOKUP(Table7[[#This Row],[Order ID]],Table4[Order ID],Table4[Customer ID],"NOT FOUND",0)</f>
        <v>CUS77</v>
      </c>
      <c r="I471" s="1" t="str" cm="1">
        <f t="array" ref="I471">INDEX(Table2[Customer Frist Name],MATCH(Table7[[#This Row],[Customer ID]],Table2[Customer ID],0),)</f>
        <v>Bill</v>
      </c>
      <c r="J471" s="1" t="str" cm="1">
        <f t="array" ref="J471">INDEX(Table2[Customer Last Name],MATCH(Table7[[#This Row],[Customer ID]],Table2[Customer ID],0),)</f>
        <v>Gates</v>
      </c>
      <c r="K471" s="1" cm="1">
        <f t="array" ref="K471">INDEX(Table4[Satisfaction Level (1 to 5)],MATCH(Table7[[#This Row],[Order ID]],Table4[Order ID],0),)</f>
        <v>5</v>
      </c>
    </row>
    <row r="472" spans="1:11" ht="14.25" customHeight="1" x14ac:dyDescent="0.35">
      <c r="A472" s="1">
        <v>471</v>
      </c>
      <c r="B472" s="1" t="s">
        <v>621</v>
      </c>
      <c r="C472" s="1" t="s">
        <v>2095</v>
      </c>
      <c r="D472" s="1">
        <v>6</v>
      </c>
      <c r="E472" s="1">
        <v>6</v>
      </c>
      <c r="F472" s="1">
        <f>Table7[[#This Row],[Quantity]]*Table7[[#This Row],[Unit Price]]</f>
        <v>36</v>
      </c>
      <c r="G472" s="1">
        <v>178</v>
      </c>
      <c r="H472" s="1" t="str">
        <f>_xlfn.XLOOKUP(Table7[[#This Row],[Order ID]],Table4[Order ID],Table4[Customer ID],"NOT FOUND",0)</f>
        <v>CUS77</v>
      </c>
      <c r="I472" s="1" t="str" cm="1">
        <f t="array" ref="I472">INDEX(Table2[Customer Frist Name],MATCH(Table7[[#This Row],[Customer ID]],Table2[Customer ID],0),)</f>
        <v>Bill</v>
      </c>
      <c r="J472" s="1" t="str" cm="1">
        <f t="array" ref="J472">INDEX(Table2[Customer Last Name],MATCH(Table7[[#This Row],[Customer ID]],Table2[Customer ID],0),)</f>
        <v>Gates</v>
      </c>
      <c r="K472" s="1" cm="1">
        <f t="array" ref="K472">INDEX(Table4[Satisfaction Level (1 to 5)],MATCH(Table7[[#This Row],[Order ID]],Table4[Order ID],0),)</f>
        <v>5</v>
      </c>
    </row>
    <row r="473" spans="1:11" ht="14.25" customHeight="1" x14ac:dyDescent="0.3"/>
    <row r="474" spans="1:11" ht="14.25" customHeight="1" x14ac:dyDescent="0.3"/>
    <row r="475" spans="1:11" ht="14.25" customHeight="1" x14ac:dyDescent="0.3"/>
    <row r="476" spans="1:11" ht="14.25" customHeight="1" x14ac:dyDescent="0.3"/>
    <row r="477" spans="1:11" ht="14.25" customHeight="1" x14ac:dyDescent="0.3"/>
    <row r="478" spans="1:11" ht="14.25" customHeight="1" x14ac:dyDescent="0.3"/>
    <row r="479" spans="1:11" ht="14.25" customHeight="1" x14ac:dyDescent="0.3"/>
    <row r="480" spans="1:11"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legacy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outlinePr summaryBelow="0" summaryRight="0"/>
  </sheetPr>
  <dimension ref="A1:G30"/>
  <sheetViews>
    <sheetView topLeftCell="A4" zoomScale="70" zoomScaleNormal="70" workbookViewId="0">
      <selection activeCell="C24" sqref="C24"/>
    </sheetView>
  </sheetViews>
  <sheetFormatPr defaultColWidth="12.6640625" defaultRowHeight="15" customHeight="1" x14ac:dyDescent="0.3"/>
  <cols>
    <col min="1" max="1" width="21.6640625" customWidth="1"/>
    <col min="3" max="3" width="25.6640625" bestFit="1" customWidth="1"/>
    <col min="5" max="5" width="20.58203125" bestFit="1" customWidth="1"/>
  </cols>
  <sheetData>
    <row r="1" spans="1:7" ht="15" customHeight="1" x14ac:dyDescent="0.3">
      <c r="A1" s="5" t="s">
        <v>2186</v>
      </c>
      <c r="C1" s="5" t="s">
        <v>2187</v>
      </c>
      <c r="E1" s="5" t="s">
        <v>2188</v>
      </c>
      <c r="G1" s="5" t="s">
        <v>2192</v>
      </c>
    </row>
    <row r="2" spans="1:7" ht="15" customHeight="1" x14ac:dyDescent="0.3">
      <c r="A2" t="s">
        <v>939</v>
      </c>
      <c r="C2" s="5" t="s">
        <v>21</v>
      </c>
      <c r="E2">
        <v>1</v>
      </c>
      <c r="G2" s="5" t="s">
        <v>2145</v>
      </c>
    </row>
    <row r="3" spans="1:7" ht="15" customHeight="1" x14ac:dyDescent="0.3">
      <c r="A3" t="s">
        <v>948</v>
      </c>
      <c r="C3" s="5" t="s">
        <v>158</v>
      </c>
      <c r="E3">
        <v>2</v>
      </c>
      <c r="G3" s="5" t="s">
        <v>2146</v>
      </c>
    </row>
    <row r="4" spans="1:7" ht="15" customHeight="1" x14ac:dyDescent="0.3">
      <c r="A4" t="s">
        <v>957</v>
      </c>
      <c r="E4">
        <v>3</v>
      </c>
      <c r="G4" s="5" t="s">
        <v>2147</v>
      </c>
    </row>
    <row r="5" spans="1:7" ht="15" customHeight="1" x14ac:dyDescent="0.3">
      <c r="A5" t="s">
        <v>962</v>
      </c>
      <c r="E5">
        <v>4</v>
      </c>
      <c r="G5" s="5" t="s">
        <v>2148</v>
      </c>
    </row>
    <row r="6" spans="1:7" ht="15" customHeight="1" x14ac:dyDescent="0.3">
      <c r="A6" t="s">
        <v>995</v>
      </c>
      <c r="E6">
        <v>5</v>
      </c>
    </row>
    <row r="7" spans="1:7" ht="15" customHeight="1" x14ac:dyDescent="0.3">
      <c r="A7" t="s">
        <v>1016</v>
      </c>
    </row>
    <row r="8" spans="1:7" ht="15" customHeight="1" x14ac:dyDescent="0.3">
      <c r="A8" t="s">
        <v>1149</v>
      </c>
    </row>
    <row r="15" spans="1:7" ht="15" customHeight="1" x14ac:dyDescent="0.3">
      <c r="A15" s="101" t="s">
        <v>2209</v>
      </c>
    </row>
    <row r="16" spans="1:7" ht="15" customHeight="1" x14ac:dyDescent="0.3">
      <c r="A16" s="99" t="s">
        <v>2204</v>
      </c>
      <c r="B16" s="100" t="s">
        <v>2208</v>
      </c>
      <c r="C16" s="100" t="s">
        <v>2207</v>
      </c>
    </row>
    <row r="17" spans="1:4" ht="15" customHeight="1" x14ac:dyDescent="0.3">
      <c r="A17" s="96" t="s">
        <v>2164</v>
      </c>
      <c r="B17" s="92">
        <v>1</v>
      </c>
      <c r="C17" s="94">
        <v>0</v>
      </c>
    </row>
    <row r="18" spans="1:4" ht="15" customHeight="1" x14ac:dyDescent="0.3">
      <c r="A18" s="97" t="s">
        <v>2165</v>
      </c>
      <c r="B18" s="93">
        <v>2</v>
      </c>
      <c r="C18" s="95">
        <v>100</v>
      </c>
    </row>
    <row r="19" spans="1:4" ht="15" customHeight="1" x14ac:dyDescent="0.3">
      <c r="A19" s="98" t="s">
        <v>2166</v>
      </c>
      <c r="B19" s="92">
        <v>6</v>
      </c>
      <c r="C19" s="94">
        <v>250</v>
      </c>
    </row>
    <row r="20" spans="1:4" ht="15" customHeight="1" x14ac:dyDescent="0.3">
      <c r="A20" s="97" t="s">
        <v>2167</v>
      </c>
      <c r="B20" s="93">
        <v>11</v>
      </c>
      <c r="C20" s="95">
        <v>500</v>
      </c>
    </row>
    <row r="21" spans="1:4" ht="15" customHeight="1" x14ac:dyDescent="0.3">
      <c r="A21" s="98" t="s">
        <v>2205</v>
      </c>
      <c r="B21" s="92">
        <v>21</v>
      </c>
      <c r="C21" s="94">
        <v>1500</v>
      </c>
    </row>
    <row r="24" spans="1:4" ht="15" customHeight="1" x14ac:dyDescent="0.3">
      <c r="A24" s="101" t="s">
        <v>2210</v>
      </c>
    </row>
    <row r="25" spans="1:4" ht="15" customHeight="1" x14ac:dyDescent="0.3">
      <c r="A25" s="103" t="s">
        <v>2134</v>
      </c>
      <c r="B25" s="105" t="s">
        <v>2208</v>
      </c>
      <c r="C25" s="106" t="s">
        <v>2216</v>
      </c>
    </row>
    <row r="26" spans="1:4" ht="15" customHeight="1" x14ac:dyDescent="0.3">
      <c r="A26" s="102" t="s">
        <v>2211</v>
      </c>
      <c r="B26" s="107">
        <v>1</v>
      </c>
      <c r="C26" s="110">
        <v>0.2</v>
      </c>
      <c r="D26" s="5"/>
    </row>
    <row r="27" spans="1:4" ht="15" customHeight="1" x14ac:dyDescent="0.3">
      <c r="A27" s="102" t="s">
        <v>2212</v>
      </c>
      <c r="B27" s="107">
        <v>4</v>
      </c>
      <c r="C27" s="109">
        <v>0.19</v>
      </c>
    </row>
    <row r="28" spans="1:4" ht="15" customHeight="1" x14ac:dyDescent="0.3">
      <c r="A28" s="102" t="s">
        <v>2213</v>
      </c>
      <c r="B28" s="107">
        <v>7</v>
      </c>
      <c r="C28" s="109">
        <v>0.18</v>
      </c>
    </row>
    <row r="29" spans="1:4" ht="15" customHeight="1" x14ac:dyDescent="0.3">
      <c r="A29" s="102" t="s">
        <v>2214</v>
      </c>
      <c r="B29" s="107">
        <v>10</v>
      </c>
      <c r="C29" s="109">
        <v>0.17</v>
      </c>
    </row>
    <row r="30" spans="1:4" ht="15" customHeight="1" x14ac:dyDescent="0.3">
      <c r="A30" s="104" t="s">
        <v>2215</v>
      </c>
      <c r="B30" s="108">
        <v>12</v>
      </c>
      <c r="C30" s="109">
        <v>0.16</v>
      </c>
    </row>
  </sheetData>
  <phoneticPr fontId="16" type="noConversion"/>
  <pageMargins left="0.7" right="0.7" top="0.75" bottom="0.75" header="0.3" footer="0.3"/>
  <tableParts count="6">
    <tablePart r:id="rId1"/>
    <tablePart r:id="rId2"/>
    <tablePart r:id="rId3"/>
    <tablePart r:id="rId4"/>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9F94B-508A-4C19-B221-00D16BC9D5DC}">
  <sheetPr>
    <tabColor theme="1"/>
  </sheetPr>
  <dimension ref="A1:G1788"/>
  <sheetViews>
    <sheetView workbookViewId="0">
      <selection activeCell="D10" sqref="D10"/>
    </sheetView>
  </sheetViews>
  <sheetFormatPr defaultColWidth="12.6640625" defaultRowHeight="14" x14ac:dyDescent="0.3"/>
  <cols>
    <col min="1" max="1" width="12.6640625" style="27"/>
    <col min="2" max="2" width="9.4140625" style="18" customWidth="1"/>
    <col min="3" max="3" width="25.4140625" style="18" customWidth="1"/>
    <col min="4" max="4" width="16.1640625" style="18" customWidth="1"/>
    <col min="5" max="5" width="24.33203125" style="18" bestFit="1" customWidth="1"/>
    <col min="6" max="6" width="20.6640625" style="22" customWidth="1"/>
    <col min="7" max="16384" width="12.6640625" style="18"/>
  </cols>
  <sheetData>
    <row r="1" spans="1:7" ht="14.25" customHeight="1" x14ac:dyDescent="0.35">
      <c r="A1" s="26" t="s">
        <v>2193</v>
      </c>
      <c r="B1" s="16" t="s">
        <v>0</v>
      </c>
      <c r="C1" s="16" t="s">
        <v>1</v>
      </c>
      <c r="D1" s="15" t="s">
        <v>2</v>
      </c>
      <c r="E1" s="16" t="s">
        <v>3</v>
      </c>
      <c r="F1" s="17" t="s">
        <v>4</v>
      </c>
      <c r="G1" s="115" t="s">
        <v>2221</v>
      </c>
    </row>
    <row r="2" spans="1:7" ht="14.25" customHeight="1" x14ac:dyDescent="0.35">
      <c r="A2" s="26">
        <v>1</v>
      </c>
      <c r="B2" s="16" t="s">
        <v>17</v>
      </c>
      <c r="C2" s="16" t="s">
        <v>18</v>
      </c>
      <c r="D2" s="16" t="s">
        <v>19</v>
      </c>
      <c r="E2" s="16" t="s">
        <v>20</v>
      </c>
      <c r="F2" s="17">
        <v>43831</v>
      </c>
      <c r="G2" s="15">
        <f>IF(Table42[[#This Row],[Customer ID]]=C3,DATEDIF(Table42[[#This Row],[Order Date]],F3,"D"),"NEXT")</f>
        <v>1</v>
      </c>
    </row>
    <row r="3" spans="1:7" ht="14.25" customHeight="1" x14ac:dyDescent="0.35">
      <c r="A3" s="26">
        <v>112</v>
      </c>
      <c r="B3" s="16" t="s">
        <v>23</v>
      </c>
      <c r="C3" s="16" t="s">
        <v>18</v>
      </c>
      <c r="D3" s="16" t="s">
        <v>24</v>
      </c>
      <c r="E3" s="16" t="s">
        <v>20</v>
      </c>
      <c r="F3" s="17">
        <v>43832</v>
      </c>
      <c r="G3" s="15">
        <f>IF(Table42[[#This Row],[Customer ID]]=C4,DATEDIF(Table42[[#This Row],[Order Date]],F4,"D"),"NEXT")</f>
        <v>1</v>
      </c>
    </row>
    <row r="4" spans="1:7" ht="14.25" customHeight="1" x14ac:dyDescent="0.35">
      <c r="A4" s="26">
        <v>135</v>
      </c>
      <c r="B4" s="16" t="s">
        <v>26</v>
      </c>
      <c r="C4" s="16" t="s">
        <v>18</v>
      </c>
      <c r="D4" s="16" t="s">
        <v>27</v>
      </c>
      <c r="E4" s="16" t="s">
        <v>20</v>
      </c>
      <c r="F4" s="17">
        <v>43833</v>
      </c>
      <c r="G4" s="15">
        <f>IF(Table42[[#This Row],[Customer ID]]=C5,DATEDIF(Table42[[#This Row],[Order Date]],F5,"D"),"NEXT")</f>
        <v>1</v>
      </c>
    </row>
    <row r="5" spans="1:7" ht="14.25" customHeight="1" x14ac:dyDescent="0.35">
      <c r="A5" s="26">
        <v>146</v>
      </c>
      <c r="B5" s="16" t="s">
        <v>29</v>
      </c>
      <c r="C5" s="16" t="s">
        <v>18</v>
      </c>
      <c r="D5" s="16" t="s">
        <v>30</v>
      </c>
      <c r="E5" s="16" t="s">
        <v>20</v>
      </c>
      <c r="F5" s="17">
        <v>43834</v>
      </c>
      <c r="G5" s="15">
        <f>IF(Table42[[#This Row],[Customer ID]]=C6,DATEDIF(Table42[[#This Row],[Order Date]],F6,"D"),"NEXT")</f>
        <v>1</v>
      </c>
    </row>
    <row r="6" spans="1:7" ht="14.25" customHeight="1" x14ac:dyDescent="0.35">
      <c r="A6" s="26">
        <v>157</v>
      </c>
      <c r="B6" s="16" t="s">
        <v>32</v>
      </c>
      <c r="C6" s="16" t="s">
        <v>18</v>
      </c>
      <c r="D6" s="16" t="s">
        <v>33</v>
      </c>
      <c r="E6" s="16" t="s">
        <v>20</v>
      </c>
      <c r="F6" s="17">
        <v>43835</v>
      </c>
      <c r="G6" s="15">
        <f>IF(Table42[[#This Row],[Customer ID]]=C7,DATEDIF(Table42[[#This Row],[Order Date]],F7,"D"),"NEXT")</f>
        <v>1</v>
      </c>
    </row>
    <row r="7" spans="1:7" ht="14.25" customHeight="1" x14ac:dyDescent="0.35">
      <c r="A7" s="26">
        <v>168</v>
      </c>
      <c r="B7" s="16" t="s">
        <v>35</v>
      </c>
      <c r="C7" s="16" t="s">
        <v>18</v>
      </c>
      <c r="D7" s="16" t="s">
        <v>36</v>
      </c>
      <c r="E7" s="16" t="s">
        <v>20</v>
      </c>
      <c r="F7" s="17">
        <v>43836</v>
      </c>
      <c r="G7" s="15" t="str">
        <f>IF(Table42[[#This Row],[Customer ID]]=C8,DATEDIF(Table42[[#This Row],[Order Date]],F8,"D"),"NEXT")</f>
        <v>NEXT</v>
      </c>
    </row>
    <row r="8" spans="1:7" ht="14.25" customHeight="1" x14ac:dyDescent="0.35">
      <c r="A8" s="26">
        <v>132</v>
      </c>
      <c r="B8" s="16" t="s">
        <v>112</v>
      </c>
      <c r="C8" s="16" t="s">
        <v>113</v>
      </c>
      <c r="D8" s="16" t="s">
        <v>114</v>
      </c>
      <c r="E8" s="16" t="s">
        <v>115</v>
      </c>
      <c r="F8" s="17">
        <v>43857</v>
      </c>
      <c r="G8" s="15">
        <f>IF(Table42[[#This Row],[Customer ID]]=C9,DATEDIF(Table42[[#This Row],[Order Date]],F9,"D"),"NEXT")</f>
        <v>1</v>
      </c>
    </row>
    <row r="9" spans="1:7" ht="14.25" customHeight="1" x14ac:dyDescent="0.35">
      <c r="A9" s="26">
        <v>133</v>
      </c>
      <c r="B9" s="16" t="s">
        <v>117</v>
      </c>
      <c r="C9" s="16" t="s">
        <v>113</v>
      </c>
      <c r="D9" s="16" t="s">
        <v>118</v>
      </c>
      <c r="E9" s="16" t="s">
        <v>115</v>
      </c>
      <c r="F9" s="17">
        <v>43858</v>
      </c>
      <c r="G9" s="15">
        <f>IF(Table42[[#This Row],[Customer ID]]=C10,DATEDIF(Table42[[#This Row],[Order Date]],F10,"D"),"NEXT")</f>
        <v>1</v>
      </c>
    </row>
    <row r="10" spans="1:7" ht="14.25" customHeight="1" x14ac:dyDescent="0.35">
      <c r="A10" s="26">
        <v>134</v>
      </c>
      <c r="B10" s="16" t="s">
        <v>120</v>
      </c>
      <c r="C10" s="16" t="s">
        <v>113</v>
      </c>
      <c r="D10" s="16" t="s">
        <v>121</v>
      </c>
      <c r="E10" s="16" t="s">
        <v>115</v>
      </c>
      <c r="F10" s="17">
        <v>43859</v>
      </c>
      <c r="G10" s="15">
        <f>IF(Table42[[#This Row],[Customer ID]]=C11,DATEDIF(Table42[[#This Row],[Order Date]],F11,"D"),"NEXT")</f>
        <v>1</v>
      </c>
    </row>
    <row r="11" spans="1:7" ht="14.25" customHeight="1" x14ac:dyDescent="0.35">
      <c r="A11" s="26">
        <v>136</v>
      </c>
      <c r="B11" s="16" t="s">
        <v>123</v>
      </c>
      <c r="C11" s="16" t="s">
        <v>113</v>
      </c>
      <c r="D11" s="16" t="s">
        <v>124</v>
      </c>
      <c r="E11" s="16" t="s">
        <v>115</v>
      </c>
      <c r="F11" s="17">
        <v>43860</v>
      </c>
      <c r="G11" s="15" t="str">
        <f>IF(Table42[[#This Row],[Customer ID]]=C12,DATEDIF(Table42[[#This Row],[Order Date]],F12,"D"),"NEXT")</f>
        <v>NEXT</v>
      </c>
    </row>
    <row r="12" spans="1:7" ht="14.25" customHeight="1" x14ac:dyDescent="0.35">
      <c r="A12" s="26">
        <v>137</v>
      </c>
      <c r="B12" s="16" t="s">
        <v>126</v>
      </c>
      <c r="C12" s="16" t="s">
        <v>127</v>
      </c>
      <c r="D12" s="16" t="s">
        <v>128</v>
      </c>
      <c r="E12" s="16" t="s">
        <v>129</v>
      </c>
      <c r="F12" s="17">
        <v>43861</v>
      </c>
      <c r="G12" s="15">
        <f>IF(Table42[[#This Row],[Customer ID]]=C13,DATEDIF(Table42[[#This Row],[Order Date]],F13,"D"),"NEXT")</f>
        <v>1</v>
      </c>
    </row>
    <row r="13" spans="1:7" ht="14.25" customHeight="1" x14ac:dyDescent="0.35">
      <c r="A13" s="26">
        <v>138</v>
      </c>
      <c r="B13" s="16" t="s">
        <v>130</v>
      </c>
      <c r="C13" s="16" t="s">
        <v>127</v>
      </c>
      <c r="D13" s="16" t="s">
        <v>131</v>
      </c>
      <c r="E13" s="16" t="s">
        <v>129</v>
      </c>
      <c r="F13" s="17">
        <v>43862</v>
      </c>
      <c r="G13" s="15" t="str">
        <f>IF(Table42[[#This Row],[Customer ID]]=C14,DATEDIF(Table42[[#This Row],[Order Date]],F14,"D"),"NEXT")</f>
        <v>NEXT</v>
      </c>
    </row>
    <row r="14" spans="1:7" ht="14.25" customHeight="1" x14ac:dyDescent="0.35">
      <c r="A14" s="26">
        <v>139</v>
      </c>
      <c r="B14" s="16" t="s">
        <v>132</v>
      </c>
      <c r="C14" s="16" t="s">
        <v>133</v>
      </c>
      <c r="D14" s="16" t="s">
        <v>134</v>
      </c>
      <c r="E14" s="16" t="s">
        <v>135</v>
      </c>
      <c r="F14" s="17">
        <v>43863</v>
      </c>
      <c r="G14" s="15">
        <f>IF(Table42[[#This Row],[Customer ID]]=C15,DATEDIF(Table42[[#This Row],[Order Date]],F15,"D"),"NEXT")</f>
        <v>1</v>
      </c>
    </row>
    <row r="15" spans="1:7" ht="14.25" customHeight="1" x14ac:dyDescent="0.35">
      <c r="A15" s="26">
        <v>140</v>
      </c>
      <c r="B15" s="16" t="s">
        <v>137</v>
      </c>
      <c r="C15" s="16" t="s">
        <v>133</v>
      </c>
      <c r="D15" s="16" t="s">
        <v>138</v>
      </c>
      <c r="E15" s="16" t="s">
        <v>135</v>
      </c>
      <c r="F15" s="17">
        <v>43864</v>
      </c>
      <c r="G15" s="15" t="str">
        <f>IF(Table42[[#This Row],[Customer ID]]=C16,DATEDIF(Table42[[#This Row],[Order Date]],F16,"D"),"NEXT")</f>
        <v>NEXT</v>
      </c>
    </row>
    <row r="16" spans="1:7" ht="14.25" customHeight="1" x14ac:dyDescent="0.35">
      <c r="A16" s="26">
        <v>141</v>
      </c>
      <c r="B16" s="16" t="s">
        <v>140</v>
      </c>
      <c r="C16" s="16" t="s">
        <v>141</v>
      </c>
      <c r="D16" s="16" t="s">
        <v>142</v>
      </c>
      <c r="E16" s="16" t="s">
        <v>143</v>
      </c>
      <c r="F16" s="17">
        <v>43865</v>
      </c>
      <c r="G16" s="15">
        <f>IF(Table42[[#This Row],[Customer ID]]=C17,DATEDIF(Table42[[#This Row],[Order Date]],F17,"D"),"NEXT")</f>
        <v>1</v>
      </c>
    </row>
    <row r="17" spans="1:7" ht="14.25" customHeight="1" x14ac:dyDescent="0.35">
      <c r="A17" s="26">
        <v>142</v>
      </c>
      <c r="B17" s="16" t="s">
        <v>145</v>
      </c>
      <c r="C17" s="16" t="s">
        <v>141</v>
      </c>
      <c r="D17" s="16" t="s">
        <v>146</v>
      </c>
      <c r="E17" s="16" t="s">
        <v>143</v>
      </c>
      <c r="F17" s="17">
        <v>43866</v>
      </c>
      <c r="G17" s="15" t="str">
        <f>IF(Table42[[#This Row],[Customer ID]]=C18,DATEDIF(Table42[[#This Row],[Order Date]],F18,"D"),"NEXT")</f>
        <v>NEXT</v>
      </c>
    </row>
    <row r="18" spans="1:7" ht="14.25" customHeight="1" x14ac:dyDescent="0.35">
      <c r="A18" s="26">
        <v>143</v>
      </c>
      <c r="B18" s="16" t="s">
        <v>148</v>
      </c>
      <c r="C18" s="16" t="s">
        <v>149</v>
      </c>
      <c r="D18" s="16" t="s">
        <v>150</v>
      </c>
      <c r="E18" s="16" t="s">
        <v>151</v>
      </c>
      <c r="F18" s="17">
        <v>43867</v>
      </c>
      <c r="G18" s="15">
        <f>IF(Table42[[#This Row],[Customer ID]]=C19,DATEDIF(Table42[[#This Row],[Order Date]],F19,"D"),"NEXT")</f>
        <v>1</v>
      </c>
    </row>
    <row r="19" spans="1:7" ht="14.25" customHeight="1" x14ac:dyDescent="0.35">
      <c r="A19" s="26">
        <v>144</v>
      </c>
      <c r="B19" s="16" t="s">
        <v>153</v>
      </c>
      <c r="C19" s="16" t="s">
        <v>149</v>
      </c>
      <c r="D19" s="16" t="s">
        <v>154</v>
      </c>
      <c r="E19" s="16" t="s">
        <v>151</v>
      </c>
      <c r="F19" s="17">
        <v>43868</v>
      </c>
      <c r="G19" s="15">
        <f>IF(Table42[[#This Row],[Customer ID]]=C20,DATEDIF(Table42[[#This Row],[Order Date]],F20,"D"),"NEXT")</f>
        <v>1</v>
      </c>
    </row>
    <row r="20" spans="1:7" ht="14.25" customHeight="1" x14ac:dyDescent="0.35">
      <c r="A20" s="26">
        <v>145</v>
      </c>
      <c r="B20" s="16" t="s">
        <v>156</v>
      </c>
      <c r="C20" s="16" t="s">
        <v>149</v>
      </c>
      <c r="D20" s="16" t="s">
        <v>157</v>
      </c>
      <c r="E20" s="16" t="s">
        <v>151</v>
      </c>
      <c r="F20" s="17">
        <v>43869</v>
      </c>
      <c r="G20" s="15" t="str">
        <f>IF(Table42[[#This Row],[Customer ID]]=C21,DATEDIF(Table42[[#This Row],[Order Date]],F21,"D"),"NEXT")</f>
        <v>NEXT</v>
      </c>
    </row>
    <row r="21" spans="1:7" ht="14.25" customHeight="1" x14ac:dyDescent="0.35">
      <c r="A21" s="26">
        <v>147</v>
      </c>
      <c r="B21" s="16" t="s">
        <v>160</v>
      </c>
      <c r="C21" s="16" t="s">
        <v>161</v>
      </c>
      <c r="D21" s="16" t="s">
        <v>162</v>
      </c>
      <c r="E21" s="16" t="s">
        <v>163</v>
      </c>
      <c r="F21" s="17">
        <v>43870</v>
      </c>
      <c r="G21" s="15">
        <f>IF(Table42[[#This Row],[Customer ID]]=C22,DATEDIF(Table42[[#This Row],[Order Date]],F22,"D"),"NEXT")</f>
        <v>1</v>
      </c>
    </row>
    <row r="22" spans="1:7" ht="14.25" customHeight="1" x14ac:dyDescent="0.35">
      <c r="A22" s="26">
        <v>148</v>
      </c>
      <c r="B22" s="16" t="s">
        <v>165</v>
      </c>
      <c r="C22" s="16" t="s">
        <v>161</v>
      </c>
      <c r="D22" s="16" t="s">
        <v>166</v>
      </c>
      <c r="E22" s="16" t="s">
        <v>163</v>
      </c>
      <c r="F22" s="17">
        <v>43871</v>
      </c>
      <c r="G22" s="15">
        <f>IF(Table42[[#This Row],[Customer ID]]=C23,DATEDIF(Table42[[#This Row],[Order Date]],F23,"D"),"NEXT")</f>
        <v>1</v>
      </c>
    </row>
    <row r="23" spans="1:7" ht="14.25" customHeight="1" x14ac:dyDescent="0.35">
      <c r="A23" s="26">
        <v>149</v>
      </c>
      <c r="B23" s="16" t="s">
        <v>168</v>
      </c>
      <c r="C23" s="16" t="s">
        <v>161</v>
      </c>
      <c r="D23" s="16" t="s">
        <v>169</v>
      </c>
      <c r="E23" s="16" t="s">
        <v>163</v>
      </c>
      <c r="F23" s="17">
        <v>43872</v>
      </c>
      <c r="G23" s="15">
        <f>IF(Table42[[#This Row],[Customer ID]]=C24,DATEDIF(Table42[[#This Row],[Order Date]],F24,"D"),"NEXT")</f>
        <v>1</v>
      </c>
    </row>
    <row r="24" spans="1:7" ht="14.25" customHeight="1" x14ac:dyDescent="0.35">
      <c r="A24" s="26">
        <v>150</v>
      </c>
      <c r="B24" s="16" t="s">
        <v>171</v>
      </c>
      <c r="C24" s="16" t="s">
        <v>161</v>
      </c>
      <c r="D24" s="16" t="s">
        <v>172</v>
      </c>
      <c r="E24" s="16" t="s">
        <v>163</v>
      </c>
      <c r="F24" s="17">
        <v>43873</v>
      </c>
      <c r="G24" s="15" t="str">
        <f>IF(Table42[[#This Row],[Customer ID]]=C25,DATEDIF(Table42[[#This Row],[Order Date]],F25,"D"),"NEXT")</f>
        <v>NEXT</v>
      </c>
    </row>
    <row r="25" spans="1:7" ht="14.25" customHeight="1" x14ac:dyDescent="0.35">
      <c r="A25" s="26">
        <v>151</v>
      </c>
      <c r="B25" s="16" t="s">
        <v>174</v>
      </c>
      <c r="C25" s="16" t="s">
        <v>175</v>
      </c>
      <c r="D25" s="16" t="s">
        <v>176</v>
      </c>
      <c r="E25" s="16" t="s">
        <v>177</v>
      </c>
      <c r="F25" s="17">
        <v>43874</v>
      </c>
      <c r="G25" s="15">
        <f>IF(Table42[[#This Row],[Customer ID]]=C26,DATEDIF(Table42[[#This Row],[Order Date]],F26,"D"),"NEXT")</f>
        <v>1</v>
      </c>
    </row>
    <row r="26" spans="1:7" ht="14.25" customHeight="1" x14ac:dyDescent="0.35">
      <c r="A26" s="26">
        <v>152</v>
      </c>
      <c r="B26" s="16" t="s">
        <v>179</v>
      </c>
      <c r="C26" s="16" t="s">
        <v>175</v>
      </c>
      <c r="D26" s="16" t="s">
        <v>180</v>
      </c>
      <c r="E26" s="16" t="s">
        <v>177</v>
      </c>
      <c r="F26" s="17">
        <v>43875</v>
      </c>
      <c r="G26" s="15" t="str">
        <f>IF(Table42[[#This Row],[Customer ID]]=C27,DATEDIF(Table42[[#This Row],[Order Date]],F27,"D"),"NEXT")</f>
        <v>NEXT</v>
      </c>
    </row>
    <row r="27" spans="1:7" ht="14.25" customHeight="1" x14ac:dyDescent="0.35">
      <c r="A27" s="26">
        <v>153</v>
      </c>
      <c r="B27" s="16" t="s">
        <v>182</v>
      </c>
      <c r="C27" s="16" t="s">
        <v>183</v>
      </c>
      <c r="D27" s="16" t="s">
        <v>184</v>
      </c>
      <c r="E27" s="16" t="s">
        <v>185</v>
      </c>
      <c r="F27" s="17">
        <v>43876</v>
      </c>
      <c r="G27" s="15">
        <f>IF(Table42[[#This Row],[Customer ID]]=C28,DATEDIF(Table42[[#This Row],[Order Date]],F28,"D"),"NEXT")</f>
        <v>1</v>
      </c>
    </row>
    <row r="28" spans="1:7" ht="14.25" customHeight="1" x14ac:dyDescent="0.35">
      <c r="A28" s="26">
        <v>154</v>
      </c>
      <c r="B28" s="16" t="s">
        <v>187</v>
      </c>
      <c r="C28" s="16" t="s">
        <v>183</v>
      </c>
      <c r="D28" s="16" t="s">
        <v>188</v>
      </c>
      <c r="E28" s="16" t="s">
        <v>185</v>
      </c>
      <c r="F28" s="17">
        <v>43877</v>
      </c>
      <c r="G28" s="15" t="str">
        <f>IF(Table42[[#This Row],[Customer ID]]=C29,DATEDIF(Table42[[#This Row],[Order Date]],F29,"D"),"NEXT")</f>
        <v>NEXT</v>
      </c>
    </row>
    <row r="29" spans="1:7" ht="14.25" customHeight="1" x14ac:dyDescent="0.35">
      <c r="A29" s="26">
        <v>155</v>
      </c>
      <c r="B29" s="16" t="s">
        <v>190</v>
      </c>
      <c r="C29" s="16" t="s">
        <v>191</v>
      </c>
      <c r="D29" s="16" t="s">
        <v>192</v>
      </c>
      <c r="E29" s="16" t="s">
        <v>193</v>
      </c>
      <c r="F29" s="17">
        <v>43878</v>
      </c>
      <c r="G29" s="15">
        <f>IF(Table42[[#This Row],[Customer ID]]=C30,DATEDIF(Table42[[#This Row],[Order Date]],F30,"D"),"NEXT")</f>
        <v>1</v>
      </c>
    </row>
    <row r="30" spans="1:7" ht="14.25" customHeight="1" x14ac:dyDescent="0.35">
      <c r="A30" s="26">
        <v>156</v>
      </c>
      <c r="B30" s="16" t="s">
        <v>195</v>
      </c>
      <c r="C30" s="16" t="s">
        <v>191</v>
      </c>
      <c r="D30" s="16" t="s">
        <v>196</v>
      </c>
      <c r="E30" s="16" t="s">
        <v>193</v>
      </c>
      <c r="F30" s="17">
        <v>43879</v>
      </c>
      <c r="G30" s="15" t="str">
        <f>IF(Table42[[#This Row],[Customer ID]]=C31,DATEDIF(Table42[[#This Row],[Order Date]],F31,"D"),"NEXT")</f>
        <v>NEXT</v>
      </c>
    </row>
    <row r="31" spans="1:7" ht="14.25" customHeight="1" x14ac:dyDescent="0.35">
      <c r="A31" s="26">
        <v>158</v>
      </c>
      <c r="B31" s="16" t="s">
        <v>198</v>
      </c>
      <c r="C31" s="16" t="s">
        <v>199</v>
      </c>
      <c r="D31" s="16" t="s">
        <v>200</v>
      </c>
      <c r="E31" s="16" t="s">
        <v>201</v>
      </c>
      <c r="F31" s="17">
        <v>43880</v>
      </c>
      <c r="G31" s="15">
        <f>IF(Table42[[#This Row],[Customer ID]]=C32,DATEDIF(Table42[[#This Row],[Order Date]],F32,"D"),"NEXT")</f>
        <v>1</v>
      </c>
    </row>
    <row r="32" spans="1:7" ht="14.25" customHeight="1" x14ac:dyDescent="0.35">
      <c r="A32" s="26">
        <v>159</v>
      </c>
      <c r="B32" s="16" t="s">
        <v>203</v>
      </c>
      <c r="C32" s="16" t="s">
        <v>199</v>
      </c>
      <c r="D32" s="16" t="s">
        <v>204</v>
      </c>
      <c r="E32" s="16" t="s">
        <v>201</v>
      </c>
      <c r="F32" s="17">
        <v>43881</v>
      </c>
      <c r="G32" s="15">
        <f>IF(Table42[[#This Row],[Customer ID]]=C33,DATEDIF(Table42[[#This Row],[Order Date]],F33,"D"),"NEXT")</f>
        <v>1</v>
      </c>
    </row>
    <row r="33" spans="1:7" ht="14.25" customHeight="1" x14ac:dyDescent="0.35">
      <c r="A33" s="26">
        <v>160</v>
      </c>
      <c r="B33" s="16" t="s">
        <v>206</v>
      </c>
      <c r="C33" s="16" t="s">
        <v>199</v>
      </c>
      <c r="D33" s="16" t="s">
        <v>207</v>
      </c>
      <c r="E33" s="16" t="s">
        <v>201</v>
      </c>
      <c r="F33" s="17">
        <v>43882</v>
      </c>
      <c r="G33" s="15" t="str">
        <f>IF(Table42[[#This Row],[Customer ID]]=C34,DATEDIF(Table42[[#This Row],[Order Date]],F34,"D"),"NEXT")</f>
        <v>NEXT</v>
      </c>
    </row>
    <row r="34" spans="1:7" ht="14.25" customHeight="1" x14ac:dyDescent="0.35">
      <c r="A34" s="26">
        <v>179</v>
      </c>
      <c r="B34" s="16" t="s">
        <v>38</v>
      </c>
      <c r="C34" s="16" t="s">
        <v>39</v>
      </c>
      <c r="D34" s="16" t="s">
        <v>40</v>
      </c>
      <c r="E34" s="16" t="s">
        <v>41</v>
      </c>
      <c r="F34" s="17">
        <v>43837</v>
      </c>
      <c r="G34" s="15">
        <f>IF(Table42[[#This Row],[Customer ID]]=C35,DATEDIF(Table42[[#This Row],[Order Date]],F35,"D"),"NEXT")</f>
        <v>1</v>
      </c>
    </row>
    <row r="35" spans="1:7" ht="14.25" customHeight="1" x14ac:dyDescent="0.35">
      <c r="A35" s="26">
        <v>190</v>
      </c>
      <c r="B35" s="16" t="s">
        <v>43</v>
      </c>
      <c r="C35" s="16" t="s">
        <v>39</v>
      </c>
      <c r="D35" s="16" t="s">
        <v>44</v>
      </c>
      <c r="E35" s="16" t="s">
        <v>41</v>
      </c>
      <c r="F35" s="17">
        <v>43838</v>
      </c>
      <c r="G35" s="15" t="str">
        <f>IF(Table42[[#This Row],[Customer ID]]=C36,DATEDIF(Table42[[#This Row],[Order Date]],F36,"D"),"NEXT")</f>
        <v>NEXT</v>
      </c>
    </row>
    <row r="36" spans="1:7" ht="14.25" customHeight="1" x14ac:dyDescent="0.35">
      <c r="A36" s="26">
        <v>161</v>
      </c>
      <c r="B36" s="16" t="s">
        <v>209</v>
      </c>
      <c r="C36" s="16" t="s">
        <v>210</v>
      </c>
      <c r="D36" s="16" t="s">
        <v>172</v>
      </c>
      <c r="E36" s="16" t="s">
        <v>211</v>
      </c>
      <c r="F36" s="17">
        <v>43883</v>
      </c>
      <c r="G36" s="15" t="str">
        <f>IF(Table42[[#This Row],[Customer ID]]=C37,DATEDIF(Table42[[#This Row],[Order Date]],F37,"D"),"NEXT")</f>
        <v>NEXT</v>
      </c>
    </row>
    <row r="37" spans="1:7" ht="14.25" customHeight="1" x14ac:dyDescent="0.35">
      <c r="A37" s="26">
        <v>162</v>
      </c>
      <c r="B37" s="16" t="s">
        <v>213</v>
      </c>
      <c r="C37" s="16" t="s">
        <v>214</v>
      </c>
      <c r="D37" s="16" t="s">
        <v>215</v>
      </c>
      <c r="E37" s="16" t="s">
        <v>216</v>
      </c>
      <c r="F37" s="17">
        <v>43884</v>
      </c>
      <c r="G37" s="15">
        <f>IF(Table42[[#This Row],[Customer ID]]=C38,DATEDIF(Table42[[#This Row],[Order Date]],F38,"D"),"NEXT")</f>
        <v>1</v>
      </c>
    </row>
    <row r="38" spans="1:7" ht="14.25" customHeight="1" x14ac:dyDescent="0.35">
      <c r="A38" s="26">
        <v>163</v>
      </c>
      <c r="B38" s="16" t="s">
        <v>218</v>
      </c>
      <c r="C38" s="16" t="s">
        <v>214</v>
      </c>
      <c r="D38" s="16" t="s">
        <v>219</v>
      </c>
      <c r="E38" s="16" t="s">
        <v>216</v>
      </c>
      <c r="F38" s="17">
        <v>43885</v>
      </c>
      <c r="G38" s="15">
        <f>IF(Table42[[#This Row],[Customer ID]]=C39,DATEDIF(Table42[[#This Row],[Order Date]],F39,"D"),"NEXT")</f>
        <v>1</v>
      </c>
    </row>
    <row r="39" spans="1:7" ht="14.25" customHeight="1" x14ac:dyDescent="0.35">
      <c r="A39" s="26">
        <v>164</v>
      </c>
      <c r="B39" s="16" t="s">
        <v>221</v>
      </c>
      <c r="C39" s="16" t="s">
        <v>214</v>
      </c>
      <c r="D39" s="16" t="s">
        <v>222</v>
      </c>
      <c r="E39" s="16" t="s">
        <v>216</v>
      </c>
      <c r="F39" s="17">
        <v>43886</v>
      </c>
      <c r="G39" s="15">
        <f>IF(Table42[[#This Row],[Customer ID]]=C40,DATEDIF(Table42[[#This Row],[Order Date]],F40,"D"),"NEXT")</f>
        <v>1</v>
      </c>
    </row>
    <row r="40" spans="1:7" ht="14.25" customHeight="1" x14ac:dyDescent="0.35">
      <c r="A40" s="26">
        <v>165</v>
      </c>
      <c r="B40" s="16" t="s">
        <v>224</v>
      </c>
      <c r="C40" s="16" t="s">
        <v>214</v>
      </c>
      <c r="D40" s="16" t="s">
        <v>225</v>
      </c>
      <c r="E40" s="16" t="s">
        <v>216</v>
      </c>
      <c r="F40" s="17">
        <v>43887</v>
      </c>
      <c r="G40" s="15">
        <f>IF(Table42[[#This Row],[Customer ID]]=C41,DATEDIF(Table42[[#This Row],[Order Date]],F41,"D"),"NEXT")</f>
        <v>1</v>
      </c>
    </row>
    <row r="41" spans="1:7" ht="14.25" customHeight="1" x14ac:dyDescent="0.35">
      <c r="A41" s="26">
        <v>166</v>
      </c>
      <c r="B41" s="16" t="s">
        <v>227</v>
      </c>
      <c r="C41" s="16" t="s">
        <v>214</v>
      </c>
      <c r="D41" s="16" t="s">
        <v>228</v>
      </c>
      <c r="E41" s="16" t="s">
        <v>216</v>
      </c>
      <c r="F41" s="17">
        <v>43888</v>
      </c>
      <c r="G41" s="15" t="str">
        <f>IF(Table42[[#This Row],[Customer ID]]=C42,DATEDIF(Table42[[#This Row],[Order Date]],F42,"D"),"NEXT")</f>
        <v>NEXT</v>
      </c>
    </row>
    <row r="42" spans="1:7" ht="14.25" customHeight="1" x14ac:dyDescent="0.35">
      <c r="A42" s="26">
        <v>167</v>
      </c>
      <c r="B42" s="16" t="s">
        <v>230</v>
      </c>
      <c r="C42" s="16" t="s">
        <v>231</v>
      </c>
      <c r="D42" s="16" t="s">
        <v>232</v>
      </c>
      <c r="E42" s="16" t="s">
        <v>233</v>
      </c>
      <c r="F42" s="17">
        <v>43889</v>
      </c>
      <c r="G42" s="15">
        <f>IF(Table42[[#This Row],[Customer ID]]=C43,DATEDIF(Table42[[#This Row],[Order Date]],F43,"D"),"NEXT")</f>
        <v>1</v>
      </c>
    </row>
    <row r="43" spans="1:7" ht="14.25" customHeight="1" x14ac:dyDescent="0.35">
      <c r="A43" s="26">
        <v>169</v>
      </c>
      <c r="B43" s="16" t="s">
        <v>235</v>
      </c>
      <c r="C43" s="16" t="s">
        <v>231</v>
      </c>
      <c r="D43" s="16" t="s">
        <v>236</v>
      </c>
      <c r="E43" s="16" t="s">
        <v>233</v>
      </c>
      <c r="F43" s="17">
        <v>43890</v>
      </c>
      <c r="G43" s="15">
        <f>IF(Table42[[#This Row],[Customer ID]]=C44,DATEDIF(Table42[[#This Row],[Order Date]],F44,"D"),"NEXT")</f>
        <v>1</v>
      </c>
    </row>
    <row r="44" spans="1:7" ht="14.25" customHeight="1" x14ac:dyDescent="0.35">
      <c r="A44" s="26">
        <v>170</v>
      </c>
      <c r="B44" s="16" t="s">
        <v>238</v>
      </c>
      <c r="C44" s="16" t="s">
        <v>231</v>
      </c>
      <c r="D44" s="16" t="s">
        <v>239</v>
      </c>
      <c r="E44" s="16" t="s">
        <v>233</v>
      </c>
      <c r="F44" s="17">
        <v>43891</v>
      </c>
      <c r="G44" s="15">
        <f>IF(Table42[[#This Row],[Customer ID]]=C45,DATEDIF(Table42[[#This Row],[Order Date]],F45,"D"),"NEXT")</f>
        <v>1</v>
      </c>
    </row>
    <row r="45" spans="1:7" ht="14.25" customHeight="1" x14ac:dyDescent="0.35">
      <c r="A45" s="26">
        <v>171</v>
      </c>
      <c r="B45" s="16" t="s">
        <v>241</v>
      </c>
      <c r="C45" s="16" t="s">
        <v>231</v>
      </c>
      <c r="D45" s="16" t="s">
        <v>19</v>
      </c>
      <c r="E45" s="16" t="s">
        <v>233</v>
      </c>
      <c r="F45" s="17">
        <v>43892</v>
      </c>
      <c r="G45" s="15" t="str">
        <f>IF(Table42[[#This Row],[Customer ID]]=C46,DATEDIF(Table42[[#This Row],[Order Date]],F46,"D"),"NEXT")</f>
        <v>NEXT</v>
      </c>
    </row>
    <row r="46" spans="1:7" ht="14.25" customHeight="1" x14ac:dyDescent="0.35">
      <c r="A46" s="26">
        <v>172</v>
      </c>
      <c r="B46" s="16" t="s">
        <v>243</v>
      </c>
      <c r="C46" s="16" t="s">
        <v>244</v>
      </c>
      <c r="D46" s="16" t="s">
        <v>24</v>
      </c>
      <c r="E46" s="16" t="s">
        <v>245</v>
      </c>
      <c r="F46" s="17">
        <v>43893</v>
      </c>
      <c r="G46" s="15">
        <f>IF(Table42[[#This Row],[Customer ID]]=C47,DATEDIF(Table42[[#This Row],[Order Date]],F47,"D"),"NEXT")</f>
        <v>1</v>
      </c>
    </row>
    <row r="47" spans="1:7" ht="14.25" customHeight="1" x14ac:dyDescent="0.35">
      <c r="A47" s="26">
        <v>173</v>
      </c>
      <c r="B47" s="16" t="s">
        <v>247</v>
      </c>
      <c r="C47" s="16" t="s">
        <v>244</v>
      </c>
      <c r="D47" s="16" t="s">
        <v>27</v>
      </c>
      <c r="E47" s="16" t="s">
        <v>245</v>
      </c>
      <c r="F47" s="17">
        <v>43894</v>
      </c>
      <c r="G47" s="15" t="str">
        <f>IF(Table42[[#This Row],[Customer ID]]=C48,DATEDIF(Table42[[#This Row],[Order Date]],F48,"D"),"NEXT")</f>
        <v>NEXT</v>
      </c>
    </row>
    <row r="48" spans="1:7" ht="14.25" customHeight="1" x14ac:dyDescent="0.35">
      <c r="A48" s="26">
        <v>174</v>
      </c>
      <c r="B48" s="16" t="s">
        <v>249</v>
      </c>
      <c r="C48" s="16" t="s">
        <v>250</v>
      </c>
      <c r="D48" s="16" t="s">
        <v>30</v>
      </c>
      <c r="E48" s="16" t="s">
        <v>251</v>
      </c>
      <c r="F48" s="17">
        <v>43895</v>
      </c>
      <c r="G48" s="15" t="str">
        <f>IF(Table42[[#This Row],[Customer ID]]=C49,DATEDIF(Table42[[#This Row],[Order Date]],F49,"D"),"NEXT")</f>
        <v>NEXT</v>
      </c>
    </row>
    <row r="49" spans="1:7" ht="14.25" customHeight="1" x14ac:dyDescent="0.35">
      <c r="A49" s="26">
        <v>175</v>
      </c>
      <c r="B49" s="16" t="s">
        <v>253</v>
      </c>
      <c r="C49" s="16" t="s">
        <v>254</v>
      </c>
      <c r="D49" s="16" t="s">
        <v>33</v>
      </c>
      <c r="E49" s="16" t="s">
        <v>255</v>
      </c>
      <c r="F49" s="17">
        <v>43896</v>
      </c>
      <c r="G49" s="15">
        <f>IF(Table42[[#This Row],[Customer ID]]=C50,DATEDIF(Table42[[#This Row],[Order Date]],F50,"D"),"NEXT")</f>
        <v>1</v>
      </c>
    </row>
    <row r="50" spans="1:7" ht="14.25" customHeight="1" x14ac:dyDescent="0.35">
      <c r="A50" s="26">
        <v>176</v>
      </c>
      <c r="B50" s="16" t="s">
        <v>257</v>
      </c>
      <c r="C50" s="16" t="s">
        <v>254</v>
      </c>
      <c r="D50" s="16" t="s">
        <v>36</v>
      </c>
      <c r="E50" s="16" t="s">
        <v>255</v>
      </c>
      <c r="F50" s="17">
        <v>43897</v>
      </c>
      <c r="G50" s="15" t="str">
        <f>IF(Table42[[#This Row],[Customer ID]]=C51,DATEDIF(Table42[[#This Row],[Order Date]],F51,"D"),"NEXT")</f>
        <v>NEXT</v>
      </c>
    </row>
    <row r="51" spans="1:7" ht="14.25" customHeight="1" x14ac:dyDescent="0.35">
      <c r="A51" s="26">
        <v>177</v>
      </c>
      <c r="B51" s="16" t="s">
        <v>259</v>
      </c>
      <c r="C51" s="16" t="s">
        <v>260</v>
      </c>
      <c r="D51" s="16" t="s">
        <v>40</v>
      </c>
      <c r="E51" s="16" t="s">
        <v>261</v>
      </c>
      <c r="F51" s="17">
        <v>43898</v>
      </c>
      <c r="G51" s="15">
        <f>IF(Table42[[#This Row],[Customer ID]]=C52,DATEDIF(Table42[[#This Row],[Order Date]],F52,"D"),"NEXT")</f>
        <v>1</v>
      </c>
    </row>
    <row r="52" spans="1:7" ht="14.25" customHeight="1" x14ac:dyDescent="0.35">
      <c r="A52" s="26">
        <v>178</v>
      </c>
      <c r="B52" s="16" t="s">
        <v>263</v>
      </c>
      <c r="C52" s="16" t="s">
        <v>260</v>
      </c>
      <c r="D52" s="16" t="s">
        <v>44</v>
      </c>
      <c r="E52" s="16" t="s">
        <v>261</v>
      </c>
      <c r="F52" s="17">
        <v>43899</v>
      </c>
      <c r="G52" s="15">
        <f>IF(Table42[[#This Row],[Customer ID]]=C53,DATEDIF(Table42[[#This Row],[Order Date]],F53,"D"),"NEXT")</f>
        <v>1</v>
      </c>
    </row>
    <row r="53" spans="1:7" ht="14.25" customHeight="1" x14ac:dyDescent="0.35">
      <c r="A53" s="26">
        <v>180</v>
      </c>
      <c r="B53" s="16" t="s">
        <v>265</v>
      </c>
      <c r="C53" s="16" t="s">
        <v>260</v>
      </c>
      <c r="D53" s="16" t="s">
        <v>48</v>
      </c>
      <c r="E53" s="16" t="s">
        <v>261</v>
      </c>
      <c r="F53" s="17">
        <v>43900</v>
      </c>
      <c r="G53" s="15" t="str">
        <f>IF(Table42[[#This Row],[Customer ID]]=C54,DATEDIF(Table42[[#This Row],[Order Date]],F54,"D"),"NEXT")</f>
        <v>NEXT</v>
      </c>
    </row>
    <row r="54" spans="1:7" ht="14.25" customHeight="1" x14ac:dyDescent="0.35">
      <c r="A54" s="26">
        <v>181</v>
      </c>
      <c r="B54" s="16" t="s">
        <v>266</v>
      </c>
      <c r="C54" s="16" t="s">
        <v>267</v>
      </c>
      <c r="D54" s="16" t="s">
        <v>51</v>
      </c>
      <c r="E54" s="16" t="s">
        <v>268</v>
      </c>
      <c r="F54" s="17">
        <v>43901</v>
      </c>
      <c r="G54" s="15">
        <f>IF(Table42[[#This Row],[Customer ID]]=C55,DATEDIF(Table42[[#This Row],[Order Date]],F55,"D"),"NEXT")</f>
        <v>1</v>
      </c>
    </row>
    <row r="55" spans="1:7" ht="14.25" customHeight="1" x14ac:dyDescent="0.35">
      <c r="A55" s="26">
        <v>182</v>
      </c>
      <c r="B55" s="16" t="s">
        <v>269</v>
      </c>
      <c r="C55" s="16" t="s">
        <v>267</v>
      </c>
      <c r="D55" s="16" t="s">
        <v>53</v>
      </c>
      <c r="E55" s="16" t="s">
        <v>268</v>
      </c>
      <c r="F55" s="17">
        <v>43902</v>
      </c>
      <c r="G55" s="15" t="str">
        <f>IF(Table42[[#This Row],[Customer ID]]=C56,DATEDIF(Table42[[#This Row],[Order Date]],F56,"D"),"NEXT")</f>
        <v>NEXT</v>
      </c>
    </row>
    <row r="56" spans="1:7" ht="14.25" customHeight="1" x14ac:dyDescent="0.35">
      <c r="A56" s="26">
        <v>183</v>
      </c>
      <c r="B56" s="16" t="s">
        <v>270</v>
      </c>
      <c r="C56" s="16" t="s">
        <v>271</v>
      </c>
      <c r="D56" s="16" t="s">
        <v>57</v>
      </c>
      <c r="E56" s="16" t="s">
        <v>272</v>
      </c>
      <c r="F56" s="17">
        <v>43903</v>
      </c>
      <c r="G56" s="15">
        <f>IF(Table42[[#This Row],[Customer ID]]=C57,DATEDIF(Table42[[#This Row],[Order Date]],F57,"D"),"NEXT")</f>
        <v>1</v>
      </c>
    </row>
    <row r="57" spans="1:7" ht="14.25" customHeight="1" x14ac:dyDescent="0.35">
      <c r="A57" s="26">
        <v>184</v>
      </c>
      <c r="B57" s="16" t="s">
        <v>273</v>
      </c>
      <c r="C57" s="16" t="s">
        <v>271</v>
      </c>
      <c r="D57" s="16" t="s">
        <v>61</v>
      </c>
      <c r="E57" s="16" t="s">
        <v>272</v>
      </c>
      <c r="F57" s="17">
        <v>43904</v>
      </c>
      <c r="G57" s="15">
        <f>IF(Table42[[#This Row],[Customer ID]]=C58,DATEDIF(Table42[[#This Row],[Order Date]],F58,"D"),"NEXT")</f>
        <v>1</v>
      </c>
    </row>
    <row r="58" spans="1:7" ht="14.25" customHeight="1" x14ac:dyDescent="0.35">
      <c r="A58" s="26">
        <v>185</v>
      </c>
      <c r="B58" s="16" t="s">
        <v>275</v>
      </c>
      <c r="C58" s="16" t="s">
        <v>271</v>
      </c>
      <c r="D58" s="16" t="s">
        <v>64</v>
      </c>
      <c r="E58" s="16" t="s">
        <v>272</v>
      </c>
      <c r="F58" s="17">
        <v>43905</v>
      </c>
      <c r="G58" s="15">
        <f>IF(Table42[[#This Row],[Customer ID]]=C59,DATEDIF(Table42[[#This Row],[Order Date]],F59,"D"),"NEXT")</f>
        <v>1</v>
      </c>
    </row>
    <row r="59" spans="1:7" ht="14.25" customHeight="1" x14ac:dyDescent="0.35">
      <c r="A59" s="26">
        <v>186</v>
      </c>
      <c r="B59" s="16" t="s">
        <v>277</v>
      </c>
      <c r="C59" s="16" t="s">
        <v>271</v>
      </c>
      <c r="D59" s="16" t="s">
        <v>67</v>
      </c>
      <c r="E59" s="16" t="s">
        <v>272</v>
      </c>
      <c r="F59" s="17">
        <v>43906</v>
      </c>
      <c r="G59" s="15" t="str">
        <f>IF(Table42[[#This Row],[Customer ID]]=C60,DATEDIF(Table42[[#This Row],[Order Date]],F60,"D"),"NEXT")</f>
        <v>NEXT</v>
      </c>
    </row>
    <row r="60" spans="1:7" ht="14.25" customHeight="1" x14ac:dyDescent="0.35">
      <c r="A60" s="26">
        <v>187</v>
      </c>
      <c r="B60" s="16" t="s">
        <v>279</v>
      </c>
      <c r="C60" s="16" t="s">
        <v>280</v>
      </c>
      <c r="D60" s="16" t="s">
        <v>70</v>
      </c>
      <c r="E60" s="16" t="s">
        <v>281</v>
      </c>
      <c r="F60" s="17">
        <v>43907</v>
      </c>
      <c r="G60" s="15">
        <f>IF(Table42[[#This Row],[Customer ID]]=C61,DATEDIF(Table42[[#This Row],[Order Date]],F61,"D"),"NEXT")</f>
        <v>1</v>
      </c>
    </row>
    <row r="61" spans="1:7" ht="14.25" customHeight="1" x14ac:dyDescent="0.35">
      <c r="A61" s="26">
        <v>188</v>
      </c>
      <c r="B61" s="16" t="s">
        <v>282</v>
      </c>
      <c r="C61" s="16" t="s">
        <v>280</v>
      </c>
      <c r="D61" s="16" t="s">
        <v>74</v>
      </c>
      <c r="E61" s="16" t="s">
        <v>281</v>
      </c>
      <c r="F61" s="17">
        <v>43908</v>
      </c>
      <c r="G61" s="15">
        <f>IF(Table42[[#This Row],[Customer ID]]=C62,DATEDIF(Table42[[#This Row],[Order Date]],F62,"D"),"NEXT")</f>
        <v>1</v>
      </c>
    </row>
    <row r="62" spans="1:7" ht="14.25" customHeight="1" x14ac:dyDescent="0.35">
      <c r="A62" s="26">
        <v>189</v>
      </c>
      <c r="B62" s="16" t="s">
        <v>283</v>
      </c>
      <c r="C62" s="16" t="s">
        <v>280</v>
      </c>
      <c r="D62" s="16" t="s">
        <v>78</v>
      </c>
      <c r="E62" s="16" t="s">
        <v>281</v>
      </c>
      <c r="F62" s="17">
        <v>43909</v>
      </c>
      <c r="G62" s="15">
        <f>IF(Table42[[#This Row],[Customer ID]]=C63,DATEDIF(Table42[[#This Row],[Order Date]],F63,"D"),"NEXT")</f>
        <v>1</v>
      </c>
    </row>
    <row r="63" spans="1:7" ht="14.25" customHeight="1" x14ac:dyDescent="0.35">
      <c r="A63" s="26">
        <v>191</v>
      </c>
      <c r="B63" s="16" t="s">
        <v>285</v>
      </c>
      <c r="C63" s="16" t="s">
        <v>280</v>
      </c>
      <c r="D63" s="16" t="s">
        <v>82</v>
      </c>
      <c r="E63" s="16" t="s">
        <v>281</v>
      </c>
      <c r="F63" s="17">
        <v>43910</v>
      </c>
      <c r="G63" s="15" t="str">
        <f>IF(Table42[[#This Row],[Customer ID]]=C64,DATEDIF(Table42[[#This Row],[Order Date]],F64,"D"),"NEXT")</f>
        <v>NEXT</v>
      </c>
    </row>
    <row r="64" spans="1:7" ht="14.25" customHeight="1" x14ac:dyDescent="0.35">
      <c r="A64" s="26">
        <v>201</v>
      </c>
      <c r="B64" s="16" t="s">
        <v>46</v>
      </c>
      <c r="C64" s="16" t="s">
        <v>47</v>
      </c>
      <c r="D64" s="16" t="s">
        <v>48</v>
      </c>
      <c r="E64" s="16" t="s">
        <v>49</v>
      </c>
      <c r="F64" s="17">
        <v>43839</v>
      </c>
      <c r="G64" s="15">
        <f>IF(Table42[[#This Row],[Customer ID]]=C65,DATEDIF(Table42[[#This Row],[Order Date]],F65,"D"),"NEXT")</f>
        <v>1</v>
      </c>
    </row>
    <row r="65" spans="1:7" ht="14.25" customHeight="1" x14ac:dyDescent="0.35">
      <c r="A65" s="26">
        <v>2</v>
      </c>
      <c r="B65" s="16" t="s">
        <v>50</v>
      </c>
      <c r="C65" s="16" t="s">
        <v>47</v>
      </c>
      <c r="D65" s="16" t="s">
        <v>51</v>
      </c>
      <c r="E65" s="16" t="s">
        <v>49</v>
      </c>
      <c r="F65" s="17">
        <v>43840</v>
      </c>
      <c r="G65" s="15">
        <f>IF(Table42[[#This Row],[Customer ID]]=C66,DATEDIF(Table42[[#This Row],[Order Date]],F66,"D"),"NEXT")</f>
        <v>1</v>
      </c>
    </row>
    <row r="66" spans="1:7" ht="14.25" customHeight="1" x14ac:dyDescent="0.35">
      <c r="A66" s="26">
        <v>13</v>
      </c>
      <c r="B66" s="16" t="s">
        <v>52</v>
      </c>
      <c r="C66" s="16" t="s">
        <v>47</v>
      </c>
      <c r="D66" s="16" t="s">
        <v>53</v>
      </c>
      <c r="E66" s="16" t="s">
        <v>49</v>
      </c>
      <c r="F66" s="17">
        <v>43841</v>
      </c>
      <c r="G66" s="15" t="str">
        <f>IF(Table42[[#This Row],[Customer ID]]=C67,DATEDIF(Table42[[#This Row],[Order Date]],F67,"D"),"NEXT")</f>
        <v>NEXT</v>
      </c>
    </row>
    <row r="67" spans="1:7" ht="14.25" customHeight="1" x14ac:dyDescent="0.35">
      <c r="A67" s="26">
        <v>192</v>
      </c>
      <c r="B67" s="16" t="s">
        <v>287</v>
      </c>
      <c r="C67" s="16" t="s">
        <v>288</v>
      </c>
      <c r="D67" s="16" t="s">
        <v>87</v>
      </c>
      <c r="E67" s="16" t="s">
        <v>289</v>
      </c>
      <c r="F67" s="17">
        <v>43911</v>
      </c>
      <c r="G67" s="15" t="str">
        <f>IF(Table42[[#This Row],[Customer ID]]=C68,DATEDIF(Table42[[#This Row],[Order Date]],F68,"D"),"NEXT")</f>
        <v>NEXT</v>
      </c>
    </row>
    <row r="68" spans="1:7" ht="14.25" customHeight="1" x14ac:dyDescent="0.35">
      <c r="A68" s="26">
        <v>193</v>
      </c>
      <c r="B68" s="16" t="s">
        <v>291</v>
      </c>
      <c r="C68" s="16" t="s">
        <v>292</v>
      </c>
      <c r="D68" s="16" t="s">
        <v>91</v>
      </c>
      <c r="E68" s="16" t="s">
        <v>293</v>
      </c>
      <c r="F68" s="17">
        <v>43912</v>
      </c>
      <c r="G68" s="15">
        <f>IF(Table42[[#This Row],[Customer ID]]=C69,DATEDIF(Table42[[#This Row],[Order Date]],F69,"D"),"NEXT")</f>
        <v>1</v>
      </c>
    </row>
    <row r="69" spans="1:7" ht="14.25" customHeight="1" x14ac:dyDescent="0.35">
      <c r="A69" s="26">
        <v>194</v>
      </c>
      <c r="B69" s="16" t="s">
        <v>295</v>
      </c>
      <c r="C69" s="16" t="s">
        <v>292</v>
      </c>
      <c r="D69" s="16" t="s">
        <v>94</v>
      </c>
      <c r="E69" s="16" t="s">
        <v>293</v>
      </c>
      <c r="F69" s="17">
        <v>43913</v>
      </c>
      <c r="G69" s="15" t="str">
        <f>IF(Table42[[#This Row],[Customer ID]]=C70,DATEDIF(Table42[[#This Row],[Order Date]],F70,"D"),"NEXT")</f>
        <v>NEXT</v>
      </c>
    </row>
    <row r="70" spans="1:7" ht="14.25" customHeight="1" x14ac:dyDescent="0.35">
      <c r="A70" s="26">
        <v>195</v>
      </c>
      <c r="B70" s="16" t="s">
        <v>297</v>
      </c>
      <c r="C70" s="16" t="s">
        <v>298</v>
      </c>
      <c r="D70" s="16" t="s">
        <v>98</v>
      </c>
      <c r="E70" s="16" t="s">
        <v>299</v>
      </c>
      <c r="F70" s="17">
        <v>43914</v>
      </c>
      <c r="G70" s="15">
        <f>IF(Table42[[#This Row],[Customer ID]]=C71,DATEDIF(Table42[[#This Row],[Order Date]],F71,"D"),"NEXT")</f>
        <v>1</v>
      </c>
    </row>
    <row r="71" spans="1:7" ht="14.25" customHeight="1" x14ac:dyDescent="0.35">
      <c r="A71" s="26">
        <v>196</v>
      </c>
      <c r="B71" s="16" t="s">
        <v>301</v>
      </c>
      <c r="C71" s="16" t="s">
        <v>298</v>
      </c>
      <c r="D71" s="16" t="s">
        <v>102</v>
      </c>
      <c r="E71" s="16" t="s">
        <v>299</v>
      </c>
      <c r="F71" s="17">
        <v>43915</v>
      </c>
      <c r="G71" s="15">
        <f>IF(Table42[[#This Row],[Customer ID]]=C72,DATEDIF(Table42[[#This Row],[Order Date]],F72,"D"),"NEXT")</f>
        <v>1</v>
      </c>
    </row>
    <row r="72" spans="1:7" ht="14.25" customHeight="1" x14ac:dyDescent="0.35">
      <c r="A72" s="26">
        <v>197</v>
      </c>
      <c r="B72" s="16" t="s">
        <v>303</v>
      </c>
      <c r="C72" s="16" t="s">
        <v>298</v>
      </c>
      <c r="D72" s="16" t="s">
        <v>106</v>
      </c>
      <c r="E72" s="16" t="s">
        <v>299</v>
      </c>
      <c r="F72" s="17">
        <v>43916</v>
      </c>
      <c r="G72" s="15">
        <f>IF(Table42[[#This Row],[Customer ID]]=C73,DATEDIF(Table42[[#This Row],[Order Date]],F73,"D"),"NEXT")</f>
        <v>1</v>
      </c>
    </row>
    <row r="73" spans="1:7" ht="14.25" customHeight="1" x14ac:dyDescent="0.35">
      <c r="A73" s="26">
        <v>198</v>
      </c>
      <c r="B73" s="16" t="s">
        <v>305</v>
      </c>
      <c r="C73" s="16" t="s">
        <v>298</v>
      </c>
      <c r="D73" s="16" t="s">
        <v>110</v>
      </c>
      <c r="E73" s="16" t="s">
        <v>299</v>
      </c>
      <c r="F73" s="17">
        <v>43917</v>
      </c>
      <c r="G73" s="15">
        <f>IF(Table42[[#This Row],[Customer ID]]=C74,DATEDIF(Table42[[#This Row],[Order Date]],F74,"D"),"NEXT")</f>
        <v>1</v>
      </c>
    </row>
    <row r="74" spans="1:7" ht="14.25" customHeight="1" x14ac:dyDescent="0.35">
      <c r="A74" s="26">
        <v>199</v>
      </c>
      <c r="B74" s="16" t="s">
        <v>307</v>
      </c>
      <c r="C74" s="16" t="s">
        <v>298</v>
      </c>
      <c r="D74" s="16" t="s">
        <v>114</v>
      </c>
      <c r="E74" s="16" t="s">
        <v>299</v>
      </c>
      <c r="F74" s="17">
        <v>43918</v>
      </c>
      <c r="G74" s="15" t="str">
        <f>IF(Table42[[#This Row],[Customer ID]]=C75,DATEDIF(Table42[[#This Row],[Order Date]],F75,"D"),"NEXT")</f>
        <v>NEXT</v>
      </c>
    </row>
    <row r="75" spans="1:7" ht="14.25" customHeight="1" x14ac:dyDescent="0.35">
      <c r="A75" s="26">
        <v>200</v>
      </c>
      <c r="B75" s="16" t="s">
        <v>309</v>
      </c>
      <c r="C75" s="16" t="s">
        <v>310</v>
      </c>
      <c r="D75" s="16" t="s">
        <v>118</v>
      </c>
      <c r="E75" s="16" t="s">
        <v>311</v>
      </c>
      <c r="F75" s="17">
        <v>43919</v>
      </c>
      <c r="G75" s="15">
        <f>IF(Table42[[#This Row],[Customer ID]]=C76,DATEDIF(Table42[[#This Row],[Order Date]],F76,"D"),"NEXT")</f>
        <v>1</v>
      </c>
    </row>
    <row r="76" spans="1:7" ht="14.25" customHeight="1" x14ac:dyDescent="0.35">
      <c r="A76" s="26">
        <v>202</v>
      </c>
      <c r="B76" s="16" t="s">
        <v>313</v>
      </c>
      <c r="C76" s="16" t="s">
        <v>310</v>
      </c>
      <c r="D76" s="16" t="s">
        <v>121</v>
      </c>
      <c r="E76" s="16" t="s">
        <v>311</v>
      </c>
      <c r="F76" s="17">
        <v>43920</v>
      </c>
      <c r="G76" s="15" t="str">
        <f>IF(Table42[[#This Row],[Customer ID]]=C77,DATEDIF(Table42[[#This Row],[Order Date]],F77,"D"),"NEXT")</f>
        <v>NEXT</v>
      </c>
    </row>
    <row r="77" spans="1:7" ht="14.25" customHeight="1" x14ac:dyDescent="0.35">
      <c r="A77" s="26">
        <v>203</v>
      </c>
      <c r="B77" s="16" t="s">
        <v>315</v>
      </c>
      <c r="C77" s="16" t="s">
        <v>316</v>
      </c>
      <c r="D77" s="16" t="s">
        <v>124</v>
      </c>
      <c r="E77" s="16" t="s">
        <v>317</v>
      </c>
      <c r="F77" s="17">
        <v>43921</v>
      </c>
      <c r="G77" s="15">
        <f>IF(Table42[[#This Row],[Customer ID]]=C78,DATEDIF(Table42[[#This Row],[Order Date]],F78,"D"),"NEXT")</f>
        <v>1</v>
      </c>
    </row>
    <row r="78" spans="1:7" ht="14.25" customHeight="1" x14ac:dyDescent="0.35">
      <c r="A78" s="26">
        <v>204</v>
      </c>
      <c r="B78" s="16" t="s">
        <v>319</v>
      </c>
      <c r="C78" s="16" t="s">
        <v>316</v>
      </c>
      <c r="D78" s="16" t="s">
        <v>128</v>
      </c>
      <c r="E78" s="16" t="s">
        <v>317</v>
      </c>
      <c r="F78" s="17">
        <v>43922</v>
      </c>
      <c r="G78" s="15" t="str">
        <f>IF(Table42[[#This Row],[Customer ID]]=C79,DATEDIF(Table42[[#This Row],[Order Date]],F79,"D"),"NEXT")</f>
        <v>NEXT</v>
      </c>
    </row>
    <row r="79" spans="1:7" ht="14.25" customHeight="1" x14ac:dyDescent="0.35">
      <c r="A79" s="26">
        <v>205</v>
      </c>
      <c r="B79" s="16" t="s">
        <v>321</v>
      </c>
      <c r="C79" s="16" t="s">
        <v>322</v>
      </c>
      <c r="D79" s="16" t="s">
        <v>131</v>
      </c>
      <c r="E79" s="16" t="s">
        <v>323</v>
      </c>
      <c r="F79" s="17">
        <v>43923</v>
      </c>
      <c r="G79" s="15">
        <f>IF(Table42[[#This Row],[Customer ID]]=C80,DATEDIF(Table42[[#This Row],[Order Date]],F80,"D"),"NEXT")</f>
        <v>1</v>
      </c>
    </row>
    <row r="80" spans="1:7" ht="14.25" customHeight="1" x14ac:dyDescent="0.35">
      <c r="A80" s="26">
        <v>206</v>
      </c>
      <c r="B80" s="16" t="s">
        <v>325</v>
      </c>
      <c r="C80" s="16" t="s">
        <v>322</v>
      </c>
      <c r="D80" s="16" t="s">
        <v>134</v>
      </c>
      <c r="E80" s="16" t="s">
        <v>323</v>
      </c>
      <c r="F80" s="17">
        <v>43924</v>
      </c>
      <c r="G80" s="15" t="str">
        <f>IF(Table42[[#This Row],[Customer ID]]=C81,DATEDIF(Table42[[#This Row],[Order Date]],F81,"D"),"NEXT")</f>
        <v>NEXT</v>
      </c>
    </row>
    <row r="81" spans="1:7" ht="14.25" customHeight="1" x14ac:dyDescent="0.35">
      <c r="A81" s="26">
        <v>207</v>
      </c>
      <c r="B81" s="16" t="s">
        <v>327</v>
      </c>
      <c r="C81" s="16" t="s">
        <v>328</v>
      </c>
      <c r="D81" s="16" t="s">
        <v>138</v>
      </c>
      <c r="E81" s="16" t="s">
        <v>329</v>
      </c>
      <c r="F81" s="17">
        <v>43925</v>
      </c>
      <c r="G81" s="15">
        <f>IF(Table42[[#This Row],[Customer ID]]=C82,DATEDIF(Table42[[#This Row],[Order Date]],F82,"D"),"NEXT")</f>
        <v>1</v>
      </c>
    </row>
    <row r="82" spans="1:7" ht="14.25" customHeight="1" x14ac:dyDescent="0.35">
      <c r="A82" s="26">
        <v>208</v>
      </c>
      <c r="B82" s="16" t="s">
        <v>331</v>
      </c>
      <c r="C82" s="16" t="s">
        <v>328</v>
      </c>
      <c r="D82" s="16" t="s">
        <v>142</v>
      </c>
      <c r="E82" s="16" t="s">
        <v>329</v>
      </c>
      <c r="F82" s="17">
        <v>43926</v>
      </c>
      <c r="G82" s="15" t="str">
        <f>IF(Table42[[#This Row],[Customer ID]]=C83,DATEDIF(Table42[[#This Row],[Order Date]],F83,"D"),"NEXT")</f>
        <v>NEXT</v>
      </c>
    </row>
    <row r="83" spans="1:7" ht="14.25" customHeight="1" x14ac:dyDescent="0.35">
      <c r="A83" s="26">
        <v>209</v>
      </c>
      <c r="B83" s="16" t="s">
        <v>333</v>
      </c>
      <c r="C83" s="16" t="s">
        <v>334</v>
      </c>
      <c r="D83" s="16" t="s">
        <v>146</v>
      </c>
      <c r="E83" s="16" t="s">
        <v>335</v>
      </c>
      <c r="F83" s="17">
        <v>43927</v>
      </c>
      <c r="G83" s="15">
        <f>IF(Table42[[#This Row],[Customer ID]]=C84,DATEDIF(Table42[[#This Row],[Order Date]],F84,"D"),"NEXT")</f>
        <v>1</v>
      </c>
    </row>
    <row r="84" spans="1:7" ht="14.25" customHeight="1" x14ac:dyDescent="0.35">
      <c r="A84" s="26">
        <v>210</v>
      </c>
      <c r="B84" s="16" t="s">
        <v>337</v>
      </c>
      <c r="C84" s="16" t="s">
        <v>334</v>
      </c>
      <c r="D84" s="16" t="s">
        <v>150</v>
      </c>
      <c r="E84" s="16" t="s">
        <v>335</v>
      </c>
      <c r="F84" s="17">
        <v>43928</v>
      </c>
      <c r="G84" s="15" t="str">
        <f>IF(Table42[[#This Row],[Customer ID]]=C85,DATEDIF(Table42[[#This Row],[Order Date]],F85,"D"),"NEXT")</f>
        <v>NEXT</v>
      </c>
    </row>
    <row r="85" spans="1:7" ht="14.25" customHeight="1" x14ac:dyDescent="0.35">
      <c r="A85" s="26">
        <v>211</v>
      </c>
      <c r="B85" s="16" t="s">
        <v>339</v>
      </c>
      <c r="C85" s="16" t="s">
        <v>340</v>
      </c>
      <c r="D85" s="16" t="s">
        <v>154</v>
      </c>
      <c r="E85" s="16" t="s">
        <v>341</v>
      </c>
      <c r="F85" s="17">
        <v>43929</v>
      </c>
      <c r="G85" s="15">
        <f>IF(Table42[[#This Row],[Customer ID]]=C86,DATEDIF(Table42[[#This Row],[Order Date]],F86,"D"),"NEXT")</f>
        <v>1</v>
      </c>
    </row>
    <row r="86" spans="1:7" ht="14.25" customHeight="1" x14ac:dyDescent="0.35">
      <c r="A86" s="26">
        <v>3</v>
      </c>
      <c r="B86" s="16" t="s">
        <v>343</v>
      </c>
      <c r="C86" s="16" t="s">
        <v>340</v>
      </c>
      <c r="D86" s="16" t="s">
        <v>157</v>
      </c>
      <c r="E86" s="16" t="s">
        <v>341</v>
      </c>
      <c r="F86" s="17">
        <v>43930</v>
      </c>
      <c r="G86" s="15">
        <f>IF(Table42[[#This Row],[Customer ID]]=C87,DATEDIF(Table42[[#This Row],[Order Date]],F87,"D"),"NEXT")</f>
        <v>1</v>
      </c>
    </row>
    <row r="87" spans="1:7" ht="14.25" customHeight="1" x14ac:dyDescent="0.35">
      <c r="A87" s="26">
        <v>4</v>
      </c>
      <c r="B87" s="16" t="s">
        <v>344</v>
      </c>
      <c r="C87" s="16" t="s">
        <v>340</v>
      </c>
      <c r="D87" s="16" t="s">
        <v>162</v>
      </c>
      <c r="E87" s="16" t="s">
        <v>341</v>
      </c>
      <c r="F87" s="17">
        <v>43931</v>
      </c>
      <c r="G87" s="15" t="str">
        <f>IF(Table42[[#This Row],[Customer ID]]=C88,DATEDIF(Table42[[#This Row],[Order Date]],F88,"D"),"NEXT")</f>
        <v>NEXT</v>
      </c>
    </row>
    <row r="88" spans="1:7" ht="14.25" customHeight="1" x14ac:dyDescent="0.35">
      <c r="A88" s="26">
        <v>5</v>
      </c>
      <c r="B88" s="16" t="s">
        <v>345</v>
      </c>
      <c r="C88" s="16" t="s">
        <v>346</v>
      </c>
      <c r="D88" s="16" t="s">
        <v>166</v>
      </c>
      <c r="E88" s="16" t="s">
        <v>347</v>
      </c>
      <c r="F88" s="17">
        <v>43932</v>
      </c>
      <c r="G88" s="15">
        <f>IF(Table42[[#This Row],[Customer ID]]=C89,DATEDIF(Table42[[#This Row],[Order Date]],F89,"D"),"NEXT")</f>
        <v>1</v>
      </c>
    </row>
    <row r="89" spans="1:7" ht="14.25" customHeight="1" x14ac:dyDescent="0.35">
      <c r="A89" s="26">
        <v>6</v>
      </c>
      <c r="B89" s="16" t="s">
        <v>348</v>
      </c>
      <c r="C89" s="16" t="s">
        <v>346</v>
      </c>
      <c r="D89" s="16" t="s">
        <v>169</v>
      </c>
      <c r="E89" s="16" t="s">
        <v>347</v>
      </c>
      <c r="F89" s="17">
        <v>43933</v>
      </c>
      <c r="G89" s="15">
        <f>IF(Table42[[#This Row],[Customer ID]]=C90,DATEDIF(Table42[[#This Row],[Order Date]],F90,"D"),"NEXT")</f>
        <v>1</v>
      </c>
    </row>
    <row r="90" spans="1:7" ht="14.25" customHeight="1" x14ac:dyDescent="0.35">
      <c r="A90" s="26">
        <v>7</v>
      </c>
      <c r="B90" s="16" t="s">
        <v>349</v>
      </c>
      <c r="C90" s="16" t="s">
        <v>346</v>
      </c>
      <c r="D90" s="16" t="s">
        <v>172</v>
      </c>
      <c r="E90" s="16" t="s">
        <v>347</v>
      </c>
      <c r="F90" s="17">
        <v>43934</v>
      </c>
      <c r="G90" s="15">
        <f>IF(Table42[[#This Row],[Customer ID]]=C91,DATEDIF(Table42[[#This Row],[Order Date]],F91,"D"),"NEXT")</f>
        <v>1</v>
      </c>
    </row>
    <row r="91" spans="1:7" ht="14.25" customHeight="1" x14ac:dyDescent="0.35">
      <c r="A91" s="26">
        <v>8</v>
      </c>
      <c r="B91" s="16" t="s">
        <v>351</v>
      </c>
      <c r="C91" s="16" t="s">
        <v>346</v>
      </c>
      <c r="D91" s="16" t="s">
        <v>176</v>
      </c>
      <c r="E91" s="16" t="s">
        <v>347</v>
      </c>
      <c r="F91" s="17">
        <v>43935</v>
      </c>
      <c r="G91" s="15">
        <f>IF(Table42[[#This Row],[Customer ID]]=C92,DATEDIF(Table42[[#This Row],[Order Date]],F92,"D"),"NEXT")</f>
        <v>1</v>
      </c>
    </row>
    <row r="92" spans="1:7" ht="14.25" customHeight="1" x14ac:dyDescent="0.35">
      <c r="A92" s="26">
        <v>9</v>
      </c>
      <c r="B92" s="16" t="s">
        <v>353</v>
      </c>
      <c r="C92" s="16" t="s">
        <v>346</v>
      </c>
      <c r="D92" s="16" t="s">
        <v>180</v>
      </c>
      <c r="E92" s="16" t="s">
        <v>347</v>
      </c>
      <c r="F92" s="17">
        <v>43936</v>
      </c>
      <c r="G92" s="15">
        <f>IF(Table42[[#This Row],[Customer ID]]=C93,DATEDIF(Table42[[#This Row],[Order Date]],F93,"D"),"NEXT")</f>
        <v>1</v>
      </c>
    </row>
    <row r="93" spans="1:7" ht="14.25" customHeight="1" x14ac:dyDescent="0.35">
      <c r="A93" s="26">
        <v>10</v>
      </c>
      <c r="B93" s="16" t="s">
        <v>355</v>
      </c>
      <c r="C93" s="16" t="s">
        <v>346</v>
      </c>
      <c r="D93" s="16" t="s">
        <v>184</v>
      </c>
      <c r="E93" s="16" t="s">
        <v>347</v>
      </c>
      <c r="F93" s="17">
        <v>43937</v>
      </c>
      <c r="G93" s="15">
        <f>IF(Table42[[#This Row],[Customer ID]]=C94,DATEDIF(Table42[[#This Row],[Order Date]],F94,"D"),"NEXT")</f>
        <v>1</v>
      </c>
    </row>
    <row r="94" spans="1:7" ht="14.25" customHeight="1" x14ac:dyDescent="0.35">
      <c r="A94" s="26">
        <v>11</v>
      </c>
      <c r="B94" s="16" t="s">
        <v>357</v>
      </c>
      <c r="C94" s="16" t="s">
        <v>346</v>
      </c>
      <c r="D94" s="16" t="s">
        <v>188</v>
      </c>
      <c r="E94" s="16" t="s">
        <v>347</v>
      </c>
      <c r="F94" s="17">
        <v>43938</v>
      </c>
      <c r="G94" s="15">
        <f>IF(Table42[[#This Row],[Customer ID]]=C95,DATEDIF(Table42[[#This Row],[Order Date]],F95,"D"),"NEXT")</f>
        <v>1</v>
      </c>
    </row>
    <row r="95" spans="1:7" ht="14.25" customHeight="1" x14ac:dyDescent="0.35">
      <c r="A95" s="26">
        <v>12</v>
      </c>
      <c r="B95" s="16" t="s">
        <v>359</v>
      </c>
      <c r="C95" s="16" t="s">
        <v>346</v>
      </c>
      <c r="D95" s="16" t="s">
        <v>192</v>
      </c>
      <c r="E95" s="16" t="s">
        <v>347</v>
      </c>
      <c r="F95" s="17">
        <v>43939</v>
      </c>
      <c r="G95" s="15" t="str">
        <f>IF(Table42[[#This Row],[Customer ID]]=C96,DATEDIF(Table42[[#This Row],[Order Date]],F96,"D"),"NEXT")</f>
        <v>NEXT</v>
      </c>
    </row>
    <row r="96" spans="1:7" ht="14.25" customHeight="1" x14ac:dyDescent="0.35">
      <c r="A96" s="26">
        <v>24</v>
      </c>
      <c r="B96" s="16" t="s">
        <v>55</v>
      </c>
      <c r="C96" s="16" t="s">
        <v>56</v>
      </c>
      <c r="D96" s="16" t="s">
        <v>57</v>
      </c>
      <c r="E96" s="16" t="s">
        <v>58</v>
      </c>
      <c r="F96" s="17">
        <v>43842</v>
      </c>
      <c r="G96" s="15">
        <f>IF(Table42[[#This Row],[Customer ID]]=C97,DATEDIF(Table42[[#This Row],[Order Date]],F97,"D"),"NEXT")</f>
        <v>1</v>
      </c>
    </row>
    <row r="97" spans="1:7" ht="14.25" customHeight="1" x14ac:dyDescent="0.35">
      <c r="A97" s="26">
        <v>35</v>
      </c>
      <c r="B97" s="16" t="s">
        <v>60</v>
      </c>
      <c r="C97" s="16" t="s">
        <v>56</v>
      </c>
      <c r="D97" s="16" t="s">
        <v>61</v>
      </c>
      <c r="E97" s="16" t="s">
        <v>58</v>
      </c>
      <c r="F97" s="17">
        <v>43843</v>
      </c>
      <c r="G97" s="15">
        <f>IF(Table42[[#This Row],[Customer ID]]=C98,DATEDIF(Table42[[#This Row],[Order Date]],F98,"D"),"NEXT")</f>
        <v>1</v>
      </c>
    </row>
    <row r="98" spans="1:7" ht="14.25" customHeight="1" x14ac:dyDescent="0.35">
      <c r="A98" s="26">
        <v>46</v>
      </c>
      <c r="B98" s="16" t="s">
        <v>63</v>
      </c>
      <c r="C98" s="16" t="s">
        <v>56</v>
      </c>
      <c r="D98" s="16" t="s">
        <v>64</v>
      </c>
      <c r="E98" s="16" t="s">
        <v>58</v>
      </c>
      <c r="F98" s="17">
        <v>43844</v>
      </c>
      <c r="G98" s="15">
        <f>IF(Table42[[#This Row],[Customer ID]]=C99,DATEDIF(Table42[[#This Row],[Order Date]],F99,"D"),"NEXT")</f>
        <v>1</v>
      </c>
    </row>
    <row r="99" spans="1:7" ht="14.25" customHeight="1" x14ac:dyDescent="0.35">
      <c r="A99" s="26">
        <v>57</v>
      </c>
      <c r="B99" s="16" t="s">
        <v>66</v>
      </c>
      <c r="C99" s="16" t="s">
        <v>56</v>
      </c>
      <c r="D99" s="16" t="s">
        <v>67</v>
      </c>
      <c r="E99" s="16" t="s">
        <v>58</v>
      </c>
      <c r="F99" s="17">
        <v>43845</v>
      </c>
      <c r="G99" s="15">
        <f>IF(Table42[[#This Row],[Customer ID]]=C100,DATEDIF(Table42[[#This Row],[Order Date]],F100,"D"),"NEXT")</f>
        <v>1</v>
      </c>
    </row>
    <row r="100" spans="1:7" ht="14.25" customHeight="1" x14ac:dyDescent="0.35">
      <c r="A100" s="26">
        <v>68</v>
      </c>
      <c r="B100" s="16" t="s">
        <v>69</v>
      </c>
      <c r="C100" s="16" t="s">
        <v>56</v>
      </c>
      <c r="D100" s="16" t="s">
        <v>70</v>
      </c>
      <c r="E100" s="16" t="s">
        <v>58</v>
      </c>
      <c r="F100" s="17">
        <v>43846</v>
      </c>
      <c r="G100" s="15" t="str">
        <f>IF(Table42[[#This Row],[Customer ID]]=C101,DATEDIF(Table42[[#This Row],[Order Date]],F101,"D"),"NEXT")</f>
        <v>NEXT</v>
      </c>
    </row>
    <row r="101" spans="1:7" ht="14.25" customHeight="1" x14ac:dyDescent="0.35">
      <c r="A101" s="26">
        <v>14</v>
      </c>
      <c r="B101" s="16" t="s">
        <v>361</v>
      </c>
      <c r="C101" s="16" t="s">
        <v>362</v>
      </c>
      <c r="D101" s="16" t="s">
        <v>196</v>
      </c>
      <c r="E101" s="16" t="s">
        <v>363</v>
      </c>
      <c r="F101" s="17">
        <v>43940</v>
      </c>
      <c r="G101" s="15">
        <f>IF(Table42[[#This Row],[Customer ID]]=C102,DATEDIF(Table42[[#This Row],[Order Date]],F102,"D"),"NEXT")</f>
        <v>1</v>
      </c>
    </row>
    <row r="102" spans="1:7" ht="14.25" customHeight="1" x14ac:dyDescent="0.35">
      <c r="A102" s="26">
        <v>15</v>
      </c>
      <c r="B102" s="16" t="s">
        <v>365</v>
      </c>
      <c r="C102" s="16" t="s">
        <v>362</v>
      </c>
      <c r="D102" s="16" t="s">
        <v>200</v>
      </c>
      <c r="E102" s="16" t="s">
        <v>363</v>
      </c>
      <c r="F102" s="17">
        <v>43941</v>
      </c>
      <c r="G102" s="15">
        <f>IF(Table42[[#This Row],[Customer ID]]=C103,DATEDIF(Table42[[#This Row],[Order Date]],F103,"D"),"NEXT")</f>
        <v>1</v>
      </c>
    </row>
    <row r="103" spans="1:7" ht="14.25" customHeight="1" x14ac:dyDescent="0.35">
      <c r="A103" s="26">
        <v>16</v>
      </c>
      <c r="B103" s="16" t="s">
        <v>367</v>
      </c>
      <c r="C103" s="16" t="s">
        <v>362</v>
      </c>
      <c r="D103" s="16" t="s">
        <v>204</v>
      </c>
      <c r="E103" s="16" t="s">
        <v>363</v>
      </c>
      <c r="F103" s="17">
        <v>43942</v>
      </c>
      <c r="G103" s="15" t="str">
        <f>IF(Table42[[#This Row],[Customer ID]]=C104,DATEDIF(Table42[[#This Row],[Order Date]],F104,"D"),"NEXT")</f>
        <v>NEXT</v>
      </c>
    </row>
    <row r="104" spans="1:7" ht="14.25" customHeight="1" x14ac:dyDescent="0.35">
      <c r="A104" s="26">
        <v>17</v>
      </c>
      <c r="B104" s="16" t="s">
        <v>369</v>
      </c>
      <c r="C104" s="16" t="s">
        <v>370</v>
      </c>
      <c r="D104" s="16" t="s">
        <v>207</v>
      </c>
      <c r="E104" s="16" t="s">
        <v>371</v>
      </c>
      <c r="F104" s="17">
        <v>43943</v>
      </c>
      <c r="G104" s="15">
        <f>IF(Table42[[#This Row],[Customer ID]]=C105,DATEDIF(Table42[[#This Row],[Order Date]],F105,"D"),"NEXT")</f>
        <v>1</v>
      </c>
    </row>
    <row r="105" spans="1:7" ht="14.25" customHeight="1" x14ac:dyDescent="0.35">
      <c r="A105" s="26">
        <v>18</v>
      </c>
      <c r="B105" s="16" t="s">
        <v>373</v>
      </c>
      <c r="C105" s="16" t="s">
        <v>370</v>
      </c>
      <c r="D105" s="16" t="s">
        <v>172</v>
      </c>
      <c r="E105" s="16" t="s">
        <v>371</v>
      </c>
      <c r="F105" s="17">
        <v>43944</v>
      </c>
      <c r="G105" s="15">
        <f>IF(Table42[[#This Row],[Customer ID]]=C106,DATEDIF(Table42[[#This Row],[Order Date]],F106,"D"),"NEXT")</f>
        <v>1</v>
      </c>
    </row>
    <row r="106" spans="1:7" ht="14.25" customHeight="1" x14ac:dyDescent="0.35">
      <c r="A106" s="26">
        <v>19</v>
      </c>
      <c r="B106" s="16" t="s">
        <v>375</v>
      </c>
      <c r="C106" s="16" t="s">
        <v>370</v>
      </c>
      <c r="D106" s="16" t="s">
        <v>215</v>
      </c>
      <c r="E106" s="16" t="s">
        <v>371</v>
      </c>
      <c r="F106" s="17">
        <v>43945</v>
      </c>
      <c r="G106" s="15">
        <f>IF(Table42[[#This Row],[Customer ID]]=C107,DATEDIF(Table42[[#This Row],[Order Date]],F107,"D"),"NEXT")</f>
        <v>1</v>
      </c>
    </row>
    <row r="107" spans="1:7" ht="14.25" customHeight="1" x14ac:dyDescent="0.35">
      <c r="A107" s="26">
        <v>20</v>
      </c>
      <c r="B107" s="16" t="s">
        <v>377</v>
      </c>
      <c r="C107" s="16" t="s">
        <v>370</v>
      </c>
      <c r="D107" s="16" t="s">
        <v>219</v>
      </c>
      <c r="E107" s="16" t="s">
        <v>371</v>
      </c>
      <c r="F107" s="17">
        <v>43946</v>
      </c>
      <c r="G107" s="15">
        <f>IF(Table42[[#This Row],[Customer ID]]=C108,DATEDIF(Table42[[#This Row],[Order Date]],F108,"D"),"NEXT")</f>
        <v>1</v>
      </c>
    </row>
    <row r="108" spans="1:7" ht="14.25" customHeight="1" x14ac:dyDescent="0.35">
      <c r="A108" s="26">
        <v>21</v>
      </c>
      <c r="B108" s="16" t="s">
        <v>379</v>
      </c>
      <c r="C108" s="16" t="s">
        <v>370</v>
      </c>
      <c r="D108" s="16" t="s">
        <v>222</v>
      </c>
      <c r="E108" s="16" t="s">
        <v>371</v>
      </c>
      <c r="F108" s="17">
        <v>43947</v>
      </c>
      <c r="G108" s="15">
        <f>IF(Table42[[#This Row],[Customer ID]]=C109,DATEDIF(Table42[[#This Row],[Order Date]],F109,"D"),"NEXT")</f>
        <v>1</v>
      </c>
    </row>
    <row r="109" spans="1:7" ht="14.25" customHeight="1" x14ac:dyDescent="0.35">
      <c r="A109" s="26">
        <v>22</v>
      </c>
      <c r="B109" s="16" t="s">
        <v>381</v>
      </c>
      <c r="C109" s="16" t="s">
        <v>370</v>
      </c>
      <c r="D109" s="16" t="s">
        <v>225</v>
      </c>
      <c r="E109" s="16" t="s">
        <v>371</v>
      </c>
      <c r="F109" s="17">
        <v>43948</v>
      </c>
      <c r="G109" s="15">
        <f>IF(Table42[[#This Row],[Customer ID]]=C110,DATEDIF(Table42[[#This Row],[Order Date]],F110,"D"),"NEXT")</f>
        <v>1</v>
      </c>
    </row>
    <row r="110" spans="1:7" ht="14.25" customHeight="1" x14ac:dyDescent="0.35">
      <c r="A110" s="26">
        <v>23</v>
      </c>
      <c r="B110" s="16" t="s">
        <v>383</v>
      </c>
      <c r="C110" s="16" t="s">
        <v>370</v>
      </c>
      <c r="D110" s="16" t="s">
        <v>228</v>
      </c>
      <c r="E110" s="16" t="s">
        <v>371</v>
      </c>
      <c r="F110" s="17">
        <v>43949</v>
      </c>
      <c r="G110" s="15" t="str">
        <f>IF(Table42[[#This Row],[Customer ID]]=C111,DATEDIF(Table42[[#This Row],[Order Date]],F111,"D"),"NEXT")</f>
        <v>NEXT</v>
      </c>
    </row>
    <row r="111" spans="1:7" ht="14.25" customHeight="1" x14ac:dyDescent="0.35">
      <c r="A111" s="26">
        <v>25</v>
      </c>
      <c r="B111" s="16" t="s">
        <v>385</v>
      </c>
      <c r="C111" s="16" t="s">
        <v>386</v>
      </c>
      <c r="D111" s="16" t="s">
        <v>232</v>
      </c>
      <c r="E111" s="16" t="s">
        <v>387</v>
      </c>
      <c r="F111" s="17">
        <v>43950</v>
      </c>
      <c r="G111" s="15">
        <f>IF(Table42[[#This Row],[Customer ID]]=C112,DATEDIF(Table42[[#This Row],[Order Date]],F112,"D"),"NEXT")</f>
        <v>1</v>
      </c>
    </row>
    <row r="112" spans="1:7" ht="14.25" customHeight="1" x14ac:dyDescent="0.35">
      <c r="A112" s="26">
        <v>26</v>
      </c>
      <c r="B112" s="16" t="s">
        <v>389</v>
      </c>
      <c r="C112" s="16" t="s">
        <v>386</v>
      </c>
      <c r="D112" s="16" t="s">
        <v>236</v>
      </c>
      <c r="E112" s="16" t="s">
        <v>387</v>
      </c>
      <c r="F112" s="17">
        <v>43951</v>
      </c>
      <c r="G112" s="15">
        <f>IF(Table42[[#This Row],[Customer ID]]=C113,DATEDIF(Table42[[#This Row],[Order Date]],F113,"D"),"NEXT")</f>
        <v>1</v>
      </c>
    </row>
    <row r="113" spans="1:7" ht="14.25" customHeight="1" x14ac:dyDescent="0.35">
      <c r="A113" s="26">
        <v>27</v>
      </c>
      <c r="B113" s="16" t="s">
        <v>391</v>
      </c>
      <c r="C113" s="16" t="s">
        <v>386</v>
      </c>
      <c r="D113" s="16" t="s">
        <v>239</v>
      </c>
      <c r="E113" s="16" t="s">
        <v>387</v>
      </c>
      <c r="F113" s="17">
        <v>43952</v>
      </c>
      <c r="G113" s="15">
        <f>IF(Table42[[#This Row],[Customer ID]]=C114,DATEDIF(Table42[[#This Row],[Order Date]],F114,"D"),"NEXT")</f>
        <v>1</v>
      </c>
    </row>
    <row r="114" spans="1:7" ht="14.25" customHeight="1" x14ac:dyDescent="0.35">
      <c r="A114" s="26">
        <v>28</v>
      </c>
      <c r="B114" s="16" t="s">
        <v>393</v>
      </c>
      <c r="C114" s="16" t="s">
        <v>386</v>
      </c>
      <c r="D114" s="16" t="s">
        <v>19</v>
      </c>
      <c r="E114" s="16" t="s">
        <v>387</v>
      </c>
      <c r="F114" s="17">
        <v>43953</v>
      </c>
      <c r="G114" s="15">
        <f>IF(Table42[[#This Row],[Customer ID]]=C115,DATEDIF(Table42[[#This Row],[Order Date]],F115,"D"),"NEXT")</f>
        <v>1</v>
      </c>
    </row>
    <row r="115" spans="1:7" ht="14.25" customHeight="1" x14ac:dyDescent="0.35">
      <c r="A115" s="26">
        <v>29</v>
      </c>
      <c r="B115" s="16" t="s">
        <v>395</v>
      </c>
      <c r="C115" s="16" t="s">
        <v>386</v>
      </c>
      <c r="D115" s="16" t="s">
        <v>24</v>
      </c>
      <c r="E115" s="16" t="s">
        <v>387</v>
      </c>
      <c r="F115" s="17">
        <v>43954</v>
      </c>
      <c r="G115" s="15" t="str">
        <f>IF(Table42[[#This Row],[Customer ID]]=C116,DATEDIF(Table42[[#This Row],[Order Date]],F116,"D"),"NEXT")</f>
        <v>NEXT</v>
      </c>
    </row>
    <row r="116" spans="1:7" ht="14.25" customHeight="1" x14ac:dyDescent="0.35">
      <c r="A116" s="26">
        <v>30</v>
      </c>
      <c r="B116" s="16" t="s">
        <v>397</v>
      </c>
      <c r="C116" s="16" t="s">
        <v>398</v>
      </c>
      <c r="D116" s="16" t="s">
        <v>27</v>
      </c>
      <c r="E116" s="16" t="s">
        <v>399</v>
      </c>
      <c r="F116" s="17">
        <v>43955</v>
      </c>
      <c r="G116" s="15">
        <f>IF(Table42[[#This Row],[Customer ID]]=C117,DATEDIF(Table42[[#This Row],[Order Date]],F117,"D"),"NEXT")</f>
        <v>1</v>
      </c>
    </row>
    <row r="117" spans="1:7" ht="14.25" customHeight="1" x14ac:dyDescent="0.35">
      <c r="A117" s="26">
        <v>31</v>
      </c>
      <c r="B117" s="16" t="s">
        <v>401</v>
      </c>
      <c r="C117" s="16" t="s">
        <v>398</v>
      </c>
      <c r="D117" s="16" t="s">
        <v>30</v>
      </c>
      <c r="E117" s="16" t="s">
        <v>399</v>
      </c>
      <c r="F117" s="17">
        <v>43956</v>
      </c>
      <c r="G117" s="15" t="str">
        <f>IF(Table42[[#This Row],[Customer ID]]=C118,DATEDIF(Table42[[#This Row],[Order Date]],F118,"D"),"NEXT")</f>
        <v>NEXT</v>
      </c>
    </row>
    <row r="118" spans="1:7" ht="14.25" customHeight="1" x14ac:dyDescent="0.35">
      <c r="A118" s="26">
        <v>32</v>
      </c>
      <c r="B118" s="16" t="s">
        <v>403</v>
      </c>
      <c r="C118" s="16" t="s">
        <v>404</v>
      </c>
      <c r="D118" s="16" t="s">
        <v>33</v>
      </c>
      <c r="E118" s="16" t="s">
        <v>405</v>
      </c>
      <c r="F118" s="17">
        <v>43957</v>
      </c>
      <c r="G118" s="15">
        <f>IF(Table42[[#This Row],[Customer ID]]=C119,DATEDIF(Table42[[#This Row],[Order Date]],F119,"D"),"NEXT")</f>
        <v>1</v>
      </c>
    </row>
    <row r="119" spans="1:7" ht="14.25" customHeight="1" x14ac:dyDescent="0.35">
      <c r="A119" s="26">
        <v>33</v>
      </c>
      <c r="B119" s="16" t="s">
        <v>407</v>
      </c>
      <c r="C119" s="16" t="s">
        <v>404</v>
      </c>
      <c r="D119" s="16" t="s">
        <v>36</v>
      </c>
      <c r="E119" s="16" t="s">
        <v>405</v>
      </c>
      <c r="F119" s="17">
        <v>43958</v>
      </c>
      <c r="G119" s="15">
        <f>IF(Table42[[#This Row],[Customer ID]]=C120,DATEDIF(Table42[[#This Row],[Order Date]],F120,"D"),"NEXT")</f>
        <v>1</v>
      </c>
    </row>
    <row r="120" spans="1:7" ht="14.25" customHeight="1" x14ac:dyDescent="0.35">
      <c r="A120" s="26">
        <v>34</v>
      </c>
      <c r="B120" s="16" t="s">
        <v>409</v>
      </c>
      <c r="C120" s="16" t="s">
        <v>404</v>
      </c>
      <c r="D120" s="16" t="s">
        <v>40</v>
      </c>
      <c r="E120" s="16" t="s">
        <v>405</v>
      </c>
      <c r="F120" s="17">
        <v>43959</v>
      </c>
      <c r="G120" s="15" t="str">
        <f>IF(Table42[[#This Row],[Customer ID]]=C121,DATEDIF(Table42[[#This Row],[Order Date]],F121,"D"),"NEXT")</f>
        <v>NEXT</v>
      </c>
    </row>
    <row r="121" spans="1:7" ht="14.25" customHeight="1" x14ac:dyDescent="0.35">
      <c r="A121" s="26">
        <v>36</v>
      </c>
      <c r="B121" s="16" t="s">
        <v>411</v>
      </c>
      <c r="C121" s="16" t="s">
        <v>412</v>
      </c>
      <c r="D121" s="16" t="s">
        <v>44</v>
      </c>
      <c r="E121" s="16" t="s">
        <v>413</v>
      </c>
      <c r="F121" s="17">
        <v>43960</v>
      </c>
      <c r="G121" s="15">
        <f>IF(Table42[[#This Row],[Customer ID]]=C122,DATEDIF(Table42[[#This Row],[Order Date]],F122,"D"),"NEXT")</f>
        <v>1</v>
      </c>
    </row>
    <row r="122" spans="1:7" ht="14.25" customHeight="1" x14ac:dyDescent="0.35">
      <c r="A122" s="26">
        <v>37</v>
      </c>
      <c r="B122" s="16" t="s">
        <v>415</v>
      </c>
      <c r="C122" s="16" t="s">
        <v>412</v>
      </c>
      <c r="D122" s="16" t="s">
        <v>48</v>
      </c>
      <c r="E122" s="16" t="s">
        <v>413</v>
      </c>
      <c r="F122" s="17">
        <v>43961</v>
      </c>
      <c r="G122" s="15" t="str">
        <f>IF(Table42[[#This Row],[Customer ID]]=C123,DATEDIF(Table42[[#This Row],[Order Date]],F123,"D"),"NEXT")</f>
        <v>NEXT</v>
      </c>
    </row>
    <row r="123" spans="1:7" ht="14.25" customHeight="1" x14ac:dyDescent="0.35">
      <c r="A123" s="26">
        <v>38</v>
      </c>
      <c r="B123" s="16" t="s">
        <v>417</v>
      </c>
      <c r="C123" s="16" t="s">
        <v>418</v>
      </c>
      <c r="D123" s="16" t="s">
        <v>51</v>
      </c>
      <c r="E123" s="16" t="s">
        <v>419</v>
      </c>
      <c r="F123" s="17">
        <v>43962</v>
      </c>
      <c r="G123" s="15">
        <f>IF(Table42[[#This Row],[Customer ID]]=C124,DATEDIF(Table42[[#This Row],[Order Date]],F124,"D"),"NEXT")</f>
        <v>1</v>
      </c>
    </row>
    <row r="124" spans="1:7" ht="14.25" customHeight="1" x14ac:dyDescent="0.35">
      <c r="A124" s="26">
        <v>39</v>
      </c>
      <c r="B124" s="16" t="s">
        <v>421</v>
      </c>
      <c r="C124" s="16" t="s">
        <v>418</v>
      </c>
      <c r="D124" s="16" t="s">
        <v>53</v>
      </c>
      <c r="E124" s="16" t="s">
        <v>419</v>
      </c>
      <c r="F124" s="17">
        <v>43963</v>
      </c>
      <c r="G124" s="15" t="str">
        <f>IF(Table42[[#This Row],[Customer ID]]=C125,DATEDIF(Table42[[#This Row],[Order Date]],F125,"D"),"NEXT")</f>
        <v>NEXT</v>
      </c>
    </row>
    <row r="125" spans="1:7" ht="14.25" customHeight="1" x14ac:dyDescent="0.35">
      <c r="A125" s="26">
        <v>40</v>
      </c>
      <c r="B125" s="16" t="s">
        <v>423</v>
      </c>
      <c r="C125" s="16" t="s">
        <v>424</v>
      </c>
      <c r="D125" s="16" t="s">
        <v>57</v>
      </c>
      <c r="E125" s="16" t="s">
        <v>425</v>
      </c>
      <c r="F125" s="17">
        <v>43964</v>
      </c>
      <c r="G125" s="15">
        <f>IF(Table42[[#This Row],[Customer ID]]=C126,DATEDIF(Table42[[#This Row],[Order Date]],F126,"D"),"NEXT")</f>
        <v>1</v>
      </c>
    </row>
    <row r="126" spans="1:7" ht="14.25" customHeight="1" x14ac:dyDescent="0.35">
      <c r="A126" s="26">
        <v>41</v>
      </c>
      <c r="B126" s="16" t="s">
        <v>427</v>
      </c>
      <c r="C126" s="16" t="s">
        <v>424</v>
      </c>
      <c r="D126" s="16" t="s">
        <v>61</v>
      </c>
      <c r="E126" s="16" t="s">
        <v>425</v>
      </c>
      <c r="F126" s="17">
        <v>43965</v>
      </c>
      <c r="G126" s="15">
        <f>IF(Table42[[#This Row],[Customer ID]]=C127,DATEDIF(Table42[[#This Row],[Order Date]],F127,"D"),"NEXT")</f>
        <v>1</v>
      </c>
    </row>
    <row r="127" spans="1:7" ht="14.25" customHeight="1" x14ac:dyDescent="0.35">
      <c r="A127" s="26">
        <v>42</v>
      </c>
      <c r="B127" s="16" t="s">
        <v>429</v>
      </c>
      <c r="C127" s="16" t="s">
        <v>424</v>
      </c>
      <c r="D127" s="16" t="s">
        <v>64</v>
      </c>
      <c r="E127" s="16" t="s">
        <v>425</v>
      </c>
      <c r="F127" s="17">
        <v>43966</v>
      </c>
      <c r="G127" s="15">
        <f>IF(Table42[[#This Row],[Customer ID]]=C128,DATEDIF(Table42[[#This Row],[Order Date]],F128,"D"),"NEXT")</f>
        <v>1</v>
      </c>
    </row>
    <row r="128" spans="1:7" ht="14.25" customHeight="1" x14ac:dyDescent="0.35">
      <c r="A128" s="26">
        <v>43</v>
      </c>
      <c r="B128" s="16" t="s">
        <v>431</v>
      </c>
      <c r="C128" s="16" t="s">
        <v>424</v>
      </c>
      <c r="D128" s="16" t="s">
        <v>67</v>
      </c>
      <c r="E128" s="16" t="s">
        <v>425</v>
      </c>
      <c r="F128" s="17">
        <v>43967</v>
      </c>
      <c r="G128" s="15" t="str">
        <f>IF(Table42[[#This Row],[Customer ID]]=C129,DATEDIF(Table42[[#This Row],[Order Date]],F129,"D"),"NEXT")</f>
        <v>NEXT</v>
      </c>
    </row>
    <row r="129" spans="1:7" ht="14.25" customHeight="1" x14ac:dyDescent="0.35">
      <c r="A129" s="26">
        <v>44</v>
      </c>
      <c r="B129" s="16" t="s">
        <v>433</v>
      </c>
      <c r="C129" s="16" t="s">
        <v>434</v>
      </c>
      <c r="D129" s="16" t="s">
        <v>70</v>
      </c>
      <c r="E129" s="16" t="s">
        <v>435</v>
      </c>
      <c r="F129" s="17">
        <v>43968</v>
      </c>
      <c r="G129" s="15">
        <f>IF(Table42[[#This Row],[Customer ID]]=C130,DATEDIF(Table42[[#This Row],[Order Date]],F130,"D"),"NEXT")</f>
        <v>1</v>
      </c>
    </row>
    <row r="130" spans="1:7" ht="14.25" customHeight="1" x14ac:dyDescent="0.35">
      <c r="A130" s="26">
        <v>45</v>
      </c>
      <c r="B130" s="16" t="s">
        <v>437</v>
      </c>
      <c r="C130" s="16" t="s">
        <v>434</v>
      </c>
      <c r="D130" s="16" t="s">
        <v>74</v>
      </c>
      <c r="E130" s="16" t="s">
        <v>435</v>
      </c>
      <c r="F130" s="17">
        <v>43969</v>
      </c>
      <c r="G130" s="15">
        <f>IF(Table42[[#This Row],[Customer ID]]=C131,DATEDIF(Table42[[#This Row],[Order Date]],F131,"D"),"NEXT")</f>
        <v>1</v>
      </c>
    </row>
    <row r="131" spans="1:7" ht="14.25" customHeight="1" x14ac:dyDescent="0.35">
      <c r="A131" s="26">
        <v>47</v>
      </c>
      <c r="B131" s="16" t="s">
        <v>439</v>
      </c>
      <c r="C131" s="16" t="s">
        <v>434</v>
      </c>
      <c r="D131" s="16" t="s">
        <v>78</v>
      </c>
      <c r="E131" s="16" t="s">
        <v>435</v>
      </c>
      <c r="F131" s="17">
        <v>43970</v>
      </c>
      <c r="G131" s="15">
        <f>IF(Table42[[#This Row],[Customer ID]]=C132,DATEDIF(Table42[[#This Row],[Order Date]],F132,"D"),"NEXT")</f>
        <v>1</v>
      </c>
    </row>
    <row r="132" spans="1:7" ht="14.25" customHeight="1" x14ac:dyDescent="0.35">
      <c r="A132" s="26">
        <v>48</v>
      </c>
      <c r="B132" s="16" t="s">
        <v>441</v>
      </c>
      <c r="C132" s="16" t="s">
        <v>434</v>
      </c>
      <c r="D132" s="16" t="s">
        <v>82</v>
      </c>
      <c r="E132" s="16" t="s">
        <v>435</v>
      </c>
      <c r="F132" s="17">
        <v>43971</v>
      </c>
      <c r="G132" s="15">
        <f>IF(Table42[[#This Row],[Customer ID]]=C133,DATEDIF(Table42[[#This Row],[Order Date]],F133,"D"),"NEXT")</f>
        <v>1</v>
      </c>
    </row>
    <row r="133" spans="1:7" ht="14.25" customHeight="1" x14ac:dyDescent="0.35">
      <c r="A133" s="26">
        <v>49</v>
      </c>
      <c r="B133" s="16" t="s">
        <v>442</v>
      </c>
      <c r="C133" s="16" t="s">
        <v>434</v>
      </c>
      <c r="D133" s="16" t="s">
        <v>87</v>
      </c>
      <c r="E133" s="16" t="s">
        <v>435</v>
      </c>
      <c r="F133" s="17">
        <v>43972</v>
      </c>
      <c r="G133" s="15" t="str">
        <f>IF(Table42[[#This Row],[Customer ID]]=C134,DATEDIF(Table42[[#This Row],[Order Date]],F134,"D"),"NEXT")</f>
        <v>NEXT</v>
      </c>
    </row>
    <row r="134" spans="1:7" ht="14.25" customHeight="1" x14ac:dyDescent="0.35">
      <c r="A134" s="26">
        <v>50</v>
      </c>
      <c r="B134" s="16" t="s">
        <v>443</v>
      </c>
      <c r="C134" s="16" t="s">
        <v>444</v>
      </c>
      <c r="D134" s="16" t="s">
        <v>91</v>
      </c>
      <c r="E134" s="16" t="s">
        <v>445</v>
      </c>
      <c r="F134" s="17">
        <v>43973</v>
      </c>
      <c r="G134" s="15">
        <f>IF(Table42[[#This Row],[Customer ID]]=C135,DATEDIF(Table42[[#This Row],[Order Date]],F135,"D"),"NEXT")</f>
        <v>1</v>
      </c>
    </row>
    <row r="135" spans="1:7" ht="14.25" customHeight="1" x14ac:dyDescent="0.35">
      <c r="A135" s="26">
        <v>51</v>
      </c>
      <c r="B135" s="16" t="s">
        <v>446</v>
      </c>
      <c r="C135" s="16" t="s">
        <v>444</v>
      </c>
      <c r="D135" s="16" t="s">
        <v>94</v>
      </c>
      <c r="E135" s="16" t="s">
        <v>445</v>
      </c>
      <c r="F135" s="17">
        <v>43974</v>
      </c>
      <c r="G135" s="15" t="str">
        <f>IF(Table42[[#This Row],[Customer ID]]=C136,DATEDIF(Table42[[#This Row],[Order Date]],F136,"D"),"NEXT")</f>
        <v>NEXT</v>
      </c>
    </row>
    <row r="136" spans="1:7" ht="14.25" customHeight="1" x14ac:dyDescent="0.35">
      <c r="A136" s="26">
        <v>79</v>
      </c>
      <c r="B136" s="16" t="s">
        <v>72</v>
      </c>
      <c r="C136" s="16" t="s">
        <v>73</v>
      </c>
      <c r="D136" s="16" t="s">
        <v>74</v>
      </c>
      <c r="E136" s="16" t="s">
        <v>75</v>
      </c>
      <c r="F136" s="17">
        <v>43847</v>
      </c>
      <c r="G136" s="15">
        <f>IF(Table42[[#This Row],[Customer ID]]=C137,DATEDIF(Table42[[#This Row],[Order Date]],F137,"D"),"NEXT")</f>
        <v>1</v>
      </c>
    </row>
    <row r="137" spans="1:7" ht="14.25" customHeight="1" x14ac:dyDescent="0.35">
      <c r="A137" s="26">
        <v>90</v>
      </c>
      <c r="B137" s="16" t="s">
        <v>77</v>
      </c>
      <c r="C137" s="16" t="s">
        <v>73</v>
      </c>
      <c r="D137" s="16" t="s">
        <v>78</v>
      </c>
      <c r="E137" s="16" t="s">
        <v>75</v>
      </c>
      <c r="F137" s="17">
        <v>43848</v>
      </c>
      <c r="G137" s="15" t="str">
        <f>IF(Table42[[#This Row],[Customer ID]]=C138,DATEDIF(Table42[[#This Row],[Order Date]],F138,"D"),"NEXT")</f>
        <v>NEXT</v>
      </c>
    </row>
    <row r="138" spans="1:7" ht="14.25" customHeight="1" x14ac:dyDescent="0.35">
      <c r="A138" s="26">
        <v>52</v>
      </c>
      <c r="B138" s="16" t="s">
        <v>447</v>
      </c>
      <c r="C138" s="16" t="s">
        <v>448</v>
      </c>
      <c r="D138" s="16" t="s">
        <v>98</v>
      </c>
      <c r="E138" s="16" t="s">
        <v>449</v>
      </c>
      <c r="F138" s="17">
        <v>43975</v>
      </c>
      <c r="G138" s="15">
        <f>IF(Table42[[#This Row],[Customer ID]]=C139,DATEDIF(Table42[[#This Row],[Order Date]],F139,"D"),"NEXT")</f>
        <v>1</v>
      </c>
    </row>
    <row r="139" spans="1:7" ht="14.25" customHeight="1" x14ac:dyDescent="0.35">
      <c r="A139" s="26">
        <v>53</v>
      </c>
      <c r="B139" s="16" t="s">
        <v>451</v>
      </c>
      <c r="C139" s="16" t="s">
        <v>448</v>
      </c>
      <c r="D139" s="16" t="s">
        <v>102</v>
      </c>
      <c r="E139" s="16" t="s">
        <v>449</v>
      </c>
      <c r="F139" s="17">
        <v>43976</v>
      </c>
      <c r="G139" s="15" t="str">
        <f>IF(Table42[[#This Row],[Customer ID]]=C140,DATEDIF(Table42[[#This Row],[Order Date]],F140,"D"),"NEXT")</f>
        <v>NEXT</v>
      </c>
    </row>
    <row r="140" spans="1:7" ht="14.25" customHeight="1" x14ac:dyDescent="0.35">
      <c r="A140" s="26">
        <v>54</v>
      </c>
      <c r="B140" s="16" t="s">
        <v>453</v>
      </c>
      <c r="C140" s="16" t="s">
        <v>454</v>
      </c>
      <c r="D140" s="16" t="s">
        <v>106</v>
      </c>
      <c r="E140" s="16" t="s">
        <v>455</v>
      </c>
      <c r="F140" s="17">
        <v>43977</v>
      </c>
      <c r="G140" s="15" t="str">
        <f>IF(Table42[[#This Row],[Customer ID]]=C141,DATEDIF(Table42[[#This Row],[Order Date]],F141,"D"),"NEXT")</f>
        <v>NEXT</v>
      </c>
    </row>
    <row r="141" spans="1:7" ht="14.25" customHeight="1" x14ac:dyDescent="0.35">
      <c r="A141" s="26">
        <v>55</v>
      </c>
      <c r="B141" s="16" t="s">
        <v>457</v>
      </c>
      <c r="C141" s="16" t="s">
        <v>458</v>
      </c>
      <c r="D141" s="16" t="s">
        <v>110</v>
      </c>
      <c r="E141" s="16" t="s">
        <v>459</v>
      </c>
      <c r="F141" s="17">
        <v>43978</v>
      </c>
      <c r="G141" s="15">
        <f>IF(Table42[[#This Row],[Customer ID]]=C142,DATEDIF(Table42[[#This Row],[Order Date]],F142,"D"),"NEXT")</f>
        <v>1</v>
      </c>
    </row>
    <row r="142" spans="1:7" ht="14.25" customHeight="1" x14ac:dyDescent="0.35">
      <c r="A142" s="26">
        <v>56</v>
      </c>
      <c r="B142" s="16" t="s">
        <v>461</v>
      </c>
      <c r="C142" s="16" t="s">
        <v>458</v>
      </c>
      <c r="D142" s="16" t="s">
        <v>114</v>
      </c>
      <c r="E142" s="16" t="s">
        <v>459</v>
      </c>
      <c r="F142" s="17">
        <v>43979</v>
      </c>
      <c r="G142" s="15" t="str">
        <f>IF(Table42[[#This Row],[Customer ID]]=C143,DATEDIF(Table42[[#This Row],[Order Date]],F143,"D"),"NEXT")</f>
        <v>NEXT</v>
      </c>
    </row>
    <row r="143" spans="1:7" ht="14.25" customHeight="1" x14ac:dyDescent="0.35">
      <c r="A143" s="26">
        <v>58</v>
      </c>
      <c r="B143" s="16" t="s">
        <v>463</v>
      </c>
      <c r="C143" s="16" t="s">
        <v>464</v>
      </c>
      <c r="D143" s="16" t="s">
        <v>118</v>
      </c>
      <c r="E143" s="16" t="s">
        <v>465</v>
      </c>
      <c r="F143" s="17">
        <v>43980</v>
      </c>
      <c r="G143" s="15">
        <f>IF(Table42[[#This Row],[Customer ID]]=C144,DATEDIF(Table42[[#This Row],[Order Date]],F144,"D"),"NEXT")</f>
        <v>1</v>
      </c>
    </row>
    <row r="144" spans="1:7" ht="14.25" customHeight="1" x14ac:dyDescent="0.35">
      <c r="A144" s="26">
        <v>59</v>
      </c>
      <c r="B144" s="16" t="s">
        <v>467</v>
      </c>
      <c r="C144" s="16" t="s">
        <v>464</v>
      </c>
      <c r="D144" s="16" t="s">
        <v>121</v>
      </c>
      <c r="E144" s="16" t="s">
        <v>465</v>
      </c>
      <c r="F144" s="17">
        <v>43981</v>
      </c>
      <c r="G144" s="15" t="str">
        <f>IF(Table42[[#This Row],[Customer ID]]=C145,DATEDIF(Table42[[#This Row],[Order Date]],F145,"D"),"NEXT")</f>
        <v>NEXT</v>
      </c>
    </row>
    <row r="145" spans="1:7" ht="14.25" customHeight="1" x14ac:dyDescent="0.35">
      <c r="A145" s="26">
        <v>60</v>
      </c>
      <c r="B145" s="16" t="s">
        <v>469</v>
      </c>
      <c r="C145" s="16" t="s">
        <v>470</v>
      </c>
      <c r="D145" s="16" t="s">
        <v>124</v>
      </c>
      <c r="E145" s="16" t="s">
        <v>471</v>
      </c>
      <c r="F145" s="17">
        <v>43982</v>
      </c>
      <c r="G145" s="15">
        <f>IF(Table42[[#This Row],[Customer ID]]=C146,DATEDIF(Table42[[#This Row],[Order Date]],F146,"D"),"NEXT")</f>
        <v>1</v>
      </c>
    </row>
    <row r="146" spans="1:7" ht="14.25" customHeight="1" x14ac:dyDescent="0.35">
      <c r="A146" s="26">
        <v>61</v>
      </c>
      <c r="B146" s="16" t="s">
        <v>473</v>
      </c>
      <c r="C146" s="16" t="s">
        <v>470</v>
      </c>
      <c r="D146" s="16" t="s">
        <v>128</v>
      </c>
      <c r="E146" s="16" t="s">
        <v>471</v>
      </c>
      <c r="F146" s="17">
        <v>43983</v>
      </c>
      <c r="G146" s="15">
        <f>IF(Table42[[#This Row],[Customer ID]]=C147,DATEDIF(Table42[[#This Row],[Order Date]],F147,"D"),"NEXT")</f>
        <v>1</v>
      </c>
    </row>
    <row r="147" spans="1:7" ht="14.25" customHeight="1" x14ac:dyDescent="0.35">
      <c r="A147" s="26">
        <v>62</v>
      </c>
      <c r="B147" s="16" t="s">
        <v>475</v>
      </c>
      <c r="C147" s="16" t="s">
        <v>470</v>
      </c>
      <c r="D147" s="16" t="s">
        <v>131</v>
      </c>
      <c r="E147" s="16" t="s">
        <v>471</v>
      </c>
      <c r="F147" s="17">
        <v>43984</v>
      </c>
      <c r="G147" s="15" t="str">
        <f>IF(Table42[[#This Row],[Customer ID]]=C148,DATEDIF(Table42[[#This Row],[Order Date]],F148,"D"),"NEXT")</f>
        <v>NEXT</v>
      </c>
    </row>
    <row r="148" spans="1:7" ht="14.25" customHeight="1" x14ac:dyDescent="0.35">
      <c r="A148" s="26">
        <v>63</v>
      </c>
      <c r="B148" s="16" t="s">
        <v>477</v>
      </c>
      <c r="C148" s="16" t="s">
        <v>478</v>
      </c>
      <c r="D148" s="16" t="s">
        <v>134</v>
      </c>
      <c r="E148" s="16" t="s">
        <v>479</v>
      </c>
      <c r="F148" s="17">
        <v>43985</v>
      </c>
      <c r="G148" s="15" t="str">
        <f>IF(Table42[[#This Row],[Customer ID]]=C149,DATEDIF(Table42[[#This Row],[Order Date]],F149,"D"),"NEXT")</f>
        <v>NEXT</v>
      </c>
    </row>
    <row r="149" spans="1:7" ht="14.25" customHeight="1" x14ac:dyDescent="0.35">
      <c r="A149" s="26">
        <v>64</v>
      </c>
      <c r="B149" s="16" t="s">
        <v>481</v>
      </c>
      <c r="C149" s="16" t="s">
        <v>482</v>
      </c>
      <c r="D149" s="16" t="s">
        <v>138</v>
      </c>
      <c r="E149" s="16" t="s">
        <v>483</v>
      </c>
      <c r="F149" s="17">
        <v>43986</v>
      </c>
      <c r="G149" s="15">
        <f>IF(Table42[[#This Row],[Customer ID]]=C150,DATEDIF(Table42[[#This Row],[Order Date]],F150,"D"),"NEXT")</f>
        <v>1</v>
      </c>
    </row>
    <row r="150" spans="1:7" ht="14.25" customHeight="1" x14ac:dyDescent="0.35">
      <c r="A150" s="26">
        <v>65</v>
      </c>
      <c r="B150" s="16" t="s">
        <v>485</v>
      </c>
      <c r="C150" s="16" t="s">
        <v>482</v>
      </c>
      <c r="D150" s="16" t="s">
        <v>142</v>
      </c>
      <c r="E150" s="16" t="s">
        <v>483</v>
      </c>
      <c r="F150" s="17">
        <v>43987</v>
      </c>
      <c r="G150" s="15" t="str">
        <f>IF(Table42[[#This Row],[Customer ID]]=C151,DATEDIF(Table42[[#This Row],[Order Date]],F151,"D"),"NEXT")</f>
        <v>NEXT</v>
      </c>
    </row>
    <row r="151" spans="1:7" ht="14.25" customHeight="1" x14ac:dyDescent="0.35">
      <c r="A151" s="26">
        <v>66</v>
      </c>
      <c r="B151" s="16" t="s">
        <v>487</v>
      </c>
      <c r="C151" s="16" t="s">
        <v>488</v>
      </c>
      <c r="D151" s="16" t="s">
        <v>146</v>
      </c>
      <c r="E151" s="16" t="s">
        <v>489</v>
      </c>
      <c r="F151" s="17">
        <v>43988</v>
      </c>
      <c r="G151" s="15">
        <f>IF(Table42[[#This Row],[Customer ID]]=C152,DATEDIF(Table42[[#This Row],[Order Date]],F152,"D"),"NEXT")</f>
        <v>1</v>
      </c>
    </row>
    <row r="152" spans="1:7" ht="14.25" customHeight="1" x14ac:dyDescent="0.35">
      <c r="A152" s="26">
        <v>67</v>
      </c>
      <c r="B152" s="16" t="s">
        <v>491</v>
      </c>
      <c r="C152" s="16" t="s">
        <v>488</v>
      </c>
      <c r="D152" s="16" t="s">
        <v>150</v>
      </c>
      <c r="E152" s="16" t="s">
        <v>489</v>
      </c>
      <c r="F152" s="17">
        <v>43989</v>
      </c>
      <c r="G152" s="15">
        <f>IF(Table42[[#This Row],[Customer ID]]=C153,DATEDIF(Table42[[#This Row],[Order Date]],F153,"D"),"NEXT")</f>
        <v>1</v>
      </c>
    </row>
    <row r="153" spans="1:7" ht="14.25" customHeight="1" x14ac:dyDescent="0.35">
      <c r="A153" s="26">
        <v>69</v>
      </c>
      <c r="B153" s="16" t="s">
        <v>493</v>
      </c>
      <c r="C153" s="16" t="s">
        <v>488</v>
      </c>
      <c r="D153" s="16" t="s">
        <v>154</v>
      </c>
      <c r="E153" s="16" t="s">
        <v>489</v>
      </c>
      <c r="F153" s="17">
        <v>43990</v>
      </c>
      <c r="G153" s="15">
        <f>IF(Table42[[#This Row],[Customer ID]]=C154,DATEDIF(Table42[[#This Row],[Order Date]],F154,"D"),"NEXT")</f>
        <v>1</v>
      </c>
    </row>
    <row r="154" spans="1:7" ht="14.25" customHeight="1" x14ac:dyDescent="0.35">
      <c r="A154" s="26">
        <v>70</v>
      </c>
      <c r="B154" s="16" t="s">
        <v>495</v>
      </c>
      <c r="C154" s="16" t="s">
        <v>488</v>
      </c>
      <c r="D154" s="16" t="s">
        <v>157</v>
      </c>
      <c r="E154" s="16" t="s">
        <v>489</v>
      </c>
      <c r="F154" s="17">
        <v>43991</v>
      </c>
      <c r="G154" s="15">
        <f>IF(Table42[[#This Row],[Customer ID]]=C155,DATEDIF(Table42[[#This Row],[Order Date]],F155,"D"),"NEXT")</f>
        <v>1</v>
      </c>
    </row>
    <row r="155" spans="1:7" ht="14.25" customHeight="1" x14ac:dyDescent="0.35">
      <c r="A155" s="26">
        <v>71</v>
      </c>
      <c r="B155" s="16" t="s">
        <v>497</v>
      </c>
      <c r="C155" s="16" t="s">
        <v>488</v>
      </c>
      <c r="D155" s="16" t="s">
        <v>162</v>
      </c>
      <c r="E155" s="16" t="s">
        <v>489</v>
      </c>
      <c r="F155" s="17">
        <v>43992</v>
      </c>
      <c r="G155" s="15" t="str">
        <f>IF(Table42[[#This Row],[Customer ID]]=C156,DATEDIF(Table42[[#This Row],[Order Date]],F156,"D"),"NEXT")</f>
        <v>NEXT</v>
      </c>
    </row>
    <row r="156" spans="1:7" ht="14.25" customHeight="1" x14ac:dyDescent="0.35">
      <c r="A156" s="26">
        <v>72</v>
      </c>
      <c r="B156" s="16" t="s">
        <v>499</v>
      </c>
      <c r="C156" s="16" t="s">
        <v>500</v>
      </c>
      <c r="D156" s="16" t="s">
        <v>166</v>
      </c>
      <c r="E156" s="16" t="s">
        <v>501</v>
      </c>
      <c r="F156" s="17">
        <v>43993</v>
      </c>
      <c r="G156" s="15">
        <f>IF(Table42[[#This Row],[Customer ID]]=C157,DATEDIF(Table42[[#This Row],[Order Date]],F157,"D"),"NEXT")</f>
        <v>1</v>
      </c>
    </row>
    <row r="157" spans="1:7" ht="14.25" customHeight="1" x14ac:dyDescent="0.35">
      <c r="A157" s="26">
        <v>73</v>
      </c>
      <c r="B157" s="16" t="s">
        <v>503</v>
      </c>
      <c r="C157" s="16" t="s">
        <v>500</v>
      </c>
      <c r="D157" s="16" t="s">
        <v>169</v>
      </c>
      <c r="E157" s="16" t="s">
        <v>501</v>
      </c>
      <c r="F157" s="17">
        <v>43994</v>
      </c>
      <c r="G157" s="15" t="str">
        <f>IF(Table42[[#This Row],[Customer ID]]=C158,DATEDIF(Table42[[#This Row],[Order Date]],F158,"D"),"NEXT")</f>
        <v>NEXT</v>
      </c>
    </row>
    <row r="158" spans="1:7" ht="14.25" customHeight="1" x14ac:dyDescent="0.35">
      <c r="A158" s="26">
        <v>74</v>
      </c>
      <c r="B158" s="16" t="s">
        <v>505</v>
      </c>
      <c r="C158" s="16" t="s">
        <v>506</v>
      </c>
      <c r="D158" s="16" t="s">
        <v>172</v>
      </c>
      <c r="E158" s="16" t="s">
        <v>507</v>
      </c>
      <c r="F158" s="17">
        <v>43995</v>
      </c>
      <c r="G158" s="15">
        <f>IF(Table42[[#This Row],[Customer ID]]=C159,DATEDIF(Table42[[#This Row],[Order Date]],F159,"D"),"NEXT")</f>
        <v>1</v>
      </c>
    </row>
    <row r="159" spans="1:7" ht="14.25" customHeight="1" x14ac:dyDescent="0.35">
      <c r="A159" s="26">
        <v>75</v>
      </c>
      <c r="B159" s="16" t="s">
        <v>509</v>
      </c>
      <c r="C159" s="16" t="s">
        <v>506</v>
      </c>
      <c r="D159" s="16" t="s">
        <v>176</v>
      </c>
      <c r="E159" s="16" t="s">
        <v>507</v>
      </c>
      <c r="F159" s="17">
        <v>43996</v>
      </c>
      <c r="G159" s="15">
        <f>IF(Table42[[#This Row],[Customer ID]]=C160,DATEDIF(Table42[[#This Row],[Order Date]],F160,"D"),"NEXT")</f>
        <v>1</v>
      </c>
    </row>
    <row r="160" spans="1:7" ht="14.25" customHeight="1" x14ac:dyDescent="0.35">
      <c r="A160" s="26">
        <v>76</v>
      </c>
      <c r="B160" s="16" t="s">
        <v>511</v>
      </c>
      <c r="C160" s="16" t="s">
        <v>506</v>
      </c>
      <c r="D160" s="16" t="s">
        <v>180</v>
      </c>
      <c r="E160" s="16" t="s">
        <v>507</v>
      </c>
      <c r="F160" s="17">
        <v>43997</v>
      </c>
      <c r="G160" s="15" t="str">
        <f>IF(Table42[[#This Row],[Customer ID]]=C161,DATEDIF(Table42[[#This Row],[Order Date]],F161,"D"),"NEXT")</f>
        <v>NEXT</v>
      </c>
    </row>
    <row r="161" spans="1:7" ht="14.25" customHeight="1" x14ac:dyDescent="0.35">
      <c r="A161" s="26">
        <v>101</v>
      </c>
      <c r="B161" s="16" t="s">
        <v>80</v>
      </c>
      <c r="C161" s="16" t="s">
        <v>81</v>
      </c>
      <c r="D161" s="16" t="s">
        <v>82</v>
      </c>
      <c r="E161" s="16" t="s">
        <v>83</v>
      </c>
      <c r="F161" s="17">
        <v>43849</v>
      </c>
      <c r="G161" s="15" t="str">
        <f>IF(Table42[[#This Row],[Customer ID]]=C162,DATEDIF(Table42[[#This Row],[Order Date]],F162,"D"),"NEXT")</f>
        <v>NEXT</v>
      </c>
    </row>
    <row r="162" spans="1:7" ht="14.25" customHeight="1" x14ac:dyDescent="0.35">
      <c r="A162" s="26">
        <v>77</v>
      </c>
      <c r="B162" s="16" t="s">
        <v>513</v>
      </c>
      <c r="C162" s="16" t="s">
        <v>514</v>
      </c>
      <c r="D162" s="16" t="s">
        <v>184</v>
      </c>
      <c r="E162" s="16" t="s">
        <v>515</v>
      </c>
      <c r="F162" s="17">
        <v>43998</v>
      </c>
      <c r="G162" s="15">
        <f>IF(Table42[[#This Row],[Customer ID]]=C163,DATEDIF(Table42[[#This Row],[Order Date]],F163,"D"),"NEXT")</f>
        <v>1</v>
      </c>
    </row>
    <row r="163" spans="1:7" ht="14.25" customHeight="1" x14ac:dyDescent="0.35">
      <c r="A163" s="26">
        <v>78</v>
      </c>
      <c r="B163" s="16" t="s">
        <v>517</v>
      </c>
      <c r="C163" s="16" t="s">
        <v>514</v>
      </c>
      <c r="D163" s="16" t="s">
        <v>188</v>
      </c>
      <c r="E163" s="16" t="s">
        <v>515</v>
      </c>
      <c r="F163" s="17">
        <v>43999</v>
      </c>
      <c r="G163" s="15">
        <f>IF(Table42[[#This Row],[Customer ID]]=C164,DATEDIF(Table42[[#This Row],[Order Date]],F164,"D"),"NEXT")</f>
        <v>1</v>
      </c>
    </row>
    <row r="164" spans="1:7" ht="14.25" customHeight="1" x14ac:dyDescent="0.35">
      <c r="A164" s="26">
        <v>80</v>
      </c>
      <c r="B164" s="16" t="s">
        <v>519</v>
      </c>
      <c r="C164" s="16" t="s">
        <v>514</v>
      </c>
      <c r="D164" s="16" t="s">
        <v>192</v>
      </c>
      <c r="E164" s="16" t="s">
        <v>515</v>
      </c>
      <c r="F164" s="17">
        <v>44000</v>
      </c>
      <c r="G164" s="15" t="str">
        <f>IF(Table42[[#This Row],[Customer ID]]=C165,DATEDIF(Table42[[#This Row],[Order Date]],F165,"D"),"NEXT")</f>
        <v>NEXT</v>
      </c>
    </row>
    <row r="165" spans="1:7" ht="14.25" customHeight="1" x14ac:dyDescent="0.35">
      <c r="A165" s="26">
        <v>81</v>
      </c>
      <c r="B165" s="16" t="s">
        <v>520</v>
      </c>
      <c r="C165" s="16" t="s">
        <v>521</v>
      </c>
      <c r="D165" s="16" t="s">
        <v>196</v>
      </c>
      <c r="E165" s="16" t="s">
        <v>522</v>
      </c>
      <c r="F165" s="17">
        <v>44001</v>
      </c>
      <c r="G165" s="15" t="str">
        <f>IF(Table42[[#This Row],[Customer ID]]=C166,DATEDIF(Table42[[#This Row],[Order Date]],F166,"D"),"NEXT")</f>
        <v>NEXT</v>
      </c>
    </row>
    <row r="166" spans="1:7" ht="14.25" customHeight="1" x14ac:dyDescent="0.35">
      <c r="A166" s="26">
        <v>82</v>
      </c>
      <c r="B166" s="16" t="s">
        <v>523</v>
      </c>
      <c r="C166" s="16" t="s">
        <v>524</v>
      </c>
      <c r="D166" s="16" t="s">
        <v>200</v>
      </c>
      <c r="E166" s="16" t="s">
        <v>525</v>
      </c>
      <c r="F166" s="17">
        <v>44002</v>
      </c>
      <c r="G166" s="15">
        <f>IF(Table42[[#This Row],[Customer ID]]=C167,DATEDIF(Table42[[#This Row],[Order Date]],F167,"D"),"NEXT")</f>
        <v>1</v>
      </c>
    </row>
    <row r="167" spans="1:7" ht="14.25" customHeight="1" x14ac:dyDescent="0.35">
      <c r="A167" s="26">
        <v>83</v>
      </c>
      <c r="B167" s="16" t="s">
        <v>526</v>
      </c>
      <c r="C167" s="16" t="s">
        <v>524</v>
      </c>
      <c r="D167" s="16" t="s">
        <v>204</v>
      </c>
      <c r="E167" s="16" t="s">
        <v>525</v>
      </c>
      <c r="F167" s="17">
        <v>44003</v>
      </c>
      <c r="G167" s="15">
        <f>IF(Table42[[#This Row],[Customer ID]]=C168,DATEDIF(Table42[[#This Row],[Order Date]],F168,"D"),"NEXT")</f>
        <v>1</v>
      </c>
    </row>
    <row r="168" spans="1:7" ht="14.25" customHeight="1" x14ac:dyDescent="0.35">
      <c r="A168" s="26">
        <v>84</v>
      </c>
      <c r="B168" s="16" t="s">
        <v>527</v>
      </c>
      <c r="C168" s="16" t="s">
        <v>524</v>
      </c>
      <c r="D168" s="16" t="s">
        <v>207</v>
      </c>
      <c r="E168" s="16" t="s">
        <v>525</v>
      </c>
      <c r="F168" s="17">
        <v>44004</v>
      </c>
      <c r="G168" s="15">
        <f>IF(Table42[[#This Row],[Customer ID]]=C169,DATEDIF(Table42[[#This Row],[Order Date]],F169,"D"),"NEXT")</f>
        <v>1</v>
      </c>
    </row>
    <row r="169" spans="1:7" ht="14.25" customHeight="1" x14ac:dyDescent="0.35">
      <c r="A169" s="26">
        <v>85</v>
      </c>
      <c r="B169" s="16" t="s">
        <v>529</v>
      </c>
      <c r="C169" s="16" t="s">
        <v>524</v>
      </c>
      <c r="D169" s="16" t="s">
        <v>172</v>
      </c>
      <c r="E169" s="16" t="s">
        <v>525</v>
      </c>
      <c r="F169" s="17">
        <v>44005</v>
      </c>
      <c r="G169" s="15" t="str">
        <f>IF(Table42[[#This Row],[Customer ID]]=C170,DATEDIF(Table42[[#This Row],[Order Date]],F170,"D"),"NEXT")</f>
        <v>NEXT</v>
      </c>
    </row>
    <row r="170" spans="1:7" ht="14.25" customHeight="1" x14ac:dyDescent="0.35">
      <c r="A170" s="26">
        <v>86</v>
      </c>
      <c r="B170" s="16" t="s">
        <v>531</v>
      </c>
      <c r="C170" s="16" t="s">
        <v>532</v>
      </c>
      <c r="D170" s="16" t="s">
        <v>215</v>
      </c>
      <c r="E170" s="16" t="s">
        <v>533</v>
      </c>
      <c r="F170" s="17">
        <v>44006</v>
      </c>
      <c r="G170" s="15">
        <f>IF(Table42[[#This Row],[Customer ID]]=C171,DATEDIF(Table42[[#This Row],[Order Date]],F171,"D"),"NEXT")</f>
        <v>1</v>
      </c>
    </row>
    <row r="171" spans="1:7" ht="14.25" customHeight="1" x14ac:dyDescent="0.35">
      <c r="A171" s="26">
        <v>87</v>
      </c>
      <c r="B171" s="16" t="s">
        <v>535</v>
      </c>
      <c r="C171" s="16" t="s">
        <v>532</v>
      </c>
      <c r="D171" s="16" t="s">
        <v>219</v>
      </c>
      <c r="E171" s="16" t="s">
        <v>533</v>
      </c>
      <c r="F171" s="17">
        <v>44007</v>
      </c>
      <c r="G171" s="15">
        <f>IF(Table42[[#This Row],[Customer ID]]=C172,DATEDIF(Table42[[#This Row],[Order Date]],F172,"D"),"NEXT")</f>
        <v>1</v>
      </c>
    </row>
    <row r="172" spans="1:7" ht="14.25" customHeight="1" x14ac:dyDescent="0.35">
      <c r="A172" s="26">
        <v>88</v>
      </c>
      <c r="B172" s="16" t="s">
        <v>537</v>
      </c>
      <c r="C172" s="16" t="s">
        <v>532</v>
      </c>
      <c r="D172" s="16" t="s">
        <v>222</v>
      </c>
      <c r="E172" s="16" t="s">
        <v>533</v>
      </c>
      <c r="F172" s="17">
        <v>44008</v>
      </c>
      <c r="G172" s="15">
        <f>IF(Table42[[#This Row],[Customer ID]]=C173,DATEDIF(Table42[[#This Row],[Order Date]],F173,"D"),"NEXT")</f>
        <v>1</v>
      </c>
    </row>
    <row r="173" spans="1:7" ht="14.25" customHeight="1" x14ac:dyDescent="0.35">
      <c r="A173" s="26">
        <v>89</v>
      </c>
      <c r="B173" s="16" t="s">
        <v>539</v>
      </c>
      <c r="C173" s="16" t="s">
        <v>532</v>
      </c>
      <c r="D173" s="16" t="s">
        <v>225</v>
      </c>
      <c r="E173" s="16" t="s">
        <v>533</v>
      </c>
      <c r="F173" s="17">
        <v>44009</v>
      </c>
      <c r="G173" s="15" t="str">
        <f>IF(Table42[[#This Row],[Customer ID]]=C174,DATEDIF(Table42[[#This Row],[Order Date]],F174,"D"),"NEXT")</f>
        <v>NEXT</v>
      </c>
    </row>
    <row r="174" spans="1:7" ht="14.25" customHeight="1" x14ac:dyDescent="0.35">
      <c r="A174" s="26">
        <v>91</v>
      </c>
      <c r="B174" s="16" t="s">
        <v>541</v>
      </c>
      <c r="C174" s="16" t="s">
        <v>542</v>
      </c>
      <c r="D174" s="16" t="s">
        <v>228</v>
      </c>
      <c r="E174" s="16" t="s">
        <v>543</v>
      </c>
      <c r="F174" s="17">
        <v>44010</v>
      </c>
      <c r="G174" s="15">
        <f>IF(Table42[[#This Row],[Customer ID]]=C175,DATEDIF(Table42[[#This Row],[Order Date]],F175,"D"),"NEXT")</f>
        <v>1</v>
      </c>
    </row>
    <row r="175" spans="1:7" ht="14.25" customHeight="1" x14ac:dyDescent="0.35">
      <c r="A175" s="26">
        <v>92</v>
      </c>
      <c r="B175" s="16" t="s">
        <v>545</v>
      </c>
      <c r="C175" s="16" t="s">
        <v>542</v>
      </c>
      <c r="D175" s="16" t="s">
        <v>232</v>
      </c>
      <c r="E175" s="16" t="s">
        <v>543</v>
      </c>
      <c r="F175" s="17">
        <v>44011</v>
      </c>
      <c r="G175" s="15" t="str">
        <f>IF(Table42[[#This Row],[Customer ID]]=C176,DATEDIF(Table42[[#This Row],[Order Date]],F176,"D"),"NEXT")</f>
        <v>NEXT</v>
      </c>
    </row>
    <row r="176" spans="1:7" ht="14.25" customHeight="1" x14ac:dyDescent="0.35">
      <c r="A176" s="26">
        <v>93</v>
      </c>
      <c r="B176" s="16" t="s">
        <v>547</v>
      </c>
      <c r="C176" s="16" t="s">
        <v>548</v>
      </c>
      <c r="D176" s="16" t="s">
        <v>236</v>
      </c>
      <c r="E176" s="16" t="s">
        <v>549</v>
      </c>
      <c r="F176" s="17">
        <v>44012</v>
      </c>
      <c r="G176" s="15" t="str">
        <f>IF(Table42[[#This Row],[Customer ID]]=C177,DATEDIF(Table42[[#This Row],[Order Date]],F177,"D"),"NEXT")</f>
        <v>NEXT</v>
      </c>
    </row>
    <row r="177" spans="1:7" ht="14.25" customHeight="1" x14ac:dyDescent="0.35">
      <c r="A177" s="26">
        <v>94</v>
      </c>
      <c r="B177" s="16" t="s">
        <v>551</v>
      </c>
      <c r="C177" s="16" t="s">
        <v>552</v>
      </c>
      <c r="D177" s="16" t="s">
        <v>239</v>
      </c>
      <c r="E177" s="16" t="s">
        <v>553</v>
      </c>
      <c r="F177" s="17">
        <v>44013</v>
      </c>
      <c r="G177" s="15">
        <f>IF(Table42[[#This Row],[Customer ID]]=C178,DATEDIF(Table42[[#This Row],[Order Date]],F178,"D"),"NEXT")</f>
        <v>1</v>
      </c>
    </row>
    <row r="178" spans="1:7" ht="14.25" customHeight="1" x14ac:dyDescent="0.35">
      <c r="A178" s="26">
        <v>95</v>
      </c>
      <c r="B178" s="16" t="s">
        <v>555</v>
      </c>
      <c r="C178" s="16" t="s">
        <v>552</v>
      </c>
      <c r="D178" s="16" t="s">
        <v>19</v>
      </c>
      <c r="E178" s="16" t="s">
        <v>553</v>
      </c>
      <c r="F178" s="17">
        <v>44014</v>
      </c>
      <c r="G178" s="15">
        <f>IF(Table42[[#This Row],[Customer ID]]=C179,DATEDIF(Table42[[#This Row],[Order Date]],F179,"D"),"NEXT")</f>
        <v>1</v>
      </c>
    </row>
    <row r="179" spans="1:7" ht="14.25" customHeight="1" x14ac:dyDescent="0.35">
      <c r="A179" s="26">
        <v>96</v>
      </c>
      <c r="B179" s="16" t="s">
        <v>557</v>
      </c>
      <c r="C179" s="16" t="s">
        <v>552</v>
      </c>
      <c r="D179" s="16" t="s">
        <v>24</v>
      </c>
      <c r="E179" s="16" t="s">
        <v>553</v>
      </c>
      <c r="F179" s="17">
        <v>44015</v>
      </c>
      <c r="G179" s="15" t="str">
        <f>IF(Table42[[#This Row],[Customer ID]]=C180,DATEDIF(Table42[[#This Row],[Order Date]],F180,"D"),"NEXT")</f>
        <v>NEXT</v>
      </c>
    </row>
    <row r="180" spans="1:7" ht="14.25" customHeight="1" x14ac:dyDescent="0.35">
      <c r="A180" s="26">
        <v>97</v>
      </c>
      <c r="B180" s="16" t="s">
        <v>559</v>
      </c>
      <c r="C180" s="16" t="s">
        <v>560</v>
      </c>
      <c r="D180" s="16" t="s">
        <v>27</v>
      </c>
      <c r="E180" s="16" t="s">
        <v>561</v>
      </c>
      <c r="F180" s="17">
        <v>44016</v>
      </c>
      <c r="G180" s="15">
        <f>IF(Table42[[#This Row],[Customer ID]]=C181,DATEDIF(Table42[[#This Row],[Order Date]],F181,"D"),"NEXT")</f>
        <v>1</v>
      </c>
    </row>
    <row r="181" spans="1:7" ht="14.25" customHeight="1" x14ac:dyDescent="0.35">
      <c r="A181" s="26">
        <v>98</v>
      </c>
      <c r="B181" s="16" t="s">
        <v>563</v>
      </c>
      <c r="C181" s="16" t="s">
        <v>560</v>
      </c>
      <c r="D181" s="16" t="s">
        <v>30</v>
      </c>
      <c r="E181" s="16" t="s">
        <v>561</v>
      </c>
      <c r="F181" s="17">
        <v>44017</v>
      </c>
      <c r="G181" s="15" t="str">
        <f>IF(Table42[[#This Row],[Customer ID]]=C182,DATEDIF(Table42[[#This Row],[Order Date]],F182,"D"),"NEXT")</f>
        <v>NEXT</v>
      </c>
    </row>
    <row r="182" spans="1:7" ht="14.25" customHeight="1" x14ac:dyDescent="0.35">
      <c r="A182" s="26">
        <v>99</v>
      </c>
      <c r="B182" s="16" t="s">
        <v>565</v>
      </c>
      <c r="C182" s="16" t="s">
        <v>566</v>
      </c>
      <c r="D182" s="16" t="s">
        <v>33</v>
      </c>
      <c r="E182" s="16" t="s">
        <v>567</v>
      </c>
      <c r="F182" s="17">
        <v>44018</v>
      </c>
      <c r="G182" s="15" t="str">
        <f>IF(Table42[[#This Row],[Customer ID]]=C183,DATEDIF(Table42[[#This Row],[Order Date]],F183,"D"),"NEXT")</f>
        <v>NEXT</v>
      </c>
    </row>
    <row r="183" spans="1:7" ht="14.25" customHeight="1" x14ac:dyDescent="0.35">
      <c r="A183" s="26">
        <v>100</v>
      </c>
      <c r="B183" s="16" t="s">
        <v>569</v>
      </c>
      <c r="C183" s="16" t="s">
        <v>570</v>
      </c>
      <c r="D183" s="16" t="s">
        <v>36</v>
      </c>
      <c r="E183" s="16" t="s">
        <v>571</v>
      </c>
      <c r="F183" s="17">
        <v>44019</v>
      </c>
      <c r="G183" s="15">
        <f>IF(Table42[[#This Row],[Customer ID]]=C184,DATEDIF(Table42[[#This Row],[Order Date]],F184,"D"),"NEXT")</f>
        <v>1</v>
      </c>
    </row>
    <row r="184" spans="1:7" ht="14.25" customHeight="1" x14ac:dyDescent="0.35">
      <c r="A184" s="26">
        <v>102</v>
      </c>
      <c r="B184" s="16" t="s">
        <v>573</v>
      </c>
      <c r="C184" s="16" t="s">
        <v>570</v>
      </c>
      <c r="D184" s="16" t="s">
        <v>40</v>
      </c>
      <c r="E184" s="16" t="s">
        <v>571</v>
      </c>
      <c r="F184" s="17">
        <v>44020</v>
      </c>
      <c r="G184" s="15" t="str">
        <f>IF(Table42[[#This Row],[Customer ID]]=C185,DATEDIF(Table42[[#This Row],[Order Date]],F185,"D"),"NEXT")</f>
        <v>NEXT</v>
      </c>
    </row>
    <row r="185" spans="1:7" ht="14.25" customHeight="1" x14ac:dyDescent="0.35">
      <c r="A185" s="26">
        <v>113</v>
      </c>
      <c r="B185" s="16" t="s">
        <v>85</v>
      </c>
      <c r="C185" s="16" t="s">
        <v>86</v>
      </c>
      <c r="D185" s="16" t="s">
        <v>87</v>
      </c>
      <c r="E185" s="16" t="s">
        <v>88</v>
      </c>
      <c r="F185" s="17">
        <v>43850</v>
      </c>
      <c r="G185" s="15">
        <f>IF(Table42[[#This Row],[Customer ID]]=C186,DATEDIF(Table42[[#This Row],[Order Date]],F186,"D"),"NEXT")</f>
        <v>1</v>
      </c>
    </row>
    <row r="186" spans="1:7" ht="14.25" customHeight="1" x14ac:dyDescent="0.35">
      <c r="A186" s="26">
        <v>124</v>
      </c>
      <c r="B186" s="16" t="s">
        <v>90</v>
      </c>
      <c r="C186" s="16" t="s">
        <v>86</v>
      </c>
      <c r="D186" s="16" t="s">
        <v>91</v>
      </c>
      <c r="E186" s="16" t="s">
        <v>88</v>
      </c>
      <c r="F186" s="17">
        <v>43851</v>
      </c>
      <c r="G186" s="15">
        <f>IF(Table42[[#This Row],[Customer ID]]=C187,DATEDIF(Table42[[#This Row],[Order Date]],F187,"D"),"NEXT")</f>
        <v>1</v>
      </c>
    </row>
    <row r="187" spans="1:7" ht="14.25" customHeight="1" x14ac:dyDescent="0.35">
      <c r="A187" s="26">
        <v>127</v>
      </c>
      <c r="B187" s="16" t="s">
        <v>93</v>
      </c>
      <c r="C187" s="16" t="s">
        <v>86</v>
      </c>
      <c r="D187" s="16" t="s">
        <v>94</v>
      </c>
      <c r="E187" s="16" t="s">
        <v>88</v>
      </c>
      <c r="F187" s="17">
        <v>43852</v>
      </c>
      <c r="G187" s="15" t="str">
        <f>IF(Table42[[#This Row],[Customer ID]]=C188,DATEDIF(Table42[[#This Row],[Order Date]],F188,"D"),"NEXT")</f>
        <v>NEXT</v>
      </c>
    </row>
    <row r="188" spans="1:7" ht="14.25" customHeight="1" x14ac:dyDescent="0.35">
      <c r="A188" s="26">
        <v>103</v>
      </c>
      <c r="B188" s="16" t="s">
        <v>574</v>
      </c>
      <c r="C188" s="16" t="s">
        <v>575</v>
      </c>
      <c r="D188" s="16" t="s">
        <v>44</v>
      </c>
      <c r="E188" s="16" t="s">
        <v>576</v>
      </c>
      <c r="F188" s="17">
        <v>44021</v>
      </c>
      <c r="G188" s="15">
        <f>IF(Table42[[#This Row],[Customer ID]]=C189,DATEDIF(Table42[[#This Row],[Order Date]],F189,"D"),"NEXT")</f>
        <v>1</v>
      </c>
    </row>
    <row r="189" spans="1:7" ht="14.25" customHeight="1" x14ac:dyDescent="0.35">
      <c r="A189" s="26">
        <v>104</v>
      </c>
      <c r="B189" s="16" t="s">
        <v>577</v>
      </c>
      <c r="C189" s="16" t="s">
        <v>575</v>
      </c>
      <c r="D189" s="16" t="s">
        <v>48</v>
      </c>
      <c r="E189" s="16" t="s">
        <v>576</v>
      </c>
      <c r="F189" s="17">
        <v>44022</v>
      </c>
      <c r="G189" s="15">
        <f>IF(Table42[[#This Row],[Customer ID]]=C190,DATEDIF(Table42[[#This Row],[Order Date]],F190,"D"),"NEXT")</f>
        <v>1</v>
      </c>
    </row>
    <row r="190" spans="1:7" ht="14.25" customHeight="1" x14ac:dyDescent="0.35">
      <c r="A190" s="26">
        <v>105</v>
      </c>
      <c r="B190" s="16" t="s">
        <v>578</v>
      </c>
      <c r="C190" s="16" t="s">
        <v>575</v>
      </c>
      <c r="D190" s="16" t="s">
        <v>51</v>
      </c>
      <c r="E190" s="16" t="s">
        <v>576</v>
      </c>
      <c r="F190" s="17">
        <v>44023</v>
      </c>
      <c r="G190" s="15">
        <f>IF(Table42[[#This Row],[Customer ID]]=C191,DATEDIF(Table42[[#This Row],[Order Date]],F191,"D"),"NEXT")</f>
        <v>1</v>
      </c>
    </row>
    <row r="191" spans="1:7" ht="14.25" customHeight="1" x14ac:dyDescent="0.35">
      <c r="A191" s="26">
        <v>106</v>
      </c>
      <c r="B191" s="16" t="s">
        <v>579</v>
      </c>
      <c r="C191" s="16" t="s">
        <v>575</v>
      </c>
      <c r="D191" s="16" t="s">
        <v>53</v>
      </c>
      <c r="E191" s="16" t="s">
        <v>576</v>
      </c>
      <c r="F191" s="17">
        <v>44024</v>
      </c>
      <c r="G191" s="15" t="str">
        <f>IF(Table42[[#This Row],[Customer ID]]=C192,DATEDIF(Table42[[#This Row],[Order Date]],F192,"D"),"NEXT")</f>
        <v>NEXT</v>
      </c>
    </row>
    <row r="192" spans="1:7" ht="14.25" customHeight="1" x14ac:dyDescent="0.35">
      <c r="A192" s="26">
        <v>107</v>
      </c>
      <c r="B192" s="16" t="s">
        <v>580</v>
      </c>
      <c r="C192" s="16" t="s">
        <v>581</v>
      </c>
      <c r="D192" s="16" t="s">
        <v>57</v>
      </c>
      <c r="E192" s="16" t="s">
        <v>582</v>
      </c>
      <c r="F192" s="17">
        <v>44025</v>
      </c>
      <c r="G192" s="15">
        <f>IF(Table42[[#This Row],[Customer ID]]=C193,DATEDIF(Table42[[#This Row],[Order Date]],F193,"D"),"NEXT")</f>
        <v>1</v>
      </c>
    </row>
    <row r="193" spans="1:7" ht="14.25" customHeight="1" x14ac:dyDescent="0.35">
      <c r="A193" s="26">
        <v>108</v>
      </c>
      <c r="B193" s="16" t="s">
        <v>583</v>
      </c>
      <c r="C193" s="16" t="s">
        <v>581</v>
      </c>
      <c r="D193" s="16" t="s">
        <v>61</v>
      </c>
      <c r="E193" s="16" t="s">
        <v>582</v>
      </c>
      <c r="F193" s="17">
        <v>44026</v>
      </c>
      <c r="G193" s="15">
        <f>IF(Table42[[#This Row],[Customer ID]]=C194,DATEDIF(Table42[[#This Row],[Order Date]],F194,"D"),"NEXT")</f>
        <v>1</v>
      </c>
    </row>
    <row r="194" spans="1:7" ht="14.25" customHeight="1" x14ac:dyDescent="0.35">
      <c r="A194" s="26">
        <v>109</v>
      </c>
      <c r="B194" s="16" t="s">
        <v>584</v>
      </c>
      <c r="C194" s="16" t="s">
        <v>581</v>
      </c>
      <c r="D194" s="16" t="s">
        <v>64</v>
      </c>
      <c r="E194" s="16" t="s">
        <v>582</v>
      </c>
      <c r="F194" s="17">
        <v>44027</v>
      </c>
      <c r="G194" s="15">
        <f>IF(Table42[[#This Row],[Customer ID]]=C195,DATEDIF(Table42[[#This Row],[Order Date]],F195,"D"),"NEXT")</f>
        <v>1</v>
      </c>
    </row>
    <row r="195" spans="1:7" ht="14.25" customHeight="1" x14ac:dyDescent="0.35">
      <c r="A195" s="26">
        <v>110</v>
      </c>
      <c r="B195" s="16" t="s">
        <v>586</v>
      </c>
      <c r="C195" s="16" t="s">
        <v>581</v>
      </c>
      <c r="D195" s="16" t="s">
        <v>67</v>
      </c>
      <c r="E195" s="16" t="s">
        <v>582</v>
      </c>
      <c r="F195" s="17">
        <v>44028</v>
      </c>
      <c r="G195" s="15">
        <f>IF(Table42[[#This Row],[Customer ID]]=C196,DATEDIF(Table42[[#This Row],[Order Date]],F196,"D"),"NEXT")</f>
        <v>1</v>
      </c>
    </row>
    <row r="196" spans="1:7" ht="14.25" customHeight="1" x14ac:dyDescent="0.35">
      <c r="A196" s="26">
        <v>111</v>
      </c>
      <c r="B196" s="16" t="s">
        <v>588</v>
      </c>
      <c r="C196" s="16" t="s">
        <v>581</v>
      </c>
      <c r="D196" s="16" t="s">
        <v>70</v>
      </c>
      <c r="E196" s="16" t="s">
        <v>582</v>
      </c>
      <c r="F196" s="17">
        <v>44029</v>
      </c>
      <c r="G196" s="15" t="str">
        <f>IF(Table42[[#This Row],[Customer ID]]=C197,DATEDIF(Table42[[#This Row],[Order Date]],F197,"D"),"NEXT")</f>
        <v>NEXT</v>
      </c>
    </row>
    <row r="197" spans="1:7" ht="14.25" customHeight="1" x14ac:dyDescent="0.35">
      <c r="A197" s="26">
        <v>114</v>
      </c>
      <c r="B197" s="16" t="s">
        <v>590</v>
      </c>
      <c r="C197" s="16" t="s">
        <v>591</v>
      </c>
      <c r="D197" s="16" t="s">
        <v>74</v>
      </c>
      <c r="E197" s="16" t="s">
        <v>592</v>
      </c>
      <c r="F197" s="17">
        <v>44030</v>
      </c>
      <c r="G197" s="15">
        <f>IF(Table42[[#This Row],[Customer ID]]=C198,DATEDIF(Table42[[#This Row],[Order Date]],F198,"D"),"NEXT")</f>
        <v>1</v>
      </c>
    </row>
    <row r="198" spans="1:7" ht="14.25" customHeight="1" x14ac:dyDescent="0.35">
      <c r="A198" s="26">
        <v>115</v>
      </c>
      <c r="B198" s="16" t="s">
        <v>594</v>
      </c>
      <c r="C198" s="16" t="s">
        <v>591</v>
      </c>
      <c r="D198" s="16" t="s">
        <v>78</v>
      </c>
      <c r="E198" s="16" t="s">
        <v>592</v>
      </c>
      <c r="F198" s="17">
        <v>44031</v>
      </c>
      <c r="G198" s="15">
        <f>IF(Table42[[#This Row],[Customer ID]]=C199,DATEDIF(Table42[[#This Row],[Order Date]],F199,"D"),"NEXT")</f>
        <v>1</v>
      </c>
    </row>
    <row r="199" spans="1:7" ht="14.25" customHeight="1" x14ac:dyDescent="0.35">
      <c r="A199" s="26">
        <v>116</v>
      </c>
      <c r="B199" s="16" t="s">
        <v>596</v>
      </c>
      <c r="C199" s="16" t="s">
        <v>591</v>
      </c>
      <c r="D199" s="16" t="s">
        <v>82</v>
      </c>
      <c r="E199" s="16" t="s">
        <v>592</v>
      </c>
      <c r="F199" s="17">
        <v>44032</v>
      </c>
      <c r="G199" s="15" t="str">
        <f>IF(Table42[[#This Row],[Customer ID]]=C200,DATEDIF(Table42[[#This Row],[Order Date]],F200,"D"),"NEXT")</f>
        <v>NEXT</v>
      </c>
    </row>
    <row r="200" spans="1:7" ht="14.25" customHeight="1" x14ac:dyDescent="0.35">
      <c r="A200" s="26">
        <v>117</v>
      </c>
      <c r="B200" s="16" t="s">
        <v>598</v>
      </c>
      <c r="C200" s="16" t="s">
        <v>599</v>
      </c>
      <c r="D200" s="16" t="s">
        <v>87</v>
      </c>
      <c r="E200" s="16" t="s">
        <v>600</v>
      </c>
      <c r="F200" s="17">
        <v>44033</v>
      </c>
      <c r="G200" s="15">
        <f>IF(Table42[[#This Row],[Customer ID]]=C201,DATEDIF(Table42[[#This Row],[Order Date]],F201,"D"),"NEXT")</f>
        <v>1</v>
      </c>
    </row>
    <row r="201" spans="1:7" ht="14.25" customHeight="1" x14ac:dyDescent="0.35">
      <c r="A201" s="26">
        <v>118</v>
      </c>
      <c r="B201" s="16" t="s">
        <v>602</v>
      </c>
      <c r="C201" s="16" t="s">
        <v>599</v>
      </c>
      <c r="D201" s="16" t="s">
        <v>91</v>
      </c>
      <c r="E201" s="16" t="s">
        <v>600</v>
      </c>
      <c r="F201" s="17">
        <v>44034</v>
      </c>
      <c r="G201" s="15" t="str">
        <f>IF(Table42[[#This Row],[Customer ID]]=C202,DATEDIF(Table42[[#This Row],[Order Date]],F202,"D"),"NEXT")</f>
        <v>NEXT</v>
      </c>
    </row>
    <row r="202" spans="1:7" ht="14.25" customHeight="1" x14ac:dyDescent="0.35">
      <c r="A202" s="26">
        <v>119</v>
      </c>
      <c r="B202" s="16" t="s">
        <v>604</v>
      </c>
      <c r="C202" s="16" t="s">
        <v>605</v>
      </c>
      <c r="D202" s="16" t="s">
        <v>94</v>
      </c>
      <c r="E202" s="16" t="s">
        <v>606</v>
      </c>
      <c r="F202" s="17">
        <v>44035</v>
      </c>
      <c r="G202" s="15">
        <f>IF(Table42[[#This Row],[Customer ID]]=C203,DATEDIF(Table42[[#This Row],[Order Date]],F203,"D"),"NEXT")</f>
        <v>1</v>
      </c>
    </row>
    <row r="203" spans="1:7" ht="14.25" customHeight="1" x14ac:dyDescent="0.35">
      <c r="A203" s="26">
        <v>120</v>
      </c>
      <c r="B203" s="16" t="s">
        <v>608</v>
      </c>
      <c r="C203" s="16" t="s">
        <v>605</v>
      </c>
      <c r="D203" s="16" t="s">
        <v>98</v>
      </c>
      <c r="E203" s="16" t="s">
        <v>606</v>
      </c>
      <c r="F203" s="17">
        <v>44036</v>
      </c>
      <c r="G203" s="15">
        <f>IF(Table42[[#This Row],[Customer ID]]=C204,DATEDIF(Table42[[#This Row],[Order Date]],F204,"D"),"NEXT")</f>
        <v>1</v>
      </c>
    </row>
    <row r="204" spans="1:7" ht="14.25" customHeight="1" x14ac:dyDescent="0.35">
      <c r="A204" s="26">
        <v>121</v>
      </c>
      <c r="B204" s="16" t="s">
        <v>610</v>
      </c>
      <c r="C204" s="16" t="s">
        <v>605</v>
      </c>
      <c r="D204" s="16" t="s">
        <v>102</v>
      </c>
      <c r="E204" s="16" t="s">
        <v>606</v>
      </c>
      <c r="F204" s="17">
        <v>44037</v>
      </c>
      <c r="G204" s="15" t="str">
        <f>IF(Table42[[#This Row],[Customer ID]]=C205,DATEDIF(Table42[[#This Row],[Order Date]],F205,"D"),"NEXT")</f>
        <v>NEXT</v>
      </c>
    </row>
    <row r="205" spans="1:7" ht="14.25" customHeight="1" x14ac:dyDescent="0.35">
      <c r="A205" s="26">
        <v>122</v>
      </c>
      <c r="B205" s="16" t="s">
        <v>612</v>
      </c>
      <c r="C205" s="16" t="s">
        <v>613</v>
      </c>
      <c r="D205" s="16" t="s">
        <v>106</v>
      </c>
      <c r="E205" s="16" t="s">
        <v>614</v>
      </c>
      <c r="F205" s="17">
        <v>44038</v>
      </c>
      <c r="G205" s="15">
        <f>IF(Table42[[#This Row],[Customer ID]]=C206,DATEDIF(Table42[[#This Row],[Order Date]],F206,"D"),"NEXT")</f>
        <v>1</v>
      </c>
    </row>
    <row r="206" spans="1:7" ht="14.25" customHeight="1" x14ac:dyDescent="0.35">
      <c r="A206" s="26">
        <v>123</v>
      </c>
      <c r="B206" s="16" t="s">
        <v>616</v>
      </c>
      <c r="C206" s="16" t="s">
        <v>613</v>
      </c>
      <c r="D206" s="16" t="s">
        <v>110</v>
      </c>
      <c r="E206" s="16" t="s">
        <v>614</v>
      </c>
      <c r="F206" s="17">
        <v>44039</v>
      </c>
      <c r="G206" s="15" t="str">
        <f>IF(Table42[[#This Row],[Customer ID]]=C207,DATEDIF(Table42[[#This Row],[Order Date]],F207,"D"),"NEXT")</f>
        <v>NEXT</v>
      </c>
    </row>
    <row r="207" spans="1:7" ht="14.25" customHeight="1" x14ac:dyDescent="0.35">
      <c r="A207" s="26">
        <v>125</v>
      </c>
      <c r="B207" s="16" t="s">
        <v>618</v>
      </c>
      <c r="C207" s="16" t="s">
        <v>619</v>
      </c>
      <c r="D207" s="16" t="s">
        <v>114</v>
      </c>
      <c r="E207" s="16" t="s">
        <v>620</v>
      </c>
      <c r="F207" s="17">
        <v>44040</v>
      </c>
      <c r="G207" s="15" t="str">
        <f>IF(Table42[[#This Row],[Customer ID]]=C208,DATEDIF(Table42[[#This Row],[Order Date]],F208,"D"),"NEXT")</f>
        <v>NEXT</v>
      </c>
    </row>
    <row r="208" spans="1:7" ht="14.25" customHeight="1" x14ac:dyDescent="0.35">
      <c r="A208" s="26">
        <v>126</v>
      </c>
      <c r="B208" s="16" t="s">
        <v>621</v>
      </c>
      <c r="C208" s="16" t="s">
        <v>622</v>
      </c>
      <c r="D208" s="16" t="s">
        <v>118</v>
      </c>
      <c r="E208" s="16" t="s">
        <v>623</v>
      </c>
      <c r="F208" s="17">
        <v>44041</v>
      </c>
      <c r="G208" s="15" t="str">
        <f>IF(Table42[[#This Row],[Customer ID]]=C209,DATEDIF(Table42[[#This Row],[Order Date]],F209,"D"),"NEXT")</f>
        <v>NEXT</v>
      </c>
    </row>
    <row r="209" spans="1:7" ht="14.25" customHeight="1" x14ac:dyDescent="0.35">
      <c r="A209" s="26">
        <v>128</v>
      </c>
      <c r="B209" s="16" t="s">
        <v>96</v>
      </c>
      <c r="C209" s="16" t="s">
        <v>97</v>
      </c>
      <c r="D209" s="16" t="s">
        <v>98</v>
      </c>
      <c r="E209" s="16" t="s">
        <v>99</v>
      </c>
      <c r="F209" s="17">
        <v>43853</v>
      </c>
      <c r="G209" s="15">
        <f>IF(Table42[[#This Row],[Customer ID]]=C210,DATEDIF(Table42[[#This Row],[Order Date]],F210,"D"),"NEXT")</f>
        <v>1</v>
      </c>
    </row>
    <row r="210" spans="1:7" ht="14.25" customHeight="1" x14ac:dyDescent="0.35">
      <c r="A210" s="26">
        <v>129</v>
      </c>
      <c r="B210" s="16" t="s">
        <v>101</v>
      </c>
      <c r="C210" s="16" t="s">
        <v>97</v>
      </c>
      <c r="D210" s="16" t="s">
        <v>102</v>
      </c>
      <c r="E210" s="16" t="s">
        <v>99</v>
      </c>
      <c r="F210" s="17">
        <v>43854</v>
      </c>
      <c r="G210" s="15" t="str">
        <f>IF(Table42[[#This Row],[Customer ID]]=C211,DATEDIF(Table42[[#This Row],[Order Date]],F211,"D"),"NEXT")</f>
        <v>NEXT</v>
      </c>
    </row>
    <row r="211" spans="1:7" ht="14.25" customHeight="1" x14ac:dyDescent="0.35">
      <c r="A211" s="26">
        <v>130</v>
      </c>
      <c r="B211" s="16" t="s">
        <v>104</v>
      </c>
      <c r="C211" s="16" t="s">
        <v>105</v>
      </c>
      <c r="D211" s="16" t="s">
        <v>106</v>
      </c>
      <c r="E211" s="16" t="s">
        <v>107</v>
      </c>
      <c r="F211" s="17">
        <v>43855</v>
      </c>
      <c r="G211" s="15">
        <f>IF(Table42[[#This Row],[Customer ID]]=C212,DATEDIF(Table42[[#This Row],[Order Date]],F212,"D"),"NEXT")</f>
        <v>1</v>
      </c>
    </row>
    <row r="212" spans="1:7" ht="14.25" customHeight="1" x14ac:dyDescent="0.35">
      <c r="A212" s="26">
        <v>131</v>
      </c>
      <c r="B212" s="16" t="s">
        <v>109</v>
      </c>
      <c r="C212" s="16" t="s">
        <v>105</v>
      </c>
      <c r="D212" s="16" t="s">
        <v>110</v>
      </c>
      <c r="E212" s="16" t="s">
        <v>107</v>
      </c>
      <c r="F212" s="17">
        <v>43856</v>
      </c>
      <c r="G212" s="15" t="str">
        <f>IF(Table42[[#This Row],[Customer ID]]=C213,DATEDIF(Table42[[#This Row],[Order Date]],F213,"D"),"NEXT")</f>
        <v>NEXT</v>
      </c>
    </row>
    <row r="213" spans="1:7" ht="14.25" customHeight="1" x14ac:dyDescent="0.35">
      <c r="A213" s="26"/>
      <c r="B213" s="16"/>
      <c r="C213" s="16"/>
      <c r="D213" s="16"/>
      <c r="E213" s="16"/>
      <c r="F213" s="17"/>
    </row>
    <row r="214" spans="1:7" ht="14.25" customHeight="1" x14ac:dyDescent="0.35">
      <c r="A214" s="26"/>
      <c r="B214" s="16"/>
      <c r="C214" s="16"/>
      <c r="D214" s="16"/>
      <c r="E214" s="16"/>
      <c r="F214" s="17"/>
    </row>
    <row r="215" spans="1:7" ht="14.25" customHeight="1" x14ac:dyDescent="0.35">
      <c r="A215" s="26"/>
      <c r="B215" s="16"/>
      <c r="C215" s="16"/>
      <c r="D215" s="16"/>
      <c r="E215" s="16"/>
      <c r="F215" s="17"/>
    </row>
    <row r="216" spans="1:7" ht="14.25" customHeight="1" x14ac:dyDescent="0.35">
      <c r="A216" s="26"/>
      <c r="B216" s="16"/>
      <c r="C216" s="16"/>
      <c r="D216" s="16"/>
      <c r="E216" s="16"/>
      <c r="F216" s="17"/>
    </row>
    <row r="217" spans="1:7" ht="14.25" customHeight="1" x14ac:dyDescent="0.35">
      <c r="A217" s="26"/>
      <c r="B217" s="16"/>
      <c r="C217" s="16"/>
      <c r="D217" s="16"/>
      <c r="E217" s="16"/>
      <c r="F217" s="17"/>
    </row>
    <row r="218" spans="1:7" ht="14.25" customHeight="1" x14ac:dyDescent="0.35">
      <c r="A218" s="26"/>
      <c r="B218" s="16"/>
      <c r="C218" s="16"/>
      <c r="D218" s="16"/>
      <c r="E218" s="16"/>
      <c r="F218" s="17"/>
    </row>
    <row r="219" spans="1:7" ht="14.25" customHeight="1" x14ac:dyDescent="0.35">
      <c r="A219" s="26"/>
      <c r="B219" s="16"/>
      <c r="C219" s="16"/>
      <c r="D219" s="16"/>
      <c r="E219" s="16"/>
      <c r="F219" s="17"/>
    </row>
    <row r="220" spans="1:7" ht="14.25" customHeight="1" x14ac:dyDescent="0.35">
      <c r="A220" s="26"/>
      <c r="B220" s="16"/>
      <c r="C220" s="16"/>
      <c r="D220" s="16"/>
      <c r="E220" s="16"/>
      <c r="F220" s="17"/>
    </row>
    <row r="221" spans="1:7" ht="14.25" customHeight="1" x14ac:dyDescent="0.35">
      <c r="A221" s="26"/>
      <c r="B221" s="16"/>
      <c r="C221" s="16"/>
      <c r="D221" s="16"/>
      <c r="E221" s="16"/>
      <c r="F221" s="17"/>
    </row>
    <row r="222" spans="1:7" ht="14.25" customHeight="1" x14ac:dyDescent="0.35">
      <c r="A222" s="26"/>
      <c r="B222" s="16"/>
      <c r="C222" s="16"/>
      <c r="D222" s="16"/>
      <c r="E222" s="16"/>
      <c r="F222" s="17"/>
    </row>
    <row r="223" spans="1:7" ht="14.25" customHeight="1" x14ac:dyDescent="0.35">
      <c r="A223" s="26"/>
      <c r="B223" s="16"/>
      <c r="C223" s="16"/>
      <c r="D223" s="16"/>
      <c r="E223" s="16"/>
      <c r="F223" s="17"/>
    </row>
    <row r="224" spans="1:7" ht="14.25" customHeight="1" x14ac:dyDescent="0.35">
      <c r="A224" s="26"/>
      <c r="B224" s="16"/>
      <c r="C224" s="16"/>
      <c r="D224" s="16"/>
      <c r="E224" s="16"/>
      <c r="F224" s="17"/>
    </row>
    <row r="225" spans="1:6" ht="14.25" customHeight="1" x14ac:dyDescent="0.35">
      <c r="A225" s="26"/>
      <c r="B225" s="16"/>
      <c r="C225" s="16"/>
      <c r="D225" s="16"/>
      <c r="E225" s="16"/>
      <c r="F225" s="17"/>
    </row>
    <row r="226" spans="1:6" ht="14.25" customHeight="1" x14ac:dyDescent="0.35">
      <c r="A226" s="26"/>
      <c r="B226" s="16"/>
      <c r="C226" s="16"/>
      <c r="D226" s="16"/>
      <c r="E226" s="16"/>
      <c r="F226" s="17"/>
    </row>
    <row r="227" spans="1:6" ht="14.25" customHeight="1" x14ac:dyDescent="0.35">
      <c r="A227" s="26"/>
      <c r="B227" s="16"/>
      <c r="C227" s="16"/>
      <c r="D227" s="16"/>
      <c r="E227" s="16"/>
      <c r="F227" s="17"/>
    </row>
    <row r="228" spans="1:6" ht="14.25" customHeight="1" x14ac:dyDescent="0.35">
      <c r="A228" s="26"/>
      <c r="B228" s="16"/>
      <c r="C228" s="16"/>
      <c r="D228" s="16"/>
      <c r="E228" s="16"/>
      <c r="F228" s="17"/>
    </row>
    <row r="229" spans="1:6" ht="14.25" customHeight="1" x14ac:dyDescent="0.35">
      <c r="A229" s="26"/>
      <c r="B229" s="16"/>
      <c r="C229" s="16"/>
      <c r="D229" s="16"/>
      <c r="E229" s="16"/>
      <c r="F229" s="17"/>
    </row>
    <row r="230" spans="1:6" ht="14.25" customHeight="1" x14ac:dyDescent="0.35">
      <c r="A230" s="26"/>
      <c r="B230" s="16"/>
      <c r="C230" s="16"/>
      <c r="D230" s="16"/>
      <c r="E230" s="16"/>
      <c r="F230" s="17"/>
    </row>
    <row r="231" spans="1:6" ht="14.25" customHeight="1" x14ac:dyDescent="0.35">
      <c r="A231" s="26"/>
      <c r="B231" s="16"/>
      <c r="C231" s="16"/>
      <c r="D231" s="16"/>
      <c r="E231" s="16"/>
      <c r="F231" s="17"/>
    </row>
    <row r="232" spans="1:6" ht="14.25" customHeight="1" x14ac:dyDescent="0.35">
      <c r="A232" s="26"/>
      <c r="B232" s="16"/>
      <c r="C232" s="16"/>
      <c r="D232" s="16"/>
      <c r="E232" s="16"/>
      <c r="F232" s="17"/>
    </row>
    <row r="233" spans="1:6" ht="14.25" customHeight="1" x14ac:dyDescent="0.35">
      <c r="A233" s="26"/>
      <c r="B233" s="16"/>
      <c r="C233" s="16"/>
      <c r="D233" s="16"/>
      <c r="E233" s="16"/>
      <c r="F233" s="17"/>
    </row>
    <row r="234" spans="1:6" ht="14.25" customHeight="1" x14ac:dyDescent="0.35">
      <c r="A234" s="26"/>
      <c r="B234" s="16"/>
      <c r="C234" s="16"/>
      <c r="D234" s="16"/>
      <c r="E234" s="16"/>
      <c r="F234" s="17"/>
    </row>
    <row r="235" spans="1:6" ht="14.25" customHeight="1" x14ac:dyDescent="0.35">
      <c r="A235" s="26"/>
      <c r="B235" s="16"/>
      <c r="C235" s="16"/>
      <c r="D235" s="16"/>
      <c r="E235" s="16"/>
      <c r="F235" s="17"/>
    </row>
    <row r="236" spans="1:6" ht="14.25" customHeight="1" x14ac:dyDescent="0.35">
      <c r="A236" s="26"/>
      <c r="B236" s="16"/>
      <c r="C236" s="16"/>
      <c r="D236" s="16"/>
      <c r="E236" s="16"/>
      <c r="F236" s="17"/>
    </row>
    <row r="237" spans="1:6" ht="14.25" customHeight="1" x14ac:dyDescent="0.35">
      <c r="A237" s="26"/>
      <c r="B237" s="16"/>
      <c r="C237" s="16"/>
      <c r="D237" s="16"/>
      <c r="E237" s="16"/>
      <c r="F237" s="17"/>
    </row>
    <row r="238" spans="1:6" ht="14.25" customHeight="1" x14ac:dyDescent="0.35">
      <c r="A238" s="26"/>
      <c r="B238" s="16"/>
      <c r="C238" s="16"/>
      <c r="D238" s="16"/>
      <c r="E238" s="16"/>
      <c r="F238" s="17"/>
    </row>
    <row r="239" spans="1:6" ht="14.25" customHeight="1" x14ac:dyDescent="0.35">
      <c r="A239" s="26"/>
      <c r="B239" s="16"/>
      <c r="C239" s="16"/>
      <c r="D239" s="16"/>
      <c r="E239" s="16"/>
      <c r="F239" s="17"/>
    </row>
    <row r="240" spans="1:6" ht="14.25" customHeight="1" x14ac:dyDescent="0.35">
      <c r="A240" s="26"/>
      <c r="B240" s="16"/>
      <c r="C240" s="16"/>
      <c r="D240" s="16"/>
      <c r="E240" s="16"/>
      <c r="F240" s="17"/>
    </row>
    <row r="241" spans="1:6" ht="14.25" customHeight="1" x14ac:dyDescent="0.35">
      <c r="A241" s="26"/>
      <c r="B241" s="16"/>
      <c r="C241" s="16"/>
      <c r="D241" s="16"/>
      <c r="E241" s="16"/>
      <c r="F241" s="17"/>
    </row>
    <row r="242" spans="1:6" ht="14.25" customHeight="1" x14ac:dyDescent="0.35">
      <c r="A242" s="26"/>
      <c r="B242" s="16"/>
      <c r="C242" s="16"/>
      <c r="D242" s="16"/>
      <c r="E242" s="16"/>
      <c r="F242" s="17"/>
    </row>
    <row r="243" spans="1:6" ht="14.25" customHeight="1" x14ac:dyDescent="0.35">
      <c r="A243" s="26"/>
      <c r="B243" s="16"/>
      <c r="C243" s="16"/>
      <c r="D243" s="16"/>
      <c r="E243" s="16"/>
      <c r="F243" s="17"/>
    </row>
    <row r="244" spans="1:6" ht="14.25" customHeight="1" x14ac:dyDescent="0.35">
      <c r="A244" s="26"/>
      <c r="B244" s="16"/>
      <c r="C244" s="16"/>
      <c r="D244" s="16"/>
      <c r="E244" s="16"/>
      <c r="F244" s="17"/>
    </row>
    <row r="245" spans="1:6" ht="14.25" customHeight="1" x14ac:dyDescent="0.35">
      <c r="A245" s="26"/>
      <c r="B245" s="16"/>
      <c r="C245" s="16"/>
      <c r="D245" s="16"/>
      <c r="E245" s="16"/>
      <c r="F245" s="17"/>
    </row>
    <row r="246" spans="1:6" ht="14.25" customHeight="1" x14ac:dyDescent="0.35">
      <c r="A246" s="26"/>
      <c r="B246" s="16"/>
      <c r="C246" s="16"/>
      <c r="D246" s="16"/>
      <c r="E246" s="16"/>
      <c r="F246" s="17"/>
    </row>
    <row r="247" spans="1:6" ht="14.25" customHeight="1" x14ac:dyDescent="0.35">
      <c r="A247" s="26"/>
      <c r="B247" s="16"/>
      <c r="C247" s="16"/>
      <c r="D247" s="16"/>
      <c r="E247" s="16"/>
      <c r="F247" s="17"/>
    </row>
    <row r="248" spans="1:6" ht="14.25" customHeight="1" x14ac:dyDescent="0.35">
      <c r="A248" s="26"/>
      <c r="B248" s="16"/>
      <c r="C248" s="16"/>
      <c r="D248" s="16"/>
      <c r="E248" s="16"/>
      <c r="F248" s="17"/>
    </row>
    <row r="249" spans="1:6" ht="14.25" customHeight="1" x14ac:dyDescent="0.35">
      <c r="A249" s="26"/>
      <c r="B249" s="16"/>
      <c r="C249" s="16"/>
      <c r="D249" s="16"/>
      <c r="E249" s="16"/>
      <c r="F249" s="17"/>
    </row>
    <row r="250" spans="1:6" ht="14.25" customHeight="1" x14ac:dyDescent="0.35">
      <c r="A250" s="26"/>
      <c r="B250" s="16"/>
      <c r="C250" s="16"/>
      <c r="D250" s="16"/>
      <c r="E250" s="16"/>
      <c r="F250" s="17"/>
    </row>
    <row r="251" spans="1:6" ht="14.25" customHeight="1" x14ac:dyDescent="0.35">
      <c r="A251" s="26"/>
      <c r="B251" s="16"/>
      <c r="C251" s="16"/>
      <c r="D251" s="16"/>
      <c r="E251" s="16"/>
      <c r="F251" s="17"/>
    </row>
    <row r="252" spans="1:6" ht="14.25" customHeight="1" x14ac:dyDescent="0.35">
      <c r="A252" s="26"/>
      <c r="B252" s="16"/>
      <c r="C252" s="16"/>
      <c r="D252" s="16"/>
      <c r="E252" s="16"/>
      <c r="F252" s="17"/>
    </row>
    <row r="253" spans="1:6" ht="14.25" customHeight="1" x14ac:dyDescent="0.35">
      <c r="A253" s="26"/>
      <c r="B253" s="16"/>
      <c r="C253" s="16"/>
      <c r="D253" s="16"/>
      <c r="E253" s="16"/>
      <c r="F253" s="17"/>
    </row>
    <row r="254" spans="1:6" ht="14.25" customHeight="1" x14ac:dyDescent="0.35">
      <c r="A254" s="26"/>
      <c r="B254" s="16"/>
      <c r="C254" s="16"/>
      <c r="D254" s="16"/>
      <c r="E254" s="16"/>
      <c r="F254" s="17"/>
    </row>
    <row r="255" spans="1:6" ht="14.25" customHeight="1" x14ac:dyDescent="0.35">
      <c r="A255" s="26"/>
      <c r="B255" s="16"/>
      <c r="C255" s="16"/>
      <c r="D255" s="16"/>
      <c r="E255" s="16"/>
      <c r="F255" s="17"/>
    </row>
    <row r="256" spans="1:6" ht="14.25" customHeight="1" x14ac:dyDescent="0.35">
      <c r="A256" s="26"/>
      <c r="B256" s="16"/>
      <c r="C256" s="16"/>
      <c r="D256" s="16"/>
      <c r="E256" s="16"/>
      <c r="F256" s="17"/>
    </row>
    <row r="257" spans="1:6" ht="14.25" customHeight="1" x14ac:dyDescent="0.35">
      <c r="A257" s="26"/>
      <c r="B257" s="16"/>
      <c r="C257" s="16"/>
      <c r="D257" s="16"/>
      <c r="E257" s="16"/>
      <c r="F257" s="17"/>
    </row>
    <row r="258" spans="1:6" ht="14.25" customHeight="1" x14ac:dyDescent="0.35">
      <c r="A258" s="26"/>
      <c r="B258" s="16"/>
      <c r="C258" s="16"/>
      <c r="D258" s="16"/>
      <c r="E258" s="16"/>
      <c r="F258" s="17"/>
    </row>
    <row r="259" spans="1:6" ht="14.25" customHeight="1" x14ac:dyDescent="0.35">
      <c r="A259" s="26"/>
      <c r="B259" s="16"/>
      <c r="C259" s="16"/>
      <c r="D259" s="16"/>
      <c r="E259" s="16"/>
      <c r="F259" s="17"/>
    </row>
    <row r="260" spans="1:6" ht="14.25" customHeight="1" x14ac:dyDescent="0.35">
      <c r="A260" s="26"/>
      <c r="B260" s="16"/>
      <c r="C260" s="16"/>
      <c r="D260" s="16"/>
      <c r="E260" s="16"/>
      <c r="F260" s="17"/>
    </row>
    <row r="261" spans="1:6" ht="14.25" customHeight="1" x14ac:dyDescent="0.35">
      <c r="A261" s="26"/>
      <c r="B261" s="16"/>
      <c r="C261" s="16"/>
      <c r="D261" s="16"/>
      <c r="E261" s="16"/>
      <c r="F261" s="17"/>
    </row>
    <row r="262" spans="1:6" ht="14.25" customHeight="1" x14ac:dyDescent="0.35">
      <c r="A262" s="26"/>
      <c r="B262" s="16"/>
      <c r="C262" s="16"/>
      <c r="D262" s="16"/>
      <c r="E262" s="16"/>
      <c r="F262" s="17"/>
    </row>
    <row r="263" spans="1:6" ht="14.25" customHeight="1" x14ac:dyDescent="0.35">
      <c r="A263" s="26"/>
      <c r="B263" s="16"/>
      <c r="C263" s="16"/>
      <c r="D263" s="16"/>
      <c r="E263" s="16"/>
      <c r="F263" s="17"/>
    </row>
    <row r="264" spans="1:6" ht="14.25" customHeight="1" x14ac:dyDescent="0.35">
      <c r="A264" s="26"/>
      <c r="B264" s="16"/>
      <c r="C264" s="16"/>
      <c r="D264" s="16"/>
      <c r="E264" s="16"/>
      <c r="F264" s="17"/>
    </row>
    <row r="265" spans="1:6" ht="14.25" customHeight="1" x14ac:dyDescent="0.35">
      <c r="A265" s="26"/>
      <c r="B265" s="16"/>
      <c r="C265" s="16"/>
      <c r="D265" s="16"/>
      <c r="E265" s="16"/>
      <c r="F265" s="17"/>
    </row>
    <row r="266" spans="1:6" ht="14.25" customHeight="1" x14ac:dyDescent="0.35">
      <c r="A266" s="26"/>
      <c r="B266" s="16"/>
      <c r="C266" s="16"/>
      <c r="D266" s="16"/>
      <c r="E266" s="16"/>
      <c r="F266" s="17"/>
    </row>
    <row r="267" spans="1:6" ht="14.25" customHeight="1" x14ac:dyDescent="0.35">
      <c r="A267" s="26"/>
      <c r="B267" s="16"/>
      <c r="C267" s="16"/>
      <c r="D267" s="16"/>
      <c r="E267" s="16"/>
      <c r="F267" s="17"/>
    </row>
    <row r="268" spans="1:6" ht="14.25" customHeight="1" x14ac:dyDescent="0.35">
      <c r="A268" s="26"/>
      <c r="B268" s="16"/>
      <c r="C268" s="16"/>
      <c r="D268" s="16"/>
      <c r="E268" s="16"/>
      <c r="F268" s="17"/>
    </row>
    <row r="269" spans="1:6" ht="14.25" customHeight="1" x14ac:dyDescent="0.35">
      <c r="A269" s="26"/>
      <c r="B269" s="16"/>
      <c r="C269" s="16"/>
      <c r="D269" s="16"/>
      <c r="E269" s="16"/>
      <c r="F269" s="17"/>
    </row>
    <row r="270" spans="1:6" ht="14.25" customHeight="1" x14ac:dyDescent="0.35">
      <c r="A270" s="26"/>
      <c r="B270" s="16"/>
      <c r="C270" s="16"/>
      <c r="D270" s="16"/>
      <c r="E270" s="16"/>
      <c r="F270" s="17"/>
    </row>
    <row r="271" spans="1:6" ht="14.25" customHeight="1" x14ac:dyDescent="0.35">
      <c r="A271" s="26"/>
      <c r="B271" s="16"/>
      <c r="C271" s="16"/>
      <c r="D271" s="16"/>
      <c r="E271" s="16"/>
      <c r="F271" s="17"/>
    </row>
    <row r="272" spans="1:6" ht="14.25" customHeight="1" x14ac:dyDescent="0.35">
      <c r="A272" s="26"/>
      <c r="B272" s="16"/>
      <c r="C272" s="16"/>
      <c r="D272" s="16"/>
      <c r="E272" s="16"/>
      <c r="F272" s="17"/>
    </row>
    <row r="273" spans="1:6" ht="14.25" customHeight="1" x14ac:dyDescent="0.35">
      <c r="A273" s="26"/>
      <c r="B273" s="16"/>
      <c r="C273" s="16"/>
      <c r="D273" s="16"/>
      <c r="E273" s="16"/>
      <c r="F273" s="17"/>
    </row>
    <row r="274" spans="1:6" ht="14.25" customHeight="1" x14ac:dyDescent="0.35">
      <c r="A274" s="26"/>
      <c r="B274" s="16"/>
      <c r="C274" s="16"/>
      <c r="D274" s="16"/>
      <c r="E274" s="16"/>
      <c r="F274" s="17"/>
    </row>
    <row r="275" spans="1:6" ht="14.25" customHeight="1" x14ac:dyDescent="0.35">
      <c r="A275" s="26"/>
      <c r="B275" s="16"/>
      <c r="C275" s="16"/>
      <c r="D275" s="16"/>
      <c r="E275" s="16"/>
      <c r="F275" s="17"/>
    </row>
    <row r="276" spans="1:6" ht="14.25" customHeight="1" x14ac:dyDescent="0.35">
      <c r="A276" s="26"/>
      <c r="B276" s="16"/>
      <c r="C276" s="16"/>
      <c r="D276" s="16"/>
      <c r="E276" s="16"/>
      <c r="F276" s="17"/>
    </row>
    <row r="277" spans="1:6" ht="14.25" customHeight="1" x14ac:dyDescent="0.35">
      <c r="A277" s="26"/>
      <c r="B277" s="16"/>
      <c r="C277" s="16"/>
      <c r="D277" s="16"/>
      <c r="E277" s="16"/>
      <c r="F277" s="17"/>
    </row>
    <row r="278" spans="1:6" ht="14.25" customHeight="1" x14ac:dyDescent="0.35">
      <c r="A278" s="26"/>
      <c r="B278" s="16"/>
      <c r="C278" s="16"/>
      <c r="D278" s="16"/>
      <c r="E278" s="16"/>
      <c r="F278" s="17"/>
    </row>
    <row r="279" spans="1:6" ht="14.25" customHeight="1" x14ac:dyDescent="0.35">
      <c r="A279" s="26"/>
      <c r="B279" s="16"/>
      <c r="C279" s="16"/>
      <c r="D279" s="16"/>
      <c r="E279" s="16"/>
      <c r="F279" s="17"/>
    </row>
    <row r="280" spans="1:6" ht="14.25" customHeight="1" x14ac:dyDescent="0.35">
      <c r="A280" s="26"/>
      <c r="B280" s="16"/>
      <c r="C280" s="16"/>
      <c r="D280" s="16"/>
      <c r="E280" s="16"/>
      <c r="F280" s="17"/>
    </row>
    <row r="281" spans="1:6" ht="14.25" customHeight="1" x14ac:dyDescent="0.35">
      <c r="A281" s="26"/>
      <c r="B281" s="16"/>
      <c r="C281" s="16"/>
      <c r="D281" s="16"/>
      <c r="E281" s="16"/>
      <c r="F281" s="17"/>
    </row>
    <row r="282" spans="1:6" ht="14.25" customHeight="1" x14ac:dyDescent="0.35">
      <c r="A282" s="26"/>
      <c r="B282" s="16"/>
      <c r="C282" s="16"/>
      <c r="D282" s="16"/>
      <c r="E282" s="16"/>
      <c r="F282" s="17"/>
    </row>
    <row r="283" spans="1:6" ht="14.25" customHeight="1" x14ac:dyDescent="0.35">
      <c r="A283" s="26"/>
      <c r="B283" s="16"/>
      <c r="C283" s="16"/>
      <c r="D283" s="16"/>
      <c r="E283" s="16"/>
      <c r="F283" s="17"/>
    </row>
    <row r="284" spans="1:6" ht="14.25" customHeight="1" x14ac:dyDescent="0.35">
      <c r="A284" s="26"/>
      <c r="B284" s="16"/>
      <c r="C284" s="16"/>
      <c r="D284" s="16"/>
      <c r="E284" s="16"/>
      <c r="F284" s="17"/>
    </row>
    <row r="285" spans="1:6" ht="14.25" customHeight="1" x14ac:dyDescent="0.35">
      <c r="A285" s="26"/>
      <c r="B285" s="16"/>
      <c r="C285" s="16"/>
      <c r="D285" s="16"/>
      <c r="E285" s="16"/>
      <c r="F285" s="17"/>
    </row>
    <row r="286" spans="1:6" ht="14.25" customHeight="1" x14ac:dyDescent="0.35">
      <c r="A286" s="26"/>
      <c r="B286" s="16"/>
      <c r="C286" s="16"/>
      <c r="D286" s="16"/>
      <c r="E286" s="16"/>
      <c r="F286" s="17"/>
    </row>
    <row r="287" spans="1:6" ht="14.25" customHeight="1" x14ac:dyDescent="0.35">
      <c r="A287" s="26"/>
      <c r="B287" s="16"/>
      <c r="C287" s="16"/>
      <c r="D287" s="16"/>
      <c r="E287" s="16"/>
      <c r="F287" s="17"/>
    </row>
    <row r="288" spans="1:6" ht="14.25" customHeight="1" x14ac:dyDescent="0.35">
      <c r="A288" s="26"/>
      <c r="B288" s="16"/>
      <c r="C288" s="16"/>
      <c r="D288" s="16"/>
      <c r="E288" s="16"/>
      <c r="F288" s="17"/>
    </row>
    <row r="289" spans="1:6" ht="14.25" customHeight="1" x14ac:dyDescent="0.35">
      <c r="A289" s="26"/>
      <c r="B289" s="16"/>
      <c r="C289" s="16"/>
      <c r="D289" s="16"/>
      <c r="E289" s="16"/>
      <c r="F289" s="17"/>
    </row>
    <row r="290" spans="1:6" ht="14.25" customHeight="1" x14ac:dyDescent="0.35">
      <c r="A290" s="26"/>
      <c r="B290" s="16"/>
      <c r="C290" s="16"/>
      <c r="D290" s="16"/>
      <c r="E290" s="16"/>
      <c r="F290" s="17"/>
    </row>
    <row r="291" spans="1:6" ht="14.25" customHeight="1" x14ac:dyDescent="0.35">
      <c r="A291" s="26"/>
      <c r="B291" s="16"/>
      <c r="C291" s="16"/>
      <c r="D291" s="16"/>
      <c r="E291" s="16"/>
      <c r="F291" s="17"/>
    </row>
    <row r="292" spans="1:6" ht="14.25" customHeight="1" x14ac:dyDescent="0.35">
      <c r="A292" s="26"/>
      <c r="B292" s="16"/>
      <c r="C292" s="16"/>
      <c r="D292" s="16"/>
      <c r="E292" s="16"/>
      <c r="F292" s="17"/>
    </row>
    <row r="293" spans="1:6" ht="14.25" customHeight="1" x14ac:dyDescent="0.35">
      <c r="A293" s="26"/>
      <c r="B293" s="16"/>
      <c r="C293" s="16"/>
      <c r="D293" s="16"/>
      <c r="E293" s="16"/>
      <c r="F293" s="17"/>
    </row>
    <row r="294" spans="1:6" ht="14.25" customHeight="1" x14ac:dyDescent="0.35">
      <c r="A294" s="26"/>
      <c r="B294" s="16"/>
      <c r="C294" s="16"/>
      <c r="D294" s="16"/>
      <c r="E294" s="16"/>
      <c r="F294" s="17"/>
    </row>
    <row r="295" spans="1:6" ht="14.25" customHeight="1" x14ac:dyDescent="0.35">
      <c r="A295" s="26"/>
      <c r="B295" s="16"/>
      <c r="C295" s="16"/>
      <c r="D295" s="16"/>
      <c r="E295" s="16"/>
      <c r="F295" s="17"/>
    </row>
    <row r="296" spans="1:6" ht="14.25" customHeight="1" x14ac:dyDescent="0.35">
      <c r="A296" s="26"/>
      <c r="B296" s="16"/>
      <c r="C296" s="16"/>
      <c r="D296" s="16"/>
      <c r="E296" s="16"/>
      <c r="F296" s="17"/>
    </row>
    <row r="297" spans="1:6" ht="14.25" customHeight="1" x14ac:dyDescent="0.35">
      <c r="A297" s="26"/>
      <c r="B297" s="16"/>
      <c r="C297" s="16"/>
      <c r="D297" s="16"/>
      <c r="E297" s="16"/>
      <c r="F297" s="17"/>
    </row>
    <row r="298" spans="1:6" ht="14.25" customHeight="1" x14ac:dyDescent="0.35">
      <c r="A298" s="26"/>
      <c r="B298" s="16"/>
      <c r="C298" s="16"/>
      <c r="D298" s="16"/>
      <c r="E298" s="16"/>
      <c r="F298" s="17"/>
    </row>
    <row r="299" spans="1:6" ht="14.25" customHeight="1" x14ac:dyDescent="0.35">
      <c r="A299" s="26"/>
      <c r="B299" s="16"/>
      <c r="C299" s="16"/>
      <c r="D299" s="16"/>
      <c r="E299" s="16"/>
      <c r="F299" s="17"/>
    </row>
    <row r="300" spans="1:6" ht="14.25" customHeight="1" x14ac:dyDescent="0.35">
      <c r="A300" s="26"/>
      <c r="B300" s="16"/>
      <c r="C300" s="16"/>
      <c r="D300" s="16"/>
      <c r="E300" s="16"/>
      <c r="F300" s="17"/>
    </row>
    <row r="301" spans="1:6" ht="14.25" customHeight="1" x14ac:dyDescent="0.35">
      <c r="A301" s="26"/>
      <c r="B301" s="16"/>
      <c r="C301" s="16"/>
      <c r="D301" s="16"/>
      <c r="E301" s="16"/>
      <c r="F301" s="17"/>
    </row>
    <row r="302" spans="1:6" ht="14.25" customHeight="1" x14ac:dyDescent="0.35">
      <c r="A302" s="26"/>
      <c r="B302" s="16"/>
      <c r="C302" s="16"/>
      <c r="D302" s="16"/>
      <c r="E302" s="16"/>
      <c r="F302" s="17"/>
    </row>
    <row r="303" spans="1:6" ht="14.25" customHeight="1" x14ac:dyDescent="0.35">
      <c r="A303" s="26"/>
      <c r="B303" s="16"/>
      <c r="C303" s="16"/>
      <c r="D303" s="16"/>
      <c r="E303" s="16"/>
      <c r="F303" s="17"/>
    </row>
    <row r="304" spans="1:6" ht="14.25" customHeight="1" x14ac:dyDescent="0.35">
      <c r="A304" s="26"/>
      <c r="B304" s="16"/>
      <c r="C304" s="16"/>
      <c r="D304" s="16"/>
      <c r="E304" s="16"/>
      <c r="F304" s="17"/>
    </row>
    <row r="305" spans="1:6" ht="14.25" customHeight="1" x14ac:dyDescent="0.35">
      <c r="A305" s="26"/>
      <c r="B305" s="16"/>
      <c r="C305" s="16"/>
      <c r="D305" s="16"/>
      <c r="E305" s="16"/>
      <c r="F305" s="17"/>
    </row>
    <row r="306" spans="1:6" ht="14.25" customHeight="1" x14ac:dyDescent="0.35">
      <c r="A306" s="26"/>
      <c r="B306" s="16"/>
      <c r="C306" s="16"/>
      <c r="D306" s="16"/>
      <c r="E306" s="16"/>
      <c r="F306" s="17"/>
    </row>
    <row r="307" spans="1:6" ht="14.25" customHeight="1" x14ac:dyDescent="0.35">
      <c r="A307" s="26"/>
      <c r="B307" s="16"/>
      <c r="C307" s="16"/>
      <c r="D307" s="16"/>
      <c r="E307" s="16"/>
      <c r="F307" s="17"/>
    </row>
    <row r="308" spans="1:6" ht="14.25" customHeight="1" x14ac:dyDescent="0.35">
      <c r="A308" s="26"/>
      <c r="B308" s="16"/>
      <c r="C308" s="16"/>
      <c r="D308" s="16"/>
      <c r="E308" s="16"/>
      <c r="F308" s="17"/>
    </row>
    <row r="309" spans="1:6" ht="14.25" customHeight="1" x14ac:dyDescent="0.35">
      <c r="A309" s="26"/>
      <c r="B309" s="16"/>
      <c r="C309" s="16"/>
      <c r="D309" s="16"/>
      <c r="E309" s="16"/>
      <c r="F309" s="17"/>
    </row>
    <row r="310" spans="1:6" ht="14.25" customHeight="1" x14ac:dyDescent="0.35">
      <c r="A310" s="26"/>
      <c r="B310" s="16"/>
      <c r="C310" s="16"/>
      <c r="D310" s="16"/>
      <c r="E310" s="16"/>
      <c r="F310" s="17"/>
    </row>
    <row r="311" spans="1:6" ht="14.25" customHeight="1" x14ac:dyDescent="0.35">
      <c r="A311" s="26"/>
      <c r="B311" s="16"/>
      <c r="C311" s="16"/>
      <c r="D311" s="16"/>
      <c r="E311" s="16"/>
      <c r="F311" s="17"/>
    </row>
    <row r="312" spans="1:6" ht="14.25" customHeight="1" x14ac:dyDescent="0.35">
      <c r="A312" s="26"/>
      <c r="B312" s="16"/>
      <c r="C312" s="16"/>
      <c r="D312" s="16"/>
      <c r="E312" s="16"/>
      <c r="F312" s="17"/>
    </row>
    <row r="313" spans="1:6" ht="14.25" customHeight="1" x14ac:dyDescent="0.35">
      <c r="A313" s="26"/>
      <c r="B313" s="16"/>
      <c r="C313" s="16"/>
      <c r="D313" s="16"/>
      <c r="E313" s="16"/>
      <c r="F313" s="17"/>
    </row>
    <row r="314" spans="1:6" ht="14.25" customHeight="1" x14ac:dyDescent="0.35">
      <c r="A314" s="26"/>
      <c r="B314" s="16"/>
      <c r="C314" s="16"/>
      <c r="D314" s="16"/>
      <c r="E314" s="16"/>
      <c r="F314" s="17"/>
    </row>
    <row r="315" spans="1:6" ht="14.25" customHeight="1" x14ac:dyDescent="0.35">
      <c r="A315" s="26"/>
      <c r="B315" s="16"/>
      <c r="C315" s="16"/>
      <c r="D315" s="16"/>
      <c r="E315" s="16"/>
      <c r="F315" s="17"/>
    </row>
    <row r="316" spans="1:6" ht="14.25" customHeight="1" x14ac:dyDescent="0.35">
      <c r="A316" s="26"/>
      <c r="B316" s="16"/>
      <c r="C316" s="16"/>
      <c r="D316" s="16"/>
      <c r="E316" s="16"/>
      <c r="F316" s="17"/>
    </row>
    <row r="317" spans="1:6" ht="14.25" customHeight="1" x14ac:dyDescent="0.35">
      <c r="A317" s="26"/>
      <c r="B317" s="16"/>
      <c r="C317" s="16"/>
      <c r="D317" s="16"/>
      <c r="E317" s="16"/>
      <c r="F317" s="17"/>
    </row>
    <row r="318" spans="1:6" ht="14.25" customHeight="1" x14ac:dyDescent="0.35">
      <c r="A318" s="26"/>
      <c r="B318" s="16"/>
      <c r="C318" s="16"/>
      <c r="D318" s="16"/>
      <c r="E318" s="16"/>
      <c r="F318" s="17"/>
    </row>
    <row r="319" spans="1:6" ht="14.25" customHeight="1" x14ac:dyDescent="0.35">
      <c r="A319" s="26"/>
      <c r="B319" s="16"/>
      <c r="C319" s="16"/>
      <c r="D319" s="16"/>
      <c r="E319" s="16"/>
      <c r="F319" s="17"/>
    </row>
    <row r="320" spans="1:6" ht="14.25" customHeight="1" x14ac:dyDescent="0.35">
      <c r="A320" s="26"/>
      <c r="B320" s="16"/>
      <c r="C320" s="16"/>
      <c r="D320" s="16"/>
      <c r="E320" s="16"/>
      <c r="F320" s="17"/>
    </row>
    <row r="321" spans="1:6" ht="14.25" customHeight="1" x14ac:dyDescent="0.35">
      <c r="A321" s="26"/>
      <c r="B321" s="16"/>
      <c r="C321" s="16"/>
      <c r="D321" s="16"/>
      <c r="E321" s="16"/>
      <c r="F321" s="17"/>
    </row>
    <row r="322" spans="1:6" ht="14.25" customHeight="1" x14ac:dyDescent="0.35">
      <c r="A322" s="26"/>
      <c r="B322" s="16"/>
      <c r="C322" s="16"/>
      <c r="D322" s="16"/>
      <c r="E322" s="16"/>
      <c r="F322" s="17"/>
    </row>
    <row r="323" spans="1:6" ht="14.25" customHeight="1" x14ac:dyDescent="0.35">
      <c r="A323" s="26"/>
      <c r="B323" s="16"/>
      <c r="C323" s="16"/>
      <c r="D323" s="16"/>
      <c r="E323" s="16"/>
      <c r="F323" s="17"/>
    </row>
    <row r="324" spans="1:6" ht="14.25" customHeight="1" x14ac:dyDescent="0.35">
      <c r="A324" s="26"/>
      <c r="B324" s="16"/>
      <c r="C324" s="16"/>
      <c r="D324" s="16"/>
      <c r="E324" s="16"/>
      <c r="F324" s="17"/>
    </row>
    <row r="325" spans="1:6" ht="14.25" customHeight="1" x14ac:dyDescent="0.35">
      <c r="A325" s="26"/>
      <c r="B325" s="16"/>
      <c r="C325" s="16"/>
      <c r="D325" s="16"/>
      <c r="E325" s="16"/>
      <c r="F325" s="17"/>
    </row>
    <row r="326" spans="1:6" ht="14.25" customHeight="1" x14ac:dyDescent="0.35">
      <c r="A326" s="26"/>
      <c r="B326" s="16"/>
      <c r="C326" s="16"/>
      <c r="D326" s="16"/>
      <c r="E326" s="16"/>
      <c r="F326" s="17"/>
    </row>
    <row r="327" spans="1:6" ht="14.25" customHeight="1" x14ac:dyDescent="0.35">
      <c r="A327" s="26"/>
      <c r="B327" s="16"/>
      <c r="C327" s="16"/>
      <c r="D327" s="16"/>
      <c r="E327" s="16"/>
      <c r="F327" s="17"/>
    </row>
    <row r="328" spans="1:6" ht="14.25" customHeight="1" x14ac:dyDescent="0.35">
      <c r="A328" s="26"/>
      <c r="B328" s="16"/>
      <c r="C328" s="16"/>
      <c r="D328" s="16"/>
      <c r="E328" s="16"/>
      <c r="F328" s="17"/>
    </row>
    <row r="329" spans="1:6" ht="14.25" customHeight="1" x14ac:dyDescent="0.35">
      <c r="A329" s="26"/>
      <c r="B329" s="16"/>
      <c r="C329" s="16"/>
      <c r="D329" s="16"/>
      <c r="E329" s="16"/>
      <c r="F329" s="17"/>
    </row>
    <row r="330" spans="1:6" ht="14.25" customHeight="1" x14ac:dyDescent="0.35">
      <c r="A330" s="26"/>
      <c r="B330" s="16"/>
      <c r="C330" s="16"/>
      <c r="D330" s="16"/>
      <c r="E330" s="16"/>
      <c r="F330" s="17"/>
    </row>
    <row r="331" spans="1:6" ht="14.25" customHeight="1" x14ac:dyDescent="0.35">
      <c r="A331" s="26"/>
      <c r="B331" s="16"/>
      <c r="C331" s="16"/>
      <c r="D331" s="16"/>
      <c r="E331" s="16"/>
      <c r="F331" s="17"/>
    </row>
    <row r="332" spans="1:6" ht="14.25" customHeight="1" x14ac:dyDescent="0.35">
      <c r="A332" s="26"/>
      <c r="B332" s="16"/>
      <c r="C332" s="16"/>
      <c r="D332" s="16"/>
      <c r="E332" s="16"/>
      <c r="F332" s="17"/>
    </row>
    <row r="333" spans="1:6" ht="14.25" customHeight="1" x14ac:dyDescent="0.35">
      <c r="A333" s="26"/>
      <c r="B333" s="16"/>
      <c r="C333" s="16"/>
      <c r="D333" s="16"/>
      <c r="E333" s="16"/>
      <c r="F333" s="17"/>
    </row>
    <row r="334" spans="1:6" ht="14.25" customHeight="1" x14ac:dyDescent="0.35">
      <c r="A334" s="26"/>
      <c r="B334" s="16"/>
      <c r="C334" s="16"/>
      <c r="D334" s="16"/>
      <c r="E334" s="16"/>
      <c r="F334" s="17"/>
    </row>
    <row r="335" spans="1:6" ht="14.25" customHeight="1" x14ac:dyDescent="0.35">
      <c r="A335" s="26"/>
      <c r="B335" s="16"/>
      <c r="C335" s="16"/>
      <c r="D335" s="16"/>
      <c r="E335" s="16"/>
      <c r="F335" s="17"/>
    </row>
    <row r="336" spans="1:6" ht="14.25" customHeight="1" x14ac:dyDescent="0.35">
      <c r="A336" s="26"/>
      <c r="B336" s="16"/>
      <c r="C336" s="16"/>
      <c r="D336" s="16"/>
      <c r="E336" s="16"/>
      <c r="F336" s="17"/>
    </row>
    <row r="337" spans="1:6" ht="14.25" customHeight="1" x14ac:dyDescent="0.35">
      <c r="A337" s="26"/>
      <c r="B337" s="16"/>
      <c r="C337" s="16"/>
      <c r="D337" s="16"/>
      <c r="E337" s="16"/>
      <c r="F337" s="17"/>
    </row>
    <row r="338" spans="1:6" ht="14.25" customHeight="1" x14ac:dyDescent="0.35">
      <c r="A338" s="26"/>
      <c r="B338" s="16"/>
      <c r="C338" s="16"/>
      <c r="D338" s="16"/>
      <c r="E338" s="16"/>
      <c r="F338" s="17"/>
    </row>
    <row r="339" spans="1:6" ht="14.25" customHeight="1" x14ac:dyDescent="0.35">
      <c r="A339" s="26"/>
      <c r="B339" s="16"/>
      <c r="C339" s="16"/>
      <c r="D339" s="16"/>
      <c r="E339" s="16"/>
      <c r="F339" s="17"/>
    </row>
    <row r="340" spans="1:6" ht="14.25" customHeight="1" x14ac:dyDescent="0.35">
      <c r="A340" s="26"/>
      <c r="B340" s="16"/>
      <c r="C340" s="16"/>
      <c r="D340" s="16"/>
      <c r="E340" s="16"/>
      <c r="F340" s="17"/>
    </row>
    <row r="341" spans="1:6" ht="14.25" customHeight="1" x14ac:dyDescent="0.35">
      <c r="A341" s="26"/>
      <c r="B341" s="16"/>
      <c r="C341" s="16"/>
      <c r="D341" s="16"/>
      <c r="E341" s="16"/>
      <c r="F341" s="17"/>
    </row>
    <row r="342" spans="1:6" ht="14.25" customHeight="1" x14ac:dyDescent="0.35">
      <c r="A342" s="26"/>
      <c r="B342" s="16"/>
      <c r="C342" s="16"/>
      <c r="D342" s="16"/>
      <c r="E342" s="16"/>
      <c r="F342" s="17"/>
    </row>
    <row r="343" spans="1:6" ht="14.25" customHeight="1" x14ac:dyDescent="0.35">
      <c r="A343" s="26"/>
      <c r="B343" s="16"/>
      <c r="C343" s="16"/>
      <c r="D343" s="16"/>
      <c r="E343" s="16"/>
      <c r="F343" s="17"/>
    </row>
    <row r="344" spans="1:6" ht="14.25" customHeight="1" x14ac:dyDescent="0.35">
      <c r="A344" s="26"/>
      <c r="B344" s="16"/>
      <c r="C344" s="16"/>
      <c r="D344" s="16"/>
      <c r="E344" s="16"/>
      <c r="F344" s="17"/>
    </row>
    <row r="345" spans="1:6" ht="14.25" customHeight="1" x14ac:dyDescent="0.35">
      <c r="A345" s="26"/>
      <c r="B345" s="16"/>
      <c r="C345" s="16"/>
      <c r="D345" s="16"/>
      <c r="E345" s="16"/>
      <c r="F345" s="17"/>
    </row>
    <row r="346" spans="1:6" ht="14.25" customHeight="1" x14ac:dyDescent="0.35">
      <c r="A346" s="26"/>
      <c r="B346" s="16"/>
      <c r="C346" s="16"/>
      <c r="D346" s="16"/>
      <c r="E346" s="16"/>
      <c r="F346" s="17"/>
    </row>
    <row r="347" spans="1:6" ht="14.25" customHeight="1" x14ac:dyDescent="0.35">
      <c r="A347" s="26"/>
      <c r="B347" s="16"/>
      <c r="C347" s="16"/>
      <c r="D347" s="16"/>
      <c r="E347" s="16"/>
      <c r="F347" s="17"/>
    </row>
    <row r="348" spans="1:6" ht="14.25" customHeight="1" x14ac:dyDescent="0.35">
      <c r="A348" s="26"/>
      <c r="B348" s="16"/>
      <c r="C348" s="16"/>
      <c r="D348" s="16"/>
      <c r="E348" s="16"/>
      <c r="F348" s="17"/>
    </row>
    <row r="349" spans="1:6" ht="14.25" customHeight="1" x14ac:dyDescent="0.35">
      <c r="A349" s="26"/>
      <c r="B349" s="16"/>
      <c r="C349" s="16"/>
      <c r="D349" s="16"/>
      <c r="E349" s="16"/>
      <c r="F349" s="17"/>
    </row>
    <row r="350" spans="1:6" ht="14.25" customHeight="1" x14ac:dyDescent="0.35">
      <c r="A350" s="26"/>
      <c r="B350" s="16"/>
      <c r="C350" s="16"/>
      <c r="D350" s="16"/>
      <c r="E350" s="16"/>
      <c r="F350" s="17"/>
    </row>
    <row r="351" spans="1:6" ht="14.25" customHeight="1" x14ac:dyDescent="0.35">
      <c r="A351" s="26"/>
      <c r="B351" s="16"/>
      <c r="C351" s="16"/>
      <c r="D351" s="16"/>
      <c r="E351" s="16"/>
      <c r="F351" s="17"/>
    </row>
    <row r="352" spans="1:6" ht="14.25" customHeight="1" x14ac:dyDescent="0.35">
      <c r="A352" s="26"/>
      <c r="B352" s="16"/>
      <c r="C352" s="16"/>
      <c r="D352" s="16"/>
      <c r="E352" s="16"/>
      <c r="F352" s="17"/>
    </row>
    <row r="353" spans="1:6" ht="14.25" customHeight="1" x14ac:dyDescent="0.35">
      <c r="A353" s="26"/>
      <c r="B353" s="16"/>
      <c r="C353" s="16"/>
      <c r="D353" s="16"/>
      <c r="E353" s="16"/>
      <c r="F353" s="17"/>
    </row>
    <row r="354" spans="1:6" ht="14.25" customHeight="1" x14ac:dyDescent="0.35">
      <c r="A354" s="26"/>
      <c r="B354" s="16"/>
      <c r="C354" s="16"/>
      <c r="D354" s="16"/>
      <c r="E354" s="16"/>
      <c r="F354" s="17"/>
    </row>
    <row r="355" spans="1:6" ht="14.25" customHeight="1" x14ac:dyDescent="0.35">
      <c r="A355" s="26"/>
      <c r="B355" s="16"/>
      <c r="C355" s="16"/>
      <c r="D355" s="16"/>
      <c r="E355" s="16"/>
      <c r="F355" s="17"/>
    </row>
    <row r="356" spans="1:6" ht="14.25" customHeight="1" x14ac:dyDescent="0.35">
      <c r="A356" s="26"/>
      <c r="B356" s="16"/>
      <c r="C356" s="16"/>
      <c r="D356" s="16"/>
      <c r="E356" s="16"/>
      <c r="F356" s="17"/>
    </row>
    <row r="357" spans="1:6" ht="14.25" customHeight="1" x14ac:dyDescent="0.35">
      <c r="A357" s="26"/>
      <c r="B357" s="16"/>
      <c r="C357" s="16"/>
      <c r="D357" s="16"/>
      <c r="E357" s="16"/>
      <c r="F357" s="17"/>
    </row>
    <row r="358" spans="1:6" ht="14.25" customHeight="1" x14ac:dyDescent="0.35">
      <c r="A358" s="26"/>
      <c r="B358" s="16"/>
      <c r="C358" s="16"/>
      <c r="D358" s="16"/>
      <c r="E358" s="16"/>
      <c r="F358" s="17"/>
    </row>
    <row r="359" spans="1:6" ht="14.25" customHeight="1" x14ac:dyDescent="0.35">
      <c r="A359" s="26"/>
      <c r="B359" s="16"/>
      <c r="C359" s="16"/>
      <c r="D359" s="16"/>
      <c r="E359" s="16"/>
      <c r="F359" s="17"/>
    </row>
    <row r="360" spans="1:6" ht="14.25" customHeight="1" x14ac:dyDescent="0.35">
      <c r="A360" s="26"/>
      <c r="B360" s="16"/>
      <c r="C360" s="16"/>
      <c r="D360" s="16"/>
      <c r="E360" s="16"/>
      <c r="F360" s="17"/>
    </row>
    <row r="361" spans="1:6" ht="14.25" customHeight="1" x14ac:dyDescent="0.35">
      <c r="A361" s="26"/>
      <c r="B361" s="16"/>
      <c r="C361" s="16"/>
      <c r="D361" s="16"/>
      <c r="E361" s="16"/>
      <c r="F361" s="17"/>
    </row>
    <row r="362" spans="1:6" ht="14.25" customHeight="1" x14ac:dyDescent="0.35">
      <c r="A362" s="26"/>
      <c r="B362" s="16"/>
      <c r="C362" s="16"/>
      <c r="D362" s="16"/>
      <c r="E362" s="16"/>
      <c r="F362" s="17"/>
    </row>
    <row r="363" spans="1:6" ht="14.25" customHeight="1" x14ac:dyDescent="0.35">
      <c r="A363" s="26"/>
      <c r="B363" s="16"/>
      <c r="C363" s="16"/>
      <c r="D363" s="16"/>
      <c r="E363" s="16"/>
      <c r="F363" s="17"/>
    </row>
    <row r="364" spans="1:6" ht="14.25" customHeight="1" x14ac:dyDescent="0.35">
      <c r="A364" s="26"/>
      <c r="B364" s="16"/>
      <c r="C364" s="16"/>
      <c r="D364" s="16"/>
      <c r="E364" s="16"/>
      <c r="F364" s="17"/>
    </row>
    <row r="365" spans="1:6" ht="14.25" customHeight="1" x14ac:dyDescent="0.35">
      <c r="A365" s="26"/>
      <c r="B365" s="16"/>
      <c r="C365" s="16"/>
      <c r="D365" s="16"/>
      <c r="E365" s="16"/>
      <c r="F365" s="17"/>
    </row>
    <row r="366" spans="1:6" ht="14.25" customHeight="1" x14ac:dyDescent="0.35">
      <c r="A366" s="26"/>
      <c r="B366" s="16"/>
      <c r="C366" s="16"/>
      <c r="D366" s="16"/>
      <c r="E366" s="16"/>
      <c r="F366" s="17"/>
    </row>
    <row r="367" spans="1:6" ht="14.25" customHeight="1" x14ac:dyDescent="0.35">
      <c r="A367" s="26"/>
      <c r="B367" s="16"/>
      <c r="C367" s="16"/>
      <c r="D367" s="16"/>
      <c r="E367" s="16"/>
      <c r="F367" s="17"/>
    </row>
    <row r="368" spans="1:6" ht="14.25" customHeight="1" x14ac:dyDescent="0.35">
      <c r="A368" s="26"/>
      <c r="B368" s="16"/>
      <c r="C368" s="16"/>
      <c r="D368" s="16"/>
      <c r="E368" s="16"/>
      <c r="F368" s="17"/>
    </row>
    <row r="369" spans="1:6" ht="14.25" customHeight="1" x14ac:dyDescent="0.35">
      <c r="A369" s="26"/>
      <c r="B369" s="16"/>
      <c r="C369" s="16"/>
      <c r="D369" s="16"/>
      <c r="E369" s="16"/>
      <c r="F369" s="17"/>
    </row>
    <row r="370" spans="1:6" ht="14.25" customHeight="1" x14ac:dyDescent="0.35">
      <c r="A370" s="26"/>
      <c r="B370" s="16"/>
      <c r="C370" s="16"/>
      <c r="D370" s="16"/>
      <c r="E370" s="16"/>
      <c r="F370" s="17"/>
    </row>
    <row r="371" spans="1:6" ht="14.25" customHeight="1" x14ac:dyDescent="0.35">
      <c r="A371" s="26"/>
      <c r="B371" s="16"/>
      <c r="C371" s="16"/>
      <c r="D371" s="16"/>
      <c r="E371" s="16"/>
      <c r="F371" s="17"/>
    </row>
    <row r="372" spans="1:6" ht="14.25" customHeight="1" x14ac:dyDescent="0.35">
      <c r="A372" s="26"/>
      <c r="B372" s="16"/>
      <c r="C372" s="16"/>
      <c r="D372" s="16"/>
      <c r="E372" s="16"/>
      <c r="F372" s="17"/>
    </row>
    <row r="373" spans="1:6" ht="14.25" customHeight="1" x14ac:dyDescent="0.35">
      <c r="A373" s="26"/>
      <c r="B373" s="16"/>
      <c r="C373" s="16"/>
      <c r="D373" s="16"/>
      <c r="E373" s="16"/>
      <c r="F373" s="17"/>
    </row>
    <row r="374" spans="1:6" ht="14.25" customHeight="1" x14ac:dyDescent="0.35">
      <c r="A374" s="26"/>
      <c r="B374" s="16"/>
      <c r="C374" s="16"/>
      <c r="D374" s="16"/>
      <c r="E374" s="16"/>
      <c r="F374" s="17"/>
    </row>
    <row r="375" spans="1:6" ht="14.25" customHeight="1" x14ac:dyDescent="0.35">
      <c r="A375" s="26"/>
      <c r="B375" s="16"/>
      <c r="C375" s="16"/>
      <c r="D375" s="16"/>
      <c r="E375" s="16"/>
      <c r="F375" s="17"/>
    </row>
    <row r="376" spans="1:6" ht="14.25" customHeight="1" x14ac:dyDescent="0.35">
      <c r="A376" s="26"/>
      <c r="B376" s="16"/>
      <c r="C376" s="16"/>
      <c r="D376" s="16"/>
      <c r="E376" s="16"/>
      <c r="F376" s="17"/>
    </row>
    <row r="377" spans="1:6" ht="14.25" customHeight="1" x14ac:dyDescent="0.35">
      <c r="A377" s="26"/>
      <c r="B377" s="16"/>
      <c r="C377" s="16"/>
      <c r="D377" s="16"/>
      <c r="E377" s="16"/>
      <c r="F377" s="17"/>
    </row>
    <row r="378" spans="1:6" ht="14.25" customHeight="1" x14ac:dyDescent="0.35">
      <c r="A378" s="26"/>
      <c r="B378" s="16"/>
      <c r="C378" s="16"/>
      <c r="D378" s="16"/>
      <c r="E378" s="16"/>
      <c r="F378" s="17"/>
    </row>
    <row r="379" spans="1:6" ht="14.25" customHeight="1" x14ac:dyDescent="0.35">
      <c r="A379" s="26"/>
      <c r="B379" s="16"/>
      <c r="C379" s="16"/>
      <c r="D379" s="16"/>
      <c r="E379" s="16"/>
      <c r="F379" s="17"/>
    </row>
    <row r="380" spans="1:6" ht="14.25" customHeight="1" x14ac:dyDescent="0.35">
      <c r="A380" s="26"/>
      <c r="B380" s="16"/>
      <c r="C380" s="16"/>
      <c r="D380" s="16"/>
      <c r="E380" s="16"/>
      <c r="F380" s="17"/>
    </row>
    <row r="381" spans="1:6" ht="14.25" customHeight="1" x14ac:dyDescent="0.35">
      <c r="A381" s="26"/>
      <c r="B381" s="16"/>
      <c r="C381" s="16"/>
      <c r="D381" s="16"/>
      <c r="E381" s="16"/>
      <c r="F381" s="17"/>
    </row>
    <row r="382" spans="1:6" ht="14.25" customHeight="1" x14ac:dyDescent="0.35">
      <c r="A382" s="26"/>
      <c r="B382" s="16"/>
      <c r="C382" s="16"/>
      <c r="D382" s="16"/>
      <c r="E382" s="16"/>
      <c r="F382" s="17"/>
    </row>
    <row r="383" spans="1:6" ht="14.25" customHeight="1" x14ac:dyDescent="0.35">
      <c r="A383" s="26"/>
      <c r="B383" s="16"/>
      <c r="C383" s="16"/>
      <c r="D383" s="16"/>
      <c r="E383" s="16"/>
      <c r="F383" s="17"/>
    </row>
    <row r="384" spans="1:6" ht="14.25" customHeight="1" x14ac:dyDescent="0.35">
      <c r="A384" s="26"/>
      <c r="B384" s="16"/>
      <c r="C384" s="16"/>
      <c r="D384" s="16"/>
      <c r="E384" s="16"/>
      <c r="F384" s="17"/>
    </row>
    <row r="385" spans="1:6" ht="14.25" customHeight="1" x14ac:dyDescent="0.35">
      <c r="A385" s="26"/>
      <c r="B385" s="16"/>
      <c r="C385" s="16"/>
      <c r="D385" s="16"/>
      <c r="E385" s="16"/>
      <c r="F385" s="17"/>
    </row>
    <row r="386" spans="1:6" ht="14.25" customHeight="1" x14ac:dyDescent="0.35">
      <c r="A386" s="26"/>
      <c r="B386" s="16"/>
      <c r="C386" s="16"/>
      <c r="D386" s="16"/>
      <c r="E386" s="16"/>
      <c r="F386" s="17"/>
    </row>
    <row r="387" spans="1:6" ht="14.25" customHeight="1" x14ac:dyDescent="0.35">
      <c r="A387" s="26"/>
      <c r="B387" s="16"/>
      <c r="C387" s="16"/>
      <c r="D387" s="16"/>
      <c r="E387" s="16"/>
      <c r="F387" s="17"/>
    </row>
    <row r="388" spans="1:6" ht="14.25" customHeight="1" x14ac:dyDescent="0.35">
      <c r="A388" s="26"/>
      <c r="B388" s="16"/>
      <c r="C388" s="16"/>
      <c r="D388" s="16"/>
      <c r="E388" s="16"/>
      <c r="F388" s="17"/>
    </row>
    <row r="389" spans="1:6" ht="14.25" customHeight="1" x14ac:dyDescent="0.35">
      <c r="A389" s="26"/>
      <c r="B389" s="16"/>
      <c r="C389" s="16"/>
      <c r="D389" s="16"/>
      <c r="E389" s="16"/>
      <c r="F389" s="17"/>
    </row>
    <row r="390" spans="1:6" ht="14.25" customHeight="1" x14ac:dyDescent="0.35">
      <c r="A390" s="26"/>
      <c r="B390" s="16"/>
      <c r="C390" s="16"/>
      <c r="D390" s="16"/>
      <c r="E390" s="16"/>
      <c r="F390" s="17"/>
    </row>
    <row r="391" spans="1:6" ht="14.25" customHeight="1" x14ac:dyDescent="0.35">
      <c r="A391" s="26"/>
      <c r="B391" s="16"/>
      <c r="C391" s="16"/>
      <c r="D391" s="16"/>
      <c r="E391" s="16"/>
      <c r="F391" s="17"/>
    </row>
    <row r="392" spans="1:6" ht="14.25" customHeight="1" x14ac:dyDescent="0.35">
      <c r="A392" s="26"/>
      <c r="B392" s="16"/>
      <c r="C392" s="16"/>
      <c r="D392" s="16"/>
      <c r="E392" s="16"/>
      <c r="F392" s="17"/>
    </row>
    <row r="393" spans="1:6" ht="14.25" customHeight="1" x14ac:dyDescent="0.35">
      <c r="A393" s="26"/>
      <c r="B393" s="16"/>
      <c r="C393" s="16"/>
      <c r="D393" s="16"/>
      <c r="E393" s="16"/>
      <c r="F393" s="17"/>
    </row>
    <row r="394" spans="1:6" ht="14.25" customHeight="1" x14ac:dyDescent="0.35">
      <c r="A394" s="26"/>
      <c r="B394" s="16"/>
      <c r="C394" s="16"/>
      <c r="D394" s="16"/>
      <c r="E394" s="16"/>
      <c r="F394" s="17"/>
    </row>
    <row r="395" spans="1:6" ht="14.25" customHeight="1" x14ac:dyDescent="0.35">
      <c r="A395" s="26"/>
      <c r="B395" s="16"/>
      <c r="C395" s="16"/>
      <c r="D395" s="16"/>
      <c r="E395" s="16"/>
      <c r="F395" s="17"/>
    </row>
    <row r="396" spans="1:6" ht="14.25" customHeight="1" x14ac:dyDescent="0.35">
      <c r="A396" s="26"/>
      <c r="B396" s="16"/>
      <c r="C396" s="16"/>
      <c r="D396" s="16"/>
      <c r="E396" s="16"/>
      <c r="F396" s="17"/>
    </row>
    <row r="397" spans="1:6" ht="14.25" customHeight="1" x14ac:dyDescent="0.35">
      <c r="A397" s="26"/>
      <c r="B397" s="16"/>
      <c r="C397" s="16"/>
      <c r="D397" s="16"/>
      <c r="E397" s="16"/>
      <c r="F397" s="17"/>
    </row>
    <row r="398" spans="1:6" ht="14.25" customHeight="1" x14ac:dyDescent="0.35">
      <c r="A398" s="26"/>
      <c r="B398" s="16"/>
      <c r="C398" s="16"/>
      <c r="D398" s="16"/>
      <c r="E398" s="16"/>
      <c r="F398" s="17"/>
    </row>
    <row r="399" spans="1:6" ht="14.25" customHeight="1" x14ac:dyDescent="0.35">
      <c r="A399" s="26"/>
      <c r="B399" s="16"/>
      <c r="C399" s="16"/>
      <c r="D399" s="16"/>
      <c r="E399" s="16"/>
      <c r="F399" s="17"/>
    </row>
    <row r="400" spans="1:6" ht="14.25" customHeight="1" x14ac:dyDescent="0.35">
      <c r="A400" s="26"/>
      <c r="B400" s="16"/>
      <c r="C400" s="16"/>
      <c r="D400" s="16"/>
      <c r="E400" s="16"/>
      <c r="F400" s="17"/>
    </row>
    <row r="401" spans="1:6" ht="14.25" customHeight="1" x14ac:dyDescent="0.35">
      <c r="A401" s="26"/>
      <c r="B401" s="16"/>
      <c r="C401" s="16"/>
      <c r="D401" s="16"/>
      <c r="E401" s="16"/>
      <c r="F401" s="17"/>
    </row>
    <row r="402" spans="1:6" ht="14.25" customHeight="1" x14ac:dyDescent="0.35">
      <c r="A402" s="26"/>
      <c r="B402" s="16"/>
      <c r="C402" s="16"/>
      <c r="D402" s="16"/>
      <c r="E402" s="16"/>
      <c r="F402" s="17"/>
    </row>
    <row r="403" spans="1:6" ht="14.25" customHeight="1" x14ac:dyDescent="0.35">
      <c r="A403" s="26"/>
      <c r="B403" s="16"/>
      <c r="C403" s="16"/>
      <c r="D403" s="16"/>
      <c r="E403" s="16"/>
      <c r="F403" s="17"/>
    </row>
    <row r="404" spans="1:6" ht="14.25" customHeight="1" x14ac:dyDescent="0.35">
      <c r="A404" s="26"/>
      <c r="B404" s="16"/>
      <c r="C404" s="16"/>
      <c r="D404" s="16"/>
      <c r="E404" s="16"/>
      <c r="F404" s="17"/>
    </row>
    <row r="405" spans="1:6" ht="14.25" customHeight="1" x14ac:dyDescent="0.35">
      <c r="A405" s="26"/>
      <c r="B405" s="16"/>
      <c r="C405" s="16"/>
      <c r="D405" s="16"/>
      <c r="E405" s="16"/>
      <c r="F405" s="17"/>
    </row>
    <row r="406" spans="1:6" ht="14.25" customHeight="1" x14ac:dyDescent="0.35">
      <c r="A406" s="26"/>
      <c r="B406" s="16"/>
      <c r="C406" s="16"/>
      <c r="D406" s="16"/>
      <c r="E406" s="16"/>
      <c r="F406" s="17"/>
    </row>
    <row r="407" spans="1:6" ht="14.25" customHeight="1" x14ac:dyDescent="0.35">
      <c r="A407" s="26"/>
      <c r="B407" s="16"/>
      <c r="C407" s="16"/>
      <c r="D407" s="16"/>
      <c r="E407" s="16"/>
      <c r="F407" s="17"/>
    </row>
    <row r="408" spans="1:6" ht="14.25" customHeight="1" x14ac:dyDescent="0.35">
      <c r="A408" s="26"/>
      <c r="B408" s="16"/>
      <c r="C408" s="16"/>
      <c r="D408" s="16"/>
      <c r="E408" s="16"/>
      <c r="F408" s="17"/>
    </row>
    <row r="409" spans="1:6" ht="14.25" customHeight="1" x14ac:dyDescent="0.35">
      <c r="A409" s="26"/>
      <c r="B409" s="16"/>
      <c r="C409" s="16"/>
      <c r="D409" s="16"/>
      <c r="E409" s="16"/>
      <c r="F409" s="17"/>
    </row>
    <row r="410" spans="1:6" ht="14.25" customHeight="1" x14ac:dyDescent="0.35">
      <c r="A410" s="26"/>
      <c r="B410" s="16"/>
      <c r="C410" s="16"/>
      <c r="D410" s="16"/>
      <c r="E410" s="16"/>
      <c r="F410" s="17"/>
    </row>
    <row r="411" spans="1:6" ht="14.25" customHeight="1" x14ac:dyDescent="0.35">
      <c r="A411" s="26"/>
      <c r="B411" s="16"/>
      <c r="C411" s="16"/>
      <c r="D411" s="16"/>
      <c r="E411" s="16"/>
      <c r="F411" s="17"/>
    </row>
    <row r="412" spans="1:6" ht="14.25" customHeight="1" x14ac:dyDescent="0.35">
      <c r="A412" s="26"/>
      <c r="B412" s="16"/>
      <c r="C412" s="16"/>
      <c r="D412" s="16"/>
      <c r="E412" s="16"/>
      <c r="F412" s="17"/>
    </row>
    <row r="413" spans="1:6" ht="14.25" customHeight="1" x14ac:dyDescent="0.35">
      <c r="A413" s="26"/>
      <c r="B413" s="16"/>
      <c r="C413" s="16"/>
      <c r="D413" s="16"/>
      <c r="E413" s="16"/>
      <c r="F413" s="17"/>
    </row>
    <row r="414" spans="1:6" ht="14.25" customHeight="1" x14ac:dyDescent="0.35">
      <c r="A414" s="26"/>
      <c r="B414" s="16"/>
      <c r="C414" s="16"/>
      <c r="D414" s="16"/>
      <c r="E414" s="16"/>
      <c r="F414" s="17"/>
    </row>
    <row r="415" spans="1:6" ht="14.25" customHeight="1" x14ac:dyDescent="0.35">
      <c r="A415" s="26"/>
      <c r="B415" s="16"/>
      <c r="C415" s="16"/>
      <c r="D415" s="16"/>
      <c r="E415" s="16"/>
      <c r="F415" s="17"/>
    </row>
    <row r="416" spans="1:6" ht="14.25" customHeight="1" x14ac:dyDescent="0.35">
      <c r="A416" s="26"/>
      <c r="B416" s="16"/>
      <c r="C416" s="16"/>
      <c r="D416" s="16"/>
      <c r="E416" s="16"/>
      <c r="F416" s="17"/>
    </row>
    <row r="417" spans="1:6" ht="14.25" customHeight="1" x14ac:dyDescent="0.35">
      <c r="A417" s="26"/>
      <c r="B417" s="16"/>
      <c r="C417" s="16"/>
      <c r="D417" s="16"/>
      <c r="E417" s="16"/>
      <c r="F417" s="17"/>
    </row>
    <row r="418" spans="1:6" ht="14.25" customHeight="1" x14ac:dyDescent="0.35">
      <c r="A418" s="26"/>
      <c r="B418" s="16"/>
      <c r="C418" s="16"/>
      <c r="D418" s="16"/>
      <c r="E418" s="16"/>
      <c r="F418" s="17"/>
    </row>
    <row r="419" spans="1:6" ht="14.25" customHeight="1" x14ac:dyDescent="0.35">
      <c r="A419" s="26"/>
      <c r="B419" s="16"/>
      <c r="C419" s="16"/>
      <c r="D419" s="16"/>
      <c r="E419" s="16"/>
      <c r="F419" s="17"/>
    </row>
    <row r="420" spans="1:6" ht="14.25" customHeight="1" x14ac:dyDescent="0.35">
      <c r="A420" s="26"/>
      <c r="B420" s="16"/>
      <c r="C420" s="16"/>
      <c r="D420" s="16"/>
      <c r="E420" s="16"/>
      <c r="F420" s="17"/>
    </row>
    <row r="421" spans="1:6" ht="14.25" customHeight="1" x14ac:dyDescent="0.35">
      <c r="A421" s="26"/>
      <c r="B421" s="16"/>
      <c r="C421" s="16"/>
      <c r="D421" s="16"/>
      <c r="E421" s="16"/>
      <c r="F421" s="17"/>
    </row>
    <row r="422" spans="1:6" ht="14.25" customHeight="1" x14ac:dyDescent="0.35">
      <c r="A422" s="26"/>
      <c r="B422" s="16"/>
      <c r="C422" s="16"/>
      <c r="D422" s="16"/>
      <c r="E422" s="16"/>
      <c r="F422" s="17"/>
    </row>
    <row r="423" spans="1:6" ht="14.25" customHeight="1" x14ac:dyDescent="0.35">
      <c r="A423" s="26"/>
      <c r="B423" s="16"/>
      <c r="C423" s="16"/>
      <c r="D423" s="16"/>
      <c r="E423" s="16"/>
      <c r="F423" s="17"/>
    </row>
    <row r="424" spans="1:6" ht="14.25" customHeight="1" x14ac:dyDescent="0.35">
      <c r="A424" s="26"/>
      <c r="B424" s="16"/>
      <c r="C424" s="16"/>
      <c r="D424" s="16"/>
      <c r="E424" s="16"/>
      <c r="F424" s="17"/>
    </row>
    <row r="425" spans="1:6" ht="14.25" customHeight="1" x14ac:dyDescent="0.35">
      <c r="A425" s="26"/>
      <c r="B425" s="16"/>
      <c r="C425" s="16"/>
      <c r="D425" s="16"/>
      <c r="E425" s="16"/>
      <c r="F425" s="17"/>
    </row>
    <row r="426" spans="1:6" ht="14.25" customHeight="1" x14ac:dyDescent="0.35">
      <c r="A426" s="26"/>
      <c r="B426" s="16"/>
      <c r="C426" s="16"/>
      <c r="D426" s="16"/>
      <c r="E426" s="16"/>
      <c r="F426" s="17"/>
    </row>
    <row r="427" spans="1:6" ht="14.25" customHeight="1" x14ac:dyDescent="0.35">
      <c r="A427" s="26"/>
      <c r="B427" s="16"/>
      <c r="C427" s="16"/>
      <c r="D427" s="16"/>
      <c r="E427" s="16"/>
      <c r="F427" s="17"/>
    </row>
    <row r="428" spans="1:6" ht="14.25" customHeight="1" x14ac:dyDescent="0.35">
      <c r="A428" s="26"/>
      <c r="B428" s="16"/>
      <c r="C428" s="16"/>
      <c r="D428" s="16"/>
      <c r="E428" s="16"/>
      <c r="F428" s="17"/>
    </row>
    <row r="429" spans="1:6" ht="14.25" customHeight="1" x14ac:dyDescent="0.35">
      <c r="A429" s="26"/>
      <c r="B429" s="16"/>
      <c r="C429" s="16"/>
      <c r="D429" s="16"/>
      <c r="E429" s="16"/>
      <c r="F429" s="17"/>
    </row>
    <row r="430" spans="1:6" ht="14.25" customHeight="1" x14ac:dyDescent="0.35">
      <c r="A430" s="26"/>
      <c r="B430" s="16"/>
      <c r="C430" s="16"/>
      <c r="D430" s="16"/>
      <c r="E430" s="16"/>
      <c r="F430" s="17"/>
    </row>
    <row r="431" spans="1:6" ht="14.25" customHeight="1" x14ac:dyDescent="0.35">
      <c r="A431" s="26"/>
      <c r="B431" s="16"/>
      <c r="C431" s="16"/>
      <c r="D431" s="16"/>
      <c r="E431" s="16"/>
      <c r="F431" s="17"/>
    </row>
    <row r="432" spans="1:6" ht="14.25" customHeight="1" x14ac:dyDescent="0.35">
      <c r="A432" s="26"/>
      <c r="B432" s="16"/>
      <c r="C432" s="16"/>
      <c r="D432" s="16"/>
      <c r="E432" s="16"/>
      <c r="F432" s="17"/>
    </row>
    <row r="433" spans="1:6" ht="14.25" customHeight="1" x14ac:dyDescent="0.35">
      <c r="A433" s="26"/>
      <c r="B433" s="16"/>
      <c r="C433" s="16"/>
      <c r="D433" s="16"/>
      <c r="E433" s="16"/>
      <c r="F433" s="17"/>
    </row>
    <row r="434" spans="1:6" ht="14.25" customHeight="1" x14ac:dyDescent="0.35">
      <c r="A434" s="26"/>
      <c r="B434" s="16"/>
      <c r="C434" s="16"/>
      <c r="D434" s="16"/>
      <c r="E434" s="16"/>
      <c r="F434" s="17"/>
    </row>
    <row r="435" spans="1:6" ht="14.25" customHeight="1" x14ac:dyDescent="0.35">
      <c r="A435" s="26"/>
      <c r="B435" s="16"/>
      <c r="C435" s="16"/>
      <c r="D435" s="16"/>
      <c r="E435" s="16"/>
      <c r="F435" s="17"/>
    </row>
    <row r="436" spans="1:6" ht="14.25" customHeight="1" x14ac:dyDescent="0.35">
      <c r="A436" s="26"/>
      <c r="B436" s="16"/>
      <c r="C436" s="16"/>
      <c r="D436" s="16"/>
      <c r="E436" s="16"/>
      <c r="F436" s="17"/>
    </row>
    <row r="437" spans="1:6" ht="14.25" customHeight="1" x14ac:dyDescent="0.35">
      <c r="A437" s="26"/>
      <c r="B437" s="16"/>
      <c r="C437" s="16"/>
      <c r="D437" s="16"/>
      <c r="E437" s="16"/>
      <c r="F437" s="17"/>
    </row>
    <row r="438" spans="1:6" ht="14.25" customHeight="1" x14ac:dyDescent="0.35">
      <c r="A438" s="26"/>
      <c r="B438" s="16"/>
      <c r="C438" s="16"/>
      <c r="D438" s="16"/>
      <c r="E438" s="16"/>
      <c r="F438" s="17"/>
    </row>
    <row r="439" spans="1:6" ht="14.25" customHeight="1" x14ac:dyDescent="0.35">
      <c r="A439" s="26"/>
      <c r="B439" s="16"/>
      <c r="C439" s="16"/>
      <c r="D439" s="16"/>
      <c r="E439" s="16"/>
      <c r="F439" s="17"/>
    </row>
    <row r="440" spans="1:6" ht="14.25" customHeight="1" x14ac:dyDescent="0.35">
      <c r="A440" s="26"/>
      <c r="B440" s="16"/>
      <c r="C440" s="16"/>
      <c r="D440" s="16"/>
      <c r="E440" s="16"/>
      <c r="F440" s="17"/>
    </row>
    <row r="441" spans="1:6" ht="14.25" customHeight="1" x14ac:dyDescent="0.35">
      <c r="A441" s="26"/>
      <c r="B441" s="16"/>
      <c r="C441" s="16"/>
      <c r="D441" s="16"/>
      <c r="E441" s="16"/>
      <c r="F441" s="17"/>
    </row>
    <row r="442" spans="1:6" ht="14.25" customHeight="1" x14ac:dyDescent="0.35">
      <c r="A442" s="26"/>
      <c r="B442" s="16"/>
      <c r="C442" s="16"/>
      <c r="D442" s="16"/>
      <c r="E442" s="16"/>
      <c r="F442" s="17"/>
    </row>
    <row r="443" spans="1:6" ht="14.25" customHeight="1" x14ac:dyDescent="0.35">
      <c r="A443" s="26"/>
      <c r="B443" s="16"/>
      <c r="C443" s="16"/>
      <c r="D443" s="16"/>
      <c r="E443" s="16"/>
      <c r="F443" s="17"/>
    </row>
    <row r="444" spans="1:6" ht="14.25" customHeight="1" x14ac:dyDescent="0.35">
      <c r="A444" s="26"/>
      <c r="B444" s="16"/>
      <c r="C444" s="16"/>
      <c r="D444" s="16"/>
      <c r="E444" s="16"/>
      <c r="F444" s="17"/>
    </row>
    <row r="445" spans="1:6" ht="14.25" customHeight="1" x14ac:dyDescent="0.35">
      <c r="A445" s="26"/>
      <c r="B445" s="16"/>
      <c r="C445" s="16"/>
      <c r="D445" s="16"/>
      <c r="E445" s="16"/>
      <c r="F445" s="17"/>
    </row>
    <row r="446" spans="1:6" ht="14.25" customHeight="1" x14ac:dyDescent="0.35">
      <c r="A446" s="26"/>
      <c r="B446" s="16"/>
      <c r="C446" s="16"/>
      <c r="D446" s="16"/>
      <c r="E446" s="16"/>
      <c r="F446" s="17"/>
    </row>
    <row r="447" spans="1:6" ht="14.25" customHeight="1" x14ac:dyDescent="0.35">
      <c r="A447" s="26"/>
      <c r="B447" s="16"/>
      <c r="C447" s="16"/>
      <c r="D447" s="16"/>
      <c r="E447" s="16"/>
      <c r="F447" s="17"/>
    </row>
    <row r="448" spans="1:6" ht="14.25" customHeight="1" x14ac:dyDescent="0.35">
      <c r="A448" s="26"/>
      <c r="B448" s="16"/>
      <c r="C448" s="16"/>
      <c r="D448" s="16"/>
      <c r="E448" s="16"/>
      <c r="F448" s="17"/>
    </row>
    <row r="449" spans="1:6" ht="14.25" customHeight="1" x14ac:dyDescent="0.35">
      <c r="A449" s="26"/>
      <c r="B449" s="16"/>
      <c r="C449" s="16"/>
      <c r="D449" s="16"/>
      <c r="E449" s="16"/>
      <c r="F449" s="17"/>
    </row>
    <row r="450" spans="1:6" ht="14.25" customHeight="1" x14ac:dyDescent="0.35">
      <c r="A450" s="26"/>
      <c r="B450" s="16"/>
      <c r="C450" s="16"/>
      <c r="D450" s="16"/>
      <c r="E450" s="16"/>
      <c r="F450" s="17"/>
    </row>
    <row r="451" spans="1:6" ht="14.25" customHeight="1" x14ac:dyDescent="0.35">
      <c r="A451" s="26"/>
      <c r="B451" s="16"/>
      <c r="C451" s="16"/>
      <c r="D451" s="16"/>
      <c r="E451" s="16"/>
      <c r="F451" s="17"/>
    </row>
    <row r="452" spans="1:6" ht="14.25" customHeight="1" x14ac:dyDescent="0.35">
      <c r="A452" s="26"/>
      <c r="B452" s="16"/>
      <c r="C452" s="16"/>
      <c r="D452" s="16"/>
      <c r="E452" s="16"/>
      <c r="F452" s="17"/>
    </row>
    <row r="453" spans="1:6" ht="14.25" customHeight="1" x14ac:dyDescent="0.35">
      <c r="A453" s="26"/>
      <c r="B453" s="16"/>
      <c r="C453" s="16"/>
      <c r="D453" s="16"/>
      <c r="E453" s="16"/>
      <c r="F453" s="17"/>
    </row>
    <row r="454" spans="1:6" ht="14.25" customHeight="1" x14ac:dyDescent="0.35">
      <c r="A454" s="26"/>
      <c r="B454" s="16"/>
      <c r="C454" s="16"/>
      <c r="D454" s="16"/>
      <c r="E454" s="16"/>
      <c r="F454" s="17"/>
    </row>
    <row r="455" spans="1:6" ht="14.25" customHeight="1" x14ac:dyDescent="0.35">
      <c r="A455" s="26"/>
      <c r="B455" s="16"/>
      <c r="C455" s="16"/>
      <c r="D455" s="16"/>
      <c r="E455" s="16"/>
      <c r="F455" s="17"/>
    </row>
    <row r="456" spans="1:6" ht="14.25" customHeight="1" x14ac:dyDescent="0.35">
      <c r="A456" s="26"/>
      <c r="B456" s="16"/>
      <c r="C456" s="16"/>
      <c r="D456" s="16"/>
      <c r="E456" s="16"/>
      <c r="F456" s="17"/>
    </row>
    <row r="457" spans="1:6" ht="14.25" customHeight="1" x14ac:dyDescent="0.35">
      <c r="A457" s="26"/>
      <c r="B457" s="16"/>
      <c r="C457" s="16"/>
      <c r="D457" s="16"/>
      <c r="E457" s="16"/>
      <c r="F457" s="17"/>
    </row>
    <row r="458" spans="1:6" ht="14.25" customHeight="1" x14ac:dyDescent="0.35">
      <c r="A458" s="26"/>
      <c r="B458" s="16"/>
      <c r="C458" s="16"/>
      <c r="D458" s="16"/>
      <c r="E458" s="16"/>
      <c r="F458" s="17"/>
    </row>
    <row r="459" spans="1:6" ht="14.25" customHeight="1" x14ac:dyDescent="0.35">
      <c r="A459" s="26"/>
      <c r="B459" s="16"/>
      <c r="C459" s="16"/>
      <c r="D459" s="16"/>
      <c r="E459" s="16"/>
      <c r="F459" s="17"/>
    </row>
    <row r="460" spans="1:6" ht="14.25" customHeight="1" x14ac:dyDescent="0.35">
      <c r="A460" s="26"/>
      <c r="B460" s="16"/>
      <c r="C460" s="16"/>
      <c r="D460" s="16"/>
      <c r="E460" s="16"/>
      <c r="F460" s="17"/>
    </row>
    <row r="461" spans="1:6" ht="14.25" customHeight="1" x14ac:dyDescent="0.35">
      <c r="A461" s="26"/>
      <c r="B461" s="16"/>
      <c r="C461" s="16"/>
      <c r="D461" s="16"/>
      <c r="E461" s="16"/>
      <c r="F461" s="17"/>
    </row>
    <row r="462" spans="1:6" ht="14.25" customHeight="1" x14ac:dyDescent="0.35">
      <c r="A462" s="26"/>
      <c r="B462" s="16"/>
      <c r="C462" s="16"/>
      <c r="D462" s="16"/>
      <c r="E462" s="16"/>
      <c r="F462" s="17"/>
    </row>
    <row r="463" spans="1:6" ht="14.25" customHeight="1" x14ac:dyDescent="0.35">
      <c r="A463" s="26"/>
      <c r="B463" s="16"/>
      <c r="C463" s="16"/>
      <c r="D463" s="16"/>
      <c r="E463" s="16"/>
      <c r="F463" s="17"/>
    </row>
    <row r="464" spans="1:6" ht="14.25" customHeight="1" x14ac:dyDescent="0.35">
      <c r="A464" s="26"/>
      <c r="B464" s="16"/>
      <c r="C464" s="16"/>
      <c r="D464" s="16"/>
      <c r="E464" s="16"/>
      <c r="F464" s="17"/>
    </row>
    <row r="465" spans="1:6" ht="14.25" customHeight="1" x14ac:dyDescent="0.35">
      <c r="A465" s="26"/>
      <c r="B465" s="16"/>
      <c r="C465" s="16"/>
      <c r="D465" s="16"/>
      <c r="E465" s="16"/>
      <c r="F465" s="17"/>
    </row>
    <row r="466" spans="1:6" ht="14.25" customHeight="1" x14ac:dyDescent="0.35">
      <c r="A466" s="26"/>
      <c r="B466" s="16"/>
      <c r="C466" s="16"/>
      <c r="D466" s="16"/>
      <c r="E466" s="16"/>
      <c r="F466" s="17"/>
    </row>
    <row r="467" spans="1:6" ht="14.25" customHeight="1" x14ac:dyDescent="0.35">
      <c r="A467" s="26"/>
      <c r="B467" s="16"/>
      <c r="C467" s="16"/>
      <c r="D467" s="16"/>
      <c r="E467" s="16"/>
      <c r="F467" s="17"/>
    </row>
    <row r="468" spans="1:6" ht="14.25" customHeight="1" x14ac:dyDescent="0.35">
      <c r="A468" s="26"/>
      <c r="B468" s="16"/>
      <c r="C468" s="16"/>
      <c r="D468" s="16"/>
      <c r="E468" s="16"/>
      <c r="F468" s="17"/>
    </row>
    <row r="469" spans="1:6" ht="14.25" customHeight="1" x14ac:dyDescent="0.35">
      <c r="A469" s="26"/>
      <c r="B469" s="16"/>
      <c r="C469" s="16"/>
      <c r="D469" s="16"/>
      <c r="E469" s="16"/>
      <c r="F469" s="17"/>
    </row>
    <row r="470" spans="1:6" ht="14.25" customHeight="1" x14ac:dyDescent="0.35">
      <c r="A470" s="26"/>
      <c r="B470" s="16"/>
      <c r="C470" s="16"/>
      <c r="D470" s="16"/>
      <c r="E470" s="16"/>
      <c r="F470" s="17"/>
    </row>
    <row r="471" spans="1:6" ht="14.25" customHeight="1" x14ac:dyDescent="0.35">
      <c r="A471" s="26"/>
      <c r="B471" s="16"/>
      <c r="C471" s="16"/>
      <c r="D471" s="16"/>
      <c r="E471" s="16"/>
      <c r="F471" s="17"/>
    </row>
    <row r="472" spans="1:6" ht="14.25" customHeight="1" x14ac:dyDescent="0.35">
      <c r="A472" s="26"/>
      <c r="B472" s="16"/>
      <c r="C472" s="16"/>
      <c r="D472" s="16"/>
      <c r="E472" s="16"/>
      <c r="F472" s="17"/>
    </row>
    <row r="473" spans="1:6" ht="14.25" customHeight="1" x14ac:dyDescent="0.35">
      <c r="A473" s="26"/>
      <c r="B473" s="16"/>
      <c r="C473" s="16"/>
      <c r="D473" s="16"/>
      <c r="E473" s="16"/>
      <c r="F473" s="17"/>
    </row>
    <row r="474" spans="1:6" ht="14.25" customHeight="1" x14ac:dyDescent="0.35">
      <c r="A474" s="26"/>
      <c r="B474" s="16"/>
      <c r="C474" s="16"/>
      <c r="D474" s="16"/>
      <c r="E474" s="16"/>
      <c r="F474" s="17"/>
    </row>
    <row r="475" spans="1:6" ht="14.25" customHeight="1" x14ac:dyDescent="0.35">
      <c r="A475" s="26"/>
      <c r="B475" s="16"/>
      <c r="C475" s="16"/>
      <c r="D475" s="16"/>
      <c r="E475" s="16"/>
      <c r="F475" s="17"/>
    </row>
    <row r="476" spans="1:6" ht="14.25" customHeight="1" x14ac:dyDescent="0.35">
      <c r="A476" s="26"/>
      <c r="B476" s="16"/>
      <c r="C476" s="16"/>
      <c r="D476" s="16"/>
      <c r="E476" s="16"/>
      <c r="F476" s="17"/>
    </row>
    <row r="477" spans="1:6" ht="14.25" customHeight="1" x14ac:dyDescent="0.35">
      <c r="A477" s="26"/>
      <c r="B477" s="16"/>
      <c r="C477" s="16"/>
      <c r="D477" s="16"/>
      <c r="E477" s="16"/>
      <c r="F477" s="17"/>
    </row>
    <row r="478" spans="1:6" ht="14.25" customHeight="1" x14ac:dyDescent="0.35">
      <c r="A478" s="26"/>
      <c r="B478" s="16"/>
      <c r="C478" s="16"/>
      <c r="D478" s="16"/>
      <c r="E478" s="16"/>
      <c r="F478" s="17"/>
    </row>
    <row r="479" spans="1:6" ht="14.25" customHeight="1" x14ac:dyDescent="0.35">
      <c r="A479" s="26"/>
      <c r="B479" s="16"/>
      <c r="C479" s="16"/>
      <c r="D479" s="16"/>
      <c r="E479" s="16"/>
      <c r="F479" s="17"/>
    </row>
    <row r="480" spans="1:6" ht="14.25" customHeight="1" x14ac:dyDescent="0.35">
      <c r="A480" s="26"/>
      <c r="B480" s="16"/>
      <c r="C480" s="16"/>
      <c r="D480" s="16"/>
      <c r="E480" s="16"/>
      <c r="F480" s="17"/>
    </row>
    <row r="481" spans="1:6" ht="14.25" customHeight="1" x14ac:dyDescent="0.35">
      <c r="A481" s="26"/>
      <c r="B481" s="16"/>
      <c r="C481" s="16"/>
      <c r="D481" s="16"/>
      <c r="E481" s="16"/>
      <c r="F481" s="17"/>
    </row>
    <row r="482" spans="1:6" ht="14.25" customHeight="1" x14ac:dyDescent="0.35">
      <c r="A482" s="26"/>
      <c r="B482" s="16"/>
      <c r="C482" s="16"/>
      <c r="D482" s="16"/>
      <c r="E482" s="16"/>
      <c r="F482" s="17"/>
    </row>
    <row r="483" spans="1:6" ht="14.25" customHeight="1" x14ac:dyDescent="0.35">
      <c r="A483" s="26"/>
      <c r="B483" s="16"/>
      <c r="C483" s="16"/>
      <c r="D483" s="16"/>
      <c r="E483" s="16"/>
      <c r="F483" s="17"/>
    </row>
    <row r="484" spans="1:6" ht="14.25" customHeight="1" x14ac:dyDescent="0.35">
      <c r="A484" s="26"/>
      <c r="B484" s="16"/>
      <c r="C484" s="16"/>
      <c r="D484" s="16"/>
      <c r="E484" s="16"/>
      <c r="F484" s="17"/>
    </row>
    <row r="485" spans="1:6" ht="14.25" customHeight="1" x14ac:dyDescent="0.35">
      <c r="A485" s="26"/>
      <c r="B485" s="16"/>
      <c r="C485" s="16"/>
      <c r="D485" s="16"/>
      <c r="E485" s="16"/>
      <c r="F485" s="17"/>
    </row>
    <row r="486" spans="1:6" ht="14.25" customHeight="1" x14ac:dyDescent="0.35">
      <c r="A486" s="26"/>
      <c r="B486" s="16"/>
      <c r="C486" s="16"/>
      <c r="D486" s="16"/>
      <c r="E486" s="16"/>
      <c r="F486" s="17"/>
    </row>
    <row r="487" spans="1:6" ht="14.25" customHeight="1" x14ac:dyDescent="0.35">
      <c r="A487" s="26"/>
      <c r="B487" s="16"/>
      <c r="C487" s="16"/>
      <c r="D487" s="16"/>
      <c r="E487" s="16"/>
      <c r="F487" s="17"/>
    </row>
    <row r="488" spans="1:6" ht="14.25" customHeight="1" x14ac:dyDescent="0.35">
      <c r="A488" s="26"/>
      <c r="B488" s="16"/>
      <c r="C488" s="16"/>
      <c r="D488" s="16"/>
      <c r="E488" s="16"/>
      <c r="F488" s="17"/>
    </row>
    <row r="489" spans="1:6" ht="14.25" customHeight="1" x14ac:dyDescent="0.35">
      <c r="A489" s="26"/>
      <c r="B489" s="16"/>
      <c r="C489" s="16"/>
      <c r="D489" s="16"/>
      <c r="E489" s="16"/>
      <c r="F489" s="17"/>
    </row>
    <row r="490" spans="1:6" ht="14.25" customHeight="1" x14ac:dyDescent="0.35">
      <c r="A490" s="26"/>
      <c r="B490" s="16"/>
      <c r="C490" s="16"/>
      <c r="D490" s="16"/>
      <c r="E490" s="16"/>
      <c r="F490" s="17"/>
    </row>
    <row r="491" spans="1:6" ht="14.25" customHeight="1" x14ac:dyDescent="0.35">
      <c r="A491" s="26"/>
      <c r="B491" s="16"/>
      <c r="C491" s="16"/>
      <c r="D491" s="16"/>
      <c r="E491" s="16"/>
      <c r="F491" s="17"/>
    </row>
    <row r="492" spans="1:6" ht="14.25" customHeight="1" x14ac:dyDescent="0.35">
      <c r="A492" s="26"/>
      <c r="B492" s="16"/>
      <c r="C492" s="16"/>
      <c r="D492" s="16"/>
      <c r="E492" s="16"/>
      <c r="F492" s="17"/>
    </row>
    <row r="493" spans="1:6" ht="14.25" customHeight="1" x14ac:dyDescent="0.35">
      <c r="A493" s="26"/>
      <c r="B493" s="16"/>
      <c r="C493" s="16"/>
      <c r="D493" s="16"/>
      <c r="E493" s="16"/>
      <c r="F493" s="17"/>
    </row>
    <row r="494" spans="1:6" ht="14.25" customHeight="1" x14ac:dyDescent="0.35">
      <c r="A494" s="26"/>
      <c r="B494" s="16"/>
      <c r="C494" s="16"/>
      <c r="D494" s="16"/>
      <c r="E494" s="16"/>
      <c r="F494" s="17"/>
    </row>
    <row r="495" spans="1:6" ht="14.25" customHeight="1" x14ac:dyDescent="0.35">
      <c r="A495" s="26"/>
      <c r="B495" s="16"/>
      <c r="C495" s="16"/>
      <c r="D495" s="16"/>
      <c r="E495" s="16"/>
      <c r="F495" s="17"/>
    </row>
    <row r="496" spans="1:6" ht="14.25" customHeight="1" x14ac:dyDescent="0.35">
      <c r="A496" s="26"/>
      <c r="B496" s="16"/>
      <c r="C496" s="16"/>
      <c r="D496" s="16"/>
      <c r="E496" s="16"/>
      <c r="F496" s="17"/>
    </row>
    <row r="497" spans="1:6" ht="14.25" customHeight="1" x14ac:dyDescent="0.35">
      <c r="A497" s="26"/>
      <c r="B497" s="16"/>
      <c r="C497" s="16"/>
      <c r="D497" s="16"/>
      <c r="E497" s="16"/>
      <c r="F497" s="17"/>
    </row>
    <row r="498" spans="1:6" ht="14.25" customHeight="1" x14ac:dyDescent="0.35">
      <c r="A498" s="26"/>
      <c r="B498" s="16"/>
      <c r="C498" s="16"/>
      <c r="D498" s="16"/>
      <c r="E498" s="16"/>
      <c r="F498" s="17"/>
    </row>
    <row r="499" spans="1:6" ht="14.25" customHeight="1" x14ac:dyDescent="0.35">
      <c r="A499" s="26"/>
      <c r="B499" s="16"/>
      <c r="C499" s="16"/>
      <c r="D499" s="16"/>
      <c r="E499" s="16"/>
      <c r="F499" s="17"/>
    </row>
    <row r="500" spans="1:6" ht="14.25" customHeight="1" x14ac:dyDescent="0.35">
      <c r="A500" s="26"/>
      <c r="B500" s="16"/>
      <c r="C500" s="16"/>
      <c r="D500" s="16"/>
      <c r="E500" s="16"/>
      <c r="F500" s="17"/>
    </row>
    <row r="501" spans="1:6" ht="14.25" customHeight="1" x14ac:dyDescent="0.35">
      <c r="A501" s="26"/>
      <c r="B501" s="16"/>
      <c r="C501" s="16"/>
      <c r="D501" s="16"/>
      <c r="E501" s="16"/>
      <c r="F501" s="17"/>
    </row>
    <row r="502" spans="1:6" ht="14.25" customHeight="1" x14ac:dyDescent="0.35">
      <c r="A502" s="26"/>
      <c r="B502" s="16"/>
      <c r="C502" s="16"/>
      <c r="D502" s="16"/>
      <c r="E502" s="16"/>
      <c r="F502" s="17"/>
    </row>
    <row r="503" spans="1:6" ht="14.25" customHeight="1" x14ac:dyDescent="0.35">
      <c r="A503" s="26"/>
      <c r="B503" s="16"/>
      <c r="C503" s="16"/>
      <c r="D503" s="16"/>
      <c r="E503" s="16"/>
      <c r="F503" s="17"/>
    </row>
    <row r="504" spans="1:6" ht="14.25" customHeight="1" x14ac:dyDescent="0.35">
      <c r="A504" s="26"/>
      <c r="B504" s="16"/>
      <c r="C504" s="16"/>
      <c r="D504" s="16"/>
      <c r="E504" s="16"/>
      <c r="F504" s="17"/>
    </row>
    <row r="505" spans="1:6" ht="14.25" customHeight="1" x14ac:dyDescent="0.35">
      <c r="A505" s="26"/>
      <c r="B505" s="16"/>
      <c r="C505" s="16"/>
      <c r="D505" s="16"/>
      <c r="E505" s="16"/>
      <c r="F505" s="17"/>
    </row>
    <row r="506" spans="1:6" ht="14.25" customHeight="1" x14ac:dyDescent="0.35">
      <c r="A506" s="26"/>
      <c r="B506" s="16"/>
      <c r="C506" s="16"/>
      <c r="D506" s="16"/>
      <c r="E506" s="16"/>
      <c r="F506" s="17"/>
    </row>
    <row r="507" spans="1:6" ht="14.25" customHeight="1" x14ac:dyDescent="0.35">
      <c r="A507" s="26"/>
      <c r="B507" s="16"/>
      <c r="C507" s="16"/>
      <c r="D507" s="16"/>
      <c r="E507" s="16"/>
      <c r="F507" s="17"/>
    </row>
    <row r="508" spans="1:6" ht="14.25" customHeight="1" x14ac:dyDescent="0.35">
      <c r="A508" s="26"/>
      <c r="B508" s="16"/>
      <c r="C508" s="16"/>
      <c r="D508" s="16"/>
      <c r="E508" s="16"/>
      <c r="F508" s="17"/>
    </row>
    <row r="509" spans="1:6" ht="14.25" customHeight="1" x14ac:dyDescent="0.35">
      <c r="A509" s="26"/>
      <c r="B509" s="16"/>
      <c r="C509" s="16"/>
      <c r="D509" s="16"/>
      <c r="E509" s="16"/>
      <c r="F509" s="17"/>
    </row>
    <row r="510" spans="1:6" ht="14.25" customHeight="1" x14ac:dyDescent="0.35">
      <c r="A510" s="26"/>
      <c r="B510" s="16"/>
      <c r="C510" s="16"/>
      <c r="D510" s="16"/>
      <c r="E510" s="16"/>
      <c r="F510" s="17"/>
    </row>
    <row r="511" spans="1:6" ht="14.25" customHeight="1" x14ac:dyDescent="0.35">
      <c r="A511" s="26"/>
      <c r="B511" s="16"/>
      <c r="C511" s="16"/>
      <c r="D511" s="16"/>
      <c r="E511" s="16"/>
      <c r="F511" s="17"/>
    </row>
    <row r="512" spans="1:6" ht="14.25" customHeight="1" x14ac:dyDescent="0.35">
      <c r="A512" s="26"/>
      <c r="B512" s="16"/>
      <c r="C512" s="16"/>
      <c r="D512" s="16"/>
      <c r="E512" s="16"/>
      <c r="F512" s="17"/>
    </row>
    <row r="513" spans="1:6" ht="14.25" customHeight="1" x14ac:dyDescent="0.35">
      <c r="A513" s="26"/>
      <c r="B513" s="16"/>
      <c r="C513" s="16"/>
      <c r="D513" s="16"/>
      <c r="E513" s="16"/>
      <c r="F513" s="17"/>
    </row>
    <row r="514" spans="1:6" ht="14.25" customHeight="1" x14ac:dyDescent="0.35">
      <c r="A514" s="26"/>
      <c r="B514" s="16"/>
      <c r="C514" s="16"/>
      <c r="D514" s="16"/>
      <c r="E514" s="16"/>
      <c r="F514" s="17"/>
    </row>
    <row r="515" spans="1:6" ht="14.25" customHeight="1" x14ac:dyDescent="0.35">
      <c r="A515" s="26"/>
      <c r="B515" s="16"/>
      <c r="C515" s="16"/>
      <c r="D515" s="16"/>
      <c r="E515" s="16"/>
      <c r="F515" s="17"/>
    </row>
    <row r="516" spans="1:6" ht="14.25" customHeight="1" x14ac:dyDescent="0.35">
      <c r="A516" s="26"/>
      <c r="B516" s="16"/>
      <c r="C516" s="16"/>
      <c r="D516" s="16"/>
      <c r="E516" s="16"/>
      <c r="F516" s="17"/>
    </row>
    <row r="517" spans="1:6" ht="14.25" customHeight="1" x14ac:dyDescent="0.35">
      <c r="A517" s="26"/>
      <c r="B517" s="16"/>
      <c r="C517" s="16"/>
      <c r="D517" s="16"/>
      <c r="E517" s="16"/>
      <c r="F517" s="17"/>
    </row>
    <row r="518" spans="1:6" ht="14.25" customHeight="1" x14ac:dyDescent="0.35">
      <c r="A518" s="26"/>
      <c r="B518" s="16"/>
      <c r="C518" s="16"/>
      <c r="D518" s="16"/>
      <c r="E518" s="16"/>
      <c r="F518" s="17"/>
    </row>
    <row r="519" spans="1:6" ht="14.25" customHeight="1" x14ac:dyDescent="0.35">
      <c r="A519" s="26"/>
      <c r="B519" s="16"/>
      <c r="C519" s="16"/>
      <c r="D519" s="16"/>
      <c r="E519" s="16"/>
      <c r="F519" s="17"/>
    </row>
    <row r="520" spans="1:6" ht="14.25" customHeight="1" x14ac:dyDescent="0.35">
      <c r="A520" s="26"/>
      <c r="B520" s="16"/>
      <c r="C520" s="16"/>
      <c r="D520" s="16"/>
      <c r="E520" s="16"/>
      <c r="F520" s="17"/>
    </row>
    <row r="521" spans="1:6" ht="14.25" customHeight="1" x14ac:dyDescent="0.35">
      <c r="A521" s="26"/>
      <c r="B521" s="16"/>
      <c r="C521" s="16"/>
      <c r="D521" s="16"/>
      <c r="E521" s="16"/>
      <c r="F521" s="17"/>
    </row>
    <row r="522" spans="1:6" ht="14.25" customHeight="1" x14ac:dyDescent="0.35">
      <c r="A522" s="26"/>
      <c r="B522" s="16"/>
      <c r="C522" s="16"/>
      <c r="D522" s="16"/>
      <c r="E522" s="16"/>
      <c r="F522" s="17"/>
    </row>
    <row r="523" spans="1:6" ht="14.25" customHeight="1" x14ac:dyDescent="0.35">
      <c r="A523" s="26"/>
      <c r="B523" s="16"/>
      <c r="C523" s="16"/>
      <c r="D523" s="16"/>
      <c r="E523" s="16"/>
      <c r="F523" s="17"/>
    </row>
    <row r="524" spans="1:6" ht="14.25" customHeight="1" x14ac:dyDescent="0.35">
      <c r="A524" s="26"/>
      <c r="B524" s="16"/>
      <c r="C524" s="16"/>
      <c r="D524" s="16"/>
      <c r="E524" s="16"/>
      <c r="F524" s="17"/>
    </row>
    <row r="525" spans="1:6" ht="14.25" customHeight="1" x14ac:dyDescent="0.35">
      <c r="A525" s="26"/>
      <c r="B525" s="16"/>
      <c r="C525" s="16"/>
      <c r="D525" s="16"/>
      <c r="E525" s="16"/>
      <c r="F525" s="17"/>
    </row>
    <row r="526" spans="1:6" ht="14.25" customHeight="1" x14ac:dyDescent="0.35">
      <c r="A526" s="26"/>
      <c r="B526" s="16"/>
      <c r="C526" s="16"/>
      <c r="D526" s="16"/>
      <c r="E526" s="16"/>
      <c r="F526" s="17"/>
    </row>
    <row r="527" spans="1:6" ht="14.25" customHeight="1" x14ac:dyDescent="0.35">
      <c r="A527" s="26"/>
      <c r="B527" s="16"/>
      <c r="C527" s="16"/>
      <c r="D527" s="16"/>
      <c r="E527" s="16"/>
      <c r="F527" s="17"/>
    </row>
    <row r="528" spans="1:6" ht="14.25" customHeight="1" x14ac:dyDescent="0.35">
      <c r="A528" s="26"/>
      <c r="B528" s="16"/>
      <c r="C528" s="16"/>
      <c r="D528" s="16"/>
      <c r="E528" s="16"/>
      <c r="F528" s="17"/>
    </row>
    <row r="529" spans="1:6" ht="14.25" customHeight="1" x14ac:dyDescent="0.35">
      <c r="A529" s="26"/>
      <c r="B529" s="16"/>
      <c r="C529" s="16"/>
      <c r="D529" s="16"/>
      <c r="E529" s="16"/>
      <c r="F529" s="17"/>
    </row>
    <row r="530" spans="1:6" ht="14.25" customHeight="1" x14ac:dyDescent="0.35">
      <c r="A530" s="26"/>
      <c r="B530" s="16"/>
      <c r="C530" s="16"/>
      <c r="D530" s="16"/>
      <c r="E530" s="16"/>
      <c r="F530" s="17"/>
    </row>
    <row r="531" spans="1:6" ht="14.25" customHeight="1" x14ac:dyDescent="0.35">
      <c r="A531" s="26"/>
      <c r="B531" s="16"/>
      <c r="C531" s="16"/>
      <c r="D531" s="16"/>
      <c r="E531" s="16"/>
      <c r="F531" s="17"/>
    </row>
    <row r="532" spans="1:6" ht="14.25" customHeight="1" x14ac:dyDescent="0.35">
      <c r="A532" s="26"/>
      <c r="B532" s="16"/>
      <c r="C532" s="16"/>
      <c r="D532" s="16"/>
      <c r="E532" s="16"/>
      <c r="F532" s="17"/>
    </row>
    <row r="533" spans="1:6" ht="14.25" customHeight="1" x14ac:dyDescent="0.35">
      <c r="A533" s="26"/>
      <c r="B533" s="16"/>
      <c r="C533" s="16"/>
      <c r="D533" s="16"/>
      <c r="E533" s="16"/>
      <c r="F533" s="17"/>
    </row>
    <row r="534" spans="1:6" ht="14.25" customHeight="1" x14ac:dyDescent="0.35">
      <c r="A534" s="26"/>
      <c r="B534" s="16"/>
      <c r="C534" s="16"/>
      <c r="D534" s="16"/>
      <c r="E534" s="16"/>
      <c r="F534" s="17"/>
    </row>
    <row r="535" spans="1:6" ht="14.25" customHeight="1" x14ac:dyDescent="0.35">
      <c r="A535" s="26"/>
      <c r="B535" s="16"/>
      <c r="C535" s="16"/>
      <c r="D535" s="16"/>
      <c r="E535" s="16"/>
      <c r="F535" s="17"/>
    </row>
    <row r="536" spans="1:6" ht="14.25" customHeight="1" x14ac:dyDescent="0.35">
      <c r="A536" s="26"/>
      <c r="B536" s="16"/>
      <c r="C536" s="16"/>
      <c r="D536" s="16"/>
      <c r="E536" s="16"/>
      <c r="F536" s="17"/>
    </row>
    <row r="537" spans="1:6" ht="14.25" customHeight="1" x14ac:dyDescent="0.35">
      <c r="A537" s="26"/>
      <c r="B537" s="16"/>
      <c r="C537" s="16"/>
      <c r="D537" s="16"/>
      <c r="E537" s="16"/>
      <c r="F537" s="17"/>
    </row>
    <row r="538" spans="1:6" ht="14.25" customHeight="1" x14ac:dyDescent="0.35">
      <c r="A538" s="26"/>
      <c r="B538" s="16"/>
      <c r="C538" s="16"/>
      <c r="D538" s="16"/>
      <c r="E538" s="16"/>
      <c r="F538" s="17"/>
    </row>
    <row r="539" spans="1:6" ht="14.25" customHeight="1" x14ac:dyDescent="0.35">
      <c r="A539" s="26"/>
      <c r="B539" s="16"/>
      <c r="C539" s="16"/>
      <c r="D539" s="16"/>
      <c r="E539" s="16"/>
      <c r="F539" s="17"/>
    </row>
    <row r="540" spans="1:6" ht="14.25" customHeight="1" x14ac:dyDescent="0.35">
      <c r="A540" s="26"/>
      <c r="B540" s="16"/>
      <c r="C540" s="16"/>
      <c r="D540" s="16"/>
      <c r="E540" s="16"/>
      <c r="F540" s="17"/>
    </row>
    <row r="541" spans="1:6" ht="14.25" customHeight="1" x14ac:dyDescent="0.35">
      <c r="A541" s="26"/>
      <c r="B541" s="16"/>
      <c r="C541" s="16"/>
      <c r="D541" s="16"/>
      <c r="E541" s="16"/>
      <c r="F541" s="17"/>
    </row>
    <row r="542" spans="1:6" ht="14.25" customHeight="1" x14ac:dyDescent="0.35">
      <c r="A542" s="26"/>
      <c r="B542" s="16"/>
      <c r="C542" s="16"/>
      <c r="D542" s="16"/>
      <c r="E542" s="16"/>
      <c r="F542" s="17"/>
    </row>
    <row r="543" spans="1:6" ht="14.25" customHeight="1" x14ac:dyDescent="0.35">
      <c r="A543" s="26"/>
      <c r="B543" s="16"/>
      <c r="C543" s="16"/>
      <c r="D543" s="16"/>
      <c r="E543" s="16"/>
      <c r="F543" s="17"/>
    </row>
    <row r="544" spans="1:6" ht="14.25" customHeight="1" x14ac:dyDescent="0.35">
      <c r="A544" s="26"/>
      <c r="B544" s="16"/>
      <c r="C544" s="16"/>
      <c r="D544" s="16"/>
      <c r="E544" s="16"/>
      <c r="F544" s="17"/>
    </row>
    <row r="545" spans="1:6" ht="14.25" customHeight="1" x14ac:dyDescent="0.35">
      <c r="A545" s="26"/>
      <c r="B545" s="16"/>
      <c r="C545" s="16"/>
      <c r="D545" s="16"/>
      <c r="E545" s="16"/>
      <c r="F545" s="17"/>
    </row>
    <row r="546" spans="1:6" ht="14.25" customHeight="1" x14ac:dyDescent="0.35">
      <c r="A546" s="26"/>
      <c r="B546" s="16"/>
      <c r="C546" s="16"/>
      <c r="D546" s="16"/>
      <c r="E546" s="16"/>
      <c r="F546" s="17"/>
    </row>
    <row r="547" spans="1:6" ht="14.25" customHeight="1" x14ac:dyDescent="0.35">
      <c r="A547" s="26"/>
      <c r="B547" s="16"/>
      <c r="C547" s="16"/>
      <c r="D547" s="16"/>
      <c r="E547" s="16"/>
      <c r="F547" s="17"/>
    </row>
    <row r="548" spans="1:6" ht="14.25" customHeight="1" x14ac:dyDescent="0.35">
      <c r="A548" s="26"/>
      <c r="B548" s="16"/>
      <c r="C548" s="16"/>
      <c r="D548" s="16"/>
      <c r="E548" s="16"/>
      <c r="F548" s="17"/>
    </row>
    <row r="549" spans="1:6" ht="14.25" customHeight="1" x14ac:dyDescent="0.35">
      <c r="A549" s="26"/>
      <c r="B549" s="16"/>
      <c r="C549" s="16"/>
      <c r="D549" s="16"/>
      <c r="E549" s="16"/>
      <c r="F549" s="17"/>
    </row>
    <row r="550" spans="1:6" ht="14.25" customHeight="1" x14ac:dyDescent="0.35">
      <c r="A550" s="26"/>
      <c r="B550" s="16"/>
      <c r="C550" s="16"/>
      <c r="D550" s="16"/>
      <c r="E550" s="16"/>
      <c r="F550" s="17"/>
    </row>
    <row r="551" spans="1:6" ht="14.25" customHeight="1" x14ac:dyDescent="0.35">
      <c r="A551" s="26"/>
      <c r="B551" s="16"/>
      <c r="C551" s="16"/>
      <c r="D551" s="16"/>
      <c r="E551" s="16"/>
      <c r="F551" s="17"/>
    </row>
    <row r="552" spans="1:6" ht="14.25" customHeight="1" x14ac:dyDescent="0.35">
      <c r="A552" s="26"/>
      <c r="B552" s="16"/>
      <c r="C552" s="16"/>
      <c r="D552" s="16"/>
      <c r="E552" s="16"/>
      <c r="F552" s="17"/>
    </row>
    <row r="553" spans="1:6" ht="14.25" customHeight="1" x14ac:dyDescent="0.35">
      <c r="A553" s="26"/>
      <c r="B553" s="16"/>
      <c r="C553" s="16"/>
      <c r="D553" s="16"/>
      <c r="E553" s="16"/>
      <c r="F553" s="17"/>
    </row>
    <row r="554" spans="1:6" ht="14.25" customHeight="1" x14ac:dyDescent="0.35">
      <c r="A554" s="26"/>
      <c r="B554" s="16"/>
      <c r="C554" s="16"/>
      <c r="D554" s="16"/>
      <c r="E554" s="16"/>
      <c r="F554" s="17"/>
    </row>
    <row r="555" spans="1:6" ht="14.25" customHeight="1" x14ac:dyDescent="0.35">
      <c r="A555" s="26"/>
      <c r="B555" s="16"/>
      <c r="C555" s="16"/>
      <c r="D555" s="16"/>
      <c r="E555" s="16"/>
      <c r="F555" s="17"/>
    </row>
    <row r="556" spans="1:6" ht="14.25" customHeight="1" x14ac:dyDescent="0.35">
      <c r="A556" s="26"/>
      <c r="B556" s="16"/>
      <c r="C556" s="16"/>
      <c r="D556" s="16"/>
      <c r="E556" s="16"/>
      <c r="F556" s="17"/>
    </row>
    <row r="557" spans="1:6" ht="14.25" customHeight="1" x14ac:dyDescent="0.35">
      <c r="A557" s="26"/>
      <c r="B557" s="16"/>
      <c r="C557" s="16"/>
      <c r="D557" s="16"/>
      <c r="E557" s="16"/>
      <c r="F557" s="17"/>
    </row>
    <row r="558" spans="1:6" ht="14.25" customHeight="1" x14ac:dyDescent="0.35">
      <c r="A558" s="26"/>
      <c r="B558" s="16"/>
      <c r="C558" s="16"/>
      <c r="D558" s="16"/>
      <c r="E558" s="16"/>
      <c r="F558" s="17"/>
    </row>
    <row r="559" spans="1:6" ht="14.25" customHeight="1" x14ac:dyDescent="0.35">
      <c r="A559" s="26"/>
      <c r="B559" s="16"/>
      <c r="C559" s="16"/>
      <c r="D559" s="16"/>
      <c r="E559" s="16"/>
      <c r="F559" s="17"/>
    </row>
    <row r="560" spans="1:6" ht="14.25" customHeight="1" x14ac:dyDescent="0.35">
      <c r="A560" s="26"/>
      <c r="B560" s="16"/>
      <c r="C560" s="16"/>
      <c r="D560" s="16"/>
      <c r="E560" s="16"/>
      <c r="F560" s="17"/>
    </row>
    <row r="561" spans="1:6" ht="14.25" customHeight="1" x14ac:dyDescent="0.35">
      <c r="A561" s="26"/>
      <c r="B561" s="16"/>
      <c r="C561" s="16"/>
      <c r="D561" s="16"/>
      <c r="E561" s="16"/>
      <c r="F561" s="17"/>
    </row>
    <row r="562" spans="1:6" ht="14.25" customHeight="1" x14ac:dyDescent="0.35">
      <c r="A562" s="26"/>
      <c r="B562" s="16"/>
      <c r="C562" s="16"/>
      <c r="D562" s="16"/>
      <c r="E562" s="16"/>
      <c r="F562" s="17"/>
    </row>
    <row r="563" spans="1:6" ht="14.25" customHeight="1" x14ac:dyDescent="0.35">
      <c r="A563" s="26"/>
      <c r="B563" s="16"/>
      <c r="C563" s="16"/>
      <c r="D563" s="16"/>
      <c r="E563" s="16"/>
      <c r="F563" s="17"/>
    </row>
    <row r="564" spans="1:6" ht="14.25" customHeight="1" x14ac:dyDescent="0.35">
      <c r="A564" s="26"/>
      <c r="B564" s="16"/>
      <c r="C564" s="16"/>
      <c r="D564" s="16"/>
      <c r="E564" s="16"/>
      <c r="F564" s="17"/>
    </row>
    <row r="565" spans="1:6" ht="14.25" customHeight="1" x14ac:dyDescent="0.35">
      <c r="A565" s="26"/>
      <c r="B565" s="16"/>
      <c r="C565" s="16"/>
      <c r="D565" s="16"/>
      <c r="E565" s="16"/>
      <c r="F565" s="17"/>
    </row>
    <row r="566" spans="1:6" ht="14.25" customHeight="1" x14ac:dyDescent="0.35">
      <c r="A566" s="26"/>
      <c r="B566" s="16"/>
      <c r="C566" s="16"/>
      <c r="D566" s="16"/>
      <c r="E566" s="16"/>
      <c r="F566" s="17"/>
    </row>
    <row r="567" spans="1:6" ht="14.25" customHeight="1" x14ac:dyDescent="0.35">
      <c r="A567" s="26"/>
      <c r="B567" s="16"/>
      <c r="C567" s="16"/>
      <c r="D567" s="16"/>
      <c r="E567" s="16"/>
      <c r="F567" s="17"/>
    </row>
    <row r="568" spans="1:6" ht="14.25" customHeight="1" x14ac:dyDescent="0.35">
      <c r="A568" s="26"/>
      <c r="B568" s="16"/>
      <c r="C568" s="16"/>
      <c r="D568" s="16"/>
      <c r="E568" s="16"/>
      <c r="F568" s="17"/>
    </row>
    <row r="569" spans="1:6" ht="14.25" customHeight="1" x14ac:dyDescent="0.35">
      <c r="A569" s="26"/>
      <c r="B569" s="16"/>
      <c r="C569" s="16"/>
      <c r="D569" s="16"/>
      <c r="E569" s="16"/>
      <c r="F569" s="17"/>
    </row>
    <row r="570" spans="1:6" ht="14.25" customHeight="1" x14ac:dyDescent="0.35">
      <c r="A570" s="26"/>
      <c r="B570" s="16"/>
      <c r="C570" s="16"/>
      <c r="D570" s="16"/>
      <c r="E570" s="16"/>
      <c r="F570" s="17"/>
    </row>
    <row r="571" spans="1:6" ht="14.25" customHeight="1" x14ac:dyDescent="0.35">
      <c r="A571" s="26"/>
      <c r="B571" s="16"/>
      <c r="C571" s="16"/>
      <c r="D571" s="16"/>
      <c r="E571" s="16"/>
      <c r="F571" s="17"/>
    </row>
    <row r="572" spans="1:6" ht="14.25" customHeight="1" x14ac:dyDescent="0.35">
      <c r="A572" s="26"/>
      <c r="B572" s="16"/>
      <c r="C572" s="16"/>
      <c r="D572" s="16"/>
      <c r="E572" s="16"/>
      <c r="F572" s="17"/>
    </row>
    <row r="573" spans="1:6" ht="14.25" customHeight="1" x14ac:dyDescent="0.35">
      <c r="A573" s="26"/>
      <c r="B573" s="16"/>
      <c r="C573" s="16"/>
      <c r="D573" s="16"/>
      <c r="E573" s="16"/>
      <c r="F573" s="17"/>
    </row>
    <row r="574" spans="1:6" ht="14.25" customHeight="1" x14ac:dyDescent="0.35">
      <c r="A574" s="26"/>
      <c r="B574" s="16"/>
      <c r="C574" s="16"/>
      <c r="D574" s="16"/>
      <c r="E574" s="16"/>
      <c r="F574" s="17"/>
    </row>
    <row r="575" spans="1:6" ht="14.25" customHeight="1" x14ac:dyDescent="0.35">
      <c r="A575" s="26"/>
      <c r="B575" s="16"/>
      <c r="C575" s="16"/>
      <c r="D575" s="16"/>
      <c r="E575" s="16"/>
      <c r="F575" s="17"/>
    </row>
    <row r="576" spans="1:6" ht="14.25" customHeight="1" x14ac:dyDescent="0.35">
      <c r="A576" s="26"/>
      <c r="B576" s="16"/>
      <c r="C576" s="16"/>
      <c r="D576" s="16"/>
      <c r="E576" s="16"/>
      <c r="F576" s="17"/>
    </row>
    <row r="577" spans="1:6" ht="14.25" customHeight="1" x14ac:dyDescent="0.35">
      <c r="A577" s="26"/>
      <c r="B577" s="16"/>
      <c r="C577" s="16"/>
      <c r="D577" s="16"/>
      <c r="E577" s="16"/>
      <c r="F577" s="17"/>
    </row>
    <row r="578" spans="1:6" ht="14.25" customHeight="1" x14ac:dyDescent="0.35">
      <c r="A578" s="26"/>
      <c r="B578" s="16"/>
      <c r="C578" s="16"/>
      <c r="D578" s="16"/>
      <c r="E578" s="16"/>
      <c r="F578" s="17"/>
    </row>
    <row r="579" spans="1:6" ht="14.25" customHeight="1" x14ac:dyDescent="0.35">
      <c r="A579" s="26"/>
      <c r="B579" s="16"/>
      <c r="C579" s="16"/>
      <c r="D579" s="16"/>
      <c r="E579" s="16"/>
      <c r="F579" s="17"/>
    </row>
    <row r="580" spans="1:6" ht="14.25" customHeight="1" x14ac:dyDescent="0.35">
      <c r="A580" s="26"/>
      <c r="B580" s="16"/>
      <c r="C580" s="16"/>
      <c r="D580" s="16"/>
      <c r="E580" s="16"/>
      <c r="F580" s="17"/>
    </row>
    <row r="581" spans="1:6" ht="14.25" customHeight="1" x14ac:dyDescent="0.35">
      <c r="A581" s="26"/>
      <c r="B581" s="16"/>
      <c r="C581" s="16"/>
      <c r="D581" s="16"/>
      <c r="E581" s="16"/>
      <c r="F581" s="17"/>
    </row>
    <row r="582" spans="1:6" ht="14.25" customHeight="1" x14ac:dyDescent="0.35">
      <c r="A582" s="26"/>
      <c r="B582" s="16"/>
      <c r="C582" s="16"/>
      <c r="D582" s="16"/>
      <c r="E582" s="16"/>
      <c r="F582" s="17"/>
    </row>
    <row r="583" spans="1:6" ht="14.25" customHeight="1" x14ac:dyDescent="0.35">
      <c r="A583" s="26"/>
      <c r="B583" s="16"/>
      <c r="C583" s="16"/>
      <c r="D583" s="16"/>
      <c r="E583" s="16"/>
      <c r="F583" s="17"/>
    </row>
    <row r="584" spans="1:6" ht="14.25" customHeight="1" x14ac:dyDescent="0.35">
      <c r="A584" s="26"/>
      <c r="B584" s="16"/>
      <c r="C584" s="16"/>
      <c r="D584" s="16"/>
      <c r="E584" s="16"/>
      <c r="F584" s="17"/>
    </row>
    <row r="585" spans="1:6" ht="14.25" customHeight="1" x14ac:dyDescent="0.35">
      <c r="A585" s="26"/>
      <c r="B585" s="16"/>
      <c r="C585" s="16"/>
      <c r="D585" s="16"/>
      <c r="E585" s="16"/>
      <c r="F585" s="17"/>
    </row>
    <row r="586" spans="1:6" ht="14.25" customHeight="1" x14ac:dyDescent="0.35">
      <c r="A586" s="26"/>
      <c r="B586" s="16"/>
      <c r="C586" s="16"/>
      <c r="D586" s="16"/>
      <c r="E586" s="16"/>
      <c r="F586" s="17"/>
    </row>
    <row r="587" spans="1:6" ht="14.25" customHeight="1" x14ac:dyDescent="0.35">
      <c r="A587" s="26"/>
      <c r="B587" s="16"/>
      <c r="C587" s="16"/>
      <c r="D587" s="16"/>
      <c r="E587" s="16"/>
      <c r="F587" s="17"/>
    </row>
    <row r="588" spans="1:6" ht="14.25" customHeight="1" x14ac:dyDescent="0.35">
      <c r="A588" s="26"/>
      <c r="B588" s="16"/>
      <c r="C588" s="16"/>
      <c r="D588" s="16"/>
      <c r="E588" s="16"/>
      <c r="F588" s="17"/>
    </row>
    <row r="589" spans="1:6" ht="14.25" customHeight="1" x14ac:dyDescent="0.35">
      <c r="A589" s="26"/>
      <c r="B589" s="16"/>
      <c r="C589" s="16"/>
      <c r="D589" s="16"/>
      <c r="E589" s="16"/>
      <c r="F589" s="17"/>
    </row>
    <row r="590" spans="1:6" ht="14.25" customHeight="1" x14ac:dyDescent="0.35">
      <c r="A590" s="26"/>
      <c r="B590" s="16"/>
      <c r="C590" s="16"/>
      <c r="D590" s="16"/>
      <c r="E590" s="16"/>
      <c r="F590" s="17"/>
    </row>
    <row r="591" spans="1:6" ht="14.25" customHeight="1" x14ac:dyDescent="0.35">
      <c r="A591" s="26"/>
      <c r="B591" s="16"/>
      <c r="C591" s="16"/>
      <c r="D591" s="16"/>
      <c r="E591" s="16"/>
      <c r="F591" s="17"/>
    </row>
    <row r="592" spans="1:6" ht="14.25" customHeight="1" x14ac:dyDescent="0.35">
      <c r="A592" s="26"/>
      <c r="B592" s="16"/>
      <c r="C592" s="16"/>
      <c r="D592" s="16"/>
      <c r="E592" s="16"/>
      <c r="F592" s="17"/>
    </row>
    <row r="593" spans="1:6" ht="14.25" customHeight="1" x14ac:dyDescent="0.35">
      <c r="A593" s="26"/>
      <c r="B593" s="16"/>
      <c r="C593" s="16"/>
      <c r="D593" s="16"/>
      <c r="E593" s="16"/>
      <c r="F593" s="17"/>
    </row>
    <row r="594" spans="1:6" ht="14.25" customHeight="1" x14ac:dyDescent="0.35">
      <c r="A594" s="26"/>
      <c r="B594" s="16"/>
      <c r="C594" s="16"/>
      <c r="D594" s="16"/>
      <c r="E594" s="16"/>
      <c r="F594" s="17"/>
    </row>
    <row r="595" spans="1:6" ht="14.25" customHeight="1" x14ac:dyDescent="0.35">
      <c r="A595" s="26"/>
      <c r="B595" s="16"/>
      <c r="C595" s="16"/>
      <c r="D595" s="16"/>
      <c r="E595" s="16"/>
      <c r="F595" s="17"/>
    </row>
    <row r="596" spans="1:6" ht="14.25" customHeight="1" x14ac:dyDescent="0.35">
      <c r="A596" s="26"/>
      <c r="B596" s="16"/>
      <c r="C596" s="16"/>
      <c r="D596" s="16"/>
      <c r="E596" s="16"/>
      <c r="F596" s="17"/>
    </row>
    <row r="597" spans="1:6" ht="14.25" customHeight="1" x14ac:dyDescent="0.35">
      <c r="A597" s="26"/>
      <c r="B597" s="16"/>
      <c r="C597" s="16"/>
      <c r="D597" s="16"/>
      <c r="E597" s="16"/>
      <c r="F597" s="17"/>
    </row>
    <row r="598" spans="1:6" ht="14.25" customHeight="1" x14ac:dyDescent="0.35">
      <c r="A598" s="26"/>
      <c r="B598" s="16"/>
      <c r="C598" s="16"/>
      <c r="D598" s="16"/>
      <c r="E598" s="16"/>
      <c r="F598" s="17"/>
    </row>
    <row r="599" spans="1:6" ht="14.25" customHeight="1" x14ac:dyDescent="0.35">
      <c r="A599" s="26"/>
      <c r="B599" s="16"/>
      <c r="C599" s="16"/>
      <c r="D599" s="16"/>
      <c r="E599" s="16"/>
      <c r="F599" s="17"/>
    </row>
    <row r="600" spans="1:6" ht="14.25" customHeight="1" x14ac:dyDescent="0.35">
      <c r="A600" s="26"/>
      <c r="B600" s="16"/>
      <c r="C600" s="16"/>
      <c r="D600" s="16"/>
      <c r="E600" s="16"/>
      <c r="F600" s="17"/>
    </row>
    <row r="601" spans="1:6" ht="14.25" customHeight="1" x14ac:dyDescent="0.35">
      <c r="A601" s="26"/>
      <c r="B601" s="16"/>
      <c r="C601" s="16"/>
      <c r="D601" s="16"/>
      <c r="E601" s="16"/>
      <c r="F601" s="17"/>
    </row>
    <row r="602" spans="1:6" ht="14.25" customHeight="1" x14ac:dyDescent="0.35">
      <c r="A602" s="26"/>
      <c r="B602" s="16"/>
      <c r="C602" s="16"/>
      <c r="D602" s="16"/>
      <c r="E602" s="16"/>
      <c r="F602" s="17"/>
    </row>
    <row r="603" spans="1:6" ht="14.25" customHeight="1" x14ac:dyDescent="0.35">
      <c r="A603" s="26"/>
      <c r="B603" s="16"/>
      <c r="C603" s="16"/>
      <c r="D603" s="16"/>
      <c r="E603" s="16"/>
      <c r="F603" s="17"/>
    </row>
    <row r="604" spans="1:6" ht="14.25" customHeight="1" x14ac:dyDescent="0.35">
      <c r="A604" s="26"/>
      <c r="B604" s="16"/>
      <c r="C604" s="16"/>
      <c r="D604" s="16"/>
      <c r="E604" s="16"/>
      <c r="F604" s="17"/>
    </row>
    <row r="605" spans="1:6" ht="14.25" customHeight="1" x14ac:dyDescent="0.35">
      <c r="A605" s="26"/>
      <c r="B605" s="16"/>
      <c r="C605" s="16"/>
      <c r="D605" s="16"/>
      <c r="E605" s="16"/>
      <c r="F605" s="17"/>
    </row>
    <row r="606" spans="1:6" ht="14.25" customHeight="1" x14ac:dyDescent="0.35">
      <c r="A606" s="26"/>
      <c r="B606" s="16"/>
      <c r="C606" s="16"/>
      <c r="D606" s="16"/>
      <c r="E606" s="16"/>
      <c r="F606" s="17"/>
    </row>
    <row r="607" spans="1:6" ht="14.25" customHeight="1" x14ac:dyDescent="0.35">
      <c r="A607" s="26"/>
      <c r="B607" s="16"/>
      <c r="C607" s="16"/>
      <c r="D607" s="16"/>
      <c r="E607" s="16"/>
      <c r="F607" s="17"/>
    </row>
    <row r="608" spans="1:6" ht="14.25" customHeight="1" x14ac:dyDescent="0.35">
      <c r="A608" s="26"/>
      <c r="B608" s="16"/>
      <c r="C608" s="16"/>
      <c r="D608" s="16"/>
      <c r="E608" s="16"/>
      <c r="F608" s="17"/>
    </row>
    <row r="609" spans="1:6" ht="14.25" customHeight="1" x14ac:dyDescent="0.35">
      <c r="A609" s="26"/>
      <c r="B609" s="16"/>
      <c r="C609" s="16"/>
      <c r="D609" s="16"/>
      <c r="E609" s="16"/>
      <c r="F609" s="17"/>
    </row>
    <row r="610" spans="1:6" ht="14.25" customHeight="1" x14ac:dyDescent="0.35">
      <c r="A610" s="26"/>
      <c r="B610" s="16"/>
      <c r="C610" s="16"/>
      <c r="D610" s="16"/>
      <c r="E610" s="16"/>
      <c r="F610" s="17"/>
    </row>
    <row r="611" spans="1:6" ht="14.25" customHeight="1" x14ac:dyDescent="0.35">
      <c r="A611" s="26"/>
      <c r="B611" s="16"/>
      <c r="C611" s="16"/>
      <c r="D611" s="16"/>
      <c r="E611" s="16"/>
      <c r="F611" s="17"/>
    </row>
    <row r="612" spans="1:6" ht="14.25" customHeight="1" x14ac:dyDescent="0.35">
      <c r="A612" s="26"/>
      <c r="B612" s="16"/>
      <c r="C612" s="16"/>
      <c r="D612" s="16"/>
      <c r="E612" s="16"/>
      <c r="F612" s="17"/>
    </row>
    <row r="613" spans="1:6" ht="14.25" customHeight="1" x14ac:dyDescent="0.35">
      <c r="A613" s="26"/>
      <c r="B613" s="16"/>
      <c r="C613" s="16"/>
      <c r="D613" s="16"/>
      <c r="E613" s="16"/>
      <c r="F613" s="17"/>
    </row>
    <row r="614" spans="1:6" ht="14.25" customHeight="1" x14ac:dyDescent="0.35">
      <c r="A614" s="26"/>
      <c r="B614" s="16"/>
      <c r="C614" s="16"/>
      <c r="D614" s="16"/>
      <c r="E614" s="16"/>
      <c r="F614" s="17"/>
    </row>
    <row r="615" spans="1:6" ht="14.25" customHeight="1" x14ac:dyDescent="0.35">
      <c r="A615" s="26"/>
      <c r="B615" s="16"/>
      <c r="C615" s="16"/>
      <c r="D615" s="16"/>
      <c r="E615" s="16"/>
      <c r="F615" s="17"/>
    </row>
    <row r="616" spans="1:6" ht="14.25" customHeight="1" x14ac:dyDescent="0.35">
      <c r="A616" s="26"/>
      <c r="B616" s="16"/>
      <c r="C616" s="16"/>
      <c r="D616" s="16"/>
      <c r="E616" s="16"/>
      <c r="F616" s="17"/>
    </row>
    <row r="617" spans="1:6" ht="14.25" customHeight="1" x14ac:dyDescent="0.35">
      <c r="A617" s="26"/>
      <c r="B617" s="16"/>
      <c r="C617" s="16"/>
      <c r="D617" s="16"/>
      <c r="E617" s="16"/>
      <c r="F617" s="17"/>
    </row>
    <row r="618" spans="1:6" ht="14.25" customHeight="1" x14ac:dyDescent="0.35">
      <c r="A618" s="26"/>
      <c r="B618" s="16"/>
      <c r="C618" s="16"/>
      <c r="D618" s="16"/>
      <c r="E618" s="16"/>
      <c r="F618" s="17"/>
    </row>
    <row r="619" spans="1:6" ht="14.25" customHeight="1" x14ac:dyDescent="0.35">
      <c r="A619" s="26"/>
      <c r="B619" s="16"/>
      <c r="C619" s="16"/>
      <c r="D619" s="16"/>
      <c r="E619" s="16"/>
      <c r="F619" s="17"/>
    </row>
    <row r="620" spans="1:6" ht="14.25" customHeight="1" x14ac:dyDescent="0.35">
      <c r="A620" s="26"/>
      <c r="B620" s="16"/>
      <c r="C620" s="16"/>
      <c r="D620" s="16"/>
      <c r="E620" s="16"/>
      <c r="F620" s="17"/>
    </row>
    <row r="621" spans="1:6" ht="14.25" customHeight="1" x14ac:dyDescent="0.35">
      <c r="A621" s="26"/>
      <c r="B621" s="16"/>
      <c r="C621" s="16"/>
      <c r="D621" s="16"/>
      <c r="E621" s="16"/>
      <c r="F621" s="17"/>
    </row>
    <row r="622" spans="1:6" ht="14.25" customHeight="1" x14ac:dyDescent="0.35">
      <c r="A622" s="26"/>
      <c r="B622" s="16"/>
      <c r="C622" s="16"/>
      <c r="D622" s="16"/>
      <c r="E622" s="16"/>
      <c r="F622" s="17"/>
    </row>
    <row r="623" spans="1:6" ht="14.25" customHeight="1" x14ac:dyDescent="0.35">
      <c r="A623" s="26"/>
      <c r="B623" s="16"/>
      <c r="C623" s="16"/>
      <c r="D623" s="16"/>
      <c r="E623" s="16"/>
      <c r="F623" s="17"/>
    </row>
    <row r="624" spans="1:6" ht="14.25" customHeight="1" x14ac:dyDescent="0.35">
      <c r="A624" s="26"/>
      <c r="B624" s="16"/>
      <c r="C624" s="16"/>
      <c r="D624" s="16"/>
      <c r="E624" s="16"/>
      <c r="F624" s="17"/>
    </row>
    <row r="625" spans="1:6" ht="14.25" customHeight="1" x14ac:dyDescent="0.35">
      <c r="A625" s="26"/>
      <c r="B625" s="16"/>
      <c r="C625" s="16"/>
      <c r="D625" s="16"/>
      <c r="E625" s="16"/>
      <c r="F625" s="17"/>
    </row>
    <row r="626" spans="1:6" ht="14.25" customHeight="1" x14ac:dyDescent="0.35">
      <c r="A626" s="26"/>
      <c r="B626" s="16"/>
      <c r="C626" s="16"/>
      <c r="D626" s="16"/>
      <c r="E626" s="16"/>
      <c r="F626" s="17"/>
    </row>
    <row r="627" spans="1:6" ht="14.25" customHeight="1" x14ac:dyDescent="0.35">
      <c r="A627" s="26"/>
      <c r="B627" s="16"/>
      <c r="C627" s="16"/>
      <c r="D627" s="16"/>
      <c r="E627" s="16"/>
      <c r="F627" s="17"/>
    </row>
    <row r="628" spans="1:6" ht="14.25" customHeight="1" x14ac:dyDescent="0.35">
      <c r="A628" s="26"/>
      <c r="B628" s="16"/>
      <c r="C628" s="16"/>
      <c r="D628" s="16"/>
      <c r="E628" s="16"/>
      <c r="F628" s="17"/>
    </row>
    <row r="629" spans="1:6" ht="14.25" customHeight="1" x14ac:dyDescent="0.35">
      <c r="A629" s="26"/>
      <c r="B629" s="16"/>
      <c r="C629" s="16"/>
      <c r="D629" s="16"/>
      <c r="E629" s="16"/>
      <c r="F629" s="17"/>
    </row>
    <row r="630" spans="1:6" ht="14.25" customHeight="1" x14ac:dyDescent="0.35">
      <c r="A630" s="26"/>
      <c r="B630" s="16"/>
      <c r="C630" s="16"/>
      <c r="D630" s="16"/>
      <c r="E630" s="16"/>
      <c r="F630" s="17"/>
    </row>
    <row r="631" spans="1:6" ht="14.25" customHeight="1" x14ac:dyDescent="0.35">
      <c r="A631" s="26"/>
      <c r="B631" s="16"/>
      <c r="C631" s="16"/>
      <c r="D631" s="16"/>
      <c r="E631" s="16"/>
      <c r="F631" s="17"/>
    </row>
    <row r="632" spans="1:6" ht="14.25" customHeight="1" x14ac:dyDescent="0.35">
      <c r="A632" s="26"/>
      <c r="B632" s="16"/>
      <c r="C632" s="16"/>
      <c r="D632" s="16"/>
      <c r="E632" s="16"/>
      <c r="F632" s="17"/>
    </row>
    <row r="633" spans="1:6" ht="14.25" customHeight="1" x14ac:dyDescent="0.35">
      <c r="A633" s="26"/>
      <c r="B633" s="16"/>
      <c r="C633" s="16"/>
      <c r="D633" s="16"/>
      <c r="E633" s="16"/>
      <c r="F633" s="17"/>
    </row>
    <row r="634" spans="1:6" ht="14.25" customHeight="1" x14ac:dyDescent="0.35">
      <c r="A634" s="26"/>
      <c r="B634" s="16"/>
      <c r="C634" s="16"/>
      <c r="D634" s="16"/>
      <c r="E634" s="16"/>
      <c r="F634" s="17"/>
    </row>
    <row r="635" spans="1:6" ht="14.25" customHeight="1" x14ac:dyDescent="0.35">
      <c r="A635" s="26"/>
      <c r="B635" s="16"/>
      <c r="C635" s="16"/>
      <c r="D635" s="16"/>
      <c r="E635" s="16"/>
      <c r="F635" s="17"/>
    </row>
    <row r="636" spans="1:6" ht="14.25" customHeight="1" x14ac:dyDescent="0.35">
      <c r="A636" s="26"/>
      <c r="B636" s="16"/>
      <c r="C636" s="16"/>
      <c r="D636" s="16"/>
      <c r="E636" s="16"/>
      <c r="F636" s="17"/>
    </row>
    <row r="637" spans="1:6" ht="14.25" customHeight="1" x14ac:dyDescent="0.35">
      <c r="A637" s="26"/>
      <c r="B637" s="16"/>
      <c r="C637" s="16"/>
      <c r="D637" s="16"/>
      <c r="E637" s="16"/>
      <c r="F637" s="17"/>
    </row>
    <row r="638" spans="1:6" ht="14.25" customHeight="1" x14ac:dyDescent="0.35">
      <c r="A638" s="26"/>
      <c r="B638" s="16"/>
      <c r="C638" s="16"/>
      <c r="D638" s="16"/>
      <c r="E638" s="16"/>
      <c r="F638" s="17"/>
    </row>
    <row r="639" spans="1:6" ht="14.25" customHeight="1" x14ac:dyDescent="0.35">
      <c r="A639" s="26"/>
      <c r="B639" s="16"/>
      <c r="C639" s="16"/>
      <c r="D639" s="16"/>
      <c r="E639" s="16"/>
      <c r="F639" s="17"/>
    </row>
    <row r="640" spans="1:6" ht="14.25" customHeight="1" x14ac:dyDescent="0.35">
      <c r="A640" s="26"/>
      <c r="B640" s="16"/>
      <c r="C640" s="16"/>
      <c r="D640" s="16"/>
      <c r="E640" s="16"/>
      <c r="F640" s="17"/>
    </row>
    <row r="641" spans="1:6" ht="14.25" customHeight="1" x14ac:dyDescent="0.35">
      <c r="A641" s="26"/>
      <c r="B641" s="16"/>
      <c r="C641" s="16"/>
      <c r="D641" s="16"/>
      <c r="E641" s="16"/>
      <c r="F641" s="17"/>
    </row>
    <row r="642" spans="1:6" ht="14.25" customHeight="1" x14ac:dyDescent="0.35">
      <c r="A642" s="26"/>
      <c r="B642" s="16"/>
      <c r="C642" s="16"/>
      <c r="D642" s="16"/>
      <c r="E642" s="16"/>
      <c r="F642" s="17"/>
    </row>
    <row r="643" spans="1:6" ht="14.25" customHeight="1" x14ac:dyDescent="0.35">
      <c r="A643" s="26"/>
      <c r="B643" s="16"/>
      <c r="C643" s="16"/>
      <c r="D643" s="16"/>
      <c r="E643" s="16"/>
      <c r="F643" s="17"/>
    </row>
    <row r="644" spans="1:6" ht="14.25" customHeight="1" x14ac:dyDescent="0.35">
      <c r="A644" s="26"/>
      <c r="B644" s="16"/>
      <c r="C644" s="16"/>
      <c r="D644" s="16"/>
      <c r="E644" s="16"/>
      <c r="F644" s="17"/>
    </row>
    <row r="645" spans="1:6" ht="14.25" customHeight="1" x14ac:dyDescent="0.35">
      <c r="A645" s="26"/>
      <c r="B645" s="16"/>
      <c r="C645" s="16"/>
      <c r="D645" s="16"/>
      <c r="E645" s="16"/>
      <c r="F645" s="17"/>
    </row>
    <row r="646" spans="1:6" ht="14.25" customHeight="1" x14ac:dyDescent="0.35">
      <c r="A646" s="26"/>
      <c r="B646" s="16"/>
      <c r="C646" s="16"/>
      <c r="D646" s="16"/>
      <c r="E646" s="16"/>
      <c r="F646" s="17"/>
    </row>
    <row r="647" spans="1:6" ht="14.25" customHeight="1" x14ac:dyDescent="0.35">
      <c r="A647" s="26"/>
      <c r="B647" s="16"/>
      <c r="C647" s="16"/>
      <c r="D647" s="16"/>
      <c r="E647" s="16"/>
      <c r="F647" s="17"/>
    </row>
    <row r="648" spans="1:6" ht="14.25" customHeight="1" x14ac:dyDescent="0.35">
      <c r="A648" s="26"/>
      <c r="B648" s="16"/>
      <c r="C648" s="16"/>
      <c r="D648" s="16"/>
      <c r="E648" s="16"/>
      <c r="F648" s="17"/>
    </row>
    <row r="649" spans="1:6" ht="14.25" customHeight="1" x14ac:dyDescent="0.35">
      <c r="A649" s="26"/>
      <c r="B649" s="16"/>
      <c r="C649" s="16"/>
      <c r="D649" s="16"/>
      <c r="E649" s="16"/>
      <c r="F649" s="17"/>
    </row>
    <row r="650" spans="1:6" ht="14.25" customHeight="1" x14ac:dyDescent="0.35">
      <c r="A650" s="26"/>
      <c r="B650" s="16"/>
      <c r="C650" s="16"/>
      <c r="D650" s="16"/>
      <c r="E650" s="16"/>
      <c r="F650" s="17"/>
    </row>
    <row r="651" spans="1:6" ht="14.25" customHeight="1" x14ac:dyDescent="0.35">
      <c r="A651" s="26"/>
      <c r="B651" s="16"/>
      <c r="C651" s="16"/>
      <c r="D651" s="16"/>
      <c r="E651" s="16"/>
      <c r="F651" s="17"/>
    </row>
    <row r="652" spans="1:6" ht="14.25" customHeight="1" x14ac:dyDescent="0.35">
      <c r="A652" s="26"/>
      <c r="B652" s="16"/>
      <c r="C652" s="16"/>
      <c r="D652" s="16"/>
      <c r="E652" s="16"/>
      <c r="F652" s="17"/>
    </row>
    <row r="653" spans="1:6" ht="14.25" customHeight="1" x14ac:dyDescent="0.35">
      <c r="A653" s="26"/>
      <c r="B653" s="16"/>
      <c r="C653" s="16"/>
      <c r="D653" s="16"/>
      <c r="E653" s="16"/>
      <c r="F653" s="17"/>
    </row>
    <row r="654" spans="1:6" ht="14.25" customHeight="1" x14ac:dyDescent="0.35">
      <c r="A654" s="26"/>
      <c r="B654" s="16"/>
      <c r="C654" s="16"/>
      <c r="D654" s="16"/>
      <c r="E654" s="16"/>
      <c r="F654" s="17"/>
    </row>
    <row r="655" spans="1:6" ht="14.25" customHeight="1" x14ac:dyDescent="0.35">
      <c r="A655" s="26"/>
      <c r="B655" s="16"/>
      <c r="C655" s="16"/>
      <c r="D655" s="16"/>
      <c r="E655" s="16"/>
      <c r="F655" s="17"/>
    </row>
    <row r="656" spans="1:6" ht="14.25" customHeight="1" x14ac:dyDescent="0.35">
      <c r="A656" s="26"/>
      <c r="B656" s="16"/>
      <c r="C656" s="16"/>
      <c r="D656" s="16"/>
      <c r="E656" s="16"/>
      <c r="F656" s="17"/>
    </row>
    <row r="657" spans="1:6" ht="14.25" customHeight="1" x14ac:dyDescent="0.35">
      <c r="A657" s="26"/>
      <c r="B657" s="16"/>
      <c r="C657" s="16"/>
      <c r="D657" s="16"/>
      <c r="E657" s="16"/>
      <c r="F657" s="17"/>
    </row>
    <row r="658" spans="1:6" ht="14.25" customHeight="1" x14ac:dyDescent="0.35">
      <c r="A658" s="26"/>
      <c r="B658" s="16"/>
      <c r="C658" s="16"/>
      <c r="D658" s="16"/>
      <c r="E658" s="16"/>
      <c r="F658" s="17"/>
    </row>
    <row r="659" spans="1:6" ht="14.25" customHeight="1" x14ac:dyDescent="0.35">
      <c r="A659" s="26"/>
      <c r="B659" s="16"/>
      <c r="C659" s="16"/>
      <c r="D659" s="16"/>
      <c r="E659" s="16"/>
      <c r="F659" s="17"/>
    </row>
    <row r="660" spans="1:6" ht="14.25" customHeight="1" x14ac:dyDescent="0.35">
      <c r="A660" s="26"/>
      <c r="B660" s="16"/>
      <c r="C660" s="16"/>
      <c r="D660" s="16"/>
      <c r="E660" s="16"/>
      <c r="F660" s="17"/>
    </row>
    <row r="661" spans="1:6" ht="14.25" customHeight="1" x14ac:dyDescent="0.35">
      <c r="A661" s="26"/>
      <c r="B661" s="16"/>
      <c r="C661" s="16"/>
      <c r="D661" s="16"/>
      <c r="E661" s="16"/>
      <c r="F661" s="17"/>
    </row>
    <row r="662" spans="1:6" ht="14.25" customHeight="1" x14ac:dyDescent="0.35">
      <c r="A662" s="26"/>
      <c r="B662" s="16"/>
      <c r="C662" s="16"/>
      <c r="D662" s="16"/>
      <c r="E662" s="16"/>
      <c r="F662" s="17"/>
    </row>
    <row r="663" spans="1:6" ht="14.25" customHeight="1" x14ac:dyDescent="0.35">
      <c r="A663" s="26"/>
      <c r="B663" s="16"/>
      <c r="C663" s="16"/>
      <c r="D663" s="16"/>
      <c r="E663" s="16"/>
      <c r="F663" s="17"/>
    </row>
    <row r="664" spans="1:6" ht="14.25" customHeight="1" x14ac:dyDescent="0.35">
      <c r="A664" s="26"/>
      <c r="B664" s="16"/>
      <c r="C664" s="16"/>
      <c r="D664" s="16"/>
      <c r="E664" s="16"/>
      <c r="F664" s="17"/>
    </row>
    <row r="665" spans="1:6" ht="14.25" customHeight="1" x14ac:dyDescent="0.35">
      <c r="A665" s="26"/>
      <c r="B665" s="16"/>
      <c r="C665" s="16"/>
      <c r="D665" s="16"/>
      <c r="E665" s="16"/>
      <c r="F665" s="17"/>
    </row>
    <row r="666" spans="1:6" ht="14.25" customHeight="1" x14ac:dyDescent="0.35">
      <c r="A666" s="26"/>
      <c r="B666" s="16"/>
      <c r="C666" s="16"/>
      <c r="D666" s="16"/>
      <c r="E666" s="16"/>
      <c r="F666" s="17"/>
    </row>
    <row r="667" spans="1:6" ht="14.25" customHeight="1" x14ac:dyDescent="0.35">
      <c r="A667" s="26"/>
      <c r="B667" s="16"/>
      <c r="C667" s="16"/>
      <c r="D667" s="16"/>
      <c r="E667" s="16"/>
      <c r="F667" s="17"/>
    </row>
    <row r="668" spans="1:6" ht="14.25" customHeight="1" x14ac:dyDescent="0.35">
      <c r="A668" s="26"/>
      <c r="B668" s="16"/>
      <c r="C668" s="16"/>
      <c r="D668" s="16"/>
      <c r="E668" s="16"/>
      <c r="F668" s="17"/>
    </row>
    <row r="669" spans="1:6" ht="14.25" customHeight="1" x14ac:dyDescent="0.35">
      <c r="A669" s="26"/>
      <c r="B669" s="16"/>
      <c r="C669" s="16"/>
      <c r="D669" s="16"/>
      <c r="E669" s="16"/>
      <c r="F669" s="17"/>
    </row>
    <row r="670" spans="1:6" ht="14.25" customHeight="1" x14ac:dyDescent="0.35">
      <c r="A670" s="26"/>
      <c r="B670" s="16"/>
      <c r="C670" s="16"/>
      <c r="D670" s="16"/>
      <c r="E670" s="16"/>
      <c r="F670" s="17"/>
    </row>
    <row r="671" spans="1:6" ht="14.25" customHeight="1" x14ac:dyDescent="0.35">
      <c r="A671" s="26"/>
      <c r="B671" s="16"/>
      <c r="C671" s="16"/>
      <c r="D671" s="16"/>
      <c r="E671" s="16"/>
      <c r="F671" s="17"/>
    </row>
    <row r="672" spans="1:6" ht="14.25" customHeight="1" x14ac:dyDescent="0.35">
      <c r="A672" s="26"/>
      <c r="B672" s="16"/>
      <c r="C672" s="16"/>
      <c r="D672" s="16"/>
      <c r="E672" s="16"/>
      <c r="F672" s="17"/>
    </row>
    <row r="673" spans="1:6" ht="14.25" customHeight="1" x14ac:dyDescent="0.35">
      <c r="A673" s="26"/>
      <c r="B673" s="16"/>
      <c r="C673" s="16"/>
      <c r="D673" s="16"/>
      <c r="E673" s="16"/>
      <c r="F673" s="17"/>
    </row>
    <row r="674" spans="1:6" ht="14.25" customHeight="1" x14ac:dyDescent="0.35">
      <c r="A674" s="26"/>
      <c r="B674" s="16"/>
      <c r="C674" s="16"/>
      <c r="D674" s="16"/>
      <c r="E674" s="16"/>
      <c r="F674" s="17"/>
    </row>
    <row r="675" spans="1:6" ht="14.25" customHeight="1" x14ac:dyDescent="0.35">
      <c r="A675" s="26"/>
      <c r="B675" s="16"/>
      <c r="C675" s="16"/>
      <c r="D675" s="16"/>
      <c r="E675" s="16"/>
      <c r="F675" s="17"/>
    </row>
    <row r="676" spans="1:6" ht="14.25" customHeight="1" x14ac:dyDescent="0.35">
      <c r="A676" s="26"/>
      <c r="B676" s="16"/>
      <c r="C676" s="16"/>
      <c r="D676" s="16"/>
      <c r="E676" s="16"/>
      <c r="F676" s="17"/>
    </row>
    <row r="677" spans="1:6" ht="14.25" customHeight="1" x14ac:dyDescent="0.35">
      <c r="A677" s="26"/>
      <c r="B677" s="16"/>
      <c r="C677" s="16"/>
      <c r="D677" s="16"/>
      <c r="E677" s="16"/>
      <c r="F677" s="17"/>
    </row>
    <row r="678" spans="1:6" ht="14.25" customHeight="1" x14ac:dyDescent="0.35">
      <c r="A678" s="26"/>
      <c r="B678" s="16"/>
      <c r="C678" s="16"/>
      <c r="D678" s="16"/>
      <c r="E678" s="16"/>
      <c r="F678" s="17"/>
    </row>
    <row r="679" spans="1:6" ht="14.25" customHeight="1" x14ac:dyDescent="0.35">
      <c r="A679" s="26"/>
      <c r="B679" s="16"/>
      <c r="C679" s="16"/>
      <c r="D679" s="16"/>
      <c r="E679" s="16"/>
      <c r="F679" s="17"/>
    </row>
    <row r="680" spans="1:6" ht="14.25" customHeight="1" x14ac:dyDescent="0.35">
      <c r="A680" s="26"/>
      <c r="B680" s="16"/>
      <c r="C680" s="16"/>
      <c r="D680" s="16"/>
      <c r="E680" s="16"/>
      <c r="F680" s="17"/>
    </row>
    <row r="681" spans="1:6" ht="14.25" customHeight="1" x14ac:dyDescent="0.35">
      <c r="A681" s="26"/>
      <c r="B681" s="16"/>
      <c r="C681" s="16"/>
      <c r="D681" s="16"/>
      <c r="E681" s="16"/>
      <c r="F681" s="17"/>
    </row>
    <row r="682" spans="1:6" ht="14.25" customHeight="1" x14ac:dyDescent="0.35">
      <c r="A682" s="26"/>
      <c r="B682" s="16"/>
      <c r="C682" s="16"/>
      <c r="D682" s="16"/>
      <c r="E682" s="16"/>
      <c r="F682" s="17"/>
    </row>
    <row r="683" spans="1:6" ht="14.25" customHeight="1" x14ac:dyDescent="0.35">
      <c r="A683" s="26"/>
      <c r="B683" s="16"/>
      <c r="C683" s="16"/>
      <c r="D683" s="16"/>
      <c r="E683" s="16"/>
      <c r="F683" s="17"/>
    </row>
    <row r="684" spans="1:6" ht="14.25" customHeight="1" x14ac:dyDescent="0.35">
      <c r="A684" s="26"/>
      <c r="B684" s="16"/>
      <c r="C684" s="16"/>
      <c r="D684" s="16"/>
      <c r="E684" s="16"/>
      <c r="F684" s="17"/>
    </row>
    <row r="685" spans="1:6" ht="14.25" customHeight="1" x14ac:dyDescent="0.35">
      <c r="A685" s="26"/>
      <c r="B685" s="16"/>
      <c r="C685" s="16"/>
      <c r="D685" s="16"/>
      <c r="E685" s="16"/>
      <c r="F685" s="17"/>
    </row>
    <row r="686" spans="1:6" ht="14.25" customHeight="1" x14ac:dyDescent="0.35">
      <c r="A686" s="26"/>
      <c r="B686" s="16"/>
      <c r="C686" s="16"/>
      <c r="D686" s="16"/>
      <c r="E686" s="16"/>
      <c r="F686" s="17"/>
    </row>
    <row r="687" spans="1:6" ht="14.25" customHeight="1" x14ac:dyDescent="0.35">
      <c r="A687" s="26"/>
      <c r="B687" s="16"/>
      <c r="C687" s="16"/>
      <c r="D687" s="16"/>
      <c r="E687" s="16"/>
      <c r="F687" s="17"/>
    </row>
    <row r="688" spans="1:6" ht="14.25" customHeight="1" x14ac:dyDescent="0.35">
      <c r="A688" s="26"/>
      <c r="B688" s="16"/>
      <c r="C688" s="16"/>
      <c r="D688" s="16"/>
      <c r="E688" s="16"/>
      <c r="F688" s="17"/>
    </row>
    <row r="689" spans="1:6" ht="14.25" customHeight="1" x14ac:dyDescent="0.35">
      <c r="A689" s="26"/>
      <c r="B689" s="16"/>
      <c r="C689" s="16"/>
      <c r="D689" s="16"/>
      <c r="E689" s="16"/>
      <c r="F689" s="17"/>
    </row>
    <row r="690" spans="1:6" ht="14.25" customHeight="1" x14ac:dyDescent="0.35">
      <c r="A690" s="26"/>
      <c r="B690" s="16"/>
      <c r="C690" s="16"/>
      <c r="D690" s="16"/>
      <c r="E690" s="16"/>
      <c r="F690" s="17"/>
    </row>
    <row r="691" spans="1:6" ht="14.25" customHeight="1" x14ac:dyDescent="0.35">
      <c r="A691" s="26"/>
      <c r="B691" s="16"/>
      <c r="C691" s="16"/>
      <c r="D691" s="16"/>
      <c r="E691" s="16"/>
      <c r="F691" s="17"/>
    </row>
    <row r="692" spans="1:6" ht="14.25" customHeight="1" x14ac:dyDescent="0.35">
      <c r="A692" s="26"/>
      <c r="B692" s="16"/>
      <c r="C692" s="16"/>
      <c r="D692" s="16"/>
      <c r="E692" s="16"/>
      <c r="F692" s="17"/>
    </row>
    <row r="693" spans="1:6" ht="14.25" customHeight="1" x14ac:dyDescent="0.35">
      <c r="A693" s="26"/>
      <c r="B693" s="16"/>
      <c r="C693" s="16"/>
      <c r="D693" s="16"/>
      <c r="E693" s="16"/>
      <c r="F693" s="17"/>
    </row>
    <row r="694" spans="1:6" ht="14.25" customHeight="1" x14ac:dyDescent="0.35">
      <c r="A694" s="26"/>
      <c r="B694" s="16"/>
      <c r="C694" s="16"/>
      <c r="D694" s="16"/>
      <c r="E694" s="16"/>
      <c r="F694" s="17"/>
    </row>
    <row r="695" spans="1:6" ht="14.25" customHeight="1" x14ac:dyDescent="0.35">
      <c r="A695" s="26"/>
      <c r="B695" s="16"/>
      <c r="C695" s="16"/>
      <c r="D695" s="16"/>
      <c r="E695" s="16"/>
      <c r="F695" s="17"/>
    </row>
    <row r="696" spans="1:6" ht="14.25" customHeight="1" x14ac:dyDescent="0.35">
      <c r="A696" s="26"/>
      <c r="B696" s="16"/>
      <c r="C696" s="16"/>
      <c r="D696" s="16"/>
      <c r="E696" s="16"/>
      <c r="F696" s="17"/>
    </row>
    <row r="697" spans="1:6" ht="14.25" customHeight="1" x14ac:dyDescent="0.35">
      <c r="A697" s="26"/>
      <c r="B697" s="16"/>
      <c r="C697" s="16"/>
      <c r="D697" s="16"/>
      <c r="E697" s="16"/>
      <c r="F697" s="17"/>
    </row>
    <row r="698" spans="1:6" ht="14.25" customHeight="1" x14ac:dyDescent="0.35">
      <c r="A698" s="26"/>
      <c r="B698" s="16"/>
      <c r="C698" s="16"/>
      <c r="D698" s="16"/>
      <c r="E698" s="16"/>
      <c r="F698" s="17"/>
    </row>
    <row r="699" spans="1:6" ht="14.25" customHeight="1" x14ac:dyDescent="0.35">
      <c r="A699" s="26"/>
      <c r="B699" s="16"/>
      <c r="C699" s="16"/>
      <c r="D699" s="16"/>
      <c r="E699" s="16"/>
      <c r="F699" s="17"/>
    </row>
    <row r="700" spans="1:6" ht="14.25" customHeight="1" x14ac:dyDescent="0.35">
      <c r="A700" s="26"/>
      <c r="B700" s="16"/>
      <c r="C700" s="16"/>
      <c r="D700" s="16"/>
      <c r="E700" s="16"/>
      <c r="F700" s="17"/>
    </row>
    <row r="701" spans="1:6" ht="14.25" customHeight="1" x14ac:dyDescent="0.35">
      <c r="A701" s="26"/>
      <c r="B701" s="16"/>
      <c r="C701" s="16"/>
      <c r="D701" s="16"/>
      <c r="E701" s="16"/>
      <c r="F701" s="17"/>
    </row>
    <row r="702" spans="1:6" ht="14.25" customHeight="1" x14ac:dyDescent="0.35">
      <c r="A702" s="26"/>
      <c r="B702" s="16"/>
      <c r="C702" s="16"/>
      <c r="D702" s="16"/>
      <c r="E702" s="16"/>
      <c r="F702" s="17"/>
    </row>
    <row r="703" spans="1:6" ht="14.25" customHeight="1" x14ac:dyDescent="0.35">
      <c r="A703" s="26"/>
      <c r="B703" s="16"/>
      <c r="C703" s="16"/>
      <c r="D703" s="16"/>
      <c r="E703" s="16"/>
      <c r="F703" s="17"/>
    </row>
    <row r="704" spans="1:6" ht="14.25" customHeight="1" x14ac:dyDescent="0.35">
      <c r="A704" s="26"/>
      <c r="B704" s="16"/>
      <c r="C704" s="16"/>
      <c r="D704" s="16"/>
      <c r="E704" s="16"/>
      <c r="F704" s="17"/>
    </row>
    <row r="705" spans="1:6" ht="14.25" customHeight="1" x14ac:dyDescent="0.35">
      <c r="A705" s="26"/>
      <c r="B705" s="16"/>
      <c r="C705" s="16"/>
      <c r="D705" s="16"/>
      <c r="E705" s="16"/>
      <c r="F705" s="17"/>
    </row>
    <row r="706" spans="1:6" ht="14.25" customHeight="1" x14ac:dyDescent="0.35">
      <c r="A706" s="26"/>
      <c r="B706" s="16"/>
      <c r="C706" s="16"/>
      <c r="D706" s="16"/>
      <c r="E706" s="16"/>
      <c r="F706" s="17"/>
    </row>
    <row r="707" spans="1:6" ht="14.25" customHeight="1" x14ac:dyDescent="0.35">
      <c r="A707" s="26"/>
      <c r="B707" s="16"/>
      <c r="C707" s="16"/>
      <c r="D707" s="16"/>
      <c r="E707" s="16"/>
      <c r="F707" s="17"/>
    </row>
    <row r="708" spans="1:6" ht="14.25" customHeight="1" x14ac:dyDescent="0.35">
      <c r="A708" s="26"/>
      <c r="B708" s="16"/>
      <c r="C708" s="16"/>
      <c r="D708" s="16"/>
      <c r="E708" s="16"/>
      <c r="F708" s="17"/>
    </row>
    <row r="709" spans="1:6" ht="14.25" customHeight="1" x14ac:dyDescent="0.35">
      <c r="A709" s="26"/>
      <c r="B709" s="16"/>
      <c r="C709" s="16"/>
      <c r="D709" s="16"/>
      <c r="E709" s="16"/>
      <c r="F709" s="17"/>
    </row>
    <row r="710" spans="1:6" ht="14.25" customHeight="1" x14ac:dyDescent="0.35">
      <c r="A710" s="26"/>
      <c r="B710" s="16"/>
      <c r="C710" s="16"/>
      <c r="D710" s="16"/>
      <c r="E710" s="16"/>
      <c r="F710" s="17"/>
    </row>
    <row r="711" spans="1:6" ht="14.25" customHeight="1" x14ac:dyDescent="0.35">
      <c r="A711" s="26"/>
      <c r="B711" s="16"/>
      <c r="C711" s="16"/>
      <c r="D711" s="16"/>
      <c r="E711" s="16"/>
      <c r="F711" s="17"/>
    </row>
    <row r="712" spans="1:6" ht="14.25" customHeight="1" x14ac:dyDescent="0.35">
      <c r="A712" s="26"/>
      <c r="B712" s="16"/>
      <c r="C712" s="16"/>
      <c r="D712" s="16"/>
      <c r="E712" s="16"/>
      <c r="F712" s="17"/>
    </row>
    <row r="713" spans="1:6" ht="14.25" customHeight="1" x14ac:dyDescent="0.35">
      <c r="A713" s="26"/>
      <c r="B713" s="16"/>
      <c r="C713" s="16"/>
      <c r="D713" s="16"/>
      <c r="E713" s="16"/>
      <c r="F713" s="17"/>
    </row>
    <row r="714" spans="1:6" ht="14.25" customHeight="1" x14ac:dyDescent="0.35">
      <c r="A714" s="26"/>
      <c r="B714" s="16"/>
      <c r="C714" s="16"/>
      <c r="D714" s="16"/>
      <c r="E714" s="16"/>
      <c r="F714" s="17"/>
    </row>
    <row r="715" spans="1:6" ht="14.25" customHeight="1" x14ac:dyDescent="0.35">
      <c r="A715" s="26"/>
      <c r="B715" s="16"/>
      <c r="C715" s="16"/>
      <c r="D715" s="16"/>
      <c r="E715" s="16"/>
      <c r="F715" s="17"/>
    </row>
    <row r="716" spans="1:6" ht="14.25" customHeight="1" x14ac:dyDescent="0.35">
      <c r="A716" s="26"/>
      <c r="B716" s="16"/>
      <c r="C716" s="16"/>
      <c r="D716" s="16"/>
      <c r="E716" s="16"/>
      <c r="F716" s="17"/>
    </row>
    <row r="717" spans="1:6" ht="14.25" customHeight="1" x14ac:dyDescent="0.35">
      <c r="A717" s="26"/>
      <c r="B717" s="16"/>
      <c r="C717" s="16"/>
      <c r="D717" s="16"/>
      <c r="E717" s="16"/>
      <c r="F717" s="17"/>
    </row>
    <row r="718" spans="1:6" ht="14.25" customHeight="1" x14ac:dyDescent="0.35">
      <c r="A718" s="26"/>
      <c r="B718" s="16"/>
      <c r="C718" s="16"/>
      <c r="D718" s="16"/>
      <c r="E718" s="16"/>
      <c r="F718" s="17"/>
    </row>
    <row r="719" spans="1:6" ht="14.25" customHeight="1" x14ac:dyDescent="0.35">
      <c r="A719" s="26"/>
      <c r="B719" s="16"/>
      <c r="C719" s="16"/>
      <c r="D719" s="16"/>
      <c r="E719" s="16"/>
      <c r="F719" s="17"/>
    </row>
    <row r="720" spans="1:6" ht="14.25" customHeight="1" x14ac:dyDescent="0.35">
      <c r="A720" s="26"/>
      <c r="B720" s="16"/>
      <c r="C720" s="16"/>
      <c r="D720" s="16"/>
      <c r="E720" s="16"/>
      <c r="F720" s="17"/>
    </row>
    <row r="721" spans="1:6" ht="14.25" customHeight="1" x14ac:dyDescent="0.35">
      <c r="A721" s="26"/>
      <c r="B721" s="16"/>
      <c r="C721" s="16"/>
      <c r="D721" s="16"/>
      <c r="E721" s="16"/>
      <c r="F721" s="17"/>
    </row>
    <row r="722" spans="1:6" ht="14.25" customHeight="1" x14ac:dyDescent="0.35">
      <c r="A722" s="26"/>
      <c r="B722" s="16"/>
      <c r="C722" s="16"/>
      <c r="D722" s="16"/>
      <c r="E722" s="16"/>
      <c r="F722" s="17"/>
    </row>
    <row r="723" spans="1:6" ht="14.25" customHeight="1" x14ac:dyDescent="0.35">
      <c r="A723" s="26"/>
      <c r="B723" s="16"/>
      <c r="C723" s="16"/>
      <c r="D723" s="16"/>
      <c r="E723" s="16"/>
      <c r="F723" s="17"/>
    </row>
    <row r="724" spans="1:6" ht="14.25" customHeight="1" x14ac:dyDescent="0.35">
      <c r="A724" s="26"/>
      <c r="B724" s="16"/>
      <c r="C724" s="16"/>
      <c r="D724" s="16"/>
      <c r="E724" s="16"/>
      <c r="F724" s="17"/>
    </row>
    <row r="725" spans="1:6" ht="14.25" customHeight="1" x14ac:dyDescent="0.35">
      <c r="A725" s="26"/>
      <c r="B725" s="16"/>
      <c r="C725" s="16"/>
      <c r="D725" s="16"/>
      <c r="E725" s="16"/>
      <c r="F725" s="17"/>
    </row>
    <row r="726" spans="1:6" ht="14.25" customHeight="1" x14ac:dyDescent="0.35">
      <c r="A726" s="26"/>
      <c r="B726" s="16"/>
      <c r="C726" s="16"/>
      <c r="D726" s="16"/>
      <c r="E726" s="16"/>
      <c r="F726" s="17"/>
    </row>
    <row r="727" spans="1:6" ht="14.25" customHeight="1" x14ac:dyDescent="0.35">
      <c r="A727" s="26"/>
      <c r="B727" s="16"/>
      <c r="C727" s="16"/>
      <c r="D727" s="16"/>
      <c r="E727" s="16"/>
      <c r="F727" s="17"/>
    </row>
    <row r="728" spans="1:6" ht="14.25" customHeight="1" x14ac:dyDescent="0.35">
      <c r="A728" s="26"/>
      <c r="B728" s="16"/>
      <c r="C728" s="16"/>
      <c r="D728" s="16"/>
      <c r="E728" s="16"/>
      <c r="F728" s="17"/>
    </row>
    <row r="729" spans="1:6" ht="14.25" customHeight="1" x14ac:dyDescent="0.35">
      <c r="A729" s="26"/>
      <c r="B729" s="16"/>
      <c r="C729" s="16"/>
      <c r="D729" s="16"/>
      <c r="E729" s="16"/>
      <c r="F729" s="17"/>
    </row>
    <row r="730" spans="1:6" ht="14.25" customHeight="1" x14ac:dyDescent="0.35">
      <c r="A730" s="26"/>
      <c r="B730" s="16"/>
      <c r="C730" s="16"/>
      <c r="D730" s="16"/>
      <c r="E730" s="16"/>
      <c r="F730" s="17"/>
    </row>
    <row r="731" spans="1:6" ht="14.25" customHeight="1" x14ac:dyDescent="0.35">
      <c r="A731" s="26"/>
      <c r="B731" s="16"/>
      <c r="C731" s="16"/>
      <c r="D731" s="16"/>
      <c r="E731" s="16"/>
      <c r="F731" s="17"/>
    </row>
    <row r="732" spans="1:6" ht="14.25" customHeight="1" x14ac:dyDescent="0.35">
      <c r="A732" s="26"/>
      <c r="B732" s="16"/>
      <c r="C732" s="16"/>
      <c r="D732" s="16"/>
      <c r="E732" s="16"/>
      <c r="F732" s="17"/>
    </row>
    <row r="733" spans="1:6" ht="14.25" customHeight="1" x14ac:dyDescent="0.35">
      <c r="A733" s="26"/>
      <c r="B733" s="16"/>
      <c r="C733" s="16"/>
      <c r="D733" s="16"/>
      <c r="E733" s="16"/>
      <c r="F733" s="17"/>
    </row>
    <row r="734" spans="1:6" ht="14.25" customHeight="1" x14ac:dyDescent="0.35">
      <c r="A734" s="26"/>
      <c r="B734" s="16"/>
      <c r="C734" s="16"/>
      <c r="D734" s="16"/>
      <c r="E734" s="16"/>
      <c r="F734" s="17"/>
    </row>
    <row r="735" spans="1:6" ht="14.25" customHeight="1" x14ac:dyDescent="0.35">
      <c r="A735" s="26"/>
      <c r="B735" s="16"/>
      <c r="C735" s="16"/>
      <c r="D735" s="16"/>
      <c r="E735" s="16"/>
      <c r="F735" s="17"/>
    </row>
    <row r="736" spans="1:6" ht="14.25" customHeight="1" x14ac:dyDescent="0.35">
      <c r="A736" s="26"/>
      <c r="B736" s="16"/>
      <c r="C736" s="16"/>
      <c r="D736" s="16"/>
      <c r="E736" s="16"/>
      <c r="F736" s="17"/>
    </row>
    <row r="737" spans="1:6" ht="14.25" customHeight="1" x14ac:dyDescent="0.35">
      <c r="A737" s="26"/>
      <c r="B737" s="16"/>
      <c r="C737" s="16"/>
      <c r="D737" s="16"/>
      <c r="E737" s="16"/>
      <c r="F737" s="17"/>
    </row>
    <row r="738" spans="1:6" ht="14.25" customHeight="1" x14ac:dyDescent="0.35">
      <c r="A738" s="26"/>
      <c r="B738" s="16"/>
      <c r="C738" s="16"/>
      <c r="D738" s="16"/>
      <c r="E738" s="16"/>
      <c r="F738" s="17"/>
    </row>
    <row r="739" spans="1:6" ht="14.25" customHeight="1" x14ac:dyDescent="0.35">
      <c r="A739" s="26"/>
      <c r="B739" s="16"/>
      <c r="C739" s="16"/>
      <c r="D739" s="16"/>
      <c r="E739" s="16"/>
      <c r="F739" s="17"/>
    </row>
    <row r="740" spans="1:6" ht="14.25" customHeight="1" x14ac:dyDescent="0.35">
      <c r="A740" s="26"/>
      <c r="B740" s="16"/>
      <c r="C740" s="16"/>
      <c r="D740" s="16"/>
      <c r="E740" s="16"/>
      <c r="F740" s="17"/>
    </row>
    <row r="741" spans="1:6" ht="14.25" customHeight="1" x14ac:dyDescent="0.35">
      <c r="A741" s="26"/>
      <c r="B741" s="16"/>
      <c r="C741" s="16"/>
      <c r="D741" s="16"/>
      <c r="E741" s="16"/>
      <c r="F741" s="17"/>
    </row>
    <row r="742" spans="1:6" ht="14.25" customHeight="1" x14ac:dyDescent="0.35">
      <c r="A742" s="26"/>
      <c r="B742" s="16"/>
      <c r="C742" s="16"/>
      <c r="D742" s="16"/>
      <c r="E742" s="16"/>
      <c r="F742" s="17"/>
    </row>
    <row r="743" spans="1:6" ht="14.25" customHeight="1" x14ac:dyDescent="0.35">
      <c r="A743" s="26"/>
      <c r="B743" s="16"/>
      <c r="C743" s="16"/>
      <c r="D743" s="16"/>
      <c r="E743" s="16"/>
      <c r="F743" s="17"/>
    </row>
    <row r="744" spans="1:6" ht="14.25" customHeight="1" x14ac:dyDescent="0.35">
      <c r="A744" s="26"/>
      <c r="B744" s="16"/>
      <c r="C744" s="16"/>
      <c r="D744" s="16"/>
      <c r="E744" s="16"/>
      <c r="F744" s="17"/>
    </row>
    <row r="745" spans="1:6" ht="14.25" customHeight="1" x14ac:dyDescent="0.35">
      <c r="A745" s="26"/>
      <c r="B745" s="16"/>
      <c r="C745" s="16"/>
      <c r="D745" s="16"/>
      <c r="E745" s="16"/>
      <c r="F745" s="17"/>
    </row>
    <row r="746" spans="1:6" ht="14.25" customHeight="1" x14ac:dyDescent="0.35">
      <c r="A746" s="26"/>
      <c r="B746" s="16"/>
      <c r="C746" s="16"/>
      <c r="D746" s="16"/>
      <c r="E746" s="16"/>
      <c r="F746" s="17"/>
    </row>
    <row r="747" spans="1:6" ht="14.25" customHeight="1" x14ac:dyDescent="0.35">
      <c r="A747" s="26"/>
      <c r="B747" s="16"/>
      <c r="C747" s="16"/>
      <c r="D747" s="16"/>
      <c r="E747" s="16"/>
      <c r="F747" s="17"/>
    </row>
    <row r="748" spans="1:6" ht="14.25" customHeight="1" x14ac:dyDescent="0.35">
      <c r="A748" s="26"/>
      <c r="B748" s="16"/>
      <c r="C748" s="16"/>
      <c r="D748" s="16"/>
      <c r="E748" s="16"/>
      <c r="F748" s="17"/>
    </row>
    <row r="749" spans="1:6" ht="14.25" customHeight="1" x14ac:dyDescent="0.35">
      <c r="A749" s="26"/>
      <c r="B749" s="16"/>
      <c r="C749" s="16"/>
      <c r="D749" s="16"/>
      <c r="E749" s="16"/>
      <c r="F749" s="17"/>
    </row>
    <row r="750" spans="1:6" ht="14.25" customHeight="1" x14ac:dyDescent="0.35">
      <c r="A750" s="26"/>
      <c r="B750" s="16"/>
      <c r="C750" s="16"/>
      <c r="D750" s="16"/>
      <c r="E750" s="16"/>
      <c r="F750" s="17"/>
    </row>
    <row r="751" spans="1:6" ht="14.25" customHeight="1" x14ac:dyDescent="0.35">
      <c r="A751" s="26"/>
      <c r="B751" s="16"/>
      <c r="C751" s="16"/>
      <c r="D751" s="16"/>
      <c r="E751" s="16"/>
      <c r="F751" s="17"/>
    </row>
    <row r="752" spans="1:6" ht="14.25" customHeight="1" x14ac:dyDescent="0.35">
      <c r="A752" s="26"/>
      <c r="B752" s="16"/>
      <c r="C752" s="16"/>
      <c r="D752" s="16"/>
      <c r="E752" s="16"/>
      <c r="F752" s="17"/>
    </row>
    <row r="753" spans="1:6" ht="14.25" customHeight="1" x14ac:dyDescent="0.35">
      <c r="A753" s="26"/>
      <c r="B753" s="16"/>
      <c r="C753" s="16"/>
      <c r="D753" s="16"/>
      <c r="E753" s="16"/>
      <c r="F753" s="17"/>
    </row>
    <row r="754" spans="1:6" ht="14.25" customHeight="1" x14ac:dyDescent="0.35">
      <c r="A754" s="26"/>
      <c r="B754" s="16"/>
      <c r="C754" s="16"/>
      <c r="D754" s="16"/>
      <c r="E754" s="16"/>
      <c r="F754" s="17"/>
    </row>
    <row r="755" spans="1:6" ht="14.25" customHeight="1" x14ac:dyDescent="0.35">
      <c r="A755" s="26"/>
      <c r="B755" s="16"/>
      <c r="C755" s="16"/>
      <c r="D755" s="16"/>
      <c r="E755" s="16"/>
      <c r="F755" s="17"/>
    </row>
    <row r="756" spans="1:6" ht="14.25" customHeight="1" x14ac:dyDescent="0.35">
      <c r="A756" s="26"/>
      <c r="B756" s="16"/>
      <c r="C756" s="16"/>
      <c r="D756" s="16"/>
      <c r="E756" s="16"/>
      <c r="F756" s="17"/>
    </row>
    <row r="757" spans="1:6" ht="14.25" customHeight="1" x14ac:dyDescent="0.35">
      <c r="A757" s="26"/>
      <c r="B757" s="16"/>
      <c r="C757" s="16"/>
      <c r="D757" s="16"/>
      <c r="E757" s="16"/>
      <c r="F757" s="17"/>
    </row>
    <row r="758" spans="1:6" ht="14.25" customHeight="1" x14ac:dyDescent="0.35">
      <c r="A758" s="26"/>
      <c r="B758" s="16"/>
      <c r="C758" s="16"/>
      <c r="D758" s="16"/>
      <c r="E758" s="16"/>
      <c r="F758" s="17"/>
    </row>
    <row r="759" spans="1:6" ht="14.25" customHeight="1" x14ac:dyDescent="0.35">
      <c r="A759" s="26"/>
      <c r="B759" s="16"/>
      <c r="C759" s="16"/>
      <c r="D759" s="16"/>
      <c r="E759" s="16"/>
      <c r="F759" s="17"/>
    </row>
    <row r="760" spans="1:6" ht="14.25" customHeight="1" x14ac:dyDescent="0.35">
      <c r="A760" s="26"/>
      <c r="B760" s="16"/>
      <c r="C760" s="16"/>
      <c r="D760" s="16"/>
      <c r="E760" s="16"/>
      <c r="F760" s="17"/>
    </row>
    <row r="761" spans="1:6" ht="14.25" customHeight="1" x14ac:dyDescent="0.35">
      <c r="A761" s="26"/>
      <c r="B761" s="16"/>
      <c r="C761" s="16"/>
      <c r="D761" s="16"/>
      <c r="E761" s="16"/>
      <c r="F761" s="17"/>
    </row>
    <row r="762" spans="1:6" ht="14.25" customHeight="1" x14ac:dyDescent="0.35">
      <c r="A762" s="26"/>
      <c r="B762" s="16"/>
      <c r="C762" s="16"/>
      <c r="D762" s="16"/>
      <c r="E762" s="16"/>
      <c r="F762" s="17"/>
    </row>
    <row r="763" spans="1:6" ht="14.25" customHeight="1" x14ac:dyDescent="0.35">
      <c r="A763" s="26"/>
      <c r="B763" s="16"/>
      <c r="C763" s="16"/>
      <c r="D763" s="16"/>
      <c r="E763" s="16"/>
      <c r="F763" s="17"/>
    </row>
    <row r="764" spans="1:6" ht="14.25" customHeight="1" x14ac:dyDescent="0.35">
      <c r="A764" s="26"/>
      <c r="B764" s="16"/>
      <c r="C764" s="16"/>
      <c r="D764" s="16"/>
      <c r="E764" s="16"/>
      <c r="F764" s="17"/>
    </row>
    <row r="765" spans="1:6" ht="14.25" customHeight="1" x14ac:dyDescent="0.35">
      <c r="A765" s="26"/>
      <c r="B765" s="16"/>
      <c r="C765" s="16"/>
      <c r="D765" s="16"/>
      <c r="E765" s="16"/>
      <c r="F765" s="17"/>
    </row>
    <row r="766" spans="1:6" ht="14.25" customHeight="1" x14ac:dyDescent="0.35">
      <c r="A766" s="26"/>
      <c r="B766" s="16"/>
      <c r="C766" s="16"/>
      <c r="D766" s="16"/>
      <c r="E766" s="16"/>
      <c r="F766" s="17"/>
    </row>
    <row r="767" spans="1:6" ht="14.25" customHeight="1" x14ac:dyDescent="0.35">
      <c r="A767" s="26"/>
      <c r="B767" s="16"/>
      <c r="C767" s="16"/>
      <c r="D767" s="16"/>
      <c r="E767" s="16"/>
      <c r="F767" s="17"/>
    </row>
    <row r="768" spans="1:6" ht="14.25" customHeight="1" x14ac:dyDescent="0.35">
      <c r="A768" s="26"/>
      <c r="B768" s="16"/>
      <c r="C768" s="16"/>
      <c r="D768" s="16"/>
      <c r="E768" s="16"/>
      <c r="F768" s="17"/>
    </row>
    <row r="769" spans="1:6" ht="14.25" customHeight="1" x14ac:dyDescent="0.35">
      <c r="A769" s="26"/>
      <c r="B769" s="16"/>
      <c r="C769" s="16"/>
      <c r="D769" s="16"/>
      <c r="E769" s="16"/>
      <c r="F769" s="17"/>
    </row>
    <row r="770" spans="1:6" ht="14.25" customHeight="1" x14ac:dyDescent="0.35">
      <c r="A770" s="26"/>
      <c r="B770" s="16"/>
      <c r="C770" s="16"/>
      <c r="D770" s="16"/>
      <c r="E770" s="16"/>
      <c r="F770" s="17"/>
    </row>
    <row r="771" spans="1:6" ht="14.25" customHeight="1" x14ac:dyDescent="0.35">
      <c r="A771" s="26"/>
      <c r="B771" s="16"/>
      <c r="C771" s="16"/>
      <c r="D771" s="16"/>
      <c r="E771" s="16"/>
      <c r="F771" s="17"/>
    </row>
    <row r="772" spans="1:6" ht="14.25" customHeight="1" x14ac:dyDescent="0.35">
      <c r="A772" s="26"/>
      <c r="B772" s="16"/>
      <c r="C772" s="16"/>
      <c r="D772" s="16"/>
      <c r="E772" s="16"/>
      <c r="F772" s="17"/>
    </row>
    <row r="773" spans="1:6" ht="14.25" customHeight="1" x14ac:dyDescent="0.35">
      <c r="A773" s="26"/>
      <c r="B773" s="16"/>
      <c r="C773" s="16"/>
      <c r="D773" s="16"/>
      <c r="E773" s="16"/>
      <c r="F773" s="17"/>
    </row>
    <row r="774" spans="1:6" ht="14.25" customHeight="1" x14ac:dyDescent="0.35">
      <c r="A774" s="26"/>
      <c r="B774" s="16"/>
      <c r="C774" s="16"/>
      <c r="D774" s="16"/>
      <c r="E774" s="16"/>
      <c r="F774" s="17"/>
    </row>
    <row r="775" spans="1:6" ht="14.25" customHeight="1" x14ac:dyDescent="0.35">
      <c r="A775" s="26"/>
      <c r="B775" s="16"/>
      <c r="C775" s="16"/>
      <c r="D775" s="16"/>
      <c r="E775" s="16"/>
      <c r="F775" s="17"/>
    </row>
    <row r="776" spans="1:6" ht="14.25" customHeight="1" x14ac:dyDescent="0.35">
      <c r="A776" s="26"/>
      <c r="B776" s="16"/>
      <c r="C776" s="16"/>
      <c r="D776" s="16"/>
      <c r="E776" s="16"/>
      <c r="F776" s="17"/>
    </row>
    <row r="777" spans="1:6" ht="14.25" customHeight="1" x14ac:dyDescent="0.35">
      <c r="A777" s="26"/>
      <c r="B777" s="16"/>
      <c r="C777" s="16"/>
      <c r="D777" s="16"/>
      <c r="E777" s="16"/>
      <c r="F777" s="17"/>
    </row>
    <row r="778" spans="1:6" ht="14.25" customHeight="1" x14ac:dyDescent="0.35">
      <c r="A778" s="26"/>
      <c r="B778" s="16"/>
      <c r="C778" s="16"/>
      <c r="D778" s="16"/>
      <c r="E778" s="16"/>
      <c r="F778" s="17"/>
    </row>
    <row r="779" spans="1:6" ht="14.25" customHeight="1" x14ac:dyDescent="0.35">
      <c r="A779" s="26"/>
      <c r="B779" s="16"/>
      <c r="C779" s="16"/>
      <c r="D779" s="16"/>
      <c r="E779" s="16"/>
      <c r="F779" s="17"/>
    </row>
    <row r="780" spans="1:6" ht="14.25" customHeight="1" x14ac:dyDescent="0.35">
      <c r="A780" s="26"/>
      <c r="B780" s="16"/>
      <c r="C780" s="16"/>
      <c r="D780" s="16"/>
      <c r="E780" s="16"/>
      <c r="F780" s="17"/>
    </row>
    <row r="781" spans="1:6" ht="14.25" customHeight="1" x14ac:dyDescent="0.35">
      <c r="A781" s="26"/>
      <c r="B781" s="16"/>
      <c r="C781" s="16"/>
      <c r="D781" s="16"/>
      <c r="E781" s="16"/>
      <c r="F781" s="17"/>
    </row>
    <row r="782" spans="1:6" ht="14.25" customHeight="1" x14ac:dyDescent="0.35">
      <c r="A782" s="26"/>
      <c r="B782" s="16"/>
      <c r="C782" s="16"/>
      <c r="D782" s="16"/>
      <c r="E782" s="16"/>
      <c r="F782" s="17"/>
    </row>
    <row r="783" spans="1:6" ht="14.25" customHeight="1" x14ac:dyDescent="0.35">
      <c r="A783" s="26"/>
      <c r="B783" s="16"/>
      <c r="C783" s="16"/>
      <c r="D783" s="16"/>
      <c r="E783" s="16"/>
      <c r="F783" s="17"/>
    </row>
    <row r="784" spans="1:6" ht="14.25" customHeight="1" x14ac:dyDescent="0.35">
      <c r="A784" s="26"/>
      <c r="B784" s="16"/>
      <c r="C784" s="16"/>
      <c r="D784" s="16"/>
      <c r="E784" s="16"/>
      <c r="F784" s="17"/>
    </row>
    <row r="785" spans="1:6" ht="14.25" customHeight="1" x14ac:dyDescent="0.35">
      <c r="A785" s="26"/>
      <c r="B785" s="16"/>
      <c r="C785" s="16"/>
      <c r="D785" s="16"/>
      <c r="E785" s="16"/>
      <c r="F785" s="17"/>
    </row>
    <row r="786" spans="1:6" ht="14.25" customHeight="1" x14ac:dyDescent="0.35">
      <c r="A786" s="26"/>
      <c r="B786" s="16"/>
      <c r="C786" s="16"/>
      <c r="D786" s="16"/>
      <c r="E786" s="16"/>
      <c r="F786" s="17"/>
    </row>
    <row r="787" spans="1:6" ht="14.25" customHeight="1" x14ac:dyDescent="0.35">
      <c r="A787" s="26"/>
      <c r="B787" s="16"/>
      <c r="C787" s="16"/>
      <c r="D787" s="16"/>
      <c r="E787" s="16"/>
      <c r="F787" s="17"/>
    </row>
    <row r="788" spans="1:6" ht="14.25" customHeight="1" x14ac:dyDescent="0.35">
      <c r="A788" s="26"/>
      <c r="B788" s="16"/>
      <c r="C788" s="16"/>
      <c r="D788" s="16"/>
      <c r="E788" s="16"/>
      <c r="F788" s="17"/>
    </row>
    <row r="789" spans="1:6" ht="14.25" customHeight="1" x14ac:dyDescent="0.35">
      <c r="A789" s="26"/>
      <c r="B789" s="16"/>
      <c r="C789" s="16"/>
      <c r="D789" s="16"/>
      <c r="E789" s="16"/>
      <c r="F789" s="17"/>
    </row>
    <row r="790" spans="1:6" ht="14.25" customHeight="1" x14ac:dyDescent="0.35">
      <c r="A790" s="26"/>
      <c r="B790" s="16"/>
      <c r="C790" s="16"/>
      <c r="D790" s="16"/>
      <c r="E790" s="16"/>
      <c r="F790" s="17"/>
    </row>
    <row r="791" spans="1:6" ht="14.25" customHeight="1" x14ac:dyDescent="0.35">
      <c r="A791" s="26"/>
      <c r="B791" s="16"/>
      <c r="C791" s="16"/>
      <c r="D791" s="16"/>
      <c r="E791" s="16"/>
      <c r="F791" s="17"/>
    </row>
    <row r="792" spans="1:6" ht="14.25" customHeight="1" x14ac:dyDescent="0.35">
      <c r="A792" s="26"/>
      <c r="B792" s="16"/>
      <c r="C792" s="16"/>
      <c r="D792" s="16"/>
      <c r="E792" s="16"/>
      <c r="F792" s="17"/>
    </row>
    <row r="793" spans="1:6" ht="14.25" customHeight="1" x14ac:dyDescent="0.35">
      <c r="A793" s="26"/>
      <c r="B793" s="16"/>
      <c r="C793" s="16"/>
      <c r="D793" s="16"/>
      <c r="E793" s="16"/>
      <c r="F793" s="17"/>
    </row>
    <row r="794" spans="1:6" ht="14.25" customHeight="1" x14ac:dyDescent="0.35">
      <c r="A794" s="26"/>
      <c r="B794" s="16"/>
      <c r="C794" s="16"/>
      <c r="D794" s="16"/>
      <c r="E794" s="16"/>
      <c r="F794" s="17"/>
    </row>
    <row r="795" spans="1:6" ht="14.25" customHeight="1" x14ac:dyDescent="0.35">
      <c r="A795" s="26"/>
      <c r="B795" s="16"/>
      <c r="C795" s="16"/>
      <c r="D795" s="16"/>
      <c r="E795" s="16"/>
      <c r="F795" s="17"/>
    </row>
    <row r="796" spans="1:6" ht="14.25" customHeight="1" x14ac:dyDescent="0.35">
      <c r="A796" s="26"/>
      <c r="B796" s="16"/>
      <c r="C796" s="16"/>
      <c r="D796" s="16"/>
      <c r="E796" s="16"/>
      <c r="F796" s="17"/>
    </row>
    <row r="797" spans="1:6" ht="14.25" customHeight="1" x14ac:dyDescent="0.35">
      <c r="A797" s="26"/>
      <c r="B797" s="16"/>
      <c r="C797" s="16"/>
      <c r="D797" s="16"/>
      <c r="E797" s="16"/>
      <c r="F797" s="17"/>
    </row>
    <row r="798" spans="1:6" ht="14.25" customHeight="1" x14ac:dyDescent="0.35">
      <c r="A798" s="26"/>
      <c r="B798" s="16"/>
      <c r="C798" s="16"/>
      <c r="D798" s="16"/>
      <c r="E798" s="16"/>
      <c r="F798" s="17"/>
    </row>
    <row r="799" spans="1:6" ht="14.25" customHeight="1" x14ac:dyDescent="0.35">
      <c r="A799" s="26"/>
      <c r="B799" s="16"/>
      <c r="C799" s="16"/>
      <c r="D799" s="16"/>
      <c r="E799" s="16"/>
      <c r="F799" s="17"/>
    </row>
    <row r="800" spans="1:6" ht="14.25" customHeight="1" x14ac:dyDescent="0.35">
      <c r="A800" s="26"/>
      <c r="B800" s="16"/>
      <c r="C800" s="16"/>
      <c r="D800" s="16"/>
      <c r="E800" s="16"/>
      <c r="F800" s="17"/>
    </row>
    <row r="801" spans="1:6" ht="14.25" customHeight="1" x14ac:dyDescent="0.35">
      <c r="A801" s="26"/>
      <c r="B801" s="16"/>
      <c r="C801" s="16"/>
      <c r="D801" s="16"/>
      <c r="E801" s="16"/>
      <c r="F801" s="17"/>
    </row>
    <row r="802" spans="1:6" ht="14.25" customHeight="1" x14ac:dyDescent="0.35">
      <c r="A802" s="26"/>
      <c r="B802" s="16"/>
      <c r="C802" s="16"/>
      <c r="D802" s="16"/>
      <c r="E802" s="16"/>
      <c r="F802" s="17"/>
    </row>
    <row r="803" spans="1:6" ht="14.25" customHeight="1" x14ac:dyDescent="0.35">
      <c r="A803" s="26"/>
      <c r="B803" s="16"/>
      <c r="C803" s="16"/>
      <c r="D803" s="16"/>
      <c r="E803" s="16"/>
      <c r="F803" s="17"/>
    </row>
    <row r="804" spans="1:6" ht="14.25" customHeight="1" x14ac:dyDescent="0.35">
      <c r="A804" s="26"/>
      <c r="B804" s="16"/>
      <c r="C804" s="16"/>
      <c r="D804" s="16"/>
      <c r="E804" s="16"/>
      <c r="F804" s="17"/>
    </row>
    <row r="805" spans="1:6" ht="14.25" customHeight="1" x14ac:dyDescent="0.35">
      <c r="A805" s="26"/>
      <c r="B805" s="16"/>
      <c r="C805" s="16"/>
      <c r="D805" s="16"/>
      <c r="E805" s="16"/>
      <c r="F805" s="17"/>
    </row>
    <row r="806" spans="1:6" ht="14.25" customHeight="1" x14ac:dyDescent="0.35">
      <c r="A806" s="26"/>
      <c r="B806" s="16"/>
      <c r="C806" s="16"/>
      <c r="D806" s="16"/>
      <c r="E806" s="16"/>
      <c r="F806" s="17"/>
    </row>
    <row r="807" spans="1:6" ht="14.25" customHeight="1" x14ac:dyDescent="0.35">
      <c r="A807" s="26"/>
      <c r="B807" s="16"/>
      <c r="C807" s="16"/>
      <c r="D807" s="16"/>
      <c r="E807" s="16"/>
      <c r="F807" s="17"/>
    </row>
    <row r="808" spans="1:6" ht="14.25" customHeight="1" x14ac:dyDescent="0.35">
      <c r="A808" s="26"/>
      <c r="B808" s="16"/>
      <c r="C808" s="16"/>
      <c r="D808" s="16"/>
      <c r="E808" s="16"/>
      <c r="F808" s="17"/>
    </row>
    <row r="809" spans="1:6" ht="14.25" customHeight="1" x14ac:dyDescent="0.35">
      <c r="A809" s="26"/>
      <c r="B809" s="16"/>
      <c r="C809" s="16"/>
      <c r="D809" s="16"/>
      <c r="E809" s="16"/>
      <c r="F809" s="17"/>
    </row>
    <row r="810" spans="1:6" ht="14.25" customHeight="1" x14ac:dyDescent="0.35">
      <c r="A810" s="26"/>
      <c r="B810" s="16"/>
      <c r="C810" s="16"/>
      <c r="D810" s="16"/>
      <c r="E810" s="16"/>
      <c r="F810" s="17"/>
    </row>
    <row r="811" spans="1:6" ht="14.25" customHeight="1" x14ac:dyDescent="0.35">
      <c r="A811" s="26"/>
      <c r="B811" s="16"/>
      <c r="C811" s="16"/>
      <c r="D811" s="16"/>
      <c r="E811" s="16"/>
      <c r="F811" s="17"/>
    </row>
    <row r="812" spans="1:6" ht="14.25" customHeight="1" x14ac:dyDescent="0.35">
      <c r="A812" s="26"/>
      <c r="B812" s="16"/>
      <c r="C812" s="16"/>
      <c r="D812" s="16"/>
      <c r="E812" s="16"/>
      <c r="F812" s="17"/>
    </row>
    <row r="813" spans="1:6" ht="14.25" customHeight="1" x14ac:dyDescent="0.35">
      <c r="A813" s="26"/>
      <c r="B813" s="16"/>
      <c r="C813" s="16"/>
      <c r="D813" s="16"/>
      <c r="E813" s="16"/>
      <c r="F813" s="17"/>
    </row>
    <row r="814" spans="1:6" ht="14.25" customHeight="1" x14ac:dyDescent="0.35">
      <c r="A814" s="26"/>
      <c r="B814" s="16"/>
      <c r="C814" s="16"/>
      <c r="D814" s="16"/>
      <c r="E814" s="16"/>
      <c r="F814" s="17"/>
    </row>
    <row r="815" spans="1:6" ht="14.25" customHeight="1" x14ac:dyDescent="0.35">
      <c r="A815" s="26"/>
      <c r="B815" s="16"/>
      <c r="C815" s="16"/>
      <c r="D815" s="16"/>
      <c r="E815" s="16"/>
      <c r="F815" s="17"/>
    </row>
    <row r="816" spans="1:6" ht="14.25" customHeight="1" x14ac:dyDescent="0.35">
      <c r="A816" s="26"/>
      <c r="B816" s="16"/>
      <c r="C816" s="16"/>
      <c r="D816" s="16"/>
      <c r="E816" s="16"/>
      <c r="F816" s="17"/>
    </row>
    <row r="817" spans="1:6" ht="14.25" customHeight="1" x14ac:dyDescent="0.35">
      <c r="A817" s="26"/>
      <c r="B817" s="16"/>
      <c r="C817" s="16"/>
      <c r="D817" s="16"/>
      <c r="E817" s="16"/>
      <c r="F817" s="17"/>
    </row>
    <row r="818" spans="1:6" ht="14.25" customHeight="1" x14ac:dyDescent="0.35">
      <c r="A818" s="26"/>
      <c r="B818" s="16"/>
      <c r="C818" s="16"/>
      <c r="D818" s="16"/>
      <c r="E818" s="16"/>
      <c r="F818" s="17"/>
    </row>
    <row r="819" spans="1:6" ht="14.25" customHeight="1" x14ac:dyDescent="0.35">
      <c r="A819" s="26"/>
      <c r="B819" s="16"/>
      <c r="C819" s="16"/>
      <c r="D819" s="16"/>
      <c r="E819" s="16"/>
      <c r="F819" s="17"/>
    </row>
    <row r="820" spans="1:6" ht="14.25" customHeight="1" x14ac:dyDescent="0.35">
      <c r="A820" s="26"/>
      <c r="B820" s="16"/>
      <c r="C820" s="16"/>
      <c r="D820" s="16"/>
      <c r="E820" s="16"/>
      <c r="F820" s="17"/>
    </row>
    <row r="821" spans="1:6" ht="14.25" customHeight="1" x14ac:dyDescent="0.35">
      <c r="A821" s="26"/>
      <c r="B821" s="16"/>
      <c r="C821" s="16"/>
      <c r="D821" s="16"/>
      <c r="E821" s="16"/>
      <c r="F821" s="17"/>
    </row>
    <row r="822" spans="1:6" ht="14.25" customHeight="1" x14ac:dyDescent="0.35">
      <c r="A822" s="26"/>
      <c r="B822" s="16"/>
      <c r="C822" s="16"/>
      <c r="D822" s="16"/>
      <c r="E822" s="16"/>
      <c r="F822" s="17"/>
    </row>
    <row r="823" spans="1:6" ht="14.25" customHeight="1" x14ac:dyDescent="0.35">
      <c r="A823" s="26"/>
      <c r="B823" s="16"/>
      <c r="C823" s="16"/>
      <c r="D823" s="16"/>
      <c r="E823" s="16"/>
      <c r="F823" s="17"/>
    </row>
    <row r="824" spans="1:6" ht="14.25" customHeight="1" x14ac:dyDescent="0.35">
      <c r="A824" s="26"/>
      <c r="B824" s="16"/>
      <c r="C824" s="16"/>
      <c r="D824" s="16"/>
      <c r="E824" s="16"/>
      <c r="F824" s="17"/>
    </row>
    <row r="825" spans="1:6" ht="14.25" customHeight="1" x14ac:dyDescent="0.35">
      <c r="A825" s="26"/>
      <c r="B825" s="16"/>
      <c r="C825" s="16"/>
      <c r="D825" s="16"/>
      <c r="E825" s="16"/>
      <c r="F825" s="17"/>
    </row>
    <row r="826" spans="1:6" ht="14.25" customHeight="1" x14ac:dyDescent="0.35">
      <c r="A826" s="26"/>
      <c r="B826" s="16"/>
      <c r="C826" s="16"/>
      <c r="D826" s="16"/>
      <c r="E826" s="16"/>
      <c r="F826" s="17"/>
    </row>
    <row r="827" spans="1:6" ht="14.25" customHeight="1" x14ac:dyDescent="0.35">
      <c r="A827" s="26"/>
      <c r="B827" s="16"/>
      <c r="C827" s="16"/>
      <c r="D827" s="16"/>
      <c r="E827" s="16"/>
      <c r="F827" s="17"/>
    </row>
    <row r="828" spans="1:6" ht="14.25" customHeight="1" x14ac:dyDescent="0.35">
      <c r="A828" s="26"/>
      <c r="B828" s="16"/>
      <c r="C828" s="16"/>
      <c r="D828" s="16"/>
      <c r="E828" s="16"/>
      <c r="F828" s="17"/>
    </row>
    <row r="829" spans="1:6" ht="14.25" customHeight="1" x14ac:dyDescent="0.35">
      <c r="A829" s="26"/>
      <c r="B829" s="16"/>
      <c r="C829" s="16"/>
      <c r="D829" s="16"/>
      <c r="E829" s="16"/>
      <c r="F829" s="17"/>
    </row>
    <row r="830" spans="1:6" ht="14.25" customHeight="1" x14ac:dyDescent="0.35">
      <c r="A830" s="26"/>
      <c r="B830" s="16"/>
      <c r="C830" s="16"/>
      <c r="D830" s="16"/>
      <c r="E830" s="16"/>
      <c r="F830" s="17"/>
    </row>
    <row r="831" spans="1:6" ht="14.25" customHeight="1" x14ac:dyDescent="0.35">
      <c r="A831" s="26"/>
      <c r="B831" s="16"/>
      <c r="C831" s="16"/>
      <c r="D831" s="16"/>
      <c r="E831" s="16"/>
      <c r="F831" s="17"/>
    </row>
    <row r="832" spans="1:6" ht="14.25" customHeight="1" x14ac:dyDescent="0.35">
      <c r="A832" s="26"/>
      <c r="B832" s="16"/>
      <c r="C832" s="16"/>
      <c r="D832" s="16"/>
      <c r="E832" s="16"/>
      <c r="F832" s="17"/>
    </row>
    <row r="833" spans="1:6" ht="14.25" customHeight="1" x14ac:dyDescent="0.35">
      <c r="A833" s="26"/>
      <c r="B833" s="16"/>
      <c r="C833" s="16"/>
      <c r="D833" s="16"/>
      <c r="E833" s="16"/>
      <c r="F833" s="17"/>
    </row>
    <row r="834" spans="1:6" ht="14.25" customHeight="1" x14ac:dyDescent="0.35">
      <c r="A834" s="26"/>
      <c r="B834" s="16"/>
      <c r="C834" s="16"/>
      <c r="D834" s="16"/>
      <c r="E834" s="16"/>
      <c r="F834" s="17"/>
    </row>
    <row r="835" spans="1:6" ht="14.25" customHeight="1" x14ac:dyDescent="0.35">
      <c r="A835" s="26"/>
      <c r="B835" s="16"/>
      <c r="C835" s="16"/>
      <c r="D835" s="16"/>
      <c r="E835" s="16"/>
      <c r="F835" s="17"/>
    </row>
    <row r="836" spans="1:6" ht="14.25" customHeight="1" x14ac:dyDescent="0.35">
      <c r="A836" s="26"/>
      <c r="B836" s="16"/>
      <c r="C836" s="16"/>
      <c r="D836" s="16"/>
      <c r="E836" s="16"/>
      <c r="F836" s="17"/>
    </row>
    <row r="837" spans="1:6" ht="14.25" customHeight="1" x14ac:dyDescent="0.35">
      <c r="A837" s="26"/>
      <c r="B837" s="16"/>
      <c r="C837" s="16"/>
      <c r="D837" s="16"/>
      <c r="E837" s="16"/>
      <c r="F837" s="17"/>
    </row>
    <row r="838" spans="1:6" ht="14.25" customHeight="1" x14ac:dyDescent="0.35">
      <c r="A838" s="26"/>
      <c r="B838" s="16"/>
      <c r="C838" s="16"/>
      <c r="D838" s="16"/>
      <c r="E838" s="16"/>
      <c r="F838" s="17"/>
    </row>
    <row r="839" spans="1:6" ht="14.25" customHeight="1" x14ac:dyDescent="0.35">
      <c r="A839" s="26"/>
      <c r="B839" s="16"/>
      <c r="C839" s="16"/>
      <c r="D839" s="16"/>
      <c r="E839" s="16"/>
      <c r="F839" s="17"/>
    </row>
    <row r="840" spans="1:6" ht="14.25" customHeight="1" x14ac:dyDescent="0.35">
      <c r="A840" s="26"/>
      <c r="B840" s="16"/>
      <c r="C840" s="16"/>
      <c r="D840" s="16"/>
      <c r="E840" s="16"/>
      <c r="F840" s="17"/>
    </row>
    <row r="841" spans="1:6" ht="14.25" customHeight="1" x14ac:dyDescent="0.35">
      <c r="A841" s="26"/>
      <c r="B841" s="16"/>
      <c r="C841" s="16"/>
      <c r="D841" s="16"/>
      <c r="E841" s="16"/>
      <c r="F841" s="17"/>
    </row>
    <row r="842" spans="1:6" ht="14.25" customHeight="1" x14ac:dyDescent="0.35">
      <c r="A842" s="26"/>
      <c r="B842" s="16"/>
      <c r="C842" s="16"/>
      <c r="D842" s="16"/>
      <c r="E842" s="16"/>
      <c r="F842" s="17"/>
    </row>
    <row r="843" spans="1:6" ht="14.25" customHeight="1" x14ac:dyDescent="0.35">
      <c r="A843" s="26"/>
      <c r="B843" s="16"/>
      <c r="C843" s="16"/>
      <c r="D843" s="16"/>
      <c r="E843" s="16"/>
      <c r="F843" s="17"/>
    </row>
    <row r="844" spans="1:6" ht="14.25" customHeight="1" x14ac:dyDescent="0.35">
      <c r="A844" s="26"/>
      <c r="B844" s="16"/>
      <c r="C844" s="16"/>
      <c r="D844" s="16"/>
      <c r="E844" s="16"/>
      <c r="F844" s="17"/>
    </row>
    <row r="845" spans="1:6" ht="14.25" customHeight="1" x14ac:dyDescent="0.35">
      <c r="A845" s="26"/>
      <c r="B845" s="16"/>
      <c r="C845" s="16"/>
      <c r="D845" s="16"/>
      <c r="E845" s="16"/>
      <c r="F845" s="17"/>
    </row>
    <row r="846" spans="1:6" ht="14.25" customHeight="1" x14ac:dyDescent="0.35">
      <c r="A846" s="26"/>
      <c r="B846" s="16"/>
      <c r="C846" s="16"/>
      <c r="D846" s="16"/>
      <c r="E846" s="16"/>
      <c r="F846" s="17"/>
    </row>
    <row r="847" spans="1:6" ht="14.25" customHeight="1" x14ac:dyDescent="0.35">
      <c r="A847" s="26"/>
      <c r="B847" s="16"/>
      <c r="C847" s="16"/>
      <c r="D847" s="16"/>
      <c r="E847" s="16"/>
      <c r="F847" s="17"/>
    </row>
    <row r="848" spans="1:6" ht="14.25" customHeight="1" x14ac:dyDescent="0.35">
      <c r="A848" s="26"/>
      <c r="B848" s="16"/>
      <c r="C848" s="16"/>
      <c r="D848" s="16"/>
      <c r="E848" s="16"/>
      <c r="F848" s="17"/>
    </row>
    <row r="849" spans="1:6" ht="14.25" customHeight="1" x14ac:dyDescent="0.35">
      <c r="A849" s="26"/>
      <c r="B849" s="16"/>
      <c r="C849" s="16"/>
      <c r="D849" s="16"/>
      <c r="E849" s="16"/>
      <c r="F849" s="17"/>
    </row>
    <row r="850" spans="1:6" ht="14.25" customHeight="1" x14ac:dyDescent="0.35">
      <c r="A850" s="26"/>
      <c r="B850" s="16"/>
      <c r="C850" s="16"/>
      <c r="D850" s="16"/>
      <c r="E850" s="16"/>
      <c r="F850" s="17"/>
    </row>
    <row r="851" spans="1:6" ht="14.25" customHeight="1" x14ac:dyDescent="0.35">
      <c r="A851" s="26"/>
      <c r="B851" s="16"/>
      <c r="C851" s="16"/>
      <c r="D851" s="16"/>
      <c r="E851" s="16"/>
      <c r="F851" s="17"/>
    </row>
    <row r="852" spans="1:6" ht="14.25" customHeight="1" x14ac:dyDescent="0.35">
      <c r="A852" s="26"/>
      <c r="B852" s="16"/>
      <c r="C852" s="16"/>
      <c r="D852" s="16"/>
      <c r="E852" s="16"/>
      <c r="F852" s="17"/>
    </row>
    <row r="853" spans="1:6" ht="14.25" customHeight="1" x14ac:dyDescent="0.35">
      <c r="A853" s="26"/>
      <c r="B853" s="16"/>
      <c r="C853" s="16"/>
      <c r="D853" s="16"/>
      <c r="E853" s="16"/>
      <c r="F853" s="17"/>
    </row>
    <row r="854" spans="1:6" ht="14.25" customHeight="1" x14ac:dyDescent="0.35">
      <c r="A854" s="26"/>
      <c r="B854" s="16"/>
      <c r="C854" s="16"/>
      <c r="D854" s="16"/>
      <c r="E854" s="16"/>
      <c r="F854" s="17"/>
    </row>
    <row r="855" spans="1:6" ht="14.25" customHeight="1" x14ac:dyDescent="0.35">
      <c r="A855" s="26"/>
      <c r="B855" s="16"/>
      <c r="C855" s="16"/>
      <c r="D855" s="16"/>
      <c r="E855" s="16"/>
      <c r="F855" s="17"/>
    </row>
    <row r="856" spans="1:6" ht="14.25" customHeight="1" x14ac:dyDescent="0.35">
      <c r="A856" s="26"/>
      <c r="B856" s="16"/>
      <c r="C856" s="16"/>
      <c r="D856" s="16"/>
      <c r="E856" s="16"/>
      <c r="F856" s="17"/>
    </row>
    <row r="857" spans="1:6" ht="14.25" customHeight="1" x14ac:dyDescent="0.35">
      <c r="A857" s="26"/>
      <c r="B857" s="16"/>
      <c r="C857" s="16"/>
      <c r="D857" s="16"/>
      <c r="E857" s="16"/>
      <c r="F857" s="17"/>
    </row>
    <row r="858" spans="1:6" ht="14.25" customHeight="1" x14ac:dyDescent="0.35">
      <c r="A858" s="26"/>
      <c r="B858" s="16"/>
      <c r="C858" s="16"/>
      <c r="D858" s="16"/>
      <c r="E858" s="16"/>
      <c r="F858" s="17"/>
    </row>
    <row r="859" spans="1:6" ht="14.25" customHeight="1" x14ac:dyDescent="0.35">
      <c r="A859" s="26"/>
      <c r="B859" s="16"/>
      <c r="C859" s="16"/>
      <c r="D859" s="16"/>
      <c r="E859" s="16"/>
      <c r="F859" s="17"/>
    </row>
    <row r="860" spans="1:6" ht="14.25" customHeight="1" x14ac:dyDescent="0.35">
      <c r="A860" s="26"/>
      <c r="B860" s="16"/>
      <c r="C860" s="16"/>
      <c r="D860" s="16"/>
      <c r="E860" s="16"/>
      <c r="F860" s="17"/>
    </row>
    <row r="861" spans="1:6" ht="14.25" customHeight="1" x14ac:dyDescent="0.35">
      <c r="A861" s="26"/>
      <c r="B861" s="16"/>
      <c r="C861" s="16"/>
      <c r="D861" s="16"/>
      <c r="E861" s="16"/>
      <c r="F861" s="17"/>
    </row>
    <row r="862" spans="1:6" ht="14.25" customHeight="1" x14ac:dyDescent="0.35">
      <c r="A862" s="26"/>
      <c r="B862" s="16"/>
      <c r="C862" s="16"/>
      <c r="D862" s="16"/>
      <c r="E862" s="16"/>
      <c r="F862" s="17"/>
    </row>
    <row r="863" spans="1:6" ht="14.25" customHeight="1" x14ac:dyDescent="0.35">
      <c r="A863" s="26"/>
      <c r="B863" s="16"/>
      <c r="C863" s="16"/>
      <c r="D863" s="16"/>
      <c r="E863" s="16"/>
      <c r="F863" s="17"/>
    </row>
    <row r="864" spans="1:6" ht="14.25" customHeight="1" x14ac:dyDescent="0.35">
      <c r="A864" s="26"/>
      <c r="B864" s="16"/>
      <c r="C864" s="16"/>
      <c r="D864" s="16"/>
      <c r="E864" s="16"/>
      <c r="F864" s="17"/>
    </row>
    <row r="865" spans="1:6" ht="14.25" customHeight="1" x14ac:dyDescent="0.35">
      <c r="A865" s="26"/>
      <c r="B865" s="16"/>
      <c r="C865" s="16"/>
      <c r="D865" s="16"/>
      <c r="E865" s="16"/>
      <c r="F865" s="17"/>
    </row>
    <row r="866" spans="1:6" ht="14.25" customHeight="1" x14ac:dyDescent="0.35">
      <c r="A866" s="26"/>
      <c r="B866" s="16"/>
      <c r="C866" s="16"/>
      <c r="D866" s="16"/>
      <c r="E866" s="16"/>
      <c r="F866" s="17"/>
    </row>
    <row r="867" spans="1:6" ht="14.25" customHeight="1" x14ac:dyDescent="0.35">
      <c r="A867" s="26"/>
      <c r="B867" s="16"/>
      <c r="C867" s="16"/>
      <c r="D867" s="16"/>
      <c r="E867" s="16"/>
      <c r="F867" s="17"/>
    </row>
    <row r="868" spans="1:6" ht="14.25" customHeight="1" x14ac:dyDescent="0.35">
      <c r="A868" s="26"/>
      <c r="B868" s="16"/>
      <c r="C868" s="16"/>
      <c r="D868" s="16"/>
      <c r="E868" s="16"/>
      <c r="F868" s="17"/>
    </row>
    <row r="869" spans="1:6" ht="14.25" customHeight="1" x14ac:dyDescent="0.35">
      <c r="A869" s="26"/>
      <c r="B869" s="16"/>
      <c r="C869" s="16"/>
      <c r="D869" s="16"/>
      <c r="E869" s="16"/>
      <c r="F869" s="17"/>
    </row>
    <row r="870" spans="1:6" ht="14.25" customHeight="1" x14ac:dyDescent="0.35">
      <c r="A870" s="26"/>
      <c r="B870" s="16"/>
      <c r="C870" s="16"/>
      <c r="D870" s="16"/>
      <c r="E870" s="16"/>
      <c r="F870" s="17"/>
    </row>
    <row r="871" spans="1:6" ht="14.25" customHeight="1" x14ac:dyDescent="0.35">
      <c r="A871" s="26"/>
      <c r="B871" s="16"/>
      <c r="C871" s="16"/>
      <c r="D871" s="16"/>
      <c r="E871" s="16"/>
      <c r="F871" s="17"/>
    </row>
    <row r="872" spans="1:6" ht="14.25" customHeight="1" x14ac:dyDescent="0.35">
      <c r="A872" s="26"/>
      <c r="B872" s="16"/>
      <c r="C872" s="16"/>
      <c r="D872" s="16"/>
      <c r="E872" s="16"/>
      <c r="F872" s="17"/>
    </row>
    <row r="873" spans="1:6" ht="14.25" customHeight="1" x14ac:dyDescent="0.35">
      <c r="A873" s="26"/>
      <c r="B873" s="16"/>
      <c r="C873" s="16"/>
      <c r="D873" s="16"/>
      <c r="E873" s="16"/>
      <c r="F873" s="17"/>
    </row>
    <row r="874" spans="1:6" ht="14.25" customHeight="1" x14ac:dyDescent="0.35">
      <c r="A874" s="26"/>
      <c r="B874" s="16"/>
      <c r="C874" s="16"/>
      <c r="D874" s="16"/>
      <c r="E874" s="16"/>
      <c r="F874" s="17"/>
    </row>
    <row r="875" spans="1:6" ht="14.25" customHeight="1" x14ac:dyDescent="0.35">
      <c r="A875" s="26"/>
      <c r="B875" s="16"/>
      <c r="C875" s="16"/>
      <c r="D875" s="16"/>
      <c r="E875" s="16"/>
      <c r="F875" s="17"/>
    </row>
    <row r="876" spans="1:6" ht="14.25" customHeight="1" x14ac:dyDescent="0.35">
      <c r="A876" s="26"/>
      <c r="B876" s="16"/>
      <c r="C876" s="16"/>
      <c r="D876" s="16"/>
      <c r="E876" s="16"/>
      <c r="F876" s="17"/>
    </row>
    <row r="877" spans="1:6" ht="14.25" customHeight="1" x14ac:dyDescent="0.35">
      <c r="A877" s="26"/>
      <c r="B877" s="16"/>
      <c r="C877" s="16"/>
      <c r="D877" s="16"/>
      <c r="E877" s="16"/>
      <c r="F877" s="17"/>
    </row>
    <row r="878" spans="1:6" ht="14.25" customHeight="1" x14ac:dyDescent="0.35">
      <c r="A878" s="26"/>
      <c r="B878" s="16"/>
      <c r="C878" s="16"/>
      <c r="D878" s="16"/>
      <c r="E878" s="16"/>
      <c r="F878" s="17"/>
    </row>
    <row r="879" spans="1:6" ht="14.25" customHeight="1" x14ac:dyDescent="0.35">
      <c r="A879" s="26"/>
      <c r="B879" s="16"/>
      <c r="C879" s="16"/>
      <c r="D879" s="16"/>
      <c r="E879" s="16"/>
      <c r="F879" s="17"/>
    </row>
    <row r="880" spans="1:6" ht="14.25" customHeight="1" x14ac:dyDescent="0.35">
      <c r="A880" s="26"/>
      <c r="B880" s="16"/>
      <c r="C880" s="16"/>
      <c r="D880" s="16"/>
      <c r="E880" s="16"/>
      <c r="F880" s="17"/>
    </row>
    <row r="881" spans="1:6" ht="14.25" customHeight="1" x14ac:dyDescent="0.35">
      <c r="A881" s="26"/>
      <c r="B881" s="16"/>
      <c r="C881" s="16"/>
      <c r="D881" s="16"/>
      <c r="E881" s="16"/>
      <c r="F881" s="17"/>
    </row>
    <row r="882" spans="1:6" ht="14.25" customHeight="1" x14ac:dyDescent="0.35">
      <c r="A882" s="26"/>
      <c r="B882" s="16"/>
      <c r="C882" s="16"/>
      <c r="D882" s="16"/>
      <c r="E882" s="16"/>
      <c r="F882" s="17"/>
    </row>
    <row r="883" spans="1:6" ht="14.25" customHeight="1" x14ac:dyDescent="0.35">
      <c r="A883" s="26"/>
      <c r="B883" s="16"/>
      <c r="C883" s="16"/>
      <c r="D883" s="16"/>
      <c r="E883" s="16"/>
      <c r="F883" s="17"/>
    </row>
    <row r="884" spans="1:6" ht="14.25" customHeight="1" x14ac:dyDescent="0.35">
      <c r="A884" s="26"/>
      <c r="B884" s="16"/>
      <c r="C884" s="16"/>
      <c r="D884" s="16"/>
      <c r="E884" s="16"/>
      <c r="F884" s="17"/>
    </row>
    <row r="885" spans="1:6" ht="14.25" customHeight="1" x14ac:dyDescent="0.35">
      <c r="A885" s="26"/>
      <c r="B885" s="16"/>
      <c r="C885" s="16"/>
      <c r="D885" s="16"/>
      <c r="E885" s="16"/>
      <c r="F885" s="17"/>
    </row>
    <row r="886" spans="1:6" ht="14.25" customHeight="1" x14ac:dyDescent="0.35">
      <c r="A886" s="26"/>
      <c r="B886" s="16"/>
      <c r="C886" s="16"/>
      <c r="D886" s="16"/>
      <c r="E886" s="16"/>
      <c r="F886" s="17"/>
    </row>
    <row r="887" spans="1:6" ht="14.25" customHeight="1" x14ac:dyDescent="0.35">
      <c r="A887" s="26"/>
      <c r="B887" s="16"/>
      <c r="C887" s="16"/>
      <c r="D887" s="16"/>
      <c r="E887" s="16"/>
      <c r="F887" s="17"/>
    </row>
    <row r="888" spans="1:6" ht="14.25" customHeight="1" x14ac:dyDescent="0.35">
      <c r="A888" s="26"/>
      <c r="B888" s="16"/>
      <c r="C888" s="16"/>
      <c r="D888" s="16"/>
      <c r="E888" s="16"/>
      <c r="F888" s="17"/>
    </row>
    <row r="889" spans="1:6" ht="14.25" customHeight="1" x14ac:dyDescent="0.35">
      <c r="A889" s="26"/>
      <c r="B889" s="16"/>
      <c r="C889" s="16"/>
      <c r="D889" s="16"/>
      <c r="E889" s="16"/>
      <c r="F889" s="17"/>
    </row>
    <row r="890" spans="1:6" ht="14.25" customHeight="1" x14ac:dyDescent="0.35">
      <c r="A890" s="26"/>
      <c r="B890" s="16"/>
      <c r="C890" s="16"/>
      <c r="D890" s="16"/>
      <c r="E890" s="16"/>
      <c r="F890" s="17"/>
    </row>
    <row r="891" spans="1:6" ht="14.25" customHeight="1" x14ac:dyDescent="0.35">
      <c r="A891" s="26"/>
      <c r="B891" s="16"/>
      <c r="C891" s="16"/>
      <c r="D891" s="16"/>
      <c r="E891" s="16"/>
      <c r="F891" s="17"/>
    </row>
    <row r="892" spans="1:6" ht="14.25" customHeight="1" x14ac:dyDescent="0.35">
      <c r="A892" s="26"/>
      <c r="B892" s="16"/>
      <c r="C892" s="16"/>
      <c r="D892" s="16"/>
      <c r="E892" s="16"/>
      <c r="F892" s="17"/>
    </row>
    <row r="893" spans="1:6" ht="14.25" customHeight="1" x14ac:dyDescent="0.35">
      <c r="A893" s="26"/>
      <c r="B893" s="16"/>
      <c r="C893" s="16"/>
      <c r="D893" s="16"/>
      <c r="E893" s="16"/>
      <c r="F893" s="17"/>
    </row>
    <row r="894" spans="1:6" ht="14.25" customHeight="1" x14ac:dyDescent="0.35">
      <c r="A894" s="26"/>
      <c r="B894" s="16"/>
      <c r="C894" s="16"/>
      <c r="D894" s="16"/>
      <c r="E894" s="16"/>
      <c r="F894" s="17"/>
    </row>
    <row r="895" spans="1:6" ht="14.25" customHeight="1" x14ac:dyDescent="0.35">
      <c r="A895" s="26"/>
      <c r="B895" s="16"/>
      <c r="C895" s="16"/>
      <c r="D895" s="16"/>
      <c r="E895" s="16"/>
      <c r="F895" s="17"/>
    </row>
    <row r="896" spans="1:6" ht="14.25" customHeight="1" x14ac:dyDescent="0.35">
      <c r="A896" s="26"/>
      <c r="B896" s="16"/>
      <c r="C896" s="16"/>
      <c r="D896" s="16"/>
      <c r="E896" s="16"/>
      <c r="F896" s="17"/>
    </row>
    <row r="897" spans="1:6" ht="14.25" customHeight="1" x14ac:dyDescent="0.35">
      <c r="A897" s="26"/>
      <c r="B897" s="16"/>
      <c r="C897" s="16"/>
      <c r="D897" s="16"/>
      <c r="E897" s="16"/>
      <c r="F897" s="17"/>
    </row>
    <row r="898" spans="1:6" ht="14.25" customHeight="1" x14ac:dyDescent="0.35">
      <c r="A898" s="26"/>
      <c r="B898" s="16"/>
      <c r="C898" s="16"/>
      <c r="D898" s="16"/>
      <c r="E898" s="16"/>
      <c r="F898" s="17"/>
    </row>
    <row r="899" spans="1:6" ht="14.25" customHeight="1" x14ac:dyDescent="0.35">
      <c r="A899" s="26"/>
      <c r="B899" s="16"/>
      <c r="C899" s="16"/>
      <c r="D899" s="16"/>
      <c r="E899" s="16"/>
      <c r="F899" s="17"/>
    </row>
    <row r="900" spans="1:6" ht="14.25" customHeight="1" x14ac:dyDescent="0.35">
      <c r="A900" s="26"/>
      <c r="B900" s="16"/>
      <c r="C900" s="16"/>
      <c r="D900" s="16"/>
      <c r="E900" s="16"/>
      <c r="F900" s="17"/>
    </row>
    <row r="901" spans="1:6" ht="14.25" customHeight="1" x14ac:dyDescent="0.35">
      <c r="A901" s="26"/>
      <c r="B901" s="16"/>
      <c r="C901" s="16"/>
      <c r="D901" s="16"/>
      <c r="E901" s="16"/>
      <c r="F901" s="17"/>
    </row>
    <row r="902" spans="1:6" ht="14.25" customHeight="1" x14ac:dyDescent="0.35">
      <c r="A902" s="26"/>
      <c r="B902" s="16"/>
      <c r="C902" s="16"/>
      <c r="D902" s="16"/>
      <c r="E902" s="16"/>
      <c r="F902" s="17"/>
    </row>
    <row r="903" spans="1:6" ht="14.25" customHeight="1" x14ac:dyDescent="0.35">
      <c r="A903" s="26"/>
      <c r="B903" s="16"/>
      <c r="C903" s="16"/>
      <c r="D903" s="16"/>
      <c r="E903" s="16"/>
      <c r="F903" s="17"/>
    </row>
    <row r="904" spans="1:6" ht="14.25" customHeight="1" x14ac:dyDescent="0.35">
      <c r="A904" s="26"/>
      <c r="B904" s="16"/>
      <c r="C904" s="16"/>
      <c r="D904" s="16"/>
      <c r="E904" s="16"/>
      <c r="F904" s="17"/>
    </row>
    <row r="905" spans="1:6" ht="14.25" customHeight="1" x14ac:dyDescent="0.35">
      <c r="A905" s="26"/>
      <c r="B905" s="16"/>
      <c r="C905" s="16"/>
      <c r="D905" s="16"/>
      <c r="E905" s="16"/>
      <c r="F905" s="17"/>
    </row>
    <row r="906" spans="1:6" ht="14.25" customHeight="1" x14ac:dyDescent="0.35">
      <c r="A906" s="26"/>
      <c r="B906" s="16"/>
      <c r="C906" s="16"/>
      <c r="D906" s="16"/>
      <c r="E906" s="16"/>
      <c r="F906" s="17"/>
    </row>
    <row r="907" spans="1:6" ht="14.25" customHeight="1" x14ac:dyDescent="0.35">
      <c r="A907" s="26"/>
      <c r="B907" s="16"/>
      <c r="C907" s="16"/>
      <c r="D907" s="16"/>
      <c r="E907" s="16"/>
      <c r="F907" s="17"/>
    </row>
    <row r="908" spans="1:6" ht="14.25" customHeight="1" x14ac:dyDescent="0.35">
      <c r="A908" s="26"/>
      <c r="B908" s="16"/>
      <c r="C908" s="16"/>
      <c r="D908" s="16"/>
      <c r="E908" s="16"/>
      <c r="F908" s="17"/>
    </row>
    <row r="909" spans="1:6" ht="14.25" customHeight="1" x14ac:dyDescent="0.35">
      <c r="A909" s="26"/>
      <c r="B909" s="16"/>
      <c r="C909" s="16"/>
      <c r="D909" s="16"/>
      <c r="E909" s="16"/>
      <c r="F909" s="17"/>
    </row>
    <row r="910" spans="1:6" ht="14.25" customHeight="1" x14ac:dyDescent="0.35">
      <c r="A910" s="26"/>
      <c r="B910" s="16"/>
      <c r="C910" s="16"/>
      <c r="D910" s="16"/>
      <c r="E910" s="16"/>
      <c r="F910" s="17"/>
    </row>
    <row r="911" spans="1:6" ht="14.25" customHeight="1" x14ac:dyDescent="0.35">
      <c r="A911" s="26"/>
      <c r="B911" s="16"/>
      <c r="C911" s="16"/>
      <c r="D911" s="16"/>
      <c r="E911" s="16"/>
      <c r="F911" s="17"/>
    </row>
    <row r="912" spans="1:6" ht="14.25" customHeight="1" x14ac:dyDescent="0.35">
      <c r="A912" s="26"/>
      <c r="B912" s="16"/>
      <c r="C912" s="16"/>
      <c r="D912" s="16"/>
      <c r="E912" s="16"/>
      <c r="F912" s="17"/>
    </row>
    <row r="913" spans="1:6" ht="14.25" customHeight="1" x14ac:dyDescent="0.35">
      <c r="A913" s="26"/>
      <c r="B913" s="16"/>
      <c r="C913" s="16"/>
      <c r="D913" s="16"/>
      <c r="E913" s="16"/>
      <c r="F913" s="17"/>
    </row>
    <row r="914" spans="1:6" ht="14.25" customHeight="1" x14ac:dyDescent="0.35">
      <c r="A914" s="26"/>
      <c r="B914" s="16"/>
      <c r="C914" s="16"/>
      <c r="D914" s="16"/>
      <c r="E914" s="16"/>
      <c r="F914" s="17"/>
    </row>
    <row r="915" spans="1:6" ht="14.25" customHeight="1" x14ac:dyDescent="0.35">
      <c r="A915" s="26"/>
      <c r="B915" s="16"/>
      <c r="C915" s="16"/>
      <c r="D915" s="16"/>
      <c r="E915" s="16"/>
      <c r="F915" s="17"/>
    </row>
    <row r="916" spans="1:6" ht="14.25" customHeight="1" x14ac:dyDescent="0.35">
      <c r="A916" s="26"/>
      <c r="B916" s="16"/>
      <c r="C916" s="16"/>
      <c r="D916" s="16"/>
      <c r="E916" s="16"/>
      <c r="F916" s="17"/>
    </row>
    <row r="917" spans="1:6" ht="14.25" customHeight="1" x14ac:dyDescent="0.35">
      <c r="A917" s="26"/>
      <c r="B917" s="16"/>
      <c r="C917" s="16"/>
      <c r="D917" s="16"/>
      <c r="E917" s="16"/>
      <c r="F917" s="17"/>
    </row>
    <row r="918" spans="1:6" ht="14.25" customHeight="1" x14ac:dyDescent="0.35">
      <c r="A918" s="26"/>
      <c r="B918" s="16"/>
      <c r="C918" s="16"/>
      <c r="D918" s="16"/>
      <c r="E918" s="16"/>
      <c r="F918" s="17"/>
    </row>
    <row r="919" spans="1:6" ht="14.25" customHeight="1" x14ac:dyDescent="0.35">
      <c r="A919" s="26"/>
      <c r="B919" s="16"/>
      <c r="C919" s="16"/>
      <c r="D919" s="16"/>
      <c r="E919" s="16"/>
      <c r="F919" s="17"/>
    </row>
    <row r="920" spans="1:6" ht="14.25" customHeight="1" x14ac:dyDescent="0.35">
      <c r="A920" s="26"/>
      <c r="B920" s="16"/>
      <c r="C920" s="16"/>
      <c r="D920" s="16"/>
      <c r="E920" s="16"/>
      <c r="F920" s="17"/>
    </row>
    <row r="921" spans="1:6" ht="14.25" customHeight="1" x14ac:dyDescent="0.35">
      <c r="A921" s="26"/>
      <c r="B921" s="16"/>
      <c r="C921" s="16"/>
      <c r="D921" s="16"/>
      <c r="E921" s="16"/>
      <c r="F921" s="17"/>
    </row>
    <row r="922" spans="1:6" ht="14.25" customHeight="1" x14ac:dyDescent="0.35">
      <c r="A922" s="26"/>
      <c r="B922" s="16"/>
      <c r="C922" s="16"/>
      <c r="D922" s="16"/>
      <c r="E922" s="16"/>
      <c r="F922" s="17"/>
    </row>
    <row r="923" spans="1:6" ht="14.25" customHeight="1" x14ac:dyDescent="0.35">
      <c r="A923" s="26"/>
      <c r="B923" s="16"/>
      <c r="C923" s="16"/>
      <c r="D923" s="16"/>
      <c r="E923" s="16"/>
      <c r="F923" s="17"/>
    </row>
    <row r="924" spans="1:6" ht="14.25" customHeight="1" x14ac:dyDescent="0.35">
      <c r="A924" s="26"/>
      <c r="B924" s="16"/>
      <c r="C924" s="16"/>
      <c r="D924" s="16"/>
      <c r="E924" s="16"/>
      <c r="F924" s="17"/>
    </row>
    <row r="925" spans="1:6" ht="14.25" customHeight="1" x14ac:dyDescent="0.35">
      <c r="A925" s="26"/>
      <c r="B925" s="16"/>
      <c r="C925" s="16"/>
      <c r="D925" s="16"/>
      <c r="E925" s="16"/>
      <c r="F925" s="17"/>
    </row>
    <row r="926" spans="1:6" ht="14.25" customHeight="1" x14ac:dyDescent="0.35">
      <c r="A926" s="26"/>
      <c r="B926" s="16"/>
      <c r="C926" s="16"/>
      <c r="D926" s="16"/>
      <c r="E926" s="16"/>
      <c r="F926" s="17"/>
    </row>
    <row r="927" spans="1:6" ht="14.25" customHeight="1" x14ac:dyDescent="0.35">
      <c r="A927" s="26"/>
      <c r="B927" s="16"/>
      <c r="C927" s="16"/>
      <c r="D927" s="16"/>
      <c r="E927" s="16"/>
      <c r="F927" s="17"/>
    </row>
    <row r="928" spans="1:6" ht="14.25" customHeight="1" x14ac:dyDescent="0.35">
      <c r="A928" s="26"/>
      <c r="B928" s="16"/>
      <c r="C928" s="16"/>
      <c r="D928" s="16"/>
      <c r="E928" s="16"/>
      <c r="F928" s="17"/>
    </row>
    <row r="929" spans="1:6" ht="14.25" customHeight="1" x14ac:dyDescent="0.35">
      <c r="A929" s="26"/>
      <c r="B929" s="16"/>
      <c r="C929" s="16"/>
      <c r="D929" s="16"/>
      <c r="E929" s="16"/>
      <c r="F929" s="17"/>
    </row>
    <row r="930" spans="1:6" ht="14.25" customHeight="1" x14ac:dyDescent="0.35">
      <c r="A930" s="26"/>
      <c r="B930" s="16"/>
      <c r="C930" s="16"/>
      <c r="D930" s="16"/>
      <c r="E930" s="16"/>
      <c r="F930" s="17"/>
    </row>
    <row r="931" spans="1:6" ht="14.25" customHeight="1" x14ac:dyDescent="0.35">
      <c r="A931" s="26"/>
      <c r="B931" s="16"/>
      <c r="C931" s="16"/>
      <c r="D931" s="16"/>
      <c r="E931" s="16"/>
      <c r="F931" s="17"/>
    </row>
    <row r="932" spans="1:6" ht="14.25" customHeight="1" x14ac:dyDescent="0.35">
      <c r="A932" s="26"/>
      <c r="B932" s="16"/>
      <c r="C932" s="16"/>
      <c r="D932" s="16"/>
      <c r="E932" s="16"/>
      <c r="F932" s="17"/>
    </row>
    <row r="933" spans="1:6" ht="14.25" customHeight="1" x14ac:dyDescent="0.35">
      <c r="A933" s="26"/>
      <c r="B933" s="16"/>
      <c r="C933" s="16"/>
      <c r="D933" s="16"/>
      <c r="E933" s="16"/>
      <c r="F933" s="17"/>
    </row>
    <row r="934" spans="1:6" ht="14.25" customHeight="1" x14ac:dyDescent="0.35">
      <c r="A934" s="26"/>
      <c r="B934" s="16"/>
      <c r="C934" s="16"/>
      <c r="D934" s="16"/>
      <c r="E934" s="16"/>
      <c r="F934" s="17"/>
    </row>
    <row r="935" spans="1:6" ht="14.25" customHeight="1" x14ac:dyDescent="0.35">
      <c r="A935" s="26"/>
      <c r="B935" s="16"/>
      <c r="C935" s="16"/>
      <c r="D935" s="16"/>
      <c r="E935" s="16"/>
      <c r="F935" s="17"/>
    </row>
    <row r="936" spans="1:6" ht="14.25" customHeight="1" x14ac:dyDescent="0.35">
      <c r="A936" s="26"/>
      <c r="B936" s="16"/>
      <c r="C936" s="16"/>
      <c r="D936" s="16"/>
      <c r="E936" s="16"/>
      <c r="F936" s="17"/>
    </row>
    <row r="937" spans="1:6" ht="14.25" customHeight="1" x14ac:dyDescent="0.35">
      <c r="A937" s="26"/>
      <c r="B937" s="16"/>
      <c r="C937" s="16"/>
      <c r="D937" s="16"/>
      <c r="E937" s="16"/>
      <c r="F937" s="17"/>
    </row>
    <row r="938" spans="1:6" ht="14.25" customHeight="1" x14ac:dyDescent="0.35">
      <c r="A938" s="26"/>
      <c r="B938" s="16"/>
      <c r="C938" s="16"/>
      <c r="D938" s="16"/>
      <c r="E938" s="16"/>
      <c r="F938" s="17"/>
    </row>
    <row r="939" spans="1:6" ht="14.25" customHeight="1" x14ac:dyDescent="0.35">
      <c r="A939" s="26"/>
      <c r="B939" s="16"/>
      <c r="C939" s="16"/>
      <c r="D939" s="16"/>
      <c r="E939" s="16"/>
      <c r="F939" s="17"/>
    </row>
    <row r="940" spans="1:6" ht="14.25" customHeight="1" x14ac:dyDescent="0.35">
      <c r="A940" s="26"/>
      <c r="B940" s="16"/>
      <c r="C940" s="16"/>
      <c r="D940" s="16"/>
      <c r="E940" s="16"/>
      <c r="F940" s="17"/>
    </row>
    <row r="941" spans="1:6" ht="14.25" customHeight="1" x14ac:dyDescent="0.35">
      <c r="A941" s="26"/>
      <c r="B941" s="16"/>
      <c r="C941" s="16"/>
      <c r="D941" s="16"/>
      <c r="E941" s="16"/>
      <c r="F941" s="17"/>
    </row>
    <row r="942" spans="1:6" ht="14.25" customHeight="1" x14ac:dyDescent="0.35">
      <c r="A942" s="26"/>
      <c r="B942" s="16"/>
      <c r="C942" s="16"/>
      <c r="D942" s="16"/>
      <c r="E942" s="16"/>
      <c r="F942" s="17"/>
    </row>
    <row r="943" spans="1:6" ht="14.25" customHeight="1" x14ac:dyDescent="0.35">
      <c r="A943" s="26"/>
      <c r="B943" s="16"/>
      <c r="C943" s="16"/>
      <c r="D943" s="16"/>
      <c r="E943" s="16"/>
      <c r="F943" s="17"/>
    </row>
    <row r="944" spans="1:6" ht="14.25" customHeight="1" x14ac:dyDescent="0.35">
      <c r="A944" s="26"/>
      <c r="B944" s="16"/>
      <c r="C944" s="16"/>
      <c r="D944" s="16"/>
      <c r="E944" s="16"/>
      <c r="F944" s="17"/>
    </row>
    <row r="945" spans="1:6" ht="14.25" customHeight="1" x14ac:dyDescent="0.35">
      <c r="A945" s="26"/>
      <c r="B945" s="16"/>
      <c r="C945" s="16"/>
      <c r="D945" s="16"/>
      <c r="E945" s="16"/>
      <c r="F945" s="17"/>
    </row>
    <row r="946" spans="1:6" ht="14.25" customHeight="1" x14ac:dyDescent="0.35">
      <c r="A946" s="26"/>
      <c r="B946" s="16"/>
      <c r="C946" s="16"/>
      <c r="D946" s="16"/>
      <c r="E946" s="16"/>
      <c r="F946" s="17"/>
    </row>
    <row r="947" spans="1:6" ht="14.25" customHeight="1" x14ac:dyDescent="0.35">
      <c r="A947" s="26"/>
      <c r="B947" s="16"/>
      <c r="C947" s="16"/>
      <c r="D947" s="16"/>
      <c r="E947" s="16"/>
      <c r="F947" s="17"/>
    </row>
    <row r="948" spans="1:6" ht="14.25" customHeight="1" x14ac:dyDescent="0.35">
      <c r="A948" s="26"/>
      <c r="B948" s="16"/>
      <c r="C948" s="16"/>
      <c r="D948" s="16"/>
      <c r="E948" s="16"/>
      <c r="F948" s="17"/>
    </row>
    <row r="949" spans="1:6" ht="14.25" customHeight="1" x14ac:dyDescent="0.35">
      <c r="A949" s="26"/>
      <c r="B949" s="16"/>
      <c r="C949" s="16"/>
      <c r="D949" s="16"/>
      <c r="E949" s="16"/>
      <c r="F949" s="17"/>
    </row>
    <row r="950" spans="1:6" ht="14.25" customHeight="1" x14ac:dyDescent="0.35">
      <c r="A950" s="26"/>
      <c r="B950" s="16"/>
      <c r="C950" s="16"/>
      <c r="D950" s="16"/>
      <c r="E950" s="16"/>
      <c r="F950" s="17"/>
    </row>
    <row r="951" spans="1:6" ht="14.25" customHeight="1" x14ac:dyDescent="0.35">
      <c r="A951" s="26"/>
      <c r="B951" s="16"/>
      <c r="C951" s="16"/>
      <c r="D951" s="16"/>
      <c r="E951" s="16"/>
      <c r="F951" s="17"/>
    </row>
    <row r="952" spans="1:6" ht="14.25" customHeight="1" x14ac:dyDescent="0.35">
      <c r="A952" s="26"/>
      <c r="B952" s="16"/>
      <c r="C952" s="16"/>
      <c r="D952" s="16"/>
      <c r="E952" s="16"/>
      <c r="F952" s="17"/>
    </row>
    <row r="953" spans="1:6" ht="14.25" customHeight="1" x14ac:dyDescent="0.35">
      <c r="A953" s="26"/>
      <c r="B953" s="16"/>
      <c r="C953" s="16"/>
      <c r="D953" s="16"/>
      <c r="E953" s="16"/>
      <c r="F953" s="17"/>
    </row>
    <row r="954" spans="1:6" ht="14.25" customHeight="1" x14ac:dyDescent="0.35">
      <c r="A954" s="26"/>
      <c r="B954" s="16"/>
      <c r="C954" s="16"/>
      <c r="D954" s="16"/>
      <c r="E954" s="16"/>
      <c r="F954" s="17"/>
    </row>
    <row r="955" spans="1:6" ht="14.25" customHeight="1" x14ac:dyDescent="0.35">
      <c r="A955" s="26"/>
      <c r="B955" s="16"/>
      <c r="C955" s="16"/>
      <c r="D955" s="16"/>
      <c r="E955" s="16"/>
      <c r="F955" s="17"/>
    </row>
    <row r="956" spans="1:6" ht="14.25" customHeight="1" x14ac:dyDescent="0.35">
      <c r="A956" s="26"/>
      <c r="B956" s="16"/>
      <c r="C956" s="16"/>
      <c r="D956" s="16"/>
      <c r="E956" s="16"/>
      <c r="F956" s="17"/>
    </row>
    <row r="957" spans="1:6" ht="14.25" customHeight="1" x14ac:dyDescent="0.35">
      <c r="A957" s="26"/>
      <c r="B957" s="16"/>
      <c r="C957" s="16"/>
      <c r="D957" s="16"/>
      <c r="E957" s="16"/>
      <c r="F957" s="17"/>
    </row>
    <row r="958" spans="1:6" ht="14.25" customHeight="1" x14ac:dyDescent="0.35">
      <c r="A958" s="26"/>
      <c r="B958" s="16"/>
      <c r="C958" s="16"/>
      <c r="D958" s="16"/>
      <c r="E958" s="16"/>
      <c r="F958" s="17"/>
    </row>
    <row r="959" spans="1:6" ht="14.25" customHeight="1" x14ac:dyDescent="0.35">
      <c r="A959" s="26"/>
      <c r="B959" s="16"/>
      <c r="C959" s="16"/>
      <c r="D959" s="16"/>
      <c r="E959" s="16"/>
      <c r="F959" s="17"/>
    </row>
    <row r="960" spans="1:6" ht="14.25" customHeight="1" x14ac:dyDescent="0.35">
      <c r="A960" s="26"/>
      <c r="B960" s="16"/>
      <c r="C960" s="16"/>
      <c r="D960" s="16"/>
      <c r="E960" s="16"/>
      <c r="F960" s="17"/>
    </row>
    <row r="961" spans="1:6" ht="14.25" customHeight="1" x14ac:dyDescent="0.35">
      <c r="A961" s="26"/>
      <c r="B961" s="16"/>
      <c r="C961" s="16"/>
      <c r="D961" s="16"/>
      <c r="E961" s="16"/>
      <c r="F961" s="17"/>
    </row>
    <row r="962" spans="1:6" ht="14.25" customHeight="1" x14ac:dyDescent="0.35">
      <c r="A962" s="26"/>
      <c r="B962" s="16"/>
      <c r="C962" s="16"/>
      <c r="D962" s="16"/>
      <c r="E962" s="16"/>
      <c r="F962" s="17"/>
    </row>
    <row r="963" spans="1:6" ht="14.25" customHeight="1" x14ac:dyDescent="0.35">
      <c r="A963" s="26"/>
      <c r="B963" s="16"/>
      <c r="C963" s="16"/>
      <c r="D963" s="16"/>
      <c r="E963" s="16"/>
      <c r="F963" s="17"/>
    </row>
    <row r="964" spans="1:6" ht="14.25" customHeight="1" x14ac:dyDescent="0.35">
      <c r="A964" s="26"/>
      <c r="B964" s="16"/>
      <c r="C964" s="16"/>
      <c r="D964" s="16"/>
      <c r="E964" s="16"/>
      <c r="F964" s="17"/>
    </row>
    <row r="965" spans="1:6" ht="14.25" customHeight="1" x14ac:dyDescent="0.35">
      <c r="A965" s="26"/>
      <c r="B965" s="16"/>
      <c r="C965" s="16"/>
      <c r="D965" s="16"/>
      <c r="E965" s="16"/>
      <c r="F965" s="17"/>
    </row>
    <row r="966" spans="1:6" ht="14.25" customHeight="1" x14ac:dyDescent="0.35">
      <c r="A966" s="26"/>
      <c r="B966" s="16"/>
      <c r="C966" s="16"/>
      <c r="D966" s="16"/>
      <c r="E966" s="16"/>
      <c r="F966" s="17"/>
    </row>
    <row r="967" spans="1:6" ht="14.25" customHeight="1" x14ac:dyDescent="0.35">
      <c r="A967" s="26"/>
      <c r="B967" s="16"/>
      <c r="C967" s="16"/>
      <c r="D967" s="16"/>
      <c r="E967" s="16"/>
      <c r="F967" s="17"/>
    </row>
    <row r="968" spans="1:6" ht="14.25" customHeight="1" x14ac:dyDescent="0.35">
      <c r="A968" s="26"/>
      <c r="B968" s="16"/>
      <c r="C968" s="16"/>
      <c r="D968" s="16"/>
      <c r="E968" s="16"/>
      <c r="F968" s="17"/>
    </row>
    <row r="969" spans="1:6" ht="14.25" customHeight="1" x14ac:dyDescent="0.35">
      <c r="A969" s="26"/>
      <c r="B969" s="16"/>
      <c r="C969" s="16"/>
      <c r="D969" s="16"/>
      <c r="E969" s="16"/>
      <c r="F969" s="17"/>
    </row>
    <row r="970" spans="1:6" ht="14.25" customHeight="1" x14ac:dyDescent="0.35">
      <c r="A970" s="26"/>
      <c r="B970" s="16"/>
      <c r="C970" s="16"/>
      <c r="D970" s="16"/>
      <c r="E970" s="16"/>
      <c r="F970" s="17"/>
    </row>
    <row r="971" spans="1:6" ht="14.25" customHeight="1" x14ac:dyDescent="0.35">
      <c r="A971" s="26"/>
      <c r="B971" s="16"/>
      <c r="C971" s="16"/>
      <c r="D971" s="16"/>
      <c r="E971" s="16"/>
      <c r="F971" s="17"/>
    </row>
    <row r="972" spans="1:6" ht="14.25" customHeight="1" x14ac:dyDescent="0.35">
      <c r="A972" s="26"/>
      <c r="B972" s="16"/>
      <c r="C972" s="16"/>
      <c r="D972" s="16"/>
      <c r="E972" s="16"/>
      <c r="F972" s="17"/>
    </row>
    <row r="973" spans="1:6" ht="14.25" customHeight="1" x14ac:dyDescent="0.35">
      <c r="A973" s="26"/>
      <c r="B973" s="16"/>
      <c r="C973" s="16"/>
      <c r="D973" s="16"/>
      <c r="E973" s="16"/>
      <c r="F973" s="17"/>
    </row>
    <row r="974" spans="1:6" ht="14.25" customHeight="1" x14ac:dyDescent="0.35">
      <c r="A974" s="26"/>
      <c r="B974" s="16"/>
      <c r="C974" s="16"/>
      <c r="D974" s="16"/>
      <c r="E974" s="16"/>
      <c r="F974" s="17"/>
    </row>
    <row r="975" spans="1:6" ht="14.25" customHeight="1" x14ac:dyDescent="0.35">
      <c r="A975" s="26"/>
      <c r="B975" s="16"/>
      <c r="C975" s="16"/>
      <c r="D975" s="16"/>
      <c r="E975" s="16"/>
      <c r="F975" s="17"/>
    </row>
    <row r="976" spans="1:6" ht="14.25" customHeight="1" x14ac:dyDescent="0.35">
      <c r="A976" s="26"/>
      <c r="B976" s="16"/>
      <c r="C976" s="16"/>
      <c r="D976" s="16"/>
      <c r="E976" s="16"/>
      <c r="F976" s="17"/>
    </row>
    <row r="977" spans="1:6" ht="14.25" customHeight="1" x14ac:dyDescent="0.35">
      <c r="A977" s="26"/>
      <c r="B977" s="16"/>
      <c r="C977" s="16"/>
      <c r="D977" s="16"/>
      <c r="E977" s="16"/>
      <c r="F977" s="17"/>
    </row>
    <row r="978" spans="1:6" ht="14.25" customHeight="1" x14ac:dyDescent="0.35">
      <c r="A978" s="26"/>
      <c r="B978" s="16"/>
      <c r="C978" s="16"/>
      <c r="D978" s="16"/>
      <c r="E978" s="16"/>
      <c r="F978" s="17"/>
    </row>
    <row r="979" spans="1:6" ht="14.25" customHeight="1" x14ac:dyDescent="0.35">
      <c r="A979" s="26"/>
      <c r="B979" s="16"/>
      <c r="C979" s="16"/>
      <c r="D979" s="16"/>
      <c r="E979" s="16"/>
      <c r="F979" s="17"/>
    </row>
    <row r="980" spans="1:6" ht="14.25" customHeight="1" x14ac:dyDescent="0.35">
      <c r="A980" s="26"/>
      <c r="B980" s="16"/>
      <c r="C980" s="16"/>
      <c r="D980" s="16"/>
      <c r="E980" s="16"/>
      <c r="F980" s="17"/>
    </row>
    <row r="981" spans="1:6" ht="14.25" customHeight="1" x14ac:dyDescent="0.35">
      <c r="A981" s="26"/>
      <c r="B981" s="16"/>
      <c r="C981" s="16"/>
      <c r="D981" s="16"/>
      <c r="E981" s="16"/>
      <c r="F981" s="17"/>
    </row>
    <row r="982" spans="1:6" ht="14.25" customHeight="1" x14ac:dyDescent="0.35">
      <c r="A982" s="26"/>
      <c r="B982" s="16"/>
      <c r="C982" s="16"/>
      <c r="D982" s="16"/>
      <c r="E982" s="16"/>
      <c r="F982" s="17"/>
    </row>
    <row r="983" spans="1:6" ht="14.25" customHeight="1" x14ac:dyDescent="0.35">
      <c r="A983" s="26"/>
      <c r="B983" s="16"/>
      <c r="C983" s="16"/>
      <c r="D983" s="16"/>
      <c r="E983" s="16"/>
      <c r="F983" s="17"/>
    </row>
    <row r="984" spans="1:6" ht="14.25" customHeight="1" x14ac:dyDescent="0.35">
      <c r="A984" s="26"/>
      <c r="B984" s="16"/>
      <c r="C984" s="16"/>
      <c r="D984" s="16"/>
      <c r="E984" s="16"/>
      <c r="F984" s="17"/>
    </row>
    <row r="985" spans="1:6" ht="14.25" customHeight="1" x14ac:dyDescent="0.35">
      <c r="A985" s="26"/>
      <c r="B985" s="16"/>
      <c r="C985" s="16"/>
      <c r="D985" s="16"/>
      <c r="E985" s="16"/>
      <c r="F985" s="17"/>
    </row>
    <row r="986" spans="1:6" ht="14.25" customHeight="1" x14ac:dyDescent="0.35">
      <c r="A986" s="26"/>
      <c r="B986" s="16"/>
      <c r="C986" s="16"/>
      <c r="D986" s="16"/>
      <c r="E986" s="16"/>
      <c r="F986" s="17"/>
    </row>
    <row r="987" spans="1:6" ht="14.25" customHeight="1" x14ac:dyDescent="0.35">
      <c r="A987" s="26"/>
      <c r="B987" s="16"/>
      <c r="C987" s="16"/>
      <c r="D987" s="16"/>
      <c r="E987" s="16"/>
      <c r="F987" s="17"/>
    </row>
    <row r="988" spans="1:6" ht="14.25" customHeight="1" x14ac:dyDescent="0.35">
      <c r="A988" s="26"/>
      <c r="B988" s="16"/>
      <c r="C988" s="16"/>
      <c r="D988" s="16"/>
      <c r="E988" s="16"/>
      <c r="F988" s="17"/>
    </row>
    <row r="989" spans="1:6" ht="14.25" customHeight="1" x14ac:dyDescent="0.35">
      <c r="A989" s="26"/>
      <c r="B989" s="16"/>
      <c r="C989" s="16"/>
      <c r="D989" s="16"/>
      <c r="E989" s="16"/>
      <c r="F989" s="17"/>
    </row>
    <row r="990" spans="1:6" ht="14.25" customHeight="1" x14ac:dyDescent="0.35">
      <c r="A990" s="26"/>
      <c r="B990" s="16"/>
      <c r="C990" s="16"/>
      <c r="D990" s="16"/>
      <c r="E990" s="16"/>
      <c r="F990" s="17"/>
    </row>
    <row r="991" spans="1:6" ht="14.25" customHeight="1" x14ac:dyDescent="0.35">
      <c r="A991" s="26"/>
      <c r="B991" s="16"/>
      <c r="C991" s="16"/>
      <c r="D991" s="16"/>
      <c r="E991" s="16"/>
      <c r="F991" s="17"/>
    </row>
    <row r="992" spans="1:6" ht="14.25" customHeight="1" x14ac:dyDescent="0.35">
      <c r="A992" s="26"/>
      <c r="B992" s="16"/>
      <c r="C992" s="16"/>
      <c r="D992" s="16"/>
      <c r="E992" s="16"/>
      <c r="F992" s="17"/>
    </row>
    <row r="993" spans="1:6" ht="14.25" customHeight="1" x14ac:dyDescent="0.35">
      <c r="A993" s="26"/>
      <c r="B993" s="16"/>
      <c r="C993" s="16"/>
      <c r="D993" s="16"/>
      <c r="E993" s="16"/>
      <c r="F993" s="17"/>
    </row>
    <row r="994" spans="1:6" ht="14.25" customHeight="1" x14ac:dyDescent="0.35">
      <c r="A994" s="26"/>
      <c r="B994" s="16"/>
      <c r="C994" s="16"/>
      <c r="D994" s="16"/>
      <c r="E994" s="16"/>
      <c r="F994" s="17"/>
    </row>
    <row r="995" spans="1:6" ht="14.25" customHeight="1" x14ac:dyDescent="0.35">
      <c r="A995" s="26"/>
      <c r="B995" s="16"/>
      <c r="C995" s="16"/>
      <c r="D995" s="16"/>
      <c r="E995" s="16"/>
      <c r="F995" s="17"/>
    </row>
    <row r="996" spans="1:6" ht="14.25" customHeight="1" x14ac:dyDescent="0.35">
      <c r="A996" s="26"/>
      <c r="B996" s="16"/>
      <c r="C996" s="16"/>
      <c r="D996" s="16"/>
      <c r="E996" s="16"/>
      <c r="F996" s="17"/>
    </row>
    <row r="997" spans="1:6" ht="14.25" customHeight="1" x14ac:dyDescent="0.35">
      <c r="A997" s="26"/>
      <c r="B997" s="16"/>
      <c r="C997" s="16"/>
      <c r="D997" s="16"/>
      <c r="E997" s="16"/>
      <c r="F997" s="17"/>
    </row>
    <row r="998" spans="1:6" ht="14.25" customHeight="1" x14ac:dyDescent="0.35">
      <c r="A998" s="26"/>
      <c r="B998" s="16"/>
      <c r="C998" s="16"/>
      <c r="D998" s="16"/>
      <c r="E998" s="16"/>
      <c r="F998" s="17"/>
    </row>
    <row r="999" spans="1:6" ht="14.25" customHeight="1" x14ac:dyDescent="0.35">
      <c r="A999" s="26"/>
      <c r="B999" s="16"/>
      <c r="C999" s="16"/>
      <c r="D999" s="16"/>
      <c r="E999" s="16"/>
      <c r="F999" s="17"/>
    </row>
    <row r="1000" spans="1:6" ht="14.25" customHeight="1" x14ac:dyDescent="0.35">
      <c r="A1000" s="26"/>
      <c r="B1000" s="16"/>
      <c r="C1000" s="16"/>
      <c r="D1000" s="16"/>
      <c r="E1000" s="16"/>
      <c r="F1000" s="17"/>
    </row>
    <row r="1001" spans="1:6" ht="15" customHeight="1" x14ac:dyDescent="0.35">
      <c r="F1001" s="17"/>
    </row>
    <row r="1002" spans="1:6" ht="15" customHeight="1" x14ac:dyDescent="0.35">
      <c r="F1002" s="17"/>
    </row>
    <row r="1003" spans="1:6" ht="15" customHeight="1" x14ac:dyDescent="0.35">
      <c r="F1003" s="17"/>
    </row>
    <row r="1004" spans="1:6" ht="15" customHeight="1" x14ac:dyDescent="0.35">
      <c r="F1004" s="17"/>
    </row>
    <row r="1005" spans="1:6" ht="15" customHeight="1" x14ac:dyDescent="0.35">
      <c r="F1005" s="17"/>
    </row>
    <row r="1006" spans="1:6" ht="15" customHeight="1" x14ac:dyDescent="0.35">
      <c r="F1006" s="17"/>
    </row>
    <row r="1007" spans="1:6" ht="15" customHeight="1" x14ac:dyDescent="0.35">
      <c r="F1007" s="17"/>
    </row>
    <row r="1008" spans="1:6" ht="15" customHeight="1" x14ac:dyDescent="0.35">
      <c r="F1008" s="17"/>
    </row>
    <row r="1009" spans="6:6" ht="15" customHeight="1" x14ac:dyDescent="0.35">
      <c r="F1009" s="17"/>
    </row>
    <row r="1010" spans="6:6" ht="15" customHeight="1" x14ac:dyDescent="0.35">
      <c r="F1010" s="17"/>
    </row>
    <row r="1011" spans="6:6" ht="15" customHeight="1" x14ac:dyDescent="0.35">
      <c r="F1011" s="17"/>
    </row>
    <row r="1012" spans="6:6" ht="15" customHeight="1" x14ac:dyDescent="0.35">
      <c r="F1012" s="17"/>
    </row>
    <row r="1013" spans="6:6" ht="15" customHeight="1" x14ac:dyDescent="0.35">
      <c r="F1013" s="17"/>
    </row>
    <row r="1014" spans="6:6" ht="15" customHeight="1" x14ac:dyDescent="0.35">
      <c r="F1014" s="17"/>
    </row>
    <row r="1015" spans="6:6" ht="15" customHeight="1" x14ac:dyDescent="0.35">
      <c r="F1015" s="17"/>
    </row>
    <row r="1016" spans="6:6" ht="15" customHeight="1" x14ac:dyDescent="0.35">
      <c r="F1016" s="17"/>
    </row>
    <row r="1017" spans="6:6" ht="15" customHeight="1" x14ac:dyDescent="0.35">
      <c r="F1017" s="17"/>
    </row>
    <row r="1018" spans="6:6" ht="15" customHeight="1" x14ac:dyDescent="0.35">
      <c r="F1018" s="17"/>
    </row>
    <row r="1019" spans="6:6" ht="15" customHeight="1" x14ac:dyDescent="0.35">
      <c r="F1019" s="17"/>
    </row>
    <row r="1020" spans="6:6" ht="15" customHeight="1" x14ac:dyDescent="0.35">
      <c r="F1020" s="17"/>
    </row>
    <row r="1021" spans="6:6" ht="15" customHeight="1" x14ac:dyDescent="0.35">
      <c r="F1021" s="17"/>
    </row>
    <row r="1022" spans="6:6" ht="15" customHeight="1" x14ac:dyDescent="0.35">
      <c r="F1022" s="17"/>
    </row>
    <row r="1023" spans="6:6" ht="15" customHeight="1" x14ac:dyDescent="0.35">
      <c r="F1023" s="17"/>
    </row>
    <row r="1024" spans="6:6" ht="15" customHeight="1" x14ac:dyDescent="0.35">
      <c r="F1024" s="17"/>
    </row>
    <row r="1025" spans="6:6" ht="15" customHeight="1" x14ac:dyDescent="0.35">
      <c r="F1025" s="17"/>
    </row>
    <row r="1026" spans="6:6" ht="15" customHeight="1" x14ac:dyDescent="0.35">
      <c r="F1026" s="17"/>
    </row>
    <row r="1027" spans="6:6" ht="15" customHeight="1" x14ac:dyDescent="0.35">
      <c r="F1027" s="17"/>
    </row>
    <row r="1028" spans="6:6" ht="15" customHeight="1" x14ac:dyDescent="0.35">
      <c r="F1028" s="17"/>
    </row>
    <row r="1029" spans="6:6" ht="15" customHeight="1" x14ac:dyDescent="0.35">
      <c r="F1029" s="17"/>
    </row>
    <row r="1030" spans="6:6" ht="15" customHeight="1" x14ac:dyDescent="0.35">
      <c r="F1030" s="17"/>
    </row>
    <row r="1031" spans="6:6" ht="15" customHeight="1" x14ac:dyDescent="0.35">
      <c r="F1031" s="17"/>
    </row>
    <row r="1032" spans="6:6" ht="15" customHeight="1" x14ac:dyDescent="0.35">
      <c r="F1032" s="17"/>
    </row>
    <row r="1033" spans="6:6" ht="15" customHeight="1" x14ac:dyDescent="0.35">
      <c r="F1033" s="17"/>
    </row>
    <row r="1034" spans="6:6" ht="15" customHeight="1" x14ac:dyDescent="0.35">
      <c r="F1034" s="17"/>
    </row>
    <row r="1035" spans="6:6" ht="15" customHeight="1" x14ac:dyDescent="0.35">
      <c r="F1035" s="17"/>
    </row>
    <row r="1036" spans="6:6" ht="15" customHeight="1" x14ac:dyDescent="0.35">
      <c r="F1036" s="17"/>
    </row>
    <row r="1037" spans="6:6" ht="15" customHeight="1" x14ac:dyDescent="0.35">
      <c r="F1037" s="17"/>
    </row>
    <row r="1038" spans="6:6" ht="15" customHeight="1" x14ac:dyDescent="0.35">
      <c r="F1038" s="17"/>
    </row>
    <row r="1039" spans="6:6" ht="15" customHeight="1" x14ac:dyDescent="0.35">
      <c r="F1039" s="17"/>
    </row>
    <row r="1040" spans="6:6" ht="15" customHeight="1" x14ac:dyDescent="0.35">
      <c r="F1040" s="17"/>
    </row>
    <row r="1041" spans="6:6" ht="15" customHeight="1" x14ac:dyDescent="0.35">
      <c r="F1041" s="17"/>
    </row>
    <row r="1042" spans="6:6" ht="15" customHeight="1" x14ac:dyDescent="0.35">
      <c r="F1042" s="17"/>
    </row>
    <row r="1043" spans="6:6" ht="15" customHeight="1" x14ac:dyDescent="0.35">
      <c r="F1043" s="17"/>
    </row>
    <row r="1044" spans="6:6" ht="15" customHeight="1" x14ac:dyDescent="0.35">
      <c r="F1044" s="17"/>
    </row>
    <row r="1045" spans="6:6" ht="15" customHeight="1" x14ac:dyDescent="0.35">
      <c r="F1045" s="17"/>
    </row>
    <row r="1046" spans="6:6" ht="15" customHeight="1" x14ac:dyDescent="0.35">
      <c r="F1046" s="17"/>
    </row>
    <row r="1047" spans="6:6" ht="15" customHeight="1" x14ac:dyDescent="0.35">
      <c r="F1047" s="17"/>
    </row>
    <row r="1048" spans="6:6" ht="15" customHeight="1" x14ac:dyDescent="0.35">
      <c r="F1048" s="17"/>
    </row>
    <row r="1049" spans="6:6" ht="15" customHeight="1" x14ac:dyDescent="0.35">
      <c r="F1049" s="17"/>
    </row>
    <row r="1050" spans="6:6" ht="15" customHeight="1" x14ac:dyDescent="0.35">
      <c r="F1050" s="17"/>
    </row>
    <row r="1051" spans="6:6" ht="15" customHeight="1" x14ac:dyDescent="0.35">
      <c r="F1051" s="17"/>
    </row>
    <row r="1052" spans="6:6" ht="15" customHeight="1" x14ac:dyDescent="0.35">
      <c r="F1052" s="17"/>
    </row>
    <row r="1053" spans="6:6" ht="15" customHeight="1" x14ac:dyDescent="0.35">
      <c r="F1053" s="17"/>
    </row>
    <row r="1054" spans="6:6" ht="15" customHeight="1" x14ac:dyDescent="0.35">
      <c r="F1054" s="17"/>
    </row>
    <row r="1055" spans="6:6" ht="15" customHeight="1" x14ac:dyDescent="0.35">
      <c r="F1055" s="17"/>
    </row>
    <row r="1056" spans="6:6" ht="15" customHeight="1" x14ac:dyDescent="0.35">
      <c r="F1056" s="17"/>
    </row>
    <row r="1057" spans="6:6" ht="15" customHeight="1" x14ac:dyDescent="0.35">
      <c r="F1057" s="17"/>
    </row>
    <row r="1058" spans="6:6" ht="15" customHeight="1" x14ac:dyDescent="0.35">
      <c r="F1058" s="17"/>
    </row>
    <row r="1059" spans="6:6" ht="15" customHeight="1" x14ac:dyDescent="0.35">
      <c r="F1059" s="17"/>
    </row>
    <row r="1060" spans="6:6" ht="15" customHeight="1" x14ac:dyDescent="0.35">
      <c r="F1060" s="17"/>
    </row>
    <row r="1061" spans="6:6" ht="15" customHeight="1" x14ac:dyDescent="0.35">
      <c r="F1061" s="17"/>
    </row>
    <row r="1062" spans="6:6" ht="15" customHeight="1" x14ac:dyDescent="0.35">
      <c r="F1062" s="17"/>
    </row>
    <row r="1063" spans="6:6" ht="15" customHeight="1" x14ac:dyDescent="0.35">
      <c r="F1063" s="17"/>
    </row>
    <row r="1064" spans="6:6" ht="15" customHeight="1" x14ac:dyDescent="0.35">
      <c r="F1064" s="17"/>
    </row>
    <row r="1065" spans="6:6" ht="15" customHeight="1" x14ac:dyDescent="0.35">
      <c r="F1065" s="17"/>
    </row>
    <row r="1066" spans="6:6" ht="15" customHeight="1" x14ac:dyDescent="0.35">
      <c r="F1066" s="17"/>
    </row>
    <row r="1067" spans="6:6" ht="15" customHeight="1" x14ac:dyDescent="0.35">
      <c r="F1067" s="17"/>
    </row>
    <row r="1068" spans="6:6" ht="15" customHeight="1" x14ac:dyDescent="0.35">
      <c r="F1068" s="17"/>
    </row>
    <row r="1069" spans="6:6" ht="15" customHeight="1" x14ac:dyDescent="0.35">
      <c r="F1069" s="17"/>
    </row>
    <row r="1070" spans="6:6" ht="15" customHeight="1" x14ac:dyDescent="0.35">
      <c r="F1070" s="17"/>
    </row>
    <row r="1071" spans="6:6" ht="15" customHeight="1" x14ac:dyDescent="0.35">
      <c r="F1071" s="17"/>
    </row>
    <row r="1072" spans="6:6" ht="15" customHeight="1" x14ac:dyDescent="0.35">
      <c r="F1072" s="17"/>
    </row>
    <row r="1073" spans="6:6" ht="15" customHeight="1" x14ac:dyDescent="0.35">
      <c r="F1073" s="17"/>
    </row>
    <row r="1074" spans="6:6" ht="15" customHeight="1" x14ac:dyDescent="0.35">
      <c r="F1074" s="17"/>
    </row>
    <row r="1075" spans="6:6" ht="15" customHeight="1" x14ac:dyDescent="0.35">
      <c r="F1075" s="17"/>
    </row>
    <row r="1076" spans="6:6" ht="15" customHeight="1" x14ac:dyDescent="0.35">
      <c r="F1076" s="17"/>
    </row>
    <row r="1077" spans="6:6" ht="15" customHeight="1" x14ac:dyDescent="0.35">
      <c r="F1077" s="17"/>
    </row>
    <row r="1078" spans="6:6" ht="15" customHeight="1" x14ac:dyDescent="0.35">
      <c r="F1078" s="17"/>
    </row>
    <row r="1079" spans="6:6" ht="15" customHeight="1" x14ac:dyDescent="0.35">
      <c r="F1079" s="17"/>
    </row>
    <row r="1080" spans="6:6" ht="15" customHeight="1" x14ac:dyDescent="0.35">
      <c r="F1080" s="17"/>
    </row>
    <row r="1081" spans="6:6" ht="15" customHeight="1" x14ac:dyDescent="0.35">
      <c r="F1081" s="17"/>
    </row>
    <row r="1082" spans="6:6" ht="15" customHeight="1" x14ac:dyDescent="0.35">
      <c r="F1082" s="17"/>
    </row>
    <row r="1083" spans="6:6" ht="15" customHeight="1" x14ac:dyDescent="0.35">
      <c r="F1083" s="17"/>
    </row>
    <row r="1084" spans="6:6" ht="15" customHeight="1" x14ac:dyDescent="0.35">
      <c r="F1084" s="17"/>
    </row>
    <row r="1085" spans="6:6" ht="15" customHeight="1" x14ac:dyDescent="0.35">
      <c r="F1085" s="17"/>
    </row>
    <row r="1086" spans="6:6" ht="15" customHeight="1" x14ac:dyDescent="0.35">
      <c r="F1086" s="17"/>
    </row>
    <row r="1087" spans="6:6" ht="15" customHeight="1" x14ac:dyDescent="0.35">
      <c r="F1087" s="17"/>
    </row>
    <row r="1088" spans="6:6" ht="15" customHeight="1" x14ac:dyDescent="0.35">
      <c r="F1088" s="17"/>
    </row>
    <row r="1089" spans="6:6" ht="15" customHeight="1" x14ac:dyDescent="0.35">
      <c r="F1089" s="17"/>
    </row>
    <row r="1090" spans="6:6" ht="15" customHeight="1" x14ac:dyDescent="0.35">
      <c r="F1090" s="17"/>
    </row>
    <row r="1091" spans="6:6" ht="15" customHeight="1" x14ac:dyDescent="0.35">
      <c r="F1091" s="17"/>
    </row>
    <row r="1092" spans="6:6" ht="15" customHeight="1" x14ac:dyDescent="0.35">
      <c r="F1092" s="17"/>
    </row>
    <row r="1093" spans="6:6" ht="15" customHeight="1" x14ac:dyDescent="0.35">
      <c r="F1093" s="17"/>
    </row>
    <row r="1094" spans="6:6" ht="15" customHeight="1" x14ac:dyDescent="0.35">
      <c r="F1094" s="17"/>
    </row>
    <row r="1095" spans="6:6" ht="15" customHeight="1" x14ac:dyDescent="0.35">
      <c r="F1095" s="17"/>
    </row>
    <row r="1096" spans="6:6" ht="15" customHeight="1" x14ac:dyDescent="0.35">
      <c r="F1096" s="17"/>
    </row>
    <row r="1097" spans="6:6" ht="15" customHeight="1" x14ac:dyDescent="0.35">
      <c r="F1097" s="17"/>
    </row>
    <row r="1098" spans="6:6" ht="15" customHeight="1" x14ac:dyDescent="0.35">
      <c r="F1098" s="17"/>
    </row>
    <row r="1099" spans="6:6" ht="15" customHeight="1" x14ac:dyDescent="0.35">
      <c r="F1099" s="17"/>
    </row>
    <row r="1100" spans="6:6" ht="15" customHeight="1" x14ac:dyDescent="0.35">
      <c r="F1100" s="17"/>
    </row>
    <row r="1101" spans="6:6" ht="15" customHeight="1" x14ac:dyDescent="0.35">
      <c r="F1101" s="17"/>
    </row>
    <row r="1102" spans="6:6" ht="15" customHeight="1" x14ac:dyDescent="0.35">
      <c r="F1102" s="17"/>
    </row>
    <row r="1103" spans="6:6" ht="15" customHeight="1" x14ac:dyDescent="0.35">
      <c r="F1103" s="17"/>
    </row>
    <row r="1104" spans="6:6" ht="15" customHeight="1" x14ac:dyDescent="0.35">
      <c r="F1104" s="17"/>
    </row>
    <row r="1105" spans="6:6" ht="15" customHeight="1" x14ac:dyDescent="0.35">
      <c r="F1105" s="17"/>
    </row>
    <row r="1106" spans="6:6" ht="15" customHeight="1" x14ac:dyDescent="0.35">
      <c r="F1106" s="17"/>
    </row>
    <row r="1107" spans="6:6" ht="15" customHeight="1" x14ac:dyDescent="0.35">
      <c r="F1107" s="17"/>
    </row>
    <row r="1108" spans="6:6" ht="15" customHeight="1" x14ac:dyDescent="0.35">
      <c r="F1108" s="17"/>
    </row>
    <row r="1109" spans="6:6" ht="15" customHeight="1" x14ac:dyDescent="0.35">
      <c r="F1109" s="17"/>
    </row>
    <row r="1110" spans="6:6" ht="15" customHeight="1" x14ac:dyDescent="0.35">
      <c r="F1110" s="17"/>
    </row>
    <row r="1111" spans="6:6" ht="15" customHeight="1" x14ac:dyDescent="0.35">
      <c r="F1111" s="17"/>
    </row>
    <row r="1112" spans="6:6" ht="15" customHeight="1" x14ac:dyDescent="0.35">
      <c r="F1112" s="17"/>
    </row>
    <row r="1113" spans="6:6" ht="15" customHeight="1" x14ac:dyDescent="0.35">
      <c r="F1113" s="17"/>
    </row>
    <row r="1114" spans="6:6" ht="15" customHeight="1" x14ac:dyDescent="0.35">
      <c r="F1114" s="17"/>
    </row>
    <row r="1115" spans="6:6" ht="15" customHeight="1" x14ac:dyDescent="0.35">
      <c r="F1115" s="17"/>
    </row>
    <row r="1116" spans="6:6" ht="15" customHeight="1" x14ac:dyDescent="0.35">
      <c r="F1116" s="17"/>
    </row>
    <row r="1117" spans="6:6" ht="15" customHeight="1" x14ac:dyDescent="0.35">
      <c r="F1117" s="17"/>
    </row>
    <row r="1118" spans="6:6" ht="15" customHeight="1" x14ac:dyDescent="0.35">
      <c r="F1118" s="17"/>
    </row>
    <row r="1119" spans="6:6" ht="15" customHeight="1" x14ac:dyDescent="0.35">
      <c r="F1119" s="17"/>
    </row>
    <row r="1120" spans="6:6" ht="15" customHeight="1" x14ac:dyDescent="0.35">
      <c r="F1120" s="17"/>
    </row>
    <row r="1121" spans="6:6" ht="15" customHeight="1" x14ac:dyDescent="0.35">
      <c r="F1121" s="17"/>
    </row>
    <row r="1122" spans="6:6" ht="15" customHeight="1" x14ac:dyDescent="0.35">
      <c r="F1122" s="17"/>
    </row>
    <row r="1123" spans="6:6" ht="15" customHeight="1" x14ac:dyDescent="0.35">
      <c r="F1123" s="17"/>
    </row>
    <row r="1124" spans="6:6" ht="15" customHeight="1" x14ac:dyDescent="0.35">
      <c r="F1124" s="17"/>
    </row>
    <row r="1125" spans="6:6" ht="15" customHeight="1" x14ac:dyDescent="0.35">
      <c r="F1125" s="17"/>
    </row>
    <row r="1126" spans="6:6" ht="15" customHeight="1" x14ac:dyDescent="0.35">
      <c r="F1126" s="17"/>
    </row>
    <row r="1127" spans="6:6" ht="15" customHeight="1" x14ac:dyDescent="0.35">
      <c r="F1127" s="17"/>
    </row>
    <row r="1128" spans="6:6" ht="15" customHeight="1" x14ac:dyDescent="0.35">
      <c r="F1128" s="17"/>
    </row>
    <row r="1129" spans="6:6" ht="15" customHeight="1" x14ac:dyDescent="0.35">
      <c r="F1129" s="17"/>
    </row>
    <row r="1130" spans="6:6" ht="15" customHeight="1" x14ac:dyDescent="0.35">
      <c r="F1130" s="17"/>
    </row>
    <row r="1131" spans="6:6" ht="15" customHeight="1" x14ac:dyDescent="0.35">
      <c r="F1131" s="17"/>
    </row>
    <row r="1132" spans="6:6" ht="15" customHeight="1" x14ac:dyDescent="0.35">
      <c r="F1132" s="17"/>
    </row>
    <row r="1133" spans="6:6" ht="15" customHeight="1" x14ac:dyDescent="0.35">
      <c r="F1133" s="17"/>
    </row>
    <row r="1134" spans="6:6" ht="15" customHeight="1" x14ac:dyDescent="0.35">
      <c r="F1134" s="17"/>
    </row>
    <row r="1135" spans="6:6" ht="15" customHeight="1" x14ac:dyDescent="0.35">
      <c r="F1135" s="17"/>
    </row>
    <row r="1136" spans="6:6" ht="15" customHeight="1" x14ac:dyDescent="0.35">
      <c r="F1136" s="17"/>
    </row>
    <row r="1137" spans="6:6" ht="15" customHeight="1" x14ac:dyDescent="0.35">
      <c r="F1137" s="17"/>
    </row>
    <row r="1138" spans="6:6" ht="15" customHeight="1" x14ac:dyDescent="0.35">
      <c r="F1138" s="17"/>
    </row>
    <row r="1139" spans="6:6" ht="15" customHeight="1" x14ac:dyDescent="0.35">
      <c r="F1139" s="17"/>
    </row>
    <row r="1140" spans="6:6" ht="15" customHeight="1" x14ac:dyDescent="0.35">
      <c r="F1140" s="17"/>
    </row>
    <row r="1141" spans="6:6" ht="15" customHeight="1" x14ac:dyDescent="0.35">
      <c r="F1141" s="17"/>
    </row>
    <row r="1142" spans="6:6" ht="15" customHeight="1" x14ac:dyDescent="0.35">
      <c r="F1142" s="17"/>
    </row>
    <row r="1143" spans="6:6" ht="15" customHeight="1" x14ac:dyDescent="0.35">
      <c r="F1143" s="17"/>
    </row>
    <row r="1144" spans="6:6" ht="15" customHeight="1" x14ac:dyDescent="0.35">
      <c r="F1144" s="17"/>
    </row>
    <row r="1145" spans="6:6" ht="15" customHeight="1" x14ac:dyDescent="0.35">
      <c r="F1145" s="17"/>
    </row>
    <row r="1146" spans="6:6" ht="15" customHeight="1" x14ac:dyDescent="0.35">
      <c r="F1146" s="17"/>
    </row>
    <row r="1147" spans="6:6" ht="15" customHeight="1" x14ac:dyDescent="0.35">
      <c r="F1147" s="17"/>
    </row>
    <row r="1148" spans="6:6" ht="15" customHeight="1" x14ac:dyDescent="0.35">
      <c r="F1148" s="17"/>
    </row>
    <row r="1149" spans="6:6" ht="15" customHeight="1" x14ac:dyDescent="0.35">
      <c r="F1149" s="17"/>
    </row>
    <row r="1150" spans="6:6" ht="15" customHeight="1" x14ac:dyDescent="0.35">
      <c r="F1150" s="17"/>
    </row>
    <row r="1151" spans="6:6" ht="15" customHeight="1" x14ac:dyDescent="0.35">
      <c r="F1151" s="17"/>
    </row>
    <row r="1152" spans="6:6" ht="15" customHeight="1" x14ac:dyDescent="0.35">
      <c r="F1152" s="17"/>
    </row>
    <row r="1153" spans="6:6" ht="15" customHeight="1" x14ac:dyDescent="0.35">
      <c r="F1153" s="17"/>
    </row>
    <row r="1154" spans="6:6" ht="15" customHeight="1" x14ac:dyDescent="0.35">
      <c r="F1154" s="17"/>
    </row>
    <row r="1155" spans="6:6" ht="15" customHeight="1" x14ac:dyDescent="0.35">
      <c r="F1155" s="17"/>
    </row>
    <row r="1156" spans="6:6" ht="15" customHeight="1" x14ac:dyDescent="0.35">
      <c r="F1156" s="17"/>
    </row>
    <row r="1157" spans="6:6" ht="15" customHeight="1" x14ac:dyDescent="0.35">
      <c r="F1157" s="17"/>
    </row>
    <row r="1158" spans="6:6" ht="15" customHeight="1" x14ac:dyDescent="0.35">
      <c r="F1158" s="17"/>
    </row>
    <row r="1159" spans="6:6" ht="15" customHeight="1" x14ac:dyDescent="0.35">
      <c r="F1159" s="17"/>
    </row>
    <row r="1160" spans="6:6" ht="15" customHeight="1" x14ac:dyDescent="0.35">
      <c r="F1160" s="17"/>
    </row>
    <row r="1161" spans="6:6" ht="15" customHeight="1" x14ac:dyDescent="0.35">
      <c r="F1161" s="17"/>
    </row>
    <row r="1162" spans="6:6" ht="15" customHeight="1" x14ac:dyDescent="0.35">
      <c r="F1162" s="17"/>
    </row>
    <row r="1163" spans="6:6" ht="15" customHeight="1" x14ac:dyDescent="0.35">
      <c r="F1163" s="17"/>
    </row>
    <row r="1164" spans="6:6" ht="15" customHeight="1" x14ac:dyDescent="0.35">
      <c r="F1164" s="17"/>
    </row>
    <row r="1165" spans="6:6" ht="15" customHeight="1" x14ac:dyDescent="0.35">
      <c r="F1165" s="17"/>
    </row>
    <row r="1166" spans="6:6" ht="15" customHeight="1" x14ac:dyDescent="0.35">
      <c r="F1166" s="17"/>
    </row>
    <row r="1167" spans="6:6" ht="15" customHeight="1" x14ac:dyDescent="0.35">
      <c r="F1167" s="17"/>
    </row>
    <row r="1168" spans="6:6" ht="15" customHeight="1" x14ac:dyDescent="0.35">
      <c r="F1168" s="17"/>
    </row>
    <row r="1169" spans="6:6" ht="15" customHeight="1" x14ac:dyDescent="0.35">
      <c r="F1169" s="17"/>
    </row>
    <row r="1170" spans="6:6" ht="15" customHeight="1" x14ac:dyDescent="0.35">
      <c r="F1170" s="17"/>
    </row>
    <row r="1171" spans="6:6" ht="15" customHeight="1" x14ac:dyDescent="0.35">
      <c r="F1171" s="17"/>
    </row>
    <row r="1172" spans="6:6" ht="15" customHeight="1" x14ac:dyDescent="0.35">
      <c r="F1172" s="17"/>
    </row>
    <row r="1173" spans="6:6" ht="15" customHeight="1" x14ac:dyDescent="0.35">
      <c r="F1173" s="17"/>
    </row>
    <row r="1174" spans="6:6" ht="15" customHeight="1" x14ac:dyDescent="0.35">
      <c r="F1174" s="17"/>
    </row>
    <row r="1175" spans="6:6" ht="15" customHeight="1" x14ac:dyDescent="0.35">
      <c r="F1175" s="17"/>
    </row>
    <row r="1176" spans="6:6" ht="15" customHeight="1" x14ac:dyDescent="0.35">
      <c r="F1176" s="17"/>
    </row>
    <row r="1177" spans="6:6" ht="15" customHeight="1" x14ac:dyDescent="0.35">
      <c r="F1177" s="17"/>
    </row>
    <row r="1178" spans="6:6" ht="15" customHeight="1" x14ac:dyDescent="0.35">
      <c r="F1178" s="17"/>
    </row>
    <row r="1179" spans="6:6" ht="15" customHeight="1" x14ac:dyDescent="0.35">
      <c r="F1179" s="17"/>
    </row>
    <row r="1180" spans="6:6" ht="15" customHeight="1" x14ac:dyDescent="0.35">
      <c r="F1180" s="17"/>
    </row>
    <row r="1181" spans="6:6" ht="15" customHeight="1" x14ac:dyDescent="0.35">
      <c r="F1181" s="17"/>
    </row>
    <row r="1182" spans="6:6" ht="15" customHeight="1" x14ac:dyDescent="0.35">
      <c r="F1182" s="17"/>
    </row>
    <row r="1183" spans="6:6" ht="15" customHeight="1" x14ac:dyDescent="0.35">
      <c r="F1183" s="17"/>
    </row>
    <row r="1184" spans="6:6" ht="15" customHeight="1" x14ac:dyDescent="0.35">
      <c r="F1184" s="17"/>
    </row>
    <row r="1185" spans="6:6" ht="15" customHeight="1" x14ac:dyDescent="0.35">
      <c r="F1185" s="17"/>
    </row>
    <row r="1186" spans="6:6" ht="15" customHeight="1" x14ac:dyDescent="0.35">
      <c r="F1186" s="17"/>
    </row>
    <row r="1187" spans="6:6" ht="15" customHeight="1" x14ac:dyDescent="0.35">
      <c r="F1187" s="17"/>
    </row>
    <row r="1188" spans="6:6" ht="15" customHeight="1" x14ac:dyDescent="0.35">
      <c r="F1188" s="17"/>
    </row>
    <row r="1189" spans="6:6" ht="15" customHeight="1" x14ac:dyDescent="0.35">
      <c r="F1189" s="17"/>
    </row>
    <row r="1190" spans="6:6" ht="15" customHeight="1" x14ac:dyDescent="0.35">
      <c r="F1190" s="17"/>
    </row>
    <row r="1191" spans="6:6" ht="15" customHeight="1" x14ac:dyDescent="0.35">
      <c r="F1191" s="17"/>
    </row>
    <row r="1192" spans="6:6" ht="15" customHeight="1" x14ac:dyDescent="0.35">
      <c r="F1192" s="17"/>
    </row>
    <row r="1193" spans="6:6" ht="15" customHeight="1" x14ac:dyDescent="0.35">
      <c r="F1193" s="17"/>
    </row>
    <row r="1194" spans="6:6" ht="15" customHeight="1" x14ac:dyDescent="0.35">
      <c r="F1194" s="17"/>
    </row>
    <row r="1195" spans="6:6" ht="15" customHeight="1" x14ac:dyDescent="0.35">
      <c r="F1195" s="17"/>
    </row>
    <row r="1196" spans="6:6" ht="15" customHeight="1" x14ac:dyDescent="0.35">
      <c r="F1196" s="17"/>
    </row>
    <row r="1197" spans="6:6" ht="15" customHeight="1" x14ac:dyDescent="0.35">
      <c r="F1197" s="17"/>
    </row>
    <row r="1198" spans="6:6" ht="15" customHeight="1" x14ac:dyDescent="0.35">
      <c r="F1198" s="17"/>
    </row>
    <row r="1199" spans="6:6" ht="15" customHeight="1" x14ac:dyDescent="0.35">
      <c r="F1199" s="17"/>
    </row>
    <row r="1200" spans="6:6" ht="15" customHeight="1" x14ac:dyDescent="0.35">
      <c r="F1200" s="17"/>
    </row>
    <row r="1201" spans="6:6" ht="15" customHeight="1" x14ac:dyDescent="0.35">
      <c r="F1201" s="17"/>
    </row>
    <row r="1202" spans="6:6" ht="15" customHeight="1" x14ac:dyDescent="0.35">
      <c r="F1202" s="17"/>
    </row>
    <row r="1203" spans="6:6" ht="15" customHeight="1" x14ac:dyDescent="0.35">
      <c r="F1203" s="17"/>
    </row>
    <row r="1204" spans="6:6" ht="15" customHeight="1" x14ac:dyDescent="0.35">
      <c r="F1204" s="17"/>
    </row>
    <row r="1205" spans="6:6" ht="15" customHeight="1" x14ac:dyDescent="0.35">
      <c r="F1205" s="17"/>
    </row>
    <row r="1206" spans="6:6" ht="15" customHeight="1" x14ac:dyDescent="0.35">
      <c r="F1206" s="17"/>
    </row>
    <row r="1207" spans="6:6" ht="15" customHeight="1" x14ac:dyDescent="0.35">
      <c r="F1207" s="17"/>
    </row>
    <row r="1208" spans="6:6" ht="15" customHeight="1" x14ac:dyDescent="0.35">
      <c r="F1208" s="17"/>
    </row>
    <row r="1209" spans="6:6" ht="15" customHeight="1" x14ac:dyDescent="0.35">
      <c r="F1209" s="17"/>
    </row>
    <row r="1210" spans="6:6" ht="15" customHeight="1" x14ac:dyDescent="0.35">
      <c r="F1210" s="17"/>
    </row>
    <row r="1211" spans="6:6" ht="15" customHeight="1" x14ac:dyDescent="0.35">
      <c r="F1211" s="17"/>
    </row>
    <row r="1212" spans="6:6" ht="15" customHeight="1" x14ac:dyDescent="0.35">
      <c r="F1212" s="17"/>
    </row>
    <row r="1213" spans="6:6" ht="15" customHeight="1" x14ac:dyDescent="0.35">
      <c r="F1213" s="17"/>
    </row>
    <row r="1214" spans="6:6" ht="15" customHeight="1" x14ac:dyDescent="0.35">
      <c r="F1214" s="17"/>
    </row>
    <row r="1215" spans="6:6" ht="15" customHeight="1" x14ac:dyDescent="0.35">
      <c r="F1215" s="17"/>
    </row>
    <row r="1216" spans="6:6" ht="15" customHeight="1" x14ac:dyDescent="0.35">
      <c r="F1216" s="17"/>
    </row>
    <row r="1217" spans="6:6" ht="15" customHeight="1" x14ac:dyDescent="0.35">
      <c r="F1217" s="17"/>
    </row>
    <row r="1218" spans="6:6" ht="15" customHeight="1" x14ac:dyDescent="0.35">
      <c r="F1218" s="17"/>
    </row>
    <row r="1219" spans="6:6" ht="15" customHeight="1" x14ac:dyDescent="0.35">
      <c r="F1219" s="17"/>
    </row>
    <row r="1220" spans="6:6" ht="15" customHeight="1" x14ac:dyDescent="0.35">
      <c r="F1220" s="17"/>
    </row>
    <row r="1221" spans="6:6" ht="15" customHeight="1" x14ac:dyDescent="0.35">
      <c r="F1221" s="17"/>
    </row>
    <row r="1222" spans="6:6" ht="15" customHeight="1" x14ac:dyDescent="0.35">
      <c r="F1222" s="17"/>
    </row>
    <row r="1223" spans="6:6" ht="15" customHeight="1" x14ac:dyDescent="0.35">
      <c r="F1223" s="17"/>
    </row>
    <row r="1224" spans="6:6" ht="15" customHeight="1" x14ac:dyDescent="0.35">
      <c r="F1224" s="17"/>
    </row>
    <row r="1225" spans="6:6" ht="15" customHeight="1" x14ac:dyDescent="0.35">
      <c r="F1225" s="17"/>
    </row>
    <row r="1226" spans="6:6" ht="15" customHeight="1" x14ac:dyDescent="0.35">
      <c r="F1226" s="17"/>
    </row>
    <row r="1227" spans="6:6" ht="15" customHeight="1" x14ac:dyDescent="0.35">
      <c r="F1227" s="17"/>
    </row>
    <row r="1228" spans="6:6" ht="15" customHeight="1" x14ac:dyDescent="0.35">
      <c r="F1228" s="17"/>
    </row>
    <row r="1229" spans="6:6" ht="15" customHeight="1" x14ac:dyDescent="0.35">
      <c r="F1229" s="17"/>
    </row>
    <row r="1230" spans="6:6" ht="15" customHeight="1" x14ac:dyDescent="0.35">
      <c r="F1230" s="17"/>
    </row>
    <row r="1231" spans="6:6" ht="15" customHeight="1" x14ac:dyDescent="0.35">
      <c r="F1231" s="17"/>
    </row>
    <row r="1232" spans="6:6" ht="15" customHeight="1" x14ac:dyDescent="0.35">
      <c r="F1232" s="17"/>
    </row>
    <row r="1233" spans="6:6" ht="15" customHeight="1" x14ac:dyDescent="0.35">
      <c r="F1233" s="17"/>
    </row>
    <row r="1234" spans="6:6" ht="15" customHeight="1" x14ac:dyDescent="0.35">
      <c r="F1234" s="17"/>
    </row>
    <row r="1235" spans="6:6" ht="15" customHeight="1" x14ac:dyDescent="0.35">
      <c r="F1235" s="17"/>
    </row>
    <row r="1236" spans="6:6" ht="15" customHeight="1" x14ac:dyDescent="0.35">
      <c r="F1236" s="17"/>
    </row>
    <row r="1237" spans="6:6" ht="15" customHeight="1" x14ac:dyDescent="0.35">
      <c r="F1237" s="17"/>
    </row>
    <row r="1238" spans="6:6" ht="15" customHeight="1" x14ac:dyDescent="0.35">
      <c r="F1238" s="17"/>
    </row>
    <row r="1239" spans="6:6" ht="15" customHeight="1" x14ac:dyDescent="0.35">
      <c r="F1239" s="17"/>
    </row>
    <row r="1240" spans="6:6" ht="15" customHeight="1" x14ac:dyDescent="0.35">
      <c r="F1240" s="17"/>
    </row>
    <row r="1241" spans="6:6" ht="15" customHeight="1" x14ac:dyDescent="0.35">
      <c r="F1241" s="17"/>
    </row>
    <row r="1242" spans="6:6" ht="15" customHeight="1" x14ac:dyDescent="0.35">
      <c r="F1242" s="17"/>
    </row>
    <row r="1243" spans="6:6" ht="15" customHeight="1" x14ac:dyDescent="0.35">
      <c r="F1243" s="17"/>
    </row>
    <row r="1244" spans="6:6" ht="15" customHeight="1" x14ac:dyDescent="0.35">
      <c r="F1244" s="17"/>
    </row>
    <row r="1245" spans="6:6" ht="15" customHeight="1" x14ac:dyDescent="0.35">
      <c r="F1245" s="17"/>
    </row>
    <row r="1246" spans="6:6" ht="15" customHeight="1" x14ac:dyDescent="0.35">
      <c r="F1246" s="17"/>
    </row>
    <row r="1247" spans="6:6" ht="15" customHeight="1" x14ac:dyDescent="0.35">
      <c r="F1247" s="17"/>
    </row>
    <row r="1248" spans="6:6" ht="15" customHeight="1" x14ac:dyDescent="0.35">
      <c r="F1248" s="17"/>
    </row>
    <row r="1249" spans="6:6" ht="15" customHeight="1" x14ac:dyDescent="0.35">
      <c r="F1249" s="17"/>
    </row>
    <row r="1250" spans="6:6" ht="15" customHeight="1" x14ac:dyDescent="0.35">
      <c r="F1250" s="17"/>
    </row>
    <row r="1251" spans="6:6" ht="15" customHeight="1" x14ac:dyDescent="0.35">
      <c r="F1251" s="17"/>
    </row>
    <row r="1252" spans="6:6" ht="15" customHeight="1" x14ac:dyDescent="0.35">
      <c r="F1252" s="17"/>
    </row>
    <row r="1253" spans="6:6" ht="15" customHeight="1" x14ac:dyDescent="0.35">
      <c r="F1253" s="17"/>
    </row>
    <row r="1254" spans="6:6" ht="15" customHeight="1" x14ac:dyDescent="0.35">
      <c r="F1254" s="17"/>
    </row>
    <row r="1255" spans="6:6" ht="15" customHeight="1" x14ac:dyDescent="0.35">
      <c r="F1255" s="17"/>
    </row>
    <row r="1256" spans="6:6" ht="15" customHeight="1" x14ac:dyDescent="0.35">
      <c r="F1256" s="17"/>
    </row>
    <row r="1257" spans="6:6" ht="15" customHeight="1" x14ac:dyDescent="0.35">
      <c r="F1257" s="17"/>
    </row>
    <row r="1258" spans="6:6" ht="15" customHeight="1" x14ac:dyDescent="0.35">
      <c r="F1258" s="17"/>
    </row>
    <row r="1259" spans="6:6" ht="15" customHeight="1" x14ac:dyDescent="0.35">
      <c r="F1259" s="17"/>
    </row>
    <row r="1260" spans="6:6" ht="15" customHeight="1" x14ac:dyDescent="0.35">
      <c r="F1260" s="17"/>
    </row>
    <row r="1261" spans="6:6" ht="15" customHeight="1" x14ac:dyDescent="0.35">
      <c r="F1261" s="17"/>
    </row>
    <row r="1262" spans="6:6" ht="15" customHeight="1" x14ac:dyDescent="0.35">
      <c r="F1262" s="17"/>
    </row>
    <row r="1263" spans="6:6" ht="15" customHeight="1" x14ac:dyDescent="0.35">
      <c r="F1263" s="17"/>
    </row>
    <row r="1264" spans="6:6" ht="15" customHeight="1" x14ac:dyDescent="0.35">
      <c r="F1264" s="17"/>
    </row>
    <row r="1265" spans="6:6" ht="15" customHeight="1" x14ac:dyDescent="0.35">
      <c r="F1265" s="17"/>
    </row>
    <row r="1266" spans="6:6" ht="15" customHeight="1" x14ac:dyDescent="0.35">
      <c r="F1266" s="17"/>
    </row>
    <row r="1267" spans="6:6" ht="15" customHeight="1" x14ac:dyDescent="0.35">
      <c r="F1267" s="17"/>
    </row>
    <row r="1268" spans="6:6" ht="15" customHeight="1" x14ac:dyDescent="0.35">
      <c r="F1268" s="17"/>
    </row>
    <row r="1269" spans="6:6" ht="15" customHeight="1" x14ac:dyDescent="0.35">
      <c r="F1269" s="17"/>
    </row>
    <row r="1270" spans="6:6" ht="15" customHeight="1" x14ac:dyDescent="0.35">
      <c r="F1270" s="17"/>
    </row>
    <row r="1271" spans="6:6" ht="15" customHeight="1" x14ac:dyDescent="0.35">
      <c r="F1271" s="17"/>
    </row>
    <row r="1272" spans="6:6" ht="15" customHeight="1" x14ac:dyDescent="0.35">
      <c r="F1272" s="17"/>
    </row>
    <row r="1273" spans="6:6" ht="15" customHeight="1" x14ac:dyDescent="0.35">
      <c r="F1273" s="17"/>
    </row>
    <row r="1274" spans="6:6" ht="15" customHeight="1" x14ac:dyDescent="0.35">
      <c r="F1274" s="17"/>
    </row>
    <row r="1275" spans="6:6" ht="15" customHeight="1" x14ac:dyDescent="0.35">
      <c r="F1275" s="17"/>
    </row>
    <row r="1276" spans="6:6" ht="15" customHeight="1" x14ac:dyDescent="0.35">
      <c r="F1276" s="17"/>
    </row>
    <row r="1277" spans="6:6" ht="15" customHeight="1" x14ac:dyDescent="0.35">
      <c r="F1277" s="17"/>
    </row>
    <row r="1278" spans="6:6" ht="15" customHeight="1" x14ac:dyDescent="0.35">
      <c r="F1278" s="17"/>
    </row>
    <row r="1279" spans="6:6" ht="15" customHeight="1" x14ac:dyDescent="0.35">
      <c r="F1279" s="17"/>
    </row>
    <row r="1280" spans="6:6" ht="15" customHeight="1" x14ac:dyDescent="0.35">
      <c r="F1280" s="17"/>
    </row>
    <row r="1281" spans="6:6" ht="15" customHeight="1" x14ac:dyDescent="0.35">
      <c r="F1281" s="17"/>
    </row>
    <row r="1282" spans="6:6" ht="15" customHeight="1" x14ac:dyDescent="0.35">
      <c r="F1282" s="17"/>
    </row>
    <row r="1283" spans="6:6" ht="15" customHeight="1" x14ac:dyDescent="0.35">
      <c r="F1283" s="17"/>
    </row>
    <row r="1284" spans="6:6" ht="15" customHeight="1" x14ac:dyDescent="0.35">
      <c r="F1284" s="17"/>
    </row>
    <row r="1285" spans="6:6" ht="15" customHeight="1" x14ac:dyDescent="0.35">
      <c r="F1285" s="17"/>
    </row>
    <row r="1286" spans="6:6" ht="15" customHeight="1" x14ac:dyDescent="0.35">
      <c r="F1286" s="17"/>
    </row>
    <row r="1287" spans="6:6" ht="15" customHeight="1" x14ac:dyDescent="0.35">
      <c r="F1287" s="17"/>
    </row>
    <row r="1288" spans="6:6" ht="15" customHeight="1" x14ac:dyDescent="0.35">
      <c r="F1288" s="17"/>
    </row>
    <row r="1289" spans="6:6" ht="15" customHeight="1" x14ac:dyDescent="0.35">
      <c r="F1289" s="17"/>
    </row>
    <row r="1290" spans="6:6" ht="15" customHeight="1" x14ac:dyDescent="0.35">
      <c r="F1290" s="17"/>
    </row>
    <row r="1291" spans="6:6" ht="15" customHeight="1" x14ac:dyDescent="0.35">
      <c r="F1291" s="17"/>
    </row>
    <row r="1292" spans="6:6" ht="15" customHeight="1" x14ac:dyDescent="0.35">
      <c r="F1292" s="17"/>
    </row>
    <row r="1293" spans="6:6" ht="15" customHeight="1" x14ac:dyDescent="0.35">
      <c r="F1293" s="17"/>
    </row>
    <row r="1294" spans="6:6" ht="15" customHeight="1" x14ac:dyDescent="0.35">
      <c r="F1294" s="17"/>
    </row>
    <row r="1295" spans="6:6" ht="15" customHeight="1" x14ac:dyDescent="0.35">
      <c r="F1295" s="17"/>
    </row>
    <row r="1296" spans="6:6" ht="15" customHeight="1" x14ac:dyDescent="0.35">
      <c r="F1296" s="17"/>
    </row>
    <row r="1297" spans="6:6" ht="15" customHeight="1" x14ac:dyDescent="0.35">
      <c r="F1297" s="17"/>
    </row>
    <row r="1298" spans="6:6" ht="15" customHeight="1" x14ac:dyDescent="0.35">
      <c r="F1298" s="17"/>
    </row>
    <row r="1299" spans="6:6" ht="15" customHeight="1" x14ac:dyDescent="0.35">
      <c r="F1299" s="17"/>
    </row>
    <row r="1300" spans="6:6" ht="15" customHeight="1" x14ac:dyDescent="0.35">
      <c r="F1300" s="17"/>
    </row>
    <row r="1301" spans="6:6" ht="15" customHeight="1" x14ac:dyDescent="0.35">
      <c r="F1301" s="17"/>
    </row>
    <row r="1302" spans="6:6" ht="15" customHeight="1" x14ac:dyDescent="0.35">
      <c r="F1302" s="17"/>
    </row>
    <row r="1303" spans="6:6" ht="15" customHeight="1" x14ac:dyDescent="0.35">
      <c r="F1303" s="17"/>
    </row>
    <row r="1304" spans="6:6" ht="15" customHeight="1" x14ac:dyDescent="0.35">
      <c r="F1304" s="17"/>
    </row>
    <row r="1305" spans="6:6" ht="15" customHeight="1" x14ac:dyDescent="0.35">
      <c r="F1305" s="17"/>
    </row>
    <row r="1306" spans="6:6" ht="15" customHeight="1" x14ac:dyDescent="0.35">
      <c r="F1306" s="17"/>
    </row>
    <row r="1307" spans="6:6" ht="15" customHeight="1" x14ac:dyDescent="0.35">
      <c r="F1307" s="17"/>
    </row>
    <row r="1308" spans="6:6" ht="15" customHeight="1" x14ac:dyDescent="0.35">
      <c r="F1308" s="17"/>
    </row>
    <row r="1309" spans="6:6" ht="15" customHeight="1" x14ac:dyDescent="0.35">
      <c r="F1309" s="17"/>
    </row>
    <row r="1310" spans="6:6" ht="15" customHeight="1" x14ac:dyDescent="0.35">
      <c r="F1310" s="17"/>
    </row>
    <row r="1311" spans="6:6" ht="15" customHeight="1" x14ac:dyDescent="0.35">
      <c r="F1311" s="17"/>
    </row>
    <row r="1312" spans="6:6" ht="15" customHeight="1" x14ac:dyDescent="0.35">
      <c r="F1312" s="17"/>
    </row>
    <row r="1313" spans="6:6" ht="15" customHeight="1" x14ac:dyDescent="0.35">
      <c r="F1313" s="17"/>
    </row>
    <row r="1314" spans="6:6" ht="15" customHeight="1" x14ac:dyDescent="0.35">
      <c r="F1314" s="17"/>
    </row>
    <row r="1315" spans="6:6" ht="15" customHeight="1" x14ac:dyDescent="0.35">
      <c r="F1315" s="17"/>
    </row>
    <row r="1316" spans="6:6" ht="15" customHeight="1" x14ac:dyDescent="0.35">
      <c r="F1316" s="17"/>
    </row>
    <row r="1317" spans="6:6" ht="15" customHeight="1" x14ac:dyDescent="0.35">
      <c r="F1317" s="17"/>
    </row>
    <row r="1318" spans="6:6" ht="15" customHeight="1" x14ac:dyDescent="0.35">
      <c r="F1318" s="17"/>
    </row>
    <row r="1319" spans="6:6" ht="15" customHeight="1" x14ac:dyDescent="0.35">
      <c r="F1319" s="17"/>
    </row>
    <row r="1320" spans="6:6" ht="15" customHeight="1" x14ac:dyDescent="0.35">
      <c r="F1320" s="17"/>
    </row>
    <row r="1321" spans="6:6" ht="15" customHeight="1" x14ac:dyDescent="0.35">
      <c r="F1321" s="17"/>
    </row>
    <row r="1322" spans="6:6" ht="15" customHeight="1" x14ac:dyDescent="0.35">
      <c r="F1322" s="17"/>
    </row>
    <row r="1323" spans="6:6" ht="15" customHeight="1" x14ac:dyDescent="0.35">
      <c r="F1323" s="17"/>
    </row>
    <row r="1324" spans="6:6" ht="15" customHeight="1" x14ac:dyDescent="0.35">
      <c r="F1324" s="17"/>
    </row>
    <row r="1325" spans="6:6" ht="15" customHeight="1" x14ac:dyDescent="0.35">
      <c r="F1325" s="17"/>
    </row>
    <row r="1326" spans="6:6" ht="15" customHeight="1" x14ac:dyDescent="0.35">
      <c r="F1326" s="17"/>
    </row>
    <row r="1327" spans="6:6" ht="15" customHeight="1" x14ac:dyDescent="0.35">
      <c r="F1327" s="17"/>
    </row>
    <row r="1328" spans="6:6" ht="15" customHeight="1" x14ac:dyDescent="0.35">
      <c r="F1328" s="17"/>
    </row>
    <row r="1329" spans="6:6" ht="15" customHeight="1" x14ac:dyDescent="0.35">
      <c r="F1329" s="17"/>
    </row>
    <row r="1330" spans="6:6" ht="15" customHeight="1" x14ac:dyDescent="0.35">
      <c r="F1330" s="17"/>
    </row>
    <row r="1331" spans="6:6" ht="15" customHeight="1" x14ac:dyDescent="0.35">
      <c r="F1331" s="17"/>
    </row>
    <row r="1332" spans="6:6" ht="15" customHeight="1" x14ac:dyDescent="0.35">
      <c r="F1332" s="17"/>
    </row>
    <row r="1333" spans="6:6" ht="15" customHeight="1" x14ac:dyDescent="0.35">
      <c r="F1333" s="17"/>
    </row>
    <row r="1334" spans="6:6" ht="15" customHeight="1" x14ac:dyDescent="0.35">
      <c r="F1334" s="17"/>
    </row>
    <row r="1335" spans="6:6" ht="15" customHeight="1" x14ac:dyDescent="0.35">
      <c r="F1335" s="17"/>
    </row>
    <row r="1336" spans="6:6" ht="15" customHeight="1" x14ac:dyDescent="0.35">
      <c r="F1336" s="17"/>
    </row>
    <row r="1337" spans="6:6" ht="15" customHeight="1" x14ac:dyDescent="0.35">
      <c r="F1337" s="17"/>
    </row>
    <row r="1338" spans="6:6" ht="15" customHeight="1" x14ac:dyDescent="0.35">
      <c r="F1338" s="17"/>
    </row>
    <row r="1339" spans="6:6" ht="15" customHeight="1" x14ac:dyDescent="0.35">
      <c r="F1339" s="17"/>
    </row>
    <row r="1340" spans="6:6" ht="15" customHeight="1" x14ac:dyDescent="0.35">
      <c r="F1340" s="17"/>
    </row>
    <row r="1341" spans="6:6" ht="15" customHeight="1" x14ac:dyDescent="0.35">
      <c r="F1341" s="17"/>
    </row>
    <row r="1342" spans="6:6" ht="15" customHeight="1" x14ac:dyDescent="0.35">
      <c r="F1342" s="17"/>
    </row>
    <row r="1343" spans="6:6" ht="15" customHeight="1" x14ac:dyDescent="0.35">
      <c r="F1343" s="17"/>
    </row>
    <row r="1344" spans="6:6" ht="15" customHeight="1" x14ac:dyDescent="0.35">
      <c r="F1344" s="17"/>
    </row>
    <row r="1345" spans="6:6" ht="15" customHeight="1" x14ac:dyDescent="0.35">
      <c r="F1345" s="17"/>
    </row>
    <row r="1346" spans="6:6" ht="15" customHeight="1" x14ac:dyDescent="0.35">
      <c r="F1346" s="17"/>
    </row>
    <row r="1347" spans="6:6" ht="15" customHeight="1" x14ac:dyDescent="0.35">
      <c r="F1347" s="17"/>
    </row>
    <row r="1348" spans="6:6" ht="15" customHeight="1" x14ac:dyDescent="0.35">
      <c r="F1348" s="17"/>
    </row>
    <row r="1349" spans="6:6" ht="15" customHeight="1" x14ac:dyDescent="0.35">
      <c r="F1349" s="17"/>
    </row>
    <row r="1350" spans="6:6" ht="15" customHeight="1" x14ac:dyDescent="0.35">
      <c r="F1350" s="17"/>
    </row>
    <row r="1351" spans="6:6" ht="15" customHeight="1" x14ac:dyDescent="0.35">
      <c r="F1351" s="17"/>
    </row>
    <row r="1352" spans="6:6" ht="15" customHeight="1" x14ac:dyDescent="0.35">
      <c r="F1352" s="17"/>
    </row>
    <row r="1353" spans="6:6" ht="15" customHeight="1" x14ac:dyDescent="0.35">
      <c r="F1353" s="17"/>
    </row>
    <row r="1354" spans="6:6" ht="15" customHeight="1" x14ac:dyDescent="0.35">
      <c r="F1354" s="17"/>
    </row>
    <row r="1355" spans="6:6" ht="15" customHeight="1" x14ac:dyDescent="0.35">
      <c r="F1355" s="17"/>
    </row>
    <row r="1356" spans="6:6" ht="15" customHeight="1" x14ac:dyDescent="0.35">
      <c r="F1356" s="17"/>
    </row>
    <row r="1357" spans="6:6" ht="15" customHeight="1" x14ac:dyDescent="0.35">
      <c r="F1357" s="17"/>
    </row>
    <row r="1358" spans="6:6" ht="15" customHeight="1" x14ac:dyDescent="0.35">
      <c r="F1358" s="17"/>
    </row>
    <row r="1359" spans="6:6" ht="15" customHeight="1" x14ac:dyDescent="0.35">
      <c r="F1359" s="17"/>
    </row>
    <row r="1360" spans="6:6" ht="15" customHeight="1" x14ac:dyDescent="0.35">
      <c r="F1360" s="17"/>
    </row>
    <row r="1361" spans="6:6" ht="15" customHeight="1" x14ac:dyDescent="0.35">
      <c r="F1361" s="17"/>
    </row>
    <row r="1362" spans="6:6" ht="15" customHeight="1" x14ac:dyDescent="0.35">
      <c r="F1362" s="17"/>
    </row>
    <row r="1363" spans="6:6" ht="15" customHeight="1" x14ac:dyDescent="0.35">
      <c r="F1363" s="17"/>
    </row>
    <row r="1364" spans="6:6" ht="15" customHeight="1" x14ac:dyDescent="0.35">
      <c r="F1364" s="17"/>
    </row>
    <row r="1365" spans="6:6" ht="15" customHeight="1" x14ac:dyDescent="0.35">
      <c r="F1365" s="17"/>
    </row>
    <row r="1366" spans="6:6" ht="15" customHeight="1" x14ac:dyDescent="0.35">
      <c r="F1366" s="17"/>
    </row>
    <row r="1367" spans="6:6" ht="15" customHeight="1" x14ac:dyDescent="0.35">
      <c r="F1367" s="17"/>
    </row>
    <row r="1368" spans="6:6" ht="15" customHeight="1" x14ac:dyDescent="0.35">
      <c r="F1368" s="17"/>
    </row>
    <row r="1369" spans="6:6" ht="15" customHeight="1" x14ac:dyDescent="0.35">
      <c r="F1369" s="17"/>
    </row>
    <row r="1370" spans="6:6" ht="15" customHeight="1" x14ac:dyDescent="0.35">
      <c r="F1370" s="17"/>
    </row>
    <row r="1371" spans="6:6" ht="15" customHeight="1" x14ac:dyDescent="0.35">
      <c r="F1371" s="17"/>
    </row>
    <row r="1372" spans="6:6" ht="15" customHeight="1" x14ac:dyDescent="0.35">
      <c r="F1372" s="17"/>
    </row>
    <row r="1373" spans="6:6" ht="15" customHeight="1" x14ac:dyDescent="0.35">
      <c r="F1373" s="17"/>
    </row>
    <row r="1374" spans="6:6" ht="15" customHeight="1" x14ac:dyDescent="0.35">
      <c r="F1374" s="17"/>
    </row>
    <row r="1375" spans="6:6" ht="15" customHeight="1" x14ac:dyDescent="0.35">
      <c r="F1375" s="17"/>
    </row>
    <row r="1376" spans="6:6" ht="15" customHeight="1" x14ac:dyDescent="0.35">
      <c r="F1376" s="17"/>
    </row>
    <row r="1377" spans="6:6" ht="15" customHeight="1" x14ac:dyDescent="0.35">
      <c r="F1377" s="17"/>
    </row>
    <row r="1378" spans="6:6" ht="15" customHeight="1" x14ac:dyDescent="0.35">
      <c r="F1378" s="17"/>
    </row>
    <row r="1379" spans="6:6" ht="15" customHeight="1" x14ac:dyDescent="0.35">
      <c r="F1379" s="17"/>
    </row>
    <row r="1380" spans="6:6" ht="15" customHeight="1" x14ac:dyDescent="0.35">
      <c r="F1380" s="17"/>
    </row>
    <row r="1381" spans="6:6" ht="15" customHeight="1" x14ac:dyDescent="0.35">
      <c r="F1381" s="17"/>
    </row>
    <row r="1382" spans="6:6" ht="15" customHeight="1" x14ac:dyDescent="0.35">
      <c r="F1382" s="17"/>
    </row>
    <row r="1383" spans="6:6" ht="15" customHeight="1" x14ac:dyDescent="0.35">
      <c r="F1383" s="17"/>
    </row>
    <row r="1384" spans="6:6" ht="15" customHeight="1" x14ac:dyDescent="0.35">
      <c r="F1384" s="17"/>
    </row>
    <row r="1385" spans="6:6" ht="15" customHeight="1" x14ac:dyDescent="0.35">
      <c r="F1385" s="17"/>
    </row>
    <row r="1386" spans="6:6" ht="15" customHeight="1" x14ac:dyDescent="0.35">
      <c r="F1386" s="17"/>
    </row>
    <row r="1387" spans="6:6" ht="15" customHeight="1" x14ac:dyDescent="0.35">
      <c r="F1387" s="17"/>
    </row>
    <row r="1388" spans="6:6" ht="15" customHeight="1" x14ac:dyDescent="0.35">
      <c r="F1388" s="17"/>
    </row>
    <row r="1389" spans="6:6" ht="15" customHeight="1" x14ac:dyDescent="0.35">
      <c r="F1389" s="17"/>
    </row>
    <row r="1390" spans="6:6" ht="15" customHeight="1" x14ac:dyDescent="0.35">
      <c r="F1390" s="17"/>
    </row>
    <row r="1391" spans="6:6" ht="15" customHeight="1" x14ac:dyDescent="0.35">
      <c r="F1391" s="17"/>
    </row>
    <row r="1392" spans="6:6" ht="15" customHeight="1" x14ac:dyDescent="0.35">
      <c r="F1392" s="17"/>
    </row>
    <row r="1393" spans="6:6" ht="15" customHeight="1" x14ac:dyDescent="0.35">
      <c r="F1393" s="17"/>
    </row>
    <row r="1394" spans="6:6" ht="15" customHeight="1" x14ac:dyDescent="0.35">
      <c r="F1394" s="17"/>
    </row>
    <row r="1395" spans="6:6" ht="15" customHeight="1" x14ac:dyDescent="0.35">
      <c r="F1395" s="17"/>
    </row>
    <row r="1396" spans="6:6" ht="15" customHeight="1" x14ac:dyDescent="0.35">
      <c r="F1396" s="17"/>
    </row>
    <row r="1397" spans="6:6" ht="15" customHeight="1" x14ac:dyDescent="0.35">
      <c r="F1397" s="17"/>
    </row>
    <row r="1398" spans="6:6" ht="15" customHeight="1" x14ac:dyDescent="0.35">
      <c r="F1398" s="17"/>
    </row>
    <row r="1399" spans="6:6" ht="15" customHeight="1" x14ac:dyDescent="0.35">
      <c r="F1399" s="17"/>
    </row>
    <row r="1400" spans="6:6" ht="15" customHeight="1" x14ac:dyDescent="0.35">
      <c r="F1400" s="17"/>
    </row>
    <row r="1401" spans="6:6" ht="15" customHeight="1" x14ac:dyDescent="0.35">
      <c r="F1401" s="17"/>
    </row>
    <row r="1402" spans="6:6" ht="15" customHeight="1" x14ac:dyDescent="0.35">
      <c r="F1402" s="17"/>
    </row>
    <row r="1403" spans="6:6" ht="15" customHeight="1" x14ac:dyDescent="0.35">
      <c r="F1403" s="17"/>
    </row>
    <row r="1404" spans="6:6" ht="15" customHeight="1" x14ac:dyDescent="0.35">
      <c r="F1404" s="17"/>
    </row>
    <row r="1405" spans="6:6" ht="15" customHeight="1" x14ac:dyDescent="0.35">
      <c r="F1405" s="17"/>
    </row>
    <row r="1406" spans="6:6" ht="15" customHeight="1" x14ac:dyDescent="0.35">
      <c r="F1406" s="17"/>
    </row>
    <row r="1407" spans="6:6" ht="15" customHeight="1" x14ac:dyDescent="0.35">
      <c r="F1407" s="17"/>
    </row>
    <row r="1408" spans="6:6" ht="15" customHeight="1" x14ac:dyDescent="0.35">
      <c r="F1408" s="17"/>
    </row>
    <row r="1409" spans="6:6" ht="15" customHeight="1" x14ac:dyDescent="0.35">
      <c r="F1409" s="17"/>
    </row>
    <row r="1410" spans="6:6" ht="15" customHeight="1" x14ac:dyDescent="0.35">
      <c r="F1410" s="17"/>
    </row>
    <row r="1411" spans="6:6" ht="15" customHeight="1" x14ac:dyDescent="0.35">
      <c r="F1411" s="17"/>
    </row>
    <row r="1412" spans="6:6" ht="15" customHeight="1" x14ac:dyDescent="0.35">
      <c r="F1412" s="17"/>
    </row>
    <row r="1413" spans="6:6" ht="15" customHeight="1" x14ac:dyDescent="0.35">
      <c r="F1413" s="17"/>
    </row>
    <row r="1414" spans="6:6" ht="15" customHeight="1" x14ac:dyDescent="0.35">
      <c r="F1414" s="17"/>
    </row>
    <row r="1415" spans="6:6" ht="15" customHeight="1" x14ac:dyDescent="0.35">
      <c r="F1415" s="17"/>
    </row>
    <row r="1416" spans="6:6" ht="15" customHeight="1" x14ac:dyDescent="0.35">
      <c r="F1416" s="17"/>
    </row>
    <row r="1417" spans="6:6" ht="15" customHeight="1" x14ac:dyDescent="0.35">
      <c r="F1417" s="17"/>
    </row>
    <row r="1418" spans="6:6" ht="15" customHeight="1" x14ac:dyDescent="0.35">
      <c r="F1418" s="17"/>
    </row>
    <row r="1419" spans="6:6" ht="15" customHeight="1" x14ac:dyDescent="0.35">
      <c r="F1419" s="17"/>
    </row>
    <row r="1420" spans="6:6" ht="15" customHeight="1" x14ac:dyDescent="0.35">
      <c r="F1420" s="17"/>
    </row>
    <row r="1421" spans="6:6" ht="15" customHeight="1" x14ac:dyDescent="0.35">
      <c r="F1421" s="17"/>
    </row>
    <row r="1422" spans="6:6" ht="15" customHeight="1" x14ac:dyDescent="0.35">
      <c r="F1422" s="17"/>
    </row>
    <row r="1423" spans="6:6" ht="15" customHeight="1" x14ac:dyDescent="0.35">
      <c r="F1423" s="17"/>
    </row>
    <row r="1424" spans="6:6" ht="15" customHeight="1" x14ac:dyDescent="0.35">
      <c r="F1424" s="17"/>
    </row>
    <row r="1425" spans="6:6" ht="15" customHeight="1" x14ac:dyDescent="0.35">
      <c r="F1425" s="17"/>
    </row>
    <row r="1426" spans="6:6" ht="15" customHeight="1" x14ac:dyDescent="0.35">
      <c r="F1426" s="17"/>
    </row>
    <row r="1427" spans="6:6" ht="15" customHeight="1" x14ac:dyDescent="0.35">
      <c r="F1427" s="17"/>
    </row>
    <row r="1428" spans="6:6" ht="15" customHeight="1" x14ac:dyDescent="0.35">
      <c r="F1428" s="17"/>
    </row>
    <row r="1429" spans="6:6" ht="15" customHeight="1" x14ac:dyDescent="0.35">
      <c r="F1429" s="17"/>
    </row>
    <row r="1430" spans="6:6" ht="15" customHeight="1" x14ac:dyDescent="0.35">
      <c r="F1430" s="17"/>
    </row>
    <row r="1431" spans="6:6" ht="15" customHeight="1" x14ac:dyDescent="0.35">
      <c r="F1431" s="17"/>
    </row>
    <row r="1432" spans="6:6" ht="15" customHeight="1" x14ac:dyDescent="0.35">
      <c r="F1432" s="17"/>
    </row>
    <row r="1433" spans="6:6" ht="15" customHeight="1" x14ac:dyDescent="0.35">
      <c r="F1433" s="17"/>
    </row>
    <row r="1434" spans="6:6" ht="15" customHeight="1" x14ac:dyDescent="0.35">
      <c r="F1434" s="17"/>
    </row>
    <row r="1435" spans="6:6" ht="15" customHeight="1" x14ac:dyDescent="0.35">
      <c r="F1435" s="17"/>
    </row>
    <row r="1436" spans="6:6" ht="15" customHeight="1" x14ac:dyDescent="0.35">
      <c r="F1436" s="17"/>
    </row>
    <row r="1437" spans="6:6" ht="15" customHeight="1" x14ac:dyDescent="0.35">
      <c r="F1437" s="17"/>
    </row>
    <row r="1438" spans="6:6" ht="15" customHeight="1" x14ac:dyDescent="0.35">
      <c r="F1438" s="17"/>
    </row>
    <row r="1439" spans="6:6" ht="15" customHeight="1" x14ac:dyDescent="0.35">
      <c r="F1439" s="17"/>
    </row>
    <row r="1440" spans="6:6" ht="15" customHeight="1" x14ac:dyDescent="0.35">
      <c r="F1440" s="17"/>
    </row>
    <row r="1441" spans="6:6" ht="15" customHeight="1" x14ac:dyDescent="0.35">
      <c r="F1441" s="17"/>
    </row>
    <row r="1442" spans="6:6" ht="15" customHeight="1" x14ac:dyDescent="0.35">
      <c r="F1442" s="17"/>
    </row>
    <row r="1443" spans="6:6" ht="15" customHeight="1" x14ac:dyDescent="0.35">
      <c r="F1443" s="17"/>
    </row>
    <row r="1444" spans="6:6" ht="15" customHeight="1" x14ac:dyDescent="0.35">
      <c r="F1444" s="17"/>
    </row>
    <row r="1445" spans="6:6" ht="15" customHeight="1" x14ac:dyDescent="0.35">
      <c r="F1445" s="17"/>
    </row>
    <row r="1446" spans="6:6" ht="15" customHeight="1" x14ac:dyDescent="0.35">
      <c r="F1446" s="17"/>
    </row>
    <row r="1447" spans="6:6" ht="15" customHeight="1" x14ac:dyDescent="0.35">
      <c r="F1447" s="17"/>
    </row>
    <row r="1448" spans="6:6" ht="15" customHeight="1" x14ac:dyDescent="0.35">
      <c r="F1448" s="17"/>
    </row>
    <row r="1449" spans="6:6" ht="15" customHeight="1" x14ac:dyDescent="0.35">
      <c r="F1449" s="17"/>
    </row>
    <row r="1450" spans="6:6" ht="15" customHeight="1" x14ac:dyDescent="0.35">
      <c r="F1450" s="17"/>
    </row>
    <row r="1451" spans="6:6" ht="15" customHeight="1" x14ac:dyDescent="0.35">
      <c r="F1451" s="17"/>
    </row>
    <row r="1452" spans="6:6" ht="15" customHeight="1" x14ac:dyDescent="0.35">
      <c r="F1452" s="17"/>
    </row>
    <row r="1453" spans="6:6" ht="15" customHeight="1" x14ac:dyDescent="0.35">
      <c r="F1453" s="17"/>
    </row>
    <row r="1454" spans="6:6" ht="15" customHeight="1" x14ac:dyDescent="0.35">
      <c r="F1454" s="17"/>
    </row>
    <row r="1455" spans="6:6" ht="15" customHeight="1" x14ac:dyDescent="0.35">
      <c r="F1455" s="17"/>
    </row>
    <row r="1456" spans="6:6" ht="15" customHeight="1" x14ac:dyDescent="0.35">
      <c r="F1456" s="17"/>
    </row>
    <row r="1457" spans="6:6" ht="15" customHeight="1" x14ac:dyDescent="0.35">
      <c r="F1457" s="17"/>
    </row>
    <row r="1458" spans="6:6" ht="15" customHeight="1" x14ac:dyDescent="0.35">
      <c r="F1458" s="17"/>
    </row>
    <row r="1459" spans="6:6" ht="15" customHeight="1" x14ac:dyDescent="0.35">
      <c r="F1459" s="17"/>
    </row>
    <row r="1460" spans="6:6" ht="15" customHeight="1" x14ac:dyDescent="0.35">
      <c r="F1460" s="17"/>
    </row>
    <row r="1461" spans="6:6" ht="15" customHeight="1" x14ac:dyDescent="0.35">
      <c r="F1461" s="17"/>
    </row>
    <row r="1462" spans="6:6" ht="15" customHeight="1" x14ac:dyDescent="0.35">
      <c r="F1462" s="17"/>
    </row>
    <row r="1463" spans="6:6" ht="15" customHeight="1" x14ac:dyDescent="0.35">
      <c r="F1463" s="17"/>
    </row>
    <row r="1464" spans="6:6" ht="15" customHeight="1" x14ac:dyDescent="0.35">
      <c r="F1464" s="17"/>
    </row>
    <row r="1465" spans="6:6" ht="15" customHeight="1" x14ac:dyDescent="0.35">
      <c r="F1465" s="17"/>
    </row>
    <row r="1466" spans="6:6" ht="15" customHeight="1" x14ac:dyDescent="0.35">
      <c r="F1466" s="17"/>
    </row>
    <row r="1467" spans="6:6" ht="15" customHeight="1" x14ac:dyDescent="0.35">
      <c r="F1467" s="17"/>
    </row>
    <row r="1468" spans="6:6" ht="15" customHeight="1" x14ac:dyDescent="0.35">
      <c r="F1468" s="17"/>
    </row>
    <row r="1469" spans="6:6" ht="15" customHeight="1" x14ac:dyDescent="0.35">
      <c r="F1469" s="17"/>
    </row>
    <row r="1470" spans="6:6" ht="15" customHeight="1" x14ac:dyDescent="0.35">
      <c r="F1470" s="17"/>
    </row>
    <row r="1471" spans="6:6" ht="15" customHeight="1" x14ac:dyDescent="0.35">
      <c r="F1471" s="17"/>
    </row>
    <row r="1472" spans="6:6" ht="15" customHeight="1" x14ac:dyDescent="0.35">
      <c r="F1472" s="17"/>
    </row>
    <row r="1473" spans="6:6" ht="15" customHeight="1" x14ac:dyDescent="0.35">
      <c r="F1473" s="17"/>
    </row>
    <row r="1474" spans="6:6" ht="15" customHeight="1" x14ac:dyDescent="0.35">
      <c r="F1474" s="17"/>
    </row>
    <row r="1475" spans="6:6" ht="15" customHeight="1" x14ac:dyDescent="0.35">
      <c r="F1475" s="17"/>
    </row>
    <row r="1476" spans="6:6" ht="15" customHeight="1" x14ac:dyDescent="0.35">
      <c r="F1476" s="17"/>
    </row>
    <row r="1477" spans="6:6" ht="15" customHeight="1" x14ac:dyDescent="0.35">
      <c r="F1477" s="17"/>
    </row>
    <row r="1478" spans="6:6" ht="15" customHeight="1" x14ac:dyDescent="0.35">
      <c r="F1478" s="17"/>
    </row>
    <row r="1479" spans="6:6" ht="15" customHeight="1" x14ac:dyDescent="0.35">
      <c r="F1479" s="17"/>
    </row>
    <row r="1480" spans="6:6" ht="15" customHeight="1" x14ac:dyDescent="0.35">
      <c r="F1480" s="17"/>
    </row>
    <row r="1481" spans="6:6" ht="15" customHeight="1" x14ac:dyDescent="0.35">
      <c r="F1481" s="17"/>
    </row>
    <row r="1482" spans="6:6" ht="15" customHeight="1" x14ac:dyDescent="0.35">
      <c r="F1482" s="17"/>
    </row>
    <row r="1483" spans="6:6" ht="15" customHeight="1" x14ac:dyDescent="0.35">
      <c r="F1483" s="17"/>
    </row>
    <row r="1484" spans="6:6" ht="15" customHeight="1" x14ac:dyDescent="0.35">
      <c r="F1484" s="17"/>
    </row>
    <row r="1485" spans="6:6" ht="15" customHeight="1" x14ac:dyDescent="0.35">
      <c r="F1485" s="17"/>
    </row>
    <row r="1486" spans="6:6" ht="15" customHeight="1" x14ac:dyDescent="0.35">
      <c r="F1486" s="17"/>
    </row>
    <row r="1487" spans="6:6" ht="15" customHeight="1" x14ac:dyDescent="0.35">
      <c r="F1487" s="17"/>
    </row>
    <row r="1488" spans="6:6" ht="15" customHeight="1" x14ac:dyDescent="0.35">
      <c r="F1488" s="17"/>
    </row>
    <row r="1489" spans="6:6" ht="15" customHeight="1" x14ac:dyDescent="0.35">
      <c r="F1489" s="17"/>
    </row>
    <row r="1490" spans="6:6" ht="15" customHeight="1" x14ac:dyDescent="0.35">
      <c r="F1490" s="17"/>
    </row>
    <row r="1491" spans="6:6" ht="15" customHeight="1" x14ac:dyDescent="0.35">
      <c r="F1491" s="17"/>
    </row>
    <row r="1492" spans="6:6" ht="15" customHeight="1" x14ac:dyDescent="0.35">
      <c r="F1492" s="17"/>
    </row>
    <row r="1493" spans="6:6" ht="15" customHeight="1" x14ac:dyDescent="0.35">
      <c r="F1493" s="17"/>
    </row>
    <row r="1494" spans="6:6" ht="15" customHeight="1" x14ac:dyDescent="0.35">
      <c r="F1494" s="17"/>
    </row>
    <row r="1495" spans="6:6" ht="15" customHeight="1" x14ac:dyDescent="0.35">
      <c r="F1495" s="17"/>
    </row>
    <row r="1496" spans="6:6" ht="15" customHeight="1" x14ac:dyDescent="0.35">
      <c r="F1496" s="17"/>
    </row>
    <row r="1497" spans="6:6" ht="15" customHeight="1" x14ac:dyDescent="0.35">
      <c r="F1497" s="17"/>
    </row>
    <row r="1498" spans="6:6" ht="15" customHeight="1" x14ac:dyDescent="0.35">
      <c r="F1498" s="17"/>
    </row>
    <row r="1499" spans="6:6" ht="15" customHeight="1" x14ac:dyDescent="0.35">
      <c r="F1499" s="17"/>
    </row>
    <row r="1500" spans="6:6" ht="15" customHeight="1" x14ac:dyDescent="0.35">
      <c r="F1500" s="17"/>
    </row>
    <row r="1501" spans="6:6" ht="15" customHeight="1" x14ac:dyDescent="0.35">
      <c r="F1501" s="17"/>
    </row>
    <row r="1502" spans="6:6" ht="15" customHeight="1" x14ac:dyDescent="0.35">
      <c r="F1502" s="17"/>
    </row>
    <row r="1503" spans="6:6" ht="15" customHeight="1" x14ac:dyDescent="0.35">
      <c r="F1503" s="17"/>
    </row>
    <row r="1504" spans="6:6" ht="15" customHeight="1" x14ac:dyDescent="0.35">
      <c r="F1504" s="17"/>
    </row>
    <row r="1505" spans="6:6" ht="15" customHeight="1" x14ac:dyDescent="0.35">
      <c r="F1505" s="17"/>
    </row>
    <row r="1506" spans="6:6" ht="15" customHeight="1" x14ac:dyDescent="0.35">
      <c r="F1506" s="17"/>
    </row>
    <row r="1507" spans="6:6" ht="15" customHeight="1" x14ac:dyDescent="0.35">
      <c r="F1507" s="17"/>
    </row>
    <row r="1508" spans="6:6" ht="15" customHeight="1" x14ac:dyDescent="0.35">
      <c r="F1508" s="17"/>
    </row>
    <row r="1509" spans="6:6" ht="15" customHeight="1" x14ac:dyDescent="0.35">
      <c r="F1509" s="17"/>
    </row>
    <row r="1510" spans="6:6" ht="15" customHeight="1" x14ac:dyDescent="0.35">
      <c r="F1510" s="17"/>
    </row>
    <row r="1511" spans="6:6" ht="15" customHeight="1" x14ac:dyDescent="0.35">
      <c r="F1511" s="17"/>
    </row>
    <row r="1512" spans="6:6" ht="15" customHeight="1" x14ac:dyDescent="0.35">
      <c r="F1512" s="17"/>
    </row>
    <row r="1513" spans="6:6" ht="15" customHeight="1" x14ac:dyDescent="0.35">
      <c r="F1513" s="17"/>
    </row>
    <row r="1514" spans="6:6" ht="15" customHeight="1" x14ac:dyDescent="0.35">
      <c r="F1514" s="17"/>
    </row>
    <row r="1515" spans="6:6" ht="15" customHeight="1" x14ac:dyDescent="0.35">
      <c r="F1515" s="17"/>
    </row>
    <row r="1516" spans="6:6" ht="15" customHeight="1" x14ac:dyDescent="0.35">
      <c r="F1516" s="17"/>
    </row>
    <row r="1517" spans="6:6" ht="15" customHeight="1" x14ac:dyDescent="0.35">
      <c r="F1517" s="17"/>
    </row>
    <row r="1518" spans="6:6" ht="15" customHeight="1" x14ac:dyDescent="0.35">
      <c r="F1518" s="17"/>
    </row>
    <row r="1519" spans="6:6" ht="15" customHeight="1" x14ac:dyDescent="0.35">
      <c r="F1519" s="17"/>
    </row>
    <row r="1520" spans="6:6" ht="15" customHeight="1" x14ac:dyDescent="0.35">
      <c r="F1520" s="17"/>
    </row>
    <row r="1521" spans="6:6" ht="15" customHeight="1" x14ac:dyDescent="0.35">
      <c r="F1521" s="17"/>
    </row>
    <row r="1522" spans="6:6" ht="15" customHeight="1" x14ac:dyDescent="0.35">
      <c r="F1522" s="17"/>
    </row>
    <row r="1523" spans="6:6" ht="15" customHeight="1" x14ac:dyDescent="0.35">
      <c r="F1523" s="17"/>
    </row>
    <row r="1524" spans="6:6" ht="15" customHeight="1" x14ac:dyDescent="0.35">
      <c r="F1524" s="17"/>
    </row>
    <row r="1525" spans="6:6" ht="15" customHeight="1" x14ac:dyDescent="0.35">
      <c r="F1525" s="17"/>
    </row>
    <row r="1526" spans="6:6" ht="15" customHeight="1" x14ac:dyDescent="0.35">
      <c r="F1526" s="17"/>
    </row>
    <row r="1527" spans="6:6" ht="15" customHeight="1" x14ac:dyDescent="0.35">
      <c r="F1527" s="17"/>
    </row>
    <row r="1528" spans="6:6" ht="15" customHeight="1" x14ac:dyDescent="0.35">
      <c r="F1528" s="17"/>
    </row>
    <row r="1529" spans="6:6" ht="15" customHeight="1" x14ac:dyDescent="0.35">
      <c r="F1529" s="17"/>
    </row>
    <row r="1530" spans="6:6" ht="15" customHeight="1" x14ac:dyDescent="0.35">
      <c r="F1530" s="17"/>
    </row>
    <row r="1531" spans="6:6" ht="15" customHeight="1" x14ac:dyDescent="0.35">
      <c r="F1531" s="17"/>
    </row>
    <row r="1532" spans="6:6" ht="15" customHeight="1" x14ac:dyDescent="0.35">
      <c r="F1532" s="17"/>
    </row>
    <row r="1533" spans="6:6" ht="15" customHeight="1" x14ac:dyDescent="0.35">
      <c r="F1533" s="17"/>
    </row>
    <row r="1534" spans="6:6" ht="15" customHeight="1" x14ac:dyDescent="0.35">
      <c r="F1534" s="17"/>
    </row>
    <row r="1535" spans="6:6" ht="15" customHeight="1" x14ac:dyDescent="0.35">
      <c r="F1535" s="17"/>
    </row>
    <row r="1536" spans="6:6" ht="15" customHeight="1" x14ac:dyDescent="0.35">
      <c r="F1536" s="17"/>
    </row>
    <row r="1537" spans="6:6" ht="15" customHeight="1" x14ac:dyDescent="0.35">
      <c r="F1537" s="17"/>
    </row>
    <row r="1538" spans="6:6" ht="15" customHeight="1" x14ac:dyDescent="0.35">
      <c r="F1538" s="17"/>
    </row>
    <row r="1539" spans="6:6" ht="15" customHeight="1" x14ac:dyDescent="0.35">
      <c r="F1539" s="17"/>
    </row>
    <row r="1540" spans="6:6" ht="15" customHeight="1" x14ac:dyDescent="0.35">
      <c r="F1540" s="17"/>
    </row>
    <row r="1541" spans="6:6" ht="15" customHeight="1" x14ac:dyDescent="0.35">
      <c r="F1541" s="17"/>
    </row>
    <row r="1542" spans="6:6" ht="15" customHeight="1" x14ac:dyDescent="0.35">
      <c r="F1542" s="17"/>
    </row>
    <row r="1543" spans="6:6" ht="15" customHeight="1" x14ac:dyDescent="0.35">
      <c r="F1543" s="17"/>
    </row>
    <row r="1544" spans="6:6" ht="15" customHeight="1" x14ac:dyDescent="0.35">
      <c r="F1544" s="17"/>
    </row>
    <row r="1545" spans="6:6" ht="15" customHeight="1" x14ac:dyDescent="0.35">
      <c r="F1545" s="17"/>
    </row>
    <row r="1546" spans="6:6" ht="15" customHeight="1" x14ac:dyDescent="0.35">
      <c r="F1546" s="17"/>
    </row>
    <row r="1547" spans="6:6" ht="15" customHeight="1" x14ac:dyDescent="0.35">
      <c r="F1547" s="17"/>
    </row>
    <row r="1548" spans="6:6" ht="15" customHeight="1" x14ac:dyDescent="0.35">
      <c r="F1548" s="17"/>
    </row>
    <row r="1549" spans="6:6" ht="15" customHeight="1" x14ac:dyDescent="0.35">
      <c r="F1549" s="17"/>
    </row>
    <row r="1550" spans="6:6" ht="15" customHeight="1" x14ac:dyDescent="0.35">
      <c r="F1550" s="17"/>
    </row>
    <row r="1551" spans="6:6" ht="15" customHeight="1" x14ac:dyDescent="0.35">
      <c r="F1551" s="17"/>
    </row>
    <row r="1552" spans="6:6" ht="15" customHeight="1" x14ac:dyDescent="0.35">
      <c r="F1552" s="17"/>
    </row>
    <row r="1553" spans="6:6" ht="15" customHeight="1" x14ac:dyDescent="0.35">
      <c r="F1553" s="17"/>
    </row>
    <row r="1554" spans="6:6" ht="15" customHeight="1" x14ac:dyDescent="0.35">
      <c r="F1554" s="17"/>
    </row>
    <row r="1555" spans="6:6" ht="15" customHeight="1" x14ac:dyDescent="0.35">
      <c r="F1555" s="17"/>
    </row>
    <row r="1556" spans="6:6" ht="15" customHeight="1" x14ac:dyDescent="0.35">
      <c r="F1556" s="17"/>
    </row>
    <row r="1557" spans="6:6" ht="15" customHeight="1" x14ac:dyDescent="0.35">
      <c r="F1557" s="17"/>
    </row>
    <row r="1558" spans="6:6" ht="15" customHeight="1" x14ac:dyDescent="0.35">
      <c r="F1558" s="17"/>
    </row>
    <row r="1559" spans="6:6" ht="15" customHeight="1" x14ac:dyDescent="0.35">
      <c r="F1559" s="17"/>
    </row>
    <row r="1560" spans="6:6" ht="15" customHeight="1" x14ac:dyDescent="0.35">
      <c r="F1560" s="17"/>
    </row>
    <row r="1561" spans="6:6" ht="15" customHeight="1" x14ac:dyDescent="0.35">
      <c r="F1561" s="17"/>
    </row>
    <row r="1562" spans="6:6" ht="15" customHeight="1" x14ac:dyDescent="0.35">
      <c r="F1562" s="17"/>
    </row>
    <row r="1563" spans="6:6" ht="15" customHeight="1" x14ac:dyDescent="0.35">
      <c r="F1563" s="17"/>
    </row>
    <row r="1564" spans="6:6" ht="15" customHeight="1" x14ac:dyDescent="0.35">
      <c r="F1564" s="17"/>
    </row>
    <row r="1565" spans="6:6" ht="15" customHeight="1" x14ac:dyDescent="0.35">
      <c r="F1565" s="17"/>
    </row>
    <row r="1566" spans="6:6" ht="15" customHeight="1" x14ac:dyDescent="0.35">
      <c r="F1566" s="17"/>
    </row>
    <row r="1567" spans="6:6" ht="15" customHeight="1" x14ac:dyDescent="0.35">
      <c r="F1567" s="17"/>
    </row>
    <row r="1568" spans="6:6" ht="15" customHeight="1" x14ac:dyDescent="0.35">
      <c r="F1568" s="17"/>
    </row>
    <row r="1569" spans="6:6" ht="15" customHeight="1" x14ac:dyDescent="0.35">
      <c r="F1569" s="17"/>
    </row>
    <row r="1570" spans="6:6" ht="15" customHeight="1" x14ac:dyDescent="0.35">
      <c r="F1570" s="17"/>
    </row>
    <row r="1571" spans="6:6" ht="15" customHeight="1" x14ac:dyDescent="0.35">
      <c r="F1571" s="17"/>
    </row>
    <row r="1572" spans="6:6" ht="15" customHeight="1" x14ac:dyDescent="0.35">
      <c r="F1572" s="17"/>
    </row>
    <row r="1573" spans="6:6" ht="15" customHeight="1" x14ac:dyDescent="0.35">
      <c r="F1573" s="17"/>
    </row>
    <row r="1574" spans="6:6" ht="15" customHeight="1" x14ac:dyDescent="0.35">
      <c r="F1574" s="17"/>
    </row>
    <row r="1575" spans="6:6" ht="15" customHeight="1" x14ac:dyDescent="0.35">
      <c r="F1575" s="17"/>
    </row>
    <row r="1576" spans="6:6" ht="15" customHeight="1" x14ac:dyDescent="0.35">
      <c r="F1576" s="17"/>
    </row>
    <row r="1577" spans="6:6" ht="15" customHeight="1" x14ac:dyDescent="0.35">
      <c r="F1577" s="17"/>
    </row>
    <row r="1578" spans="6:6" ht="15" customHeight="1" x14ac:dyDescent="0.35">
      <c r="F1578" s="17"/>
    </row>
    <row r="1579" spans="6:6" ht="15" customHeight="1" x14ac:dyDescent="0.35">
      <c r="F1579" s="17"/>
    </row>
    <row r="1580" spans="6:6" ht="15" customHeight="1" x14ac:dyDescent="0.35">
      <c r="F1580" s="17"/>
    </row>
    <row r="1581" spans="6:6" ht="15" customHeight="1" x14ac:dyDescent="0.35">
      <c r="F1581" s="17"/>
    </row>
    <row r="1582" spans="6:6" ht="15" customHeight="1" x14ac:dyDescent="0.35">
      <c r="F1582" s="17"/>
    </row>
    <row r="1583" spans="6:6" ht="15" customHeight="1" x14ac:dyDescent="0.35">
      <c r="F1583" s="17"/>
    </row>
    <row r="1584" spans="6:6" ht="15" customHeight="1" x14ac:dyDescent="0.35">
      <c r="F1584" s="17"/>
    </row>
    <row r="1585" spans="6:6" ht="15" customHeight="1" x14ac:dyDescent="0.35">
      <c r="F1585" s="17"/>
    </row>
    <row r="1586" spans="6:6" ht="15" customHeight="1" x14ac:dyDescent="0.35">
      <c r="F1586" s="17"/>
    </row>
    <row r="1587" spans="6:6" ht="15" customHeight="1" x14ac:dyDescent="0.35">
      <c r="F1587" s="17"/>
    </row>
    <row r="1588" spans="6:6" ht="15" customHeight="1" x14ac:dyDescent="0.35">
      <c r="F1588" s="17"/>
    </row>
    <row r="1589" spans="6:6" ht="15" customHeight="1" x14ac:dyDescent="0.35">
      <c r="F1589" s="17"/>
    </row>
    <row r="1590" spans="6:6" ht="15" customHeight="1" x14ac:dyDescent="0.35">
      <c r="F1590" s="17"/>
    </row>
    <row r="1591" spans="6:6" ht="15" customHeight="1" x14ac:dyDescent="0.35">
      <c r="F1591" s="17"/>
    </row>
    <row r="1592" spans="6:6" ht="15" customHeight="1" x14ac:dyDescent="0.35">
      <c r="F1592" s="17"/>
    </row>
    <row r="1593" spans="6:6" ht="15" customHeight="1" x14ac:dyDescent="0.35">
      <c r="F1593" s="17"/>
    </row>
    <row r="1594" spans="6:6" ht="15" customHeight="1" x14ac:dyDescent="0.35">
      <c r="F1594" s="17"/>
    </row>
    <row r="1595" spans="6:6" ht="15" customHeight="1" x14ac:dyDescent="0.35">
      <c r="F1595" s="17"/>
    </row>
    <row r="1596" spans="6:6" ht="15" customHeight="1" x14ac:dyDescent="0.35">
      <c r="F1596" s="17"/>
    </row>
    <row r="1597" spans="6:6" ht="15" customHeight="1" x14ac:dyDescent="0.35">
      <c r="F1597" s="17"/>
    </row>
    <row r="1598" spans="6:6" ht="15" customHeight="1" x14ac:dyDescent="0.35">
      <c r="F1598" s="17"/>
    </row>
    <row r="1599" spans="6:6" ht="15" customHeight="1" x14ac:dyDescent="0.35">
      <c r="F1599" s="17"/>
    </row>
    <row r="1600" spans="6:6" ht="15" customHeight="1" x14ac:dyDescent="0.35">
      <c r="F1600" s="17"/>
    </row>
    <row r="1601" spans="6:6" ht="15" customHeight="1" x14ac:dyDescent="0.35">
      <c r="F1601" s="17"/>
    </row>
    <row r="1602" spans="6:6" ht="15" customHeight="1" x14ac:dyDescent="0.35">
      <c r="F1602" s="17"/>
    </row>
    <row r="1603" spans="6:6" ht="15" customHeight="1" x14ac:dyDescent="0.35">
      <c r="F1603" s="17"/>
    </row>
    <row r="1604" spans="6:6" ht="15" customHeight="1" x14ac:dyDescent="0.35">
      <c r="F1604" s="17"/>
    </row>
    <row r="1605" spans="6:6" ht="15" customHeight="1" x14ac:dyDescent="0.35">
      <c r="F1605" s="17"/>
    </row>
    <row r="1606" spans="6:6" ht="15" customHeight="1" x14ac:dyDescent="0.35">
      <c r="F1606" s="17"/>
    </row>
    <row r="1607" spans="6:6" ht="15" customHeight="1" x14ac:dyDescent="0.35">
      <c r="F1607" s="17"/>
    </row>
    <row r="1608" spans="6:6" ht="15" customHeight="1" x14ac:dyDescent="0.35">
      <c r="F1608" s="17"/>
    </row>
    <row r="1609" spans="6:6" ht="15" customHeight="1" x14ac:dyDescent="0.35">
      <c r="F1609" s="17"/>
    </row>
    <row r="1610" spans="6:6" ht="15" customHeight="1" x14ac:dyDescent="0.35">
      <c r="F1610" s="17"/>
    </row>
    <row r="1611" spans="6:6" ht="15" customHeight="1" x14ac:dyDescent="0.35">
      <c r="F1611" s="17"/>
    </row>
    <row r="1612" spans="6:6" ht="15" customHeight="1" x14ac:dyDescent="0.35">
      <c r="F1612" s="17"/>
    </row>
    <row r="1613" spans="6:6" ht="15" customHeight="1" x14ac:dyDescent="0.35">
      <c r="F1613" s="17"/>
    </row>
    <row r="1614" spans="6:6" ht="15" customHeight="1" x14ac:dyDescent="0.35">
      <c r="F1614" s="17"/>
    </row>
    <row r="1615" spans="6:6" ht="15" customHeight="1" x14ac:dyDescent="0.35">
      <c r="F1615" s="17"/>
    </row>
    <row r="1616" spans="6:6" ht="15" customHeight="1" x14ac:dyDescent="0.35">
      <c r="F1616" s="17"/>
    </row>
    <row r="1617" spans="6:6" ht="15" customHeight="1" x14ac:dyDescent="0.35">
      <c r="F1617" s="17"/>
    </row>
    <row r="1618" spans="6:6" ht="15" customHeight="1" x14ac:dyDescent="0.35">
      <c r="F1618" s="17"/>
    </row>
    <row r="1619" spans="6:6" ht="15" customHeight="1" x14ac:dyDescent="0.35">
      <c r="F1619" s="17"/>
    </row>
    <row r="1620" spans="6:6" ht="15" customHeight="1" x14ac:dyDescent="0.35">
      <c r="F1620" s="17"/>
    </row>
    <row r="1621" spans="6:6" ht="15" customHeight="1" x14ac:dyDescent="0.35">
      <c r="F1621" s="17"/>
    </row>
    <row r="1622" spans="6:6" ht="15" customHeight="1" x14ac:dyDescent="0.35">
      <c r="F1622" s="17"/>
    </row>
    <row r="1623" spans="6:6" ht="15" customHeight="1" x14ac:dyDescent="0.35">
      <c r="F1623" s="17"/>
    </row>
    <row r="1624" spans="6:6" ht="15" customHeight="1" x14ac:dyDescent="0.35">
      <c r="F1624" s="17"/>
    </row>
    <row r="1625" spans="6:6" ht="15" customHeight="1" x14ac:dyDescent="0.35">
      <c r="F1625" s="17"/>
    </row>
    <row r="1626" spans="6:6" ht="15" customHeight="1" x14ac:dyDescent="0.35">
      <c r="F1626" s="17"/>
    </row>
    <row r="1627" spans="6:6" ht="15" customHeight="1" x14ac:dyDescent="0.35">
      <c r="F1627" s="17"/>
    </row>
    <row r="1628" spans="6:6" ht="15" customHeight="1" x14ac:dyDescent="0.35">
      <c r="F1628" s="17"/>
    </row>
    <row r="1629" spans="6:6" ht="15" customHeight="1" x14ac:dyDescent="0.35">
      <c r="F1629" s="17"/>
    </row>
    <row r="1630" spans="6:6" ht="15" customHeight="1" x14ac:dyDescent="0.35">
      <c r="F1630" s="17"/>
    </row>
    <row r="1631" spans="6:6" ht="15" customHeight="1" x14ac:dyDescent="0.35">
      <c r="F1631" s="17"/>
    </row>
    <row r="1632" spans="6:6" ht="15" customHeight="1" x14ac:dyDescent="0.35">
      <c r="F1632" s="17"/>
    </row>
    <row r="1633" spans="6:6" ht="15" customHeight="1" x14ac:dyDescent="0.35">
      <c r="F1633" s="17"/>
    </row>
    <row r="1634" spans="6:6" ht="15" customHeight="1" x14ac:dyDescent="0.35">
      <c r="F1634" s="17"/>
    </row>
    <row r="1635" spans="6:6" ht="15" customHeight="1" x14ac:dyDescent="0.35">
      <c r="F1635" s="17"/>
    </row>
    <row r="1636" spans="6:6" ht="15" customHeight="1" x14ac:dyDescent="0.35">
      <c r="F1636" s="17"/>
    </row>
    <row r="1637" spans="6:6" ht="15" customHeight="1" x14ac:dyDescent="0.35">
      <c r="F1637" s="17"/>
    </row>
    <row r="1638" spans="6:6" ht="15" customHeight="1" x14ac:dyDescent="0.35">
      <c r="F1638" s="17"/>
    </row>
    <row r="1639" spans="6:6" ht="15" customHeight="1" x14ac:dyDescent="0.35">
      <c r="F1639" s="17"/>
    </row>
    <row r="1640" spans="6:6" ht="15" customHeight="1" x14ac:dyDescent="0.35">
      <c r="F1640" s="17"/>
    </row>
    <row r="1641" spans="6:6" ht="15" customHeight="1" x14ac:dyDescent="0.35">
      <c r="F1641" s="17"/>
    </row>
    <row r="1642" spans="6:6" ht="15" customHeight="1" x14ac:dyDescent="0.35">
      <c r="F1642" s="17"/>
    </row>
    <row r="1643" spans="6:6" ht="15" customHeight="1" x14ac:dyDescent="0.35">
      <c r="F1643" s="17"/>
    </row>
    <row r="1644" spans="6:6" ht="15" customHeight="1" x14ac:dyDescent="0.35">
      <c r="F1644" s="17"/>
    </row>
    <row r="1645" spans="6:6" ht="15" customHeight="1" x14ac:dyDescent="0.35">
      <c r="F1645" s="17"/>
    </row>
    <row r="1646" spans="6:6" ht="15" customHeight="1" x14ac:dyDescent="0.35">
      <c r="F1646" s="17"/>
    </row>
    <row r="1647" spans="6:6" ht="15" customHeight="1" x14ac:dyDescent="0.35">
      <c r="F1647" s="17"/>
    </row>
    <row r="1648" spans="6:6" ht="15" customHeight="1" x14ac:dyDescent="0.35">
      <c r="F1648" s="17"/>
    </row>
    <row r="1649" spans="6:6" ht="15" customHeight="1" x14ac:dyDescent="0.35">
      <c r="F1649" s="17"/>
    </row>
    <row r="1650" spans="6:6" ht="15" customHeight="1" x14ac:dyDescent="0.35">
      <c r="F1650" s="17"/>
    </row>
    <row r="1651" spans="6:6" ht="15" customHeight="1" x14ac:dyDescent="0.35">
      <c r="F1651" s="17"/>
    </row>
    <row r="1652" spans="6:6" ht="15" customHeight="1" x14ac:dyDescent="0.35">
      <c r="F1652" s="17"/>
    </row>
    <row r="1653" spans="6:6" ht="15" customHeight="1" x14ac:dyDescent="0.35">
      <c r="F1653" s="17"/>
    </row>
    <row r="1654" spans="6:6" ht="15" customHeight="1" x14ac:dyDescent="0.35">
      <c r="F1654" s="17"/>
    </row>
    <row r="1655" spans="6:6" ht="15" customHeight="1" x14ac:dyDescent="0.35">
      <c r="F1655" s="17"/>
    </row>
    <row r="1656" spans="6:6" ht="15" customHeight="1" x14ac:dyDescent="0.35">
      <c r="F1656" s="17"/>
    </row>
    <row r="1657" spans="6:6" ht="15" customHeight="1" x14ac:dyDescent="0.35">
      <c r="F1657" s="17"/>
    </row>
    <row r="1658" spans="6:6" ht="15" customHeight="1" x14ac:dyDescent="0.35">
      <c r="F1658" s="17"/>
    </row>
    <row r="1659" spans="6:6" ht="15" customHeight="1" x14ac:dyDescent="0.35">
      <c r="F1659" s="17"/>
    </row>
    <row r="1660" spans="6:6" ht="15" customHeight="1" x14ac:dyDescent="0.35">
      <c r="F1660" s="17"/>
    </row>
    <row r="1661" spans="6:6" ht="15" customHeight="1" x14ac:dyDescent="0.35">
      <c r="F1661" s="17"/>
    </row>
    <row r="1662" spans="6:6" ht="15" customHeight="1" x14ac:dyDescent="0.35">
      <c r="F1662" s="17"/>
    </row>
    <row r="1663" spans="6:6" ht="15" customHeight="1" x14ac:dyDescent="0.35">
      <c r="F1663" s="17"/>
    </row>
    <row r="1664" spans="6:6" ht="15" customHeight="1" x14ac:dyDescent="0.35">
      <c r="F1664" s="17"/>
    </row>
    <row r="1665" spans="6:6" ht="15" customHeight="1" x14ac:dyDescent="0.35">
      <c r="F1665" s="17"/>
    </row>
    <row r="1666" spans="6:6" ht="15" customHeight="1" x14ac:dyDescent="0.35">
      <c r="F1666" s="17"/>
    </row>
    <row r="1667" spans="6:6" ht="15" customHeight="1" x14ac:dyDescent="0.35">
      <c r="F1667" s="17"/>
    </row>
    <row r="1668" spans="6:6" ht="15" customHeight="1" x14ac:dyDescent="0.35">
      <c r="F1668" s="17"/>
    </row>
    <row r="1669" spans="6:6" ht="15" customHeight="1" x14ac:dyDescent="0.35">
      <c r="F1669" s="17"/>
    </row>
    <row r="1670" spans="6:6" ht="15" customHeight="1" x14ac:dyDescent="0.35">
      <c r="F1670" s="17"/>
    </row>
    <row r="1671" spans="6:6" ht="15" customHeight="1" x14ac:dyDescent="0.35">
      <c r="F1671" s="17"/>
    </row>
    <row r="1672" spans="6:6" ht="15" customHeight="1" x14ac:dyDescent="0.35">
      <c r="F1672" s="17"/>
    </row>
    <row r="1673" spans="6:6" ht="15" customHeight="1" x14ac:dyDescent="0.35">
      <c r="F1673" s="17"/>
    </row>
    <row r="1674" spans="6:6" ht="15" customHeight="1" x14ac:dyDescent="0.35">
      <c r="F1674" s="17"/>
    </row>
    <row r="1675" spans="6:6" ht="15" customHeight="1" x14ac:dyDescent="0.35">
      <c r="F1675" s="17"/>
    </row>
    <row r="1676" spans="6:6" ht="15" customHeight="1" x14ac:dyDescent="0.35">
      <c r="F1676" s="17"/>
    </row>
    <row r="1677" spans="6:6" ht="15" customHeight="1" x14ac:dyDescent="0.35">
      <c r="F1677" s="17"/>
    </row>
    <row r="1678" spans="6:6" ht="15" customHeight="1" x14ac:dyDescent="0.35">
      <c r="F1678" s="17"/>
    </row>
    <row r="1679" spans="6:6" ht="15" customHeight="1" x14ac:dyDescent="0.35">
      <c r="F1679" s="17"/>
    </row>
    <row r="1680" spans="6:6" ht="15" customHeight="1" x14ac:dyDescent="0.35">
      <c r="F1680" s="17"/>
    </row>
    <row r="1681" spans="6:6" ht="15" customHeight="1" x14ac:dyDescent="0.35">
      <c r="F1681" s="17"/>
    </row>
    <row r="1682" spans="6:6" ht="15" customHeight="1" x14ac:dyDescent="0.35">
      <c r="F1682" s="17"/>
    </row>
    <row r="1683" spans="6:6" ht="15" customHeight="1" x14ac:dyDescent="0.35">
      <c r="F1683" s="17"/>
    </row>
    <row r="1684" spans="6:6" ht="15" customHeight="1" x14ac:dyDescent="0.35">
      <c r="F1684" s="17"/>
    </row>
    <row r="1685" spans="6:6" ht="15" customHeight="1" x14ac:dyDescent="0.35">
      <c r="F1685" s="17"/>
    </row>
    <row r="1686" spans="6:6" ht="15" customHeight="1" x14ac:dyDescent="0.35">
      <c r="F1686" s="17"/>
    </row>
    <row r="1687" spans="6:6" ht="15" customHeight="1" x14ac:dyDescent="0.35">
      <c r="F1687" s="17"/>
    </row>
    <row r="1688" spans="6:6" ht="15" customHeight="1" x14ac:dyDescent="0.35">
      <c r="F1688" s="17"/>
    </row>
    <row r="1689" spans="6:6" ht="15" customHeight="1" x14ac:dyDescent="0.35">
      <c r="F1689" s="17"/>
    </row>
    <row r="1690" spans="6:6" ht="15" customHeight="1" x14ac:dyDescent="0.35">
      <c r="F1690" s="17"/>
    </row>
    <row r="1691" spans="6:6" ht="15" customHeight="1" x14ac:dyDescent="0.35">
      <c r="F1691" s="17"/>
    </row>
    <row r="1692" spans="6:6" ht="15" customHeight="1" x14ac:dyDescent="0.35">
      <c r="F1692" s="17"/>
    </row>
    <row r="1693" spans="6:6" ht="15" customHeight="1" x14ac:dyDescent="0.35">
      <c r="F1693" s="17"/>
    </row>
    <row r="1694" spans="6:6" ht="15" customHeight="1" x14ac:dyDescent="0.35">
      <c r="F1694" s="17"/>
    </row>
    <row r="1695" spans="6:6" ht="15" customHeight="1" x14ac:dyDescent="0.35">
      <c r="F1695" s="17"/>
    </row>
    <row r="1696" spans="6:6" ht="15" customHeight="1" x14ac:dyDescent="0.35">
      <c r="F1696" s="17"/>
    </row>
    <row r="1697" spans="6:6" ht="15" customHeight="1" x14ac:dyDescent="0.35">
      <c r="F1697" s="17"/>
    </row>
    <row r="1698" spans="6:6" ht="15" customHeight="1" x14ac:dyDescent="0.35">
      <c r="F1698" s="17"/>
    </row>
    <row r="1699" spans="6:6" ht="15" customHeight="1" x14ac:dyDescent="0.35">
      <c r="F1699" s="17"/>
    </row>
    <row r="1700" spans="6:6" ht="15" customHeight="1" x14ac:dyDescent="0.35">
      <c r="F1700" s="17"/>
    </row>
    <row r="1701" spans="6:6" ht="15" customHeight="1" x14ac:dyDescent="0.35">
      <c r="F1701" s="17"/>
    </row>
    <row r="1702" spans="6:6" ht="15" customHeight="1" x14ac:dyDescent="0.35">
      <c r="F1702" s="17"/>
    </row>
    <row r="1703" spans="6:6" ht="15" customHeight="1" x14ac:dyDescent="0.35">
      <c r="F1703" s="17"/>
    </row>
    <row r="1704" spans="6:6" ht="15" customHeight="1" x14ac:dyDescent="0.35">
      <c r="F1704" s="17"/>
    </row>
    <row r="1705" spans="6:6" ht="15" customHeight="1" x14ac:dyDescent="0.35">
      <c r="F1705" s="17"/>
    </row>
    <row r="1706" spans="6:6" ht="15" customHeight="1" x14ac:dyDescent="0.35">
      <c r="F1706" s="17"/>
    </row>
    <row r="1707" spans="6:6" ht="15" customHeight="1" x14ac:dyDescent="0.35">
      <c r="F1707" s="17"/>
    </row>
    <row r="1708" spans="6:6" ht="15" customHeight="1" x14ac:dyDescent="0.35">
      <c r="F1708" s="17"/>
    </row>
    <row r="1709" spans="6:6" ht="15" customHeight="1" x14ac:dyDescent="0.35">
      <c r="F1709" s="17"/>
    </row>
    <row r="1710" spans="6:6" ht="15" customHeight="1" x14ac:dyDescent="0.35">
      <c r="F1710" s="17"/>
    </row>
    <row r="1711" spans="6:6" ht="15" customHeight="1" x14ac:dyDescent="0.35">
      <c r="F1711" s="17"/>
    </row>
    <row r="1712" spans="6:6" ht="15" customHeight="1" x14ac:dyDescent="0.35">
      <c r="F1712" s="17"/>
    </row>
    <row r="1713" spans="6:6" ht="15" customHeight="1" x14ac:dyDescent="0.35">
      <c r="F1713" s="17"/>
    </row>
    <row r="1714" spans="6:6" ht="15" customHeight="1" x14ac:dyDescent="0.35">
      <c r="F1714" s="17"/>
    </row>
    <row r="1715" spans="6:6" ht="15" customHeight="1" x14ac:dyDescent="0.35">
      <c r="F1715" s="17"/>
    </row>
    <row r="1716" spans="6:6" ht="15" customHeight="1" x14ac:dyDescent="0.35">
      <c r="F1716" s="17"/>
    </row>
    <row r="1717" spans="6:6" ht="15" customHeight="1" x14ac:dyDescent="0.35">
      <c r="F1717" s="17"/>
    </row>
    <row r="1718" spans="6:6" ht="15" customHeight="1" x14ac:dyDescent="0.35">
      <c r="F1718" s="17"/>
    </row>
    <row r="1719" spans="6:6" ht="15" customHeight="1" x14ac:dyDescent="0.35">
      <c r="F1719" s="17"/>
    </row>
    <row r="1720" spans="6:6" ht="15" customHeight="1" x14ac:dyDescent="0.35">
      <c r="F1720" s="17"/>
    </row>
    <row r="1721" spans="6:6" ht="15" customHeight="1" x14ac:dyDescent="0.35">
      <c r="F1721" s="17"/>
    </row>
    <row r="1722" spans="6:6" ht="15" customHeight="1" x14ac:dyDescent="0.35">
      <c r="F1722" s="17"/>
    </row>
    <row r="1723" spans="6:6" ht="15" customHeight="1" x14ac:dyDescent="0.35">
      <c r="F1723" s="17"/>
    </row>
    <row r="1724" spans="6:6" ht="15" customHeight="1" x14ac:dyDescent="0.35">
      <c r="F1724" s="17"/>
    </row>
    <row r="1725" spans="6:6" ht="15" customHeight="1" x14ac:dyDescent="0.35">
      <c r="F1725" s="17"/>
    </row>
    <row r="1726" spans="6:6" ht="15" customHeight="1" x14ac:dyDescent="0.35">
      <c r="F1726" s="17"/>
    </row>
    <row r="1727" spans="6:6" ht="15" customHeight="1" x14ac:dyDescent="0.35">
      <c r="F1727" s="17"/>
    </row>
    <row r="1728" spans="6:6" ht="15" customHeight="1" x14ac:dyDescent="0.35">
      <c r="F1728" s="17"/>
    </row>
    <row r="1729" spans="6:6" ht="15" customHeight="1" x14ac:dyDescent="0.35">
      <c r="F1729" s="17"/>
    </row>
    <row r="1730" spans="6:6" ht="15" customHeight="1" x14ac:dyDescent="0.35">
      <c r="F1730" s="17"/>
    </row>
    <row r="1731" spans="6:6" ht="15" customHeight="1" x14ac:dyDescent="0.35">
      <c r="F1731" s="17"/>
    </row>
    <row r="1732" spans="6:6" ht="15" customHeight="1" x14ac:dyDescent="0.35">
      <c r="F1732" s="17"/>
    </row>
    <row r="1733" spans="6:6" ht="15" customHeight="1" x14ac:dyDescent="0.35">
      <c r="F1733" s="17"/>
    </row>
    <row r="1734" spans="6:6" ht="15" customHeight="1" x14ac:dyDescent="0.35">
      <c r="F1734" s="17"/>
    </row>
    <row r="1735" spans="6:6" ht="15" customHeight="1" x14ac:dyDescent="0.35">
      <c r="F1735" s="17"/>
    </row>
    <row r="1736" spans="6:6" ht="15" customHeight="1" x14ac:dyDescent="0.35">
      <c r="F1736" s="17"/>
    </row>
    <row r="1737" spans="6:6" ht="15" customHeight="1" x14ac:dyDescent="0.35">
      <c r="F1737" s="17"/>
    </row>
    <row r="1738" spans="6:6" ht="15" customHeight="1" x14ac:dyDescent="0.35">
      <c r="F1738" s="17"/>
    </row>
    <row r="1739" spans="6:6" ht="15" customHeight="1" x14ac:dyDescent="0.35">
      <c r="F1739" s="17"/>
    </row>
    <row r="1740" spans="6:6" ht="15" customHeight="1" x14ac:dyDescent="0.35">
      <c r="F1740" s="17"/>
    </row>
    <row r="1741" spans="6:6" ht="15" customHeight="1" x14ac:dyDescent="0.35">
      <c r="F1741" s="17"/>
    </row>
    <row r="1742" spans="6:6" ht="15" customHeight="1" x14ac:dyDescent="0.35">
      <c r="F1742" s="17"/>
    </row>
    <row r="1743" spans="6:6" ht="15" customHeight="1" x14ac:dyDescent="0.35">
      <c r="F1743" s="17"/>
    </row>
    <row r="1744" spans="6:6" ht="15" customHeight="1" x14ac:dyDescent="0.35">
      <c r="F1744" s="17"/>
    </row>
    <row r="1745" spans="6:6" ht="15" customHeight="1" x14ac:dyDescent="0.35">
      <c r="F1745" s="17"/>
    </row>
    <row r="1746" spans="6:6" ht="15" customHeight="1" x14ac:dyDescent="0.35">
      <c r="F1746" s="17"/>
    </row>
    <row r="1747" spans="6:6" ht="15" customHeight="1" x14ac:dyDescent="0.35">
      <c r="F1747" s="17"/>
    </row>
    <row r="1748" spans="6:6" ht="15" customHeight="1" x14ac:dyDescent="0.35">
      <c r="F1748" s="17"/>
    </row>
    <row r="1749" spans="6:6" ht="15" customHeight="1" x14ac:dyDescent="0.35">
      <c r="F1749" s="17"/>
    </row>
    <row r="1750" spans="6:6" ht="15" customHeight="1" x14ac:dyDescent="0.35">
      <c r="F1750" s="17"/>
    </row>
    <row r="1751" spans="6:6" ht="15" customHeight="1" x14ac:dyDescent="0.35">
      <c r="F1751" s="17"/>
    </row>
    <row r="1752" spans="6:6" ht="15" customHeight="1" x14ac:dyDescent="0.35">
      <c r="F1752" s="17"/>
    </row>
    <row r="1753" spans="6:6" ht="15" customHeight="1" x14ac:dyDescent="0.35">
      <c r="F1753" s="17"/>
    </row>
    <row r="1754" spans="6:6" ht="15" customHeight="1" x14ac:dyDescent="0.35">
      <c r="F1754" s="17"/>
    </row>
    <row r="1755" spans="6:6" ht="15" customHeight="1" x14ac:dyDescent="0.35">
      <c r="F1755" s="17"/>
    </row>
    <row r="1756" spans="6:6" ht="15" customHeight="1" x14ac:dyDescent="0.35">
      <c r="F1756" s="17"/>
    </row>
    <row r="1757" spans="6:6" ht="15" customHeight="1" x14ac:dyDescent="0.35">
      <c r="F1757" s="17"/>
    </row>
    <row r="1758" spans="6:6" ht="15" customHeight="1" x14ac:dyDescent="0.35">
      <c r="F1758" s="17"/>
    </row>
    <row r="1759" spans="6:6" ht="15" customHeight="1" x14ac:dyDescent="0.35">
      <c r="F1759" s="17"/>
    </row>
    <row r="1760" spans="6:6" ht="15" customHeight="1" x14ac:dyDescent="0.35">
      <c r="F1760" s="17"/>
    </row>
    <row r="1761" spans="6:6" ht="15" customHeight="1" x14ac:dyDescent="0.35">
      <c r="F1761" s="17"/>
    </row>
    <row r="1762" spans="6:6" ht="15" customHeight="1" x14ac:dyDescent="0.35">
      <c r="F1762" s="17"/>
    </row>
    <row r="1763" spans="6:6" ht="15" customHeight="1" x14ac:dyDescent="0.35">
      <c r="F1763" s="17"/>
    </row>
    <row r="1764" spans="6:6" ht="15" customHeight="1" x14ac:dyDescent="0.35">
      <c r="F1764" s="17"/>
    </row>
    <row r="1765" spans="6:6" ht="15" customHeight="1" x14ac:dyDescent="0.35">
      <c r="F1765" s="17"/>
    </row>
    <row r="1766" spans="6:6" ht="15" customHeight="1" x14ac:dyDescent="0.35">
      <c r="F1766" s="17"/>
    </row>
    <row r="1767" spans="6:6" ht="15" customHeight="1" x14ac:dyDescent="0.35">
      <c r="F1767" s="17"/>
    </row>
    <row r="1768" spans="6:6" ht="15" customHeight="1" x14ac:dyDescent="0.35">
      <c r="F1768" s="17"/>
    </row>
    <row r="1769" spans="6:6" ht="15" customHeight="1" x14ac:dyDescent="0.35">
      <c r="F1769" s="17"/>
    </row>
    <row r="1770" spans="6:6" ht="15" customHeight="1" x14ac:dyDescent="0.35">
      <c r="F1770" s="17"/>
    </row>
    <row r="1771" spans="6:6" ht="15" customHeight="1" x14ac:dyDescent="0.35">
      <c r="F1771" s="17"/>
    </row>
    <row r="1772" spans="6:6" ht="15" customHeight="1" x14ac:dyDescent="0.35">
      <c r="F1772" s="17"/>
    </row>
    <row r="1773" spans="6:6" ht="15" customHeight="1" x14ac:dyDescent="0.35">
      <c r="F1773" s="17"/>
    </row>
    <row r="1774" spans="6:6" ht="15" customHeight="1" x14ac:dyDescent="0.35">
      <c r="F1774" s="17"/>
    </row>
    <row r="1775" spans="6:6" ht="15" customHeight="1" x14ac:dyDescent="0.35">
      <c r="F1775" s="17"/>
    </row>
    <row r="1776" spans="6:6" ht="15" customHeight="1" x14ac:dyDescent="0.35">
      <c r="F1776" s="17"/>
    </row>
    <row r="1777" spans="6:6" ht="15" customHeight="1" x14ac:dyDescent="0.35">
      <c r="F1777" s="17"/>
    </row>
    <row r="1778" spans="6:6" ht="15" customHeight="1" x14ac:dyDescent="0.35">
      <c r="F1778" s="17"/>
    </row>
    <row r="1779" spans="6:6" ht="15" customHeight="1" x14ac:dyDescent="0.35">
      <c r="F1779" s="17"/>
    </row>
    <row r="1780" spans="6:6" ht="15" customHeight="1" x14ac:dyDescent="0.35">
      <c r="F1780" s="17"/>
    </row>
    <row r="1781" spans="6:6" ht="15" customHeight="1" x14ac:dyDescent="0.35">
      <c r="F1781" s="17"/>
    </row>
    <row r="1782" spans="6:6" ht="15" customHeight="1" x14ac:dyDescent="0.35">
      <c r="F1782" s="17"/>
    </row>
    <row r="1783" spans="6:6" ht="15" customHeight="1" x14ac:dyDescent="0.35">
      <c r="F1783" s="17"/>
    </row>
    <row r="1784" spans="6:6" ht="15" customHeight="1" x14ac:dyDescent="0.35">
      <c r="F1784" s="17"/>
    </row>
    <row r="1785" spans="6:6" ht="15" customHeight="1" x14ac:dyDescent="0.35">
      <c r="F1785" s="17"/>
    </row>
    <row r="1786" spans="6:6" ht="15" customHeight="1" x14ac:dyDescent="0.35">
      <c r="F1786" s="17"/>
    </row>
    <row r="1787" spans="6:6" ht="15" customHeight="1" x14ac:dyDescent="0.35">
      <c r="F1787" s="17"/>
    </row>
    <row r="1788" spans="6:6" ht="15" customHeight="1" x14ac:dyDescent="0.35">
      <c r="F1788" s="17"/>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32"/>
  <sheetViews>
    <sheetView topLeftCell="A41" zoomScale="95" zoomScaleNormal="70" workbookViewId="0">
      <selection activeCell="A46" sqref="A46"/>
    </sheetView>
  </sheetViews>
  <sheetFormatPr defaultColWidth="12.6640625" defaultRowHeight="15" customHeight="1" x14ac:dyDescent="0.3"/>
  <cols>
    <col min="1" max="1" width="33.4140625" style="31" customWidth="1"/>
    <col min="2" max="2" width="16.5" style="77" bestFit="1" customWidth="1"/>
    <col min="3" max="3" width="10.58203125" style="77" bestFit="1" customWidth="1"/>
    <col min="4" max="8" width="14.6640625" style="77" customWidth="1"/>
    <col min="9" max="9" width="12.5" style="77" customWidth="1"/>
    <col min="10" max="10" width="12.5" style="77" bestFit="1" customWidth="1"/>
    <col min="11" max="26" width="7.6640625" style="31" customWidth="1"/>
    <col min="27" max="16384" width="12.6640625" style="31"/>
  </cols>
  <sheetData>
    <row r="1" spans="1:26" ht="14.25" customHeight="1" x14ac:dyDescent="0.3">
      <c r="A1" s="28" t="s">
        <v>2121</v>
      </c>
      <c r="B1" s="29"/>
      <c r="C1" s="29"/>
      <c r="D1" s="29"/>
      <c r="E1" s="29"/>
      <c r="F1" s="29"/>
      <c r="G1" s="29"/>
      <c r="H1" s="29"/>
      <c r="I1" s="29"/>
      <c r="J1" s="29"/>
      <c r="K1" s="30"/>
      <c r="L1" s="30"/>
      <c r="M1" s="30"/>
      <c r="N1" s="30"/>
      <c r="O1" s="30"/>
      <c r="P1" s="30"/>
      <c r="Q1" s="30"/>
      <c r="R1" s="30"/>
      <c r="S1" s="30"/>
      <c r="T1" s="30"/>
      <c r="U1" s="30"/>
      <c r="V1" s="30"/>
      <c r="W1" s="30"/>
      <c r="X1" s="30"/>
      <c r="Y1" s="30"/>
      <c r="Z1" s="30"/>
    </row>
    <row r="2" spans="1:26" s="35" customFormat="1" ht="14.25" customHeight="1" x14ac:dyDescent="0.3">
      <c r="A2" s="32"/>
      <c r="B2" s="33"/>
      <c r="C2" s="33"/>
      <c r="D2" s="33"/>
      <c r="E2" s="33"/>
      <c r="F2" s="33"/>
      <c r="G2" s="33"/>
      <c r="H2" s="33"/>
      <c r="I2" s="33"/>
      <c r="J2" s="33"/>
      <c r="K2" s="34"/>
      <c r="L2" s="34"/>
      <c r="M2" s="34"/>
      <c r="N2" s="34"/>
      <c r="O2" s="34"/>
      <c r="P2" s="34"/>
      <c r="Q2" s="34"/>
      <c r="R2" s="34"/>
      <c r="S2" s="34"/>
      <c r="T2" s="34"/>
      <c r="U2" s="34"/>
      <c r="V2" s="34"/>
      <c r="W2" s="34"/>
      <c r="X2" s="34"/>
      <c r="Y2" s="34"/>
      <c r="Z2" s="34"/>
    </row>
    <row r="3" spans="1:26" s="35" customFormat="1" ht="14.25" customHeight="1" x14ac:dyDescent="0.3">
      <c r="A3" s="32"/>
      <c r="B3" s="33"/>
      <c r="C3" s="33"/>
      <c r="D3" s="33"/>
      <c r="E3" s="33"/>
      <c r="F3" s="33"/>
      <c r="G3" s="33"/>
      <c r="H3" s="33"/>
      <c r="I3" s="33"/>
      <c r="J3" s="33"/>
      <c r="K3" s="34"/>
      <c r="L3" s="34"/>
      <c r="M3" s="34"/>
      <c r="N3" s="34"/>
      <c r="O3" s="34"/>
      <c r="P3" s="34"/>
      <c r="Q3" s="34"/>
      <c r="R3" s="34"/>
      <c r="S3" s="34"/>
      <c r="T3" s="34"/>
      <c r="U3" s="34"/>
      <c r="V3" s="34"/>
      <c r="W3" s="34"/>
      <c r="X3" s="34"/>
      <c r="Y3" s="34"/>
      <c r="Z3" s="34"/>
    </row>
    <row r="4" spans="1:26" ht="14.25" customHeight="1" x14ac:dyDescent="0.3">
      <c r="A4" s="36"/>
      <c r="B4" s="37"/>
      <c r="C4" s="37"/>
      <c r="D4" s="37"/>
      <c r="E4" s="37"/>
      <c r="F4" s="37"/>
      <c r="G4" s="37"/>
      <c r="H4" s="37"/>
      <c r="I4" s="37"/>
      <c r="J4" s="37"/>
      <c r="K4" s="38"/>
      <c r="L4" s="38"/>
      <c r="M4" s="38"/>
      <c r="N4" s="38"/>
      <c r="O4" s="38"/>
      <c r="P4" s="38"/>
      <c r="Q4" s="38"/>
      <c r="R4" s="38"/>
      <c r="S4" s="38"/>
      <c r="T4" s="38"/>
      <c r="U4" s="38"/>
      <c r="V4" s="38"/>
      <c r="W4" s="38"/>
      <c r="X4" s="38"/>
      <c r="Y4" s="38"/>
      <c r="Z4" s="38"/>
    </row>
    <row r="5" spans="1:26" ht="14.25" customHeight="1" x14ac:dyDescent="0.3">
      <c r="A5" s="39" t="s">
        <v>2191</v>
      </c>
      <c r="B5" s="40">
        <v>44041</v>
      </c>
      <c r="C5" s="37"/>
      <c r="D5" s="37"/>
      <c r="E5" s="37"/>
      <c r="F5" s="37"/>
      <c r="G5" s="37"/>
      <c r="H5" s="37"/>
      <c r="I5" s="37"/>
      <c r="J5" s="37"/>
      <c r="K5" s="38"/>
      <c r="L5" s="38"/>
      <c r="M5" s="38"/>
      <c r="N5" s="38"/>
      <c r="O5" s="38"/>
      <c r="P5" s="38"/>
      <c r="Q5" s="38"/>
      <c r="R5" s="38"/>
      <c r="S5" s="38"/>
      <c r="T5" s="38"/>
      <c r="U5" s="38"/>
      <c r="V5" s="38"/>
      <c r="W5" s="38"/>
      <c r="X5" s="38"/>
      <c r="Y5" s="38"/>
      <c r="Z5" s="38"/>
    </row>
    <row r="6" spans="1:26" ht="14.25" customHeight="1" x14ac:dyDescent="0.3">
      <c r="A6" s="39" t="s">
        <v>2194</v>
      </c>
      <c r="B6" s="41">
        <v>0.2</v>
      </c>
      <c r="C6" s="37"/>
      <c r="D6" s="37"/>
      <c r="E6" s="37"/>
      <c r="F6" s="37"/>
      <c r="G6" s="37"/>
      <c r="H6" s="37"/>
      <c r="I6" s="37"/>
      <c r="J6" s="37"/>
      <c r="K6" s="38"/>
      <c r="L6" s="38"/>
      <c r="M6" s="38"/>
      <c r="N6" s="38"/>
      <c r="O6" s="38"/>
      <c r="P6" s="38"/>
      <c r="Q6" s="38"/>
      <c r="R6" s="38"/>
      <c r="S6" s="38"/>
      <c r="T6" s="38"/>
      <c r="U6" s="38"/>
      <c r="V6" s="38"/>
      <c r="W6" s="38"/>
      <c r="X6" s="38"/>
      <c r="Y6" s="38"/>
      <c r="Z6" s="38"/>
    </row>
    <row r="7" spans="1:26" ht="14" customHeight="1" x14ac:dyDescent="0.3">
      <c r="A7" s="36"/>
      <c r="B7" s="37"/>
      <c r="C7" s="37"/>
      <c r="D7" s="37"/>
      <c r="E7" s="37"/>
      <c r="F7" s="37"/>
      <c r="G7" s="37"/>
      <c r="H7" s="37"/>
      <c r="I7" s="37"/>
      <c r="J7" s="37"/>
      <c r="K7" s="38"/>
      <c r="L7" s="38"/>
      <c r="M7" s="38"/>
      <c r="N7" s="38"/>
      <c r="O7" s="38"/>
      <c r="P7" s="38"/>
      <c r="Q7" s="38"/>
      <c r="R7" s="38"/>
      <c r="S7" s="38"/>
      <c r="T7" s="38"/>
      <c r="U7" s="38"/>
      <c r="V7" s="38"/>
      <c r="W7" s="38"/>
      <c r="X7" s="38"/>
      <c r="Y7" s="38"/>
      <c r="Z7" s="38"/>
    </row>
    <row r="8" spans="1:26" ht="14" customHeight="1" x14ac:dyDescent="0.3">
      <c r="A8" s="36"/>
      <c r="B8" s="37"/>
      <c r="C8" s="37"/>
      <c r="D8" s="37"/>
      <c r="E8" s="37"/>
      <c r="F8" s="37"/>
      <c r="G8" s="37"/>
      <c r="H8" s="37"/>
      <c r="I8" s="37"/>
      <c r="J8" s="37"/>
      <c r="K8" s="38"/>
      <c r="L8" s="38"/>
      <c r="M8" s="38"/>
      <c r="N8" s="38"/>
      <c r="O8" s="38"/>
      <c r="P8" s="38"/>
      <c r="Q8" s="38"/>
      <c r="R8" s="38"/>
      <c r="S8" s="38"/>
      <c r="T8" s="38"/>
      <c r="U8" s="38"/>
      <c r="V8" s="38"/>
      <c r="W8" s="38"/>
      <c r="X8" s="38"/>
      <c r="Y8" s="38"/>
      <c r="Z8" s="38"/>
    </row>
    <row r="9" spans="1:26" ht="14.25" customHeight="1" x14ac:dyDescent="0.3">
      <c r="A9" s="36"/>
      <c r="B9" s="37"/>
      <c r="C9" s="37"/>
      <c r="D9" s="37"/>
      <c r="E9" s="37"/>
      <c r="F9" s="37"/>
      <c r="G9" s="37"/>
      <c r="H9" s="37"/>
      <c r="I9" s="37"/>
      <c r="J9" s="37"/>
      <c r="K9" s="38"/>
      <c r="L9" s="38"/>
      <c r="M9" s="38"/>
      <c r="N9" s="38"/>
      <c r="O9" s="38"/>
      <c r="P9" s="38"/>
      <c r="Q9" s="38"/>
      <c r="R9" s="38"/>
      <c r="S9" s="38"/>
      <c r="T9" s="38"/>
      <c r="U9" s="38"/>
      <c r="V9" s="38"/>
      <c r="W9" s="38"/>
      <c r="X9" s="38"/>
      <c r="Y9" s="38"/>
      <c r="Z9" s="38"/>
    </row>
    <row r="10" spans="1:26" ht="14.25" customHeight="1" thickBot="1" x14ac:dyDescent="0.35">
      <c r="A10" s="42" t="s">
        <v>2122</v>
      </c>
      <c r="B10" s="37"/>
      <c r="C10" s="37"/>
      <c r="D10" s="37"/>
      <c r="E10" s="37"/>
      <c r="F10" s="37"/>
      <c r="G10" s="37"/>
      <c r="H10" s="37"/>
      <c r="I10" s="37"/>
      <c r="J10" s="37"/>
      <c r="K10" s="38"/>
      <c r="L10" s="38"/>
      <c r="M10" s="38"/>
      <c r="N10" s="38"/>
      <c r="O10" s="38"/>
      <c r="P10" s="38"/>
      <c r="Q10" s="38"/>
      <c r="R10" s="38"/>
      <c r="S10" s="38"/>
      <c r="T10" s="38"/>
      <c r="U10" s="38"/>
      <c r="V10" s="38"/>
      <c r="W10" s="38"/>
      <c r="X10" s="38"/>
      <c r="Y10" s="38"/>
      <c r="Z10" s="38"/>
    </row>
    <row r="11" spans="1:26" ht="14.25" customHeight="1" x14ac:dyDescent="0.3">
      <c r="A11" s="43" t="s">
        <v>2130</v>
      </c>
      <c r="B11" s="44">
        <v>43831</v>
      </c>
      <c r="C11" s="44">
        <v>43862</v>
      </c>
      <c r="D11" s="44">
        <v>43891</v>
      </c>
      <c r="E11" s="44">
        <v>43922</v>
      </c>
      <c r="F11" s="44">
        <v>43952</v>
      </c>
      <c r="G11" s="44">
        <v>43983</v>
      </c>
      <c r="H11" s="45">
        <v>44013</v>
      </c>
      <c r="I11" s="46" t="s">
        <v>2190</v>
      </c>
      <c r="J11" s="37"/>
      <c r="K11" s="38"/>
      <c r="L11" s="38"/>
      <c r="M11" s="38"/>
      <c r="N11" s="38"/>
      <c r="O11" s="38"/>
      <c r="P11" s="38"/>
      <c r="Q11" s="38"/>
      <c r="R11" s="38"/>
      <c r="S11" s="38"/>
      <c r="T11" s="38"/>
      <c r="U11" s="38"/>
      <c r="V11" s="38"/>
      <c r="W11" s="38"/>
      <c r="X11" s="38"/>
      <c r="Y11" s="38"/>
      <c r="Z11" s="38"/>
    </row>
    <row r="12" spans="1:26" ht="14.25" customHeight="1" x14ac:dyDescent="0.3">
      <c r="A12" s="47" t="s">
        <v>2125</v>
      </c>
      <c r="B12" s="48">
        <f t="shared" ref="B12:F12" si="0">IF(MONTH($B$5)=MONTH(B$11),DAY($B$5),DAY(EOMONTH(B$11,0)))</f>
        <v>31</v>
      </c>
      <c r="C12" s="48">
        <f t="shared" si="0"/>
        <v>29</v>
      </c>
      <c r="D12" s="48">
        <f t="shared" si="0"/>
        <v>31</v>
      </c>
      <c r="E12" s="48">
        <f t="shared" si="0"/>
        <v>30</v>
      </c>
      <c r="F12" s="48">
        <f t="shared" si="0"/>
        <v>31</v>
      </c>
      <c r="G12" s="48">
        <f>IF(MONTH($B$5)=MONTH(G$11),DAY($B$5),DAY(EOMONTH(G$11,0)))</f>
        <v>30</v>
      </c>
      <c r="H12" s="48">
        <f>IF(MONTH($B$5)=MONTH(H$11),DAY($B$5),DAY(EOMONTH(H$11,0)))</f>
        <v>29</v>
      </c>
      <c r="I12" s="49">
        <f>SUM(B12:H12)</f>
        <v>211</v>
      </c>
      <c r="J12" s="37"/>
      <c r="K12" s="38"/>
      <c r="L12" s="38"/>
      <c r="M12" s="38"/>
      <c r="N12" s="38"/>
      <c r="O12" s="38"/>
      <c r="P12" s="38"/>
      <c r="Q12" s="38"/>
      <c r="R12" s="38"/>
      <c r="S12" s="38"/>
      <c r="T12" s="38"/>
      <c r="U12" s="38"/>
      <c r="V12" s="38"/>
      <c r="W12" s="38"/>
      <c r="X12" s="38"/>
      <c r="Y12" s="38"/>
      <c r="Z12" s="38"/>
    </row>
    <row r="13" spans="1:26" ht="14.25" customHeight="1" x14ac:dyDescent="0.3">
      <c r="A13" s="47" t="s">
        <v>2126</v>
      </c>
      <c r="B13" s="50">
        <f>SUMIFS(Table4[[Total Order Amount]:[Total Order Amount]],Table4[[Order Date]:[Order Date]],"&gt;"&amp;EOMONTH('DASH 1 - KPI'!B$11,-1),Table4[[Order Date]:[Order Date]],"&lt;="&amp;EOMONTH('DASH 1 - KPI'!B$11,0))/B$12</f>
        <v>44.87096774193548</v>
      </c>
      <c r="C13" s="50">
        <f>SUMIFS(Table4[[Total Order Amount]:[Total Order Amount]],Table4[[Order Date]:[Order Date]],"&gt;"&amp;EOMONTH('DASH 1 - KPI'!C$11,-1),Table4[[Order Date]:[Order Date]],"&lt;="&amp;EOMONTH('DASH 1 - KPI'!C$11,0))/C$12</f>
        <v>40.103448275862071</v>
      </c>
      <c r="D13" s="50">
        <f>SUMIFS(Table4[[Total Order Amount]:[Total Order Amount]],Table4[[Order Date]:[Order Date]],"&gt;"&amp;EOMONTH('DASH 1 - KPI'!D$11,-1),Table4[[Order Date]:[Order Date]],"&lt;="&amp;EOMONTH('DASH 1 - KPI'!D$11,0))/D$12</f>
        <v>40.70967741935484</v>
      </c>
      <c r="E13" s="50">
        <f>SUMIFS(Table4[[Total Order Amount]:[Total Order Amount]],Table4[[Order Date]:[Order Date]],"&gt;"&amp;EOMONTH('DASH 1 - KPI'!E$11,-1),Table4[[Order Date]:[Order Date]],"&lt;="&amp;EOMONTH('DASH 1 - KPI'!E$11,0))/E$12</f>
        <v>45.9</v>
      </c>
      <c r="F13" s="50">
        <f>SUMIFS(Table4[[Total Order Amount]:[Total Order Amount]],Table4[[Order Date]:[Order Date]],"&gt;"&amp;EOMONTH('DASH 1 - KPI'!F$11,-1),Table4[[Order Date]:[Order Date]],"&lt;="&amp;EOMONTH('DASH 1 - KPI'!F$11,0))/F$12</f>
        <v>48.516129032258064</v>
      </c>
      <c r="G13" s="50">
        <f>SUMIFS(Table4[[Total Order Amount]:[Total Order Amount]],Table4[[Order Date]:[Order Date]],"&gt;"&amp;EOMONTH('DASH 1 - KPI'!G$11,-1),Table4[[Order Date]:[Order Date]],"&lt;="&amp;EOMONTH('DASH 1 - KPI'!G$11,0))/G$12</f>
        <v>40.06666666666667</v>
      </c>
      <c r="H13" s="50">
        <f>SUMIFS(Table4[[Total Order Amount]:[Total Order Amount]],Table4[[Order Date]:[Order Date]],"&gt;"&amp;EOMONTH('DASH 1 - KPI'!H$11,-1),Table4[[Order Date]:[Order Date]],"&lt;="&amp;EOMONTH('DASH 1 - KPI'!H$11,0))/H$12</f>
        <v>43.586206896551722</v>
      </c>
      <c r="I13" s="52">
        <f>SUM(Table4[Total Order Amount])/I12</f>
        <v>43.426540284360186</v>
      </c>
      <c r="J13" s="37"/>
      <c r="K13" s="38"/>
      <c r="L13" s="38"/>
      <c r="M13" s="38"/>
      <c r="N13" s="38"/>
      <c r="O13" s="38"/>
      <c r="P13" s="38"/>
      <c r="Q13" s="38"/>
      <c r="R13" s="38"/>
      <c r="S13" s="38"/>
      <c r="T13" s="38"/>
      <c r="U13" s="38"/>
      <c r="V13" s="38"/>
      <c r="W13" s="38"/>
      <c r="X13" s="38"/>
      <c r="Y13" s="38"/>
      <c r="Z13" s="38"/>
    </row>
    <row r="14" spans="1:26" ht="14.25" customHeight="1" x14ac:dyDescent="0.3">
      <c r="A14" s="47" t="s">
        <v>2127</v>
      </c>
      <c r="B14" s="53">
        <f>COUNTIFS(Table4[[Order Date]:[Order Date]],"&gt;"&amp;EOMONTH('DASH 1 - KPI'!B$11,-1),Table4[[Order Date]:[Order Date]],"&lt;="&amp;EOMONTH('DASH 1 - KPI'!B$11,0))/B$12</f>
        <v>1</v>
      </c>
      <c r="C14" s="53">
        <f>COUNTIFS(Table4[[Order Date]:[Order Date]],"&gt;"&amp;EOMONTH('DASH 1 - KPI'!C$11,-1),Table4[[Order Date]:[Order Date]],"&lt;="&amp;EOMONTH('DASH 1 - KPI'!C$11,0))/C$12</f>
        <v>1</v>
      </c>
      <c r="D14" s="53">
        <f>COUNTIFS(Table4[[Order Date]:[Order Date]],"&gt;"&amp;EOMONTH('DASH 1 - KPI'!D$11,-1),Table4[[Order Date]:[Order Date]],"&lt;="&amp;EOMONTH('DASH 1 - KPI'!D$11,0))/D$12</f>
        <v>1</v>
      </c>
      <c r="E14" s="53">
        <f>COUNTIFS(Table4[[Order Date]:[Order Date]],"&gt;"&amp;EOMONTH('DASH 1 - KPI'!E$11,-1),Table4[[Order Date]:[Order Date]],"&lt;="&amp;EOMONTH('DASH 1 - KPI'!E$11,0))/E$12</f>
        <v>1</v>
      </c>
      <c r="F14" s="53">
        <f>COUNTIFS(Table4[[Order Date]:[Order Date]],"&gt;"&amp;EOMONTH('DASH 1 - KPI'!F$11,-1),Table4[[Order Date]:[Order Date]],"&lt;="&amp;EOMONTH('DASH 1 - KPI'!F$11,0))/F$12</f>
        <v>1</v>
      </c>
      <c r="G14" s="53">
        <f>COUNTIFS(Table4[[Order Date]:[Order Date]],"&gt;"&amp;EOMONTH('DASH 1 - KPI'!G$11,-1),Table4[[Order Date]:[Order Date]],"&lt;="&amp;EOMONTH('DASH 1 - KPI'!G$11,0))/G$12</f>
        <v>1</v>
      </c>
      <c r="H14" s="53">
        <f>COUNTIFS(Table4[[Order Date]:[Order Date]],"&gt;"&amp;EOMONTH('DASH 1 - KPI'!H$11,-1),Table4[[Order Date]:[Order Date]],"&lt;="&amp;EOMONTH('DASH 1 - KPI'!H$11,0))/H$12</f>
        <v>1</v>
      </c>
      <c r="I14" s="55">
        <f>COUNT(Table4[[Order Date]:[Order Date]])/I12</f>
        <v>1</v>
      </c>
      <c r="J14" s="37"/>
      <c r="K14" s="38"/>
      <c r="L14" s="38"/>
      <c r="M14" s="38"/>
      <c r="N14" s="38"/>
      <c r="O14" s="38"/>
      <c r="P14" s="38"/>
      <c r="Q14" s="38"/>
      <c r="R14" s="38"/>
      <c r="S14" s="38"/>
      <c r="T14" s="38"/>
      <c r="U14" s="38"/>
      <c r="V14" s="38"/>
      <c r="W14" s="38"/>
      <c r="X14" s="38"/>
      <c r="Y14" s="38"/>
      <c r="Z14" s="38"/>
    </row>
    <row r="15" spans="1:26" ht="14.25" customHeight="1" thickBot="1" x14ac:dyDescent="0.35">
      <c r="A15" s="47" t="s">
        <v>2128</v>
      </c>
      <c r="B15" s="56">
        <f>B$13/B$14</f>
        <v>44.87096774193548</v>
      </c>
      <c r="C15" s="56">
        <f t="shared" ref="C15:H15" si="1">C$13/C$14</f>
        <v>40.103448275862071</v>
      </c>
      <c r="D15" s="56">
        <f t="shared" si="1"/>
        <v>40.70967741935484</v>
      </c>
      <c r="E15" s="56">
        <f t="shared" si="1"/>
        <v>45.9</v>
      </c>
      <c r="F15" s="56">
        <f t="shared" si="1"/>
        <v>48.516129032258064</v>
      </c>
      <c r="G15" s="56">
        <f t="shared" si="1"/>
        <v>40.06666666666667</v>
      </c>
      <c r="H15" s="56">
        <f t="shared" si="1"/>
        <v>43.586206896551722</v>
      </c>
      <c r="I15" s="57">
        <f>I13/I14</f>
        <v>43.426540284360186</v>
      </c>
      <c r="J15" s="37"/>
      <c r="K15" s="38"/>
      <c r="L15" s="38"/>
      <c r="M15" s="38"/>
      <c r="N15" s="38"/>
      <c r="O15" s="38"/>
      <c r="P15" s="38"/>
      <c r="Q15" s="38"/>
      <c r="R15" s="38"/>
      <c r="S15" s="38"/>
      <c r="T15" s="38"/>
      <c r="U15" s="38"/>
      <c r="V15" s="38"/>
      <c r="W15" s="38"/>
      <c r="X15" s="38"/>
      <c r="Y15" s="38"/>
      <c r="Z15" s="38"/>
    </row>
    <row r="16" spans="1:26" ht="14.25" customHeight="1" x14ac:dyDescent="0.3">
      <c r="A16" s="36"/>
      <c r="B16" s="37"/>
      <c r="C16" s="37"/>
      <c r="D16" s="37"/>
      <c r="E16" s="37"/>
      <c r="F16" s="37"/>
      <c r="G16" s="37"/>
      <c r="H16" s="37"/>
      <c r="I16" s="37"/>
      <c r="J16" s="37"/>
      <c r="K16" s="38"/>
      <c r="L16" s="38"/>
      <c r="M16" s="38"/>
      <c r="N16" s="38"/>
      <c r="O16" s="38"/>
      <c r="P16" s="38"/>
      <c r="Q16" s="38"/>
      <c r="R16" s="38"/>
      <c r="S16" s="38"/>
      <c r="T16" s="38"/>
      <c r="U16" s="38"/>
      <c r="V16" s="38"/>
      <c r="W16" s="38"/>
      <c r="X16" s="38"/>
      <c r="Y16" s="38"/>
      <c r="Z16" s="38"/>
    </row>
    <row r="17" spans="1:26" ht="14.25" customHeight="1" x14ac:dyDescent="0.3">
      <c r="A17" s="36"/>
      <c r="B17" s="37"/>
      <c r="C17" s="37"/>
      <c r="D17" s="37"/>
      <c r="E17" s="37"/>
      <c r="F17" s="37"/>
      <c r="G17" s="37"/>
      <c r="H17" s="37"/>
      <c r="I17" s="37"/>
      <c r="J17" s="37"/>
      <c r="K17" s="38"/>
      <c r="L17" s="38"/>
      <c r="M17" s="38"/>
      <c r="N17" s="38"/>
      <c r="O17" s="38"/>
      <c r="P17" s="38"/>
      <c r="Q17" s="38"/>
      <c r="R17" s="38"/>
      <c r="S17" s="38"/>
      <c r="T17" s="38"/>
      <c r="U17" s="38"/>
      <c r="V17" s="38"/>
      <c r="W17" s="38"/>
      <c r="X17" s="38"/>
      <c r="Y17" s="38"/>
      <c r="Z17" s="38"/>
    </row>
    <row r="18" spans="1:26" ht="14.25" customHeight="1" x14ac:dyDescent="0.3">
      <c r="A18" s="36"/>
      <c r="B18" s="37"/>
      <c r="C18" s="37"/>
      <c r="D18" s="37"/>
      <c r="E18" s="37"/>
      <c r="F18" s="37"/>
      <c r="G18" s="37"/>
      <c r="H18" s="37"/>
      <c r="I18" s="37"/>
      <c r="J18" s="37"/>
      <c r="K18" s="38"/>
      <c r="L18" s="38"/>
      <c r="M18" s="38"/>
      <c r="N18" s="38"/>
      <c r="O18" s="38"/>
      <c r="P18" s="38"/>
      <c r="Q18" s="38"/>
      <c r="R18" s="38"/>
      <c r="S18" s="38"/>
      <c r="T18" s="38"/>
      <c r="U18" s="38"/>
      <c r="V18" s="38"/>
      <c r="W18" s="38"/>
      <c r="X18" s="38"/>
      <c r="Y18" s="38"/>
      <c r="Z18" s="38"/>
    </row>
    <row r="19" spans="1:26" ht="14.25" customHeight="1" thickBot="1" x14ac:dyDescent="0.35">
      <c r="A19" s="42" t="s">
        <v>2129</v>
      </c>
      <c r="B19" s="37"/>
      <c r="C19" s="37"/>
      <c r="D19" s="37"/>
      <c r="E19" s="37"/>
      <c r="F19" s="37"/>
      <c r="G19" s="37"/>
      <c r="H19" s="37"/>
      <c r="I19" s="37"/>
      <c r="J19" s="37"/>
      <c r="K19" s="38"/>
      <c r="L19" s="38"/>
      <c r="M19" s="38"/>
      <c r="N19" s="38"/>
      <c r="O19" s="38"/>
      <c r="P19" s="38"/>
      <c r="Q19" s="38"/>
      <c r="R19" s="38"/>
      <c r="S19" s="38"/>
      <c r="T19" s="38"/>
      <c r="U19" s="38"/>
      <c r="V19" s="38"/>
      <c r="W19" s="38"/>
      <c r="X19" s="38"/>
      <c r="Y19" s="38"/>
      <c r="Z19" s="38"/>
    </row>
    <row r="20" spans="1:26" ht="14.25" customHeight="1" x14ac:dyDescent="0.3">
      <c r="A20" s="43" t="s">
        <v>2130</v>
      </c>
      <c r="B20" s="44">
        <f>B$11</f>
        <v>43831</v>
      </c>
      <c r="C20" s="44">
        <v>43862</v>
      </c>
      <c r="D20" s="44">
        <v>43891</v>
      </c>
      <c r="E20" s="44">
        <v>43922</v>
      </c>
      <c r="F20" s="44">
        <v>43952</v>
      </c>
      <c r="G20" s="44">
        <v>43983</v>
      </c>
      <c r="H20" s="45">
        <v>44013</v>
      </c>
      <c r="I20" s="58" t="s">
        <v>2123</v>
      </c>
      <c r="J20" s="59" t="s">
        <v>2124</v>
      </c>
      <c r="K20" s="38"/>
      <c r="L20" s="38"/>
      <c r="M20" s="38"/>
      <c r="N20" s="38"/>
      <c r="O20" s="38"/>
      <c r="P20" s="38"/>
      <c r="Q20" s="38"/>
      <c r="R20" s="38"/>
      <c r="S20" s="38"/>
      <c r="T20" s="38"/>
      <c r="U20" s="38"/>
      <c r="V20" s="38"/>
      <c r="W20" s="38"/>
      <c r="X20" s="38"/>
      <c r="Y20" s="38"/>
      <c r="Z20" s="38"/>
    </row>
    <row r="21" spans="1:26" ht="14.25" customHeight="1" x14ac:dyDescent="0.3">
      <c r="A21" s="47" t="s">
        <v>2131</v>
      </c>
      <c r="B21" s="50">
        <f>SUMIFS(Table4[[Total Order Amount]:[Total Order Amount]],Table4[[Order Date]:[Order Date]],"&gt;"&amp;EOMONTH('DASH 1 - KPI'!B11,-1),Table4[[Order Date]:[Order Date]],"&lt;="&amp;EOMONTH('DASH 1 - KPI'!B11,0))</f>
        <v>1391</v>
      </c>
      <c r="C21" s="50">
        <f>SUMIFS(Table4[[Total Order Amount]:[Total Order Amount]],Table4[[Order Date]:[Order Date]],"&gt;"&amp;EOMONTH('DASH 1 - KPI'!C11,-1),Table4[[Order Date]:[Order Date]],"&lt;="&amp;EOMONTH('DASH 1 - KPI'!C11,0))</f>
        <v>1163</v>
      </c>
      <c r="D21" s="50">
        <f>SUMIFS(Table4[[Total Order Amount]:[Total Order Amount]],Table4[[Order Date]:[Order Date]],"&gt;"&amp;EOMONTH('DASH 1 - KPI'!D11,-1),Table4[[Order Date]:[Order Date]],"&lt;="&amp;EOMONTH('DASH 1 - KPI'!D11,0))</f>
        <v>1262</v>
      </c>
      <c r="E21" s="50">
        <f>SUMIFS(Table4[[Total Order Amount]:[Total Order Amount]],Table4[[Order Date]:[Order Date]],"&gt;"&amp;EOMONTH('DASH 1 - KPI'!E11,-1),Table4[[Order Date]:[Order Date]],"&lt;="&amp;EOMONTH('DASH 1 - KPI'!E11,0))</f>
        <v>1377</v>
      </c>
      <c r="F21" s="50">
        <f>SUMIFS(Table4[[Total Order Amount]:[Total Order Amount]],Table4[[Order Date]:[Order Date]],"&gt;"&amp;EOMONTH('DASH 1 - KPI'!F11,-1),Table4[[Order Date]:[Order Date]],"&lt;="&amp;EOMONTH('DASH 1 - KPI'!F11,0))</f>
        <v>1504</v>
      </c>
      <c r="G21" s="50">
        <f>SUMIFS(Table4[[Total Order Amount]:[Total Order Amount]],Table4[[Order Date]:[Order Date]],"&gt;"&amp;EOMONTH('DASH 1 - KPI'!G11,-1),Table4[[Order Date]:[Order Date]],"&lt;="&amp;EOMONTH('DASH 1 - KPI'!G11,0))</f>
        <v>1202</v>
      </c>
      <c r="H21" s="50">
        <f>SUMIFS(Table4[[Total Order Amount]:[Total Order Amount]],Table4[[Order Date]:[Order Date]],"&gt;"&amp;EOMONTH('DASH 1 - KPI'!H11,-1),Table4[[Order Date]:[Order Date]],"&lt;="&amp;EOMONTH('DASH 1 - KPI'!H11,0))</f>
        <v>1264</v>
      </c>
      <c r="I21" s="60">
        <f>SUM(B21:H21)</f>
        <v>9163</v>
      </c>
      <c r="J21" s="61">
        <f>I21/SUM(B12:H12)*(336+DAY(EOMONTH("1/2/2020",0)))</f>
        <v>15850.687203791467</v>
      </c>
      <c r="K21" s="38"/>
      <c r="L21" s="38"/>
      <c r="M21" s="38"/>
      <c r="N21" s="38"/>
      <c r="O21" s="38"/>
      <c r="P21" s="38"/>
      <c r="Q21" s="38"/>
      <c r="R21" s="38"/>
      <c r="S21" s="38"/>
      <c r="T21" s="38"/>
      <c r="U21" s="38"/>
      <c r="V21" s="38"/>
      <c r="W21" s="38"/>
      <c r="X21" s="38"/>
      <c r="Y21" s="38"/>
      <c r="Z21" s="38"/>
    </row>
    <row r="22" spans="1:26" ht="14.25" customHeight="1" x14ac:dyDescent="0.3">
      <c r="A22" s="62" t="s">
        <v>2132</v>
      </c>
      <c r="B22" s="88" t="s">
        <v>2133</v>
      </c>
      <c r="C22" s="88">
        <f t="shared" ref="C22:H22" si="2">C21/B21-1</f>
        <v>-0.16391085549964057</v>
      </c>
      <c r="D22" s="88">
        <f t="shared" si="2"/>
        <v>8.5124677558039652E-2</v>
      </c>
      <c r="E22" s="88">
        <f t="shared" si="2"/>
        <v>9.112519809825681E-2</v>
      </c>
      <c r="F22" s="88">
        <f t="shared" si="2"/>
        <v>9.2229484386347149E-2</v>
      </c>
      <c r="G22" s="88">
        <f t="shared" si="2"/>
        <v>-0.20079787234042556</v>
      </c>
      <c r="H22" s="89">
        <f t="shared" si="2"/>
        <v>5.1580698835274497E-2</v>
      </c>
      <c r="I22" s="63"/>
      <c r="J22" s="64"/>
      <c r="K22" s="38"/>
      <c r="L22" s="38"/>
      <c r="M22" s="38"/>
      <c r="N22" s="38"/>
      <c r="O22" s="38"/>
      <c r="P22" s="38"/>
      <c r="Q22" s="38"/>
      <c r="R22" s="38"/>
      <c r="S22" s="38"/>
      <c r="T22" s="38"/>
      <c r="U22" s="38"/>
      <c r="V22" s="38"/>
      <c r="W22" s="38"/>
      <c r="X22" s="38"/>
      <c r="Y22" s="38"/>
      <c r="Z22" s="38"/>
    </row>
    <row r="23" spans="1:26" ht="14.25" customHeight="1" x14ac:dyDescent="0.3">
      <c r="A23" s="47" t="s">
        <v>2134</v>
      </c>
      <c r="B23" s="65">
        <f>COUNTIFS(Table4[[Order Date]:[Order Date]],"&gt;"&amp;EOMONTH('DASH 1 - KPI'!B11,-1),Table4[[Order Date]:[Order Date]],"&lt;="&amp;EOMONTH('DASH 1 - KPI'!B11,0))</f>
        <v>31</v>
      </c>
      <c r="C23" s="65">
        <f>COUNTIFS(Table4[[Order Date]:[Order Date]],"&gt;"&amp;EOMONTH('DASH 1 - KPI'!C11,-1),Table4[[Order Date]:[Order Date]],"&lt;="&amp;EOMONTH('DASH 1 - KPI'!C11,0))</f>
        <v>29</v>
      </c>
      <c r="D23" s="65">
        <f>COUNTIFS(Table4[[Order Date]:[Order Date]],"&gt;"&amp;EOMONTH('DASH 1 - KPI'!D11,-1),Table4[[Order Date]:[Order Date]],"&lt;="&amp;EOMONTH('DASH 1 - KPI'!D11,0))</f>
        <v>31</v>
      </c>
      <c r="E23" s="65">
        <f>COUNTIFS(Table4[[Order Date]:[Order Date]],"&gt;"&amp;EOMONTH('DASH 1 - KPI'!E11,-1),Table4[[Order Date]:[Order Date]],"&lt;="&amp;EOMONTH('DASH 1 - KPI'!E11,0))</f>
        <v>30</v>
      </c>
      <c r="F23" s="65">
        <f>COUNTIFS(Table4[[Order Date]:[Order Date]],"&gt;"&amp;EOMONTH('DASH 1 - KPI'!F11,-1),Table4[[Order Date]:[Order Date]],"&lt;="&amp;EOMONTH('DASH 1 - KPI'!F11,0))</f>
        <v>31</v>
      </c>
      <c r="G23" s="65">
        <f>COUNTIFS(Table4[[Order Date]:[Order Date]],"&gt;"&amp;EOMONTH('DASH 1 - KPI'!G11,-1),Table4[[Order Date]:[Order Date]],"&lt;="&amp;EOMONTH('DASH 1 - KPI'!G11,0))</f>
        <v>30</v>
      </c>
      <c r="H23" s="65">
        <f>COUNTIFS(Table4[[Order Date]:[Order Date]],"&gt;"&amp;EOMONTH('DASH 1 - KPI'!H11,-1),Table4[[Order Date]:[Order Date]],"&lt;="&amp;EOMONTH('DASH 1 - KPI'!H11,0))</f>
        <v>29</v>
      </c>
      <c r="I23" s="66">
        <f>SUM(B23:H23)</f>
        <v>211</v>
      </c>
      <c r="J23" s="67">
        <f>$I$23/SUM(B12:H12)*(336+DAY(EOMONTH("1/2/2020",0)))</f>
        <v>365</v>
      </c>
      <c r="K23" s="38"/>
      <c r="L23" s="38"/>
      <c r="M23" s="38"/>
      <c r="N23" s="38"/>
      <c r="O23" s="38"/>
      <c r="P23" s="38"/>
      <c r="Q23" s="38"/>
      <c r="R23" s="38"/>
      <c r="S23" s="38"/>
      <c r="T23" s="38"/>
      <c r="U23" s="38"/>
      <c r="V23" s="38"/>
      <c r="W23" s="38"/>
      <c r="X23" s="38"/>
      <c r="Y23" s="38"/>
      <c r="Z23" s="38"/>
    </row>
    <row r="24" spans="1:26" ht="14.25" customHeight="1" x14ac:dyDescent="0.3">
      <c r="A24" s="47" t="s">
        <v>2135</v>
      </c>
      <c r="B24" s="50">
        <f>B21/B23</f>
        <v>44.87096774193548</v>
      </c>
      <c r="C24" s="50">
        <f t="shared" ref="B24:I24" si="3">C21/C23</f>
        <v>40.103448275862071</v>
      </c>
      <c r="D24" s="50">
        <f t="shared" si="3"/>
        <v>40.70967741935484</v>
      </c>
      <c r="E24" s="50">
        <f t="shared" si="3"/>
        <v>45.9</v>
      </c>
      <c r="F24" s="50">
        <f t="shared" si="3"/>
        <v>48.516129032258064</v>
      </c>
      <c r="G24" s="50">
        <f t="shared" si="3"/>
        <v>40.06666666666667</v>
      </c>
      <c r="H24" s="51">
        <f t="shared" si="3"/>
        <v>43.586206896551722</v>
      </c>
      <c r="I24" s="60">
        <f t="shared" si="3"/>
        <v>43.426540284360186</v>
      </c>
      <c r="J24" s="61">
        <f>$J$21/$J$23</f>
        <v>43.426540284360186</v>
      </c>
      <c r="K24" s="38"/>
      <c r="L24" s="38"/>
      <c r="M24" s="38"/>
      <c r="N24" s="38"/>
      <c r="O24" s="38"/>
      <c r="P24" s="38"/>
      <c r="Q24" s="38"/>
      <c r="R24" s="38"/>
      <c r="S24" s="38"/>
      <c r="T24" s="38"/>
      <c r="U24" s="38"/>
      <c r="V24" s="38"/>
      <c r="W24" s="38"/>
      <c r="X24" s="38"/>
      <c r="Y24" s="38"/>
      <c r="Z24" s="38"/>
    </row>
    <row r="25" spans="1:26" ht="14.25" customHeight="1" x14ac:dyDescent="0.3">
      <c r="A25" s="62" t="s">
        <v>2132</v>
      </c>
      <c r="B25" s="88" t="s">
        <v>2133</v>
      </c>
      <c r="C25" s="88">
        <f t="shared" ref="C25:H25" si="4">C24/B24-1</f>
        <v>-0.10624953518927083</v>
      </c>
      <c r="D25" s="88">
        <f t="shared" si="4"/>
        <v>1.5116633844617589E-2</v>
      </c>
      <c r="E25" s="88">
        <f t="shared" si="4"/>
        <v>0.12749603803486531</v>
      </c>
      <c r="F25" s="88">
        <f t="shared" si="4"/>
        <v>5.6996275212594094E-2</v>
      </c>
      <c r="G25" s="88">
        <f t="shared" si="4"/>
        <v>-0.17415780141843962</v>
      </c>
      <c r="H25" s="89">
        <f t="shared" si="4"/>
        <v>8.7842102243387288E-2</v>
      </c>
      <c r="I25" s="63"/>
      <c r="J25" s="64"/>
      <c r="K25" s="38"/>
      <c r="L25" s="38"/>
      <c r="M25" s="38"/>
      <c r="N25" s="38"/>
      <c r="O25" s="38"/>
      <c r="P25" s="38"/>
      <c r="Q25" s="38"/>
      <c r="R25" s="38"/>
      <c r="S25" s="38"/>
      <c r="T25" s="38"/>
      <c r="U25" s="38"/>
      <c r="V25" s="38"/>
      <c r="W25" s="38"/>
      <c r="X25" s="38"/>
      <c r="Y25" s="38"/>
      <c r="Z25" s="38"/>
    </row>
    <row r="26" spans="1:26" ht="14.25" customHeight="1" thickBot="1" x14ac:dyDescent="0.35">
      <c r="A26" s="47" t="s">
        <v>2195</v>
      </c>
      <c r="B26" s="50">
        <f>$B$6*B21</f>
        <v>278.2</v>
      </c>
      <c r="C26" s="50">
        <f t="shared" ref="C26:H26" si="5">$B$6*C21</f>
        <v>232.60000000000002</v>
      </c>
      <c r="D26" s="50">
        <f t="shared" si="5"/>
        <v>252.4</v>
      </c>
      <c r="E26" s="50">
        <f t="shared" si="5"/>
        <v>275.40000000000003</v>
      </c>
      <c r="F26" s="50">
        <f t="shared" si="5"/>
        <v>300.8</v>
      </c>
      <c r="G26" s="50">
        <f t="shared" si="5"/>
        <v>240.4</v>
      </c>
      <c r="H26" s="51">
        <f t="shared" si="5"/>
        <v>252.8</v>
      </c>
      <c r="I26" s="68">
        <f>SUM(B26:H26)</f>
        <v>1832.6000000000001</v>
      </c>
      <c r="J26" s="69">
        <f>$B$6*$J$21</f>
        <v>3170.1374407582935</v>
      </c>
      <c r="K26" s="38"/>
      <c r="L26" s="38"/>
      <c r="M26" s="38"/>
      <c r="N26" s="38"/>
      <c r="O26" s="38"/>
      <c r="P26" s="38"/>
      <c r="Q26" s="38"/>
      <c r="R26" s="38"/>
      <c r="S26" s="38"/>
      <c r="T26" s="38"/>
      <c r="U26" s="38"/>
      <c r="V26" s="38"/>
      <c r="W26" s="38"/>
      <c r="X26" s="38"/>
      <c r="Y26" s="38"/>
      <c r="Z26" s="38"/>
    </row>
    <row r="27" spans="1:26" ht="14.25" customHeight="1" x14ac:dyDescent="0.3">
      <c r="A27" s="36"/>
      <c r="B27" s="37"/>
      <c r="C27" s="37"/>
      <c r="D27" s="37"/>
      <c r="E27" s="37"/>
      <c r="F27" s="37"/>
      <c r="G27" s="37"/>
      <c r="H27" s="37"/>
      <c r="I27" s="37"/>
      <c r="J27" s="37"/>
      <c r="K27" s="38"/>
      <c r="L27" s="38"/>
      <c r="M27" s="38"/>
      <c r="N27" s="38"/>
      <c r="O27" s="38"/>
      <c r="P27" s="38"/>
      <c r="Q27" s="38"/>
      <c r="R27" s="38"/>
      <c r="S27" s="38"/>
      <c r="T27" s="38"/>
      <c r="U27" s="38"/>
      <c r="V27" s="38"/>
      <c r="W27" s="38"/>
      <c r="X27" s="38"/>
      <c r="Y27" s="38"/>
      <c r="Z27" s="38"/>
    </row>
    <row r="28" spans="1:26" ht="14.25" customHeight="1" x14ac:dyDescent="0.3">
      <c r="A28" s="38"/>
      <c r="B28" s="37"/>
      <c r="C28" s="37"/>
      <c r="D28" s="37"/>
      <c r="E28" s="37"/>
      <c r="F28" s="37"/>
      <c r="G28" s="37"/>
      <c r="H28" s="37"/>
      <c r="I28" s="37"/>
      <c r="J28" s="37"/>
      <c r="K28" s="38"/>
      <c r="L28" s="38"/>
      <c r="M28" s="38"/>
      <c r="N28" s="38"/>
      <c r="O28" s="38"/>
      <c r="P28" s="38"/>
      <c r="Q28" s="38"/>
      <c r="R28" s="38"/>
      <c r="S28" s="38"/>
      <c r="T28" s="38"/>
      <c r="U28" s="38"/>
      <c r="V28" s="38"/>
      <c r="W28" s="38"/>
      <c r="X28" s="38"/>
      <c r="Y28" s="38"/>
      <c r="Z28" s="38"/>
    </row>
    <row r="29" spans="1:26" ht="14.25" customHeight="1" x14ac:dyDescent="0.3">
      <c r="A29" s="38"/>
      <c r="B29" s="37"/>
      <c r="C29" s="37"/>
      <c r="D29" s="37"/>
      <c r="E29" s="37"/>
      <c r="F29" s="37"/>
      <c r="G29" s="37"/>
      <c r="H29" s="37"/>
      <c r="I29" s="37"/>
      <c r="J29" s="37"/>
      <c r="K29" s="38"/>
      <c r="L29" s="38"/>
      <c r="M29" s="38"/>
      <c r="N29" s="38"/>
      <c r="O29" s="38"/>
      <c r="P29" s="38"/>
      <c r="Q29" s="38"/>
      <c r="R29" s="38"/>
      <c r="S29" s="38"/>
      <c r="T29" s="38"/>
      <c r="U29" s="38"/>
      <c r="V29" s="38"/>
      <c r="W29" s="38"/>
      <c r="X29" s="38"/>
      <c r="Y29" s="38"/>
      <c r="Z29" s="38"/>
    </row>
    <row r="30" spans="1:26" ht="14.25" customHeight="1" x14ac:dyDescent="0.3">
      <c r="A30" s="70" t="s">
        <v>2149</v>
      </c>
      <c r="B30" s="71"/>
      <c r="C30" s="71"/>
      <c r="D30" s="71"/>
      <c r="E30" s="71"/>
      <c r="F30" s="71"/>
      <c r="G30" s="71"/>
      <c r="H30" s="71"/>
      <c r="I30" s="71"/>
      <c r="J30" s="71"/>
      <c r="K30" s="72"/>
      <c r="L30" s="72"/>
      <c r="M30" s="72"/>
      <c r="N30" s="72"/>
      <c r="O30" s="72"/>
      <c r="P30" s="72"/>
      <c r="Q30" s="72"/>
      <c r="R30" s="72"/>
      <c r="S30" s="72"/>
      <c r="T30" s="72"/>
      <c r="U30" s="72"/>
      <c r="V30" s="72"/>
      <c r="W30" s="72"/>
      <c r="X30" s="72"/>
      <c r="Y30" s="72"/>
      <c r="Z30" s="72"/>
    </row>
    <row r="31" spans="1:26" ht="14.25" customHeight="1" x14ac:dyDescent="0.3">
      <c r="A31" s="38"/>
      <c r="B31" s="37"/>
      <c r="C31" s="37"/>
      <c r="D31" s="37"/>
      <c r="E31" s="37"/>
      <c r="F31" s="37"/>
      <c r="G31" s="37"/>
      <c r="H31" s="37"/>
      <c r="I31" s="37"/>
      <c r="J31" s="37"/>
      <c r="K31" s="38"/>
      <c r="L31" s="38"/>
      <c r="M31" s="38"/>
      <c r="N31" s="38"/>
      <c r="O31" s="38"/>
      <c r="P31" s="38"/>
      <c r="Q31" s="38"/>
      <c r="R31" s="38"/>
      <c r="S31" s="38"/>
      <c r="T31" s="38"/>
      <c r="U31" s="38"/>
      <c r="V31" s="38"/>
      <c r="W31" s="38"/>
      <c r="X31" s="38"/>
      <c r="Y31" s="38"/>
      <c r="Z31" s="38"/>
    </row>
    <row r="32" spans="1:26" ht="14.25" customHeight="1" x14ac:dyDescent="0.3">
      <c r="A32" s="38"/>
      <c r="B32" s="37"/>
      <c r="C32" s="37"/>
      <c r="D32" s="37"/>
      <c r="E32" s="37"/>
      <c r="F32" s="37"/>
      <c r="G32" s="37"/>
      <c r="H32" s="37"/>
      <c r="I32" s="37"/>
      <c r="J32" s="37"/>
      <c r="K32" s="38"/>
      <c r="L32" s="38"/>
      <c r="M32" s="38"/>
      <c r="N32" s="38"/>
      <c r="O32" s="38"/>
      <c r="P32" s="38"/>
      <c r="Q32" s="38"/>
      <c r="R32" s="38"/>
      <c r="S32" s="38"/>
      <c r="T32" s="38"/>
      <c r="U32" s="38"/>
      <c r="V32" s="38"/>
      <c r="W32" s="38"/>
      <c r="X32" s="38"/>
      <c r="Y32" s="38"/>
      <c r="Z32" s="38"/>
    </row>
    <row r="33" spans="1:26" ht="14.25" customHeight="1" x14ac:dyDescent="0.3">
      <c r="A33" s="38"/>
      <c r="B33" s="37"/>
      <c r="C33" s="37"/>
      <c r="D33" s="37"/>
      <c r="E33" s="37"/>
      <c r="F33" s="37"/>
      <c r="G33" s="37"/>
      <c r="H33" s="37"/>
      <c r="I33" s="37"/>
      <c r="J33" s="37"/>
      <c r="K33" s="38"/>
      <c r="L33" s="38"/>
      <c r="M33" s="38"/>
      <c r="N33" s="38"/>
      <c r="O33" s="38"/>
      <c r="P33" s="38"/>
      <c r="Q33" s="38"/>
      <c r="R33" s="38"/>
      <c r="S33" s="38"/>
      <c r="T33" s="38"/>
      <c r="U33" s="38"/>
      <c r="V33" s="38"/>
      <c r="W33" s="38"/>
      <c r="X33" s="38"/>
      <c r="Y33" s="38"/>
      <c r="Z33" s="38"/>
    </row>
    <row r="34" spans="1:26" ht="14.25" customHeight="1" thickBot="1" x14ac:dyDescent="0.35">
      <c r="A34" s="42" t="s">
        <v>2150</v>
      </c>
      <c r="B34" s="37"/>
      <c r="C34" s="37"/>
      <c r="D34" s="37"/>
      <c r="E34" s="37"/>
      <c r="F34" s="37"/>
      <c r="G34" s="37"/>
      <c r="H34" s="37"/>
      <c r="I34" s="37"/>
      <c r="J34" s="37"/>
      <c r="K34" s="38"/>
      <c r="L34" s="38"/>
      <c r="M34" s="38"/>
      <c r="N34" s="38"/>
      <c r="O34" s="38"/>
      <c r="P34" s="38"/>
      <c r="Q34" s="38"/>
      <c r="R34" s="38"/>
      <c r="S34" s="38"/>
      <c r="T34" s="38"/>
      <c r="U34" s="38"/>
      <c r="V34" s="38"/>
      <c r="W34" s="38"/>
      <c r="X34" s="38"/>
      <c r="Y34" s="38"/>
      <c r="Z34" s="38"/>
    </row>
    <row r="35" spans="1:26" ht="14.25" customHeight="1" x14ac:dyDescent="0.3">
      <c r="A35" s="43" t="s">
        <v>2151</v>
      </c>
      <c r="B35" s="44">
        <f>B$11</f>
        <v>43831</v>
      </c>
      <c r="C35" s="44">
        <f t="shared" ref="C35:H35" si="6">C$11</f>
        <v>43862</v>
      </c>
      <c r="D35" s="44">
        <f t="shared" si="6"/>
        <v>43891</v>
      </c>
      <c r="E35" s="44">
        <f t="shared" si="6"/>
        <v>43922</v>
      </c>
      <c r="F35" s="44">
        <f t="shared" si="6"/>
        <v>43952</v>
      </c>
      <c r="G35" s="44">
        <f t="shared" si="6"/>
        <v>43983</v>
      </c>
      <c r="H35" s="44">
        <f t="shared" si="6"/>
        <v>44013</v>
      </c>
      <c r="I35" s="46" t="s">
        <v>2152</v>
      </c>
      <c r="J35" s="37"/>
      <c r="K35" s="38"/>
      <c r="L35" s="38"/>
      <c r="M35" s="38"/>
      <c r="N35" s="38"/>
      <c r="O35" s="38"/>
      <c r="P35" s="38"/>
      <c r="Q35" s="38"/>
      <c r="R35" s="38"/>
      <c r="S35" s="38"/>
      <c r="T35" s="38"/>
      <c r="U35" s="38"/>
      <c r="V35" s="38"/>
      <c r="W35" s="38"/>
      <c r="X35" s="38"/>
      <c r="Y35" s="38"/>
      <c r="Z35" s="38"/>
    </row>
    <row r="36" spans="1:26" ht="14.25" customHeight="1" x14ac:dyDescent="0.3">
      <c r="A36" s="47" t="s">
        <v>2153</v>
      </c>
      <c r="B36" s="53">
        <f>SUMIFS(Table4[[Time Ready - Time Placed]:[Time Ready - Time Placed]],Table4[[Order Date]:[Order Date]],"&gt;"&amp;EOMONTH('DASH 1 - KPI'!B$11,-1),Table4[[Order Date]:[Order Date]],"&lt;="&amp;EOMONTH('DASH 1 - KPI'!B$11,0))*60</f>
        <v>24.405555555555452</v>
      </c>
      <c r="C36" s="53">
        <f>SUMIFS(Table4[[Time Ready - Time Placed]:[Time Ready - Time Placed]],Table4[[Order Date]:[Order Date]],"&gt;"&amp;EOMONTH('DASH 1 - KPI'!C$11,-1),Table4[[Order Date]:[Order Date]],"&lt;="&amp;EOMONTH('DASH 1 - KPI'!C$11,0))*60</f>
        <v>31.281944444444477</v>
      </c>
      <c r="D36" s="53">
        <f>SUMIFS(Table4[[Time Ready - Time Placed]:[Time Ready - Time Placed]],Table4[[Order Date]:[Order Date]],"&gt;"&amp;EOMONTH('DASH 1 - KPI'!D$11,-1),Table4[[Order Date]:[Order Date]],"&lt;="&amp;EOMONTH('DASH 1 - KPI'!D$11,0))*60</f>
        <v>35.637500000000031</v>
      </c>
      <c r="E36" s="53">
        <f>SUMIFS(Table4[[Time Ready - Time Placed]:[Time Ready - Time Placed]],Table4[[Order Date]:[Order Date]],"&gt;"&amp;EOMONTH('DASH 1 - KPI'!E$11,-1),Table4[[Order Date]:[Order Date]],"&lt;="&amp;EOMONTH('DASH 1 - KPI'!E$11,0))*60</f>
        <v>33.8888888888889</v>
      </c>
      <c r="F36" s="53">
        <f>SUMIFS(Table4[[Time Ready - Time Placed]:[Time Ready - Time Placed]],Table4[[Order Date]:[Order Date]],"&gt;"&amp;EOMONTH('DASH 1 - KPI'!F$11,-1),Table4[[Order Date]:[Order Date]],"&lt;="&amp;EOMONTH('DASH 1 - KPI'!F$11,0))*60</f>
        <v>30.17430555555557</v>
      </c>
      <c r="G36" s="53">
        <f>SUMIFS(Table4[[Time Ready - Time Placed]:[Time Ready - Time Placed]],Table4[[Order Date]:[Order Date]],"&gt;"&amp;EOMONTH('DASH 1 - KPI'!G$11,-1),Table4[[Order Date]:[Order Date]],"&lt;="&amp;EOMONTH('DASH 1 - KPI'!G$11,0))*60</f>
        <v>28.947222222222262</v>
      </c>
      <c r="H36" s="54">
        <f>SUMIFS(Table4[[Time Ready - Time Placed]:[Time Ready - Time Placed]],Table4[[Order Date]:[Order Date]],"&gt;"&amp;EOMONTH('DASH 1 - KPI'!H$11,-1),Table4[[Order Date]:[Order Date]],"&lt;="&amp;EOMONTH('DASH 1 - KPI'!H$11,0))*60</f>
        <v>34.125000000000014</v>
      </c>
      <c r="I36" s="55">
        <f>AVERAGE(B36:G36)</f>
        <v>30.722569444444446</v>
      </c>
      <c r="J36" s="37"/>
      <c r="K36" s="38"/>
      <c r="L36" s="38"/>
      <c r="M36" s="38"/>
      <c r="N36" s="38"/>
      <c r="O36" s="38"/>
      <c r="P36" s="38"/>
      <c r="Q36" s="38"/>
      <c r="R36" s="38"/>
      <c r="S36" s="38"/>
      <c r="T36" s="38"/>
      <c r="U36" s="38"/>
      <c r="V36" s="38"/>
      <c r="W36" s="38"/>
      <c r="X36" s="38"/>
      <c r="Y36" s="38"/>
      <c r="Z36" s="38"/>
    </row>
    <row r="37" spans="1:26" ht="14.25" customHeight="1" x14ac:dyDescent="0.3">
      <c r="A37" s="62" t="s">
        <v>2132</v>
      </c>
      <c r="B37" s="75" t="s">
        <v>2133</v>
      </c>
      <c r="C37" s="76">
        <f t="shared" ref="C37:H37" si="7">C36/B36-1</f>
        <v>0.2817550648759457</v>
      </c>
      <c r="D37" s="76">
        <f t="shared" si="7"/>
        <v>0.13923544820849787</v>
      </c>
      <c r="E37" s="76">
        <f t="shared" si="7"/>
        <v>-4.9066604310378903E-2</v>
      </c>
      <c r="F37" s="76">
        <f t="shared" si="7"/>
        <v>-0.10961065573770479</v>
      </c>
      <c r="G37" s="76">
        <f t="shared" si="7"/>
        <v>-4.0666497894178755E-2</v>
      </c>
      <c r="H37" s="85">
        <f t="shared" si="7"/>
        <v>0.17886959025045468</v>
      </c>
      <c r="I37" s="86"/>
      <c r="J37" s="37"/>
      <c r="K37" s="38"/>
      <c r="L37" s="38"/>
      <c r="M37" s="38"/>
      <c r="N37" s="38"/>
      <c r="O37" s="38"/>
      <c r="P37" s="38"/>
      <c r="Q37" s="38"/>
      <c r="R37" s="38"/>
      <c r="S37" s="38"/>
      <c r="T37" s="38"/>
      <c r="U37" s="38"/>
      <c r="V37" s="38"/>
      <c r="W37" s="38"/>
      <c r="X37" s="38"/>
      <c r="Y37" s="38"/>
      <c r="Z37" s="38"/>
    </row>
    <row r="38" spans="1:26" ht="14.25" customHeight="1" x14ac:dyDescent="0.3">
      <c r="A38" s="47" t="s">
        <v>2154</v>
      </c>
      <c r="B38" s="53">
        <f>SUMIFS(Table4[[Order Picked Up - Order Ready]:[Order Picked Up - Order Ready]],Table4[[Order Date]:[Order Date]],"&gt;"&amp;EOMONTH('DASH 1 - KPI'!B$11,-1),Table4[[Order Date]:[Order Date]],"&lt;="&amp;EOMONTH('DASH 1 - KPI'!B$11,0))*60</f>
        <v>9.5819444444444244</v>
      </c>
      <c r="C38" s="53">
        <f>SUMIFS(Table4[[Order Picked Up - Order Ready]:[Order Picked Up - Order Ready]],Table4[[Order Date]:[Order Date]],"&gt;"&amp;EOMONTH('DASH 1 - KPI'!C$11,-1),Table4[[Order Date]:[Order Date]],"&lt;="&amp;EOMONTH('DASH 1 - KPI'!C$11,0))*60</f>
        <v>7.9520833333333609</v>
      </c>
      <c r="D38" s="53">
        <f>SUMIFS(Table4[[Order Picked Up - Order Ready]:[Order Picked Up - Order Ready]],Table4[[Order Date]:[Order Date]],"&gt;"&amp;EOMONTH('DASH 1 - KPI'!D$11,-1),Table4[[Order Date]:[Order Date]],"&lt;="&amp;EOMONTH('DASH 1 - KPI'!D$11,0))*60</f>
        <v>10.100694444444493</v>
      </c>
      <c r="E38" s="53">
        <f>SUMIFS(Table4[[Order Picked Up - Order Ready]:[Order Picked Up - Order Ready]],Table4[[Order Date]:[Order Date]],"&gt;"&amp;EOMONTH('DASH 1 - KPI'!E$11,-1),Table4[[Order Date]:[Order Date]],"&lt;="&amp;EOMONTH('DASH 1 - KPI'!E$11,0))*60</f>
        <v>8.8319444444445008</v>
      </c>
      <c r="F38" s="53">
        <f>SUMIFS(Table4[[Order Picked Up - Order Ready]:[Order Picked Up - Order Ready]],Table4[[Order Date]:[Order Date]],"&gt;"&amp;EOMONTH('DASH 1 - KPI'!F$11,-1),Table4[[Order Date]:[Order Date]],"&lt;="&amp;EOMONTH('DASH 1 - KPI'!F$11,0))*60</f>
        <v>8.7854166666667179</v>
      </c>
      <c r="G38" s="53">
        <f>SUMIFS(Table4[[Order Picked Up - Order Ready]:[Order Picked Up - Order Ready]],Table4[[Order Date]:[Order Date]],"&gt;"&amp;EOMONTH('DASH 1 - KPI'!G$11,-1),Table4[[Order Date]:[Order Date]],"&lt;="&amp;EOMONTH('DASH 1 - KPI'!G$11,0))*60</f>
        <v>8.4930555555555891</v>
      </c>
      <c r="H38" s="54">
        <f>SUMIFS(Table4[[Order Picked Up - Order Ready]:[Order Picked Up - Order Ready]],Table4[[Order Date]:[Order Date]],"&gt;"&amp;EOMONTH('DASH 1 - KPI'!H$11,-1),Table4[[Order Date]:[Order Date]],"&lt;="&amp;EOMONTH('DASH 1 - KPI'!H$11,0))*60</f>
        <v>8.5000000000000533</v>
      </c>
      <c r="I38" s="55">
        <f>AVERAGE(B38:G38)</f>
        <v>8.9575231481481818</v>
      </c>
      <c r="J38" s="37"/>
      <c r="K38" s="38"/>
      <c r="L38" s="38"/>
      <c r="M38" s="38"/>
      <c r="N38" s="38"/>
      <c r="O38" s="38"/>
      <c r="P38" s="38"/>
      <c r="Q38" s="38"/>
      <c r="R38" s="38"/>
      <c r="S38" s="38"/>
      <c r="T38" s="38"/>
      <c r="U38" s="38"/>
      <c r="V38" s="38"/>
      <c r="W38" s="38"/>
      <c r="X38" s="38"/>
      <c r="Y38" s="38"/>
      <c r="Z38" s="38"/>
    </row>
    <row r="39" spans="1:26" ht="14.25" customHeight="1" x14ac:dyDescent="0.3">
      <c r="A39" s="62" t="s">
        <v>2132</v>
      </c>
      <c r="B39" s="75" t="s">
        <v>2133</v>
      </c>
      <c r="C39" s="76">
        <f t="shared" ref="C39:H39" si="8">C38/B38-1</f>
        <v>-0.17009711552398432</v>
      </c>
      <c r="D39" s="76">
        <f t="shared" si="8"/>
        <v>0.27019474281722289</v>
      </c>
      <c r="E39" s="76">
        <f t="shared" si="8"/>
        <v>-0.12561017531797725</v>
      </c>
      <c r="F39" s="76">
        <f t="shared" si="8"/>
        <v>-5.2681239188556717E-3</v>
      </c>
      <c r="G39" s="76">
        <f t="shared" si="8"/>
        <v>-3.3278001738994756E-2</v>
      </c>
      <c r="H39" s="85">
        <f t="shared" si="8"/>
        <v>8.1766148814632622E-4</v>
      </c>
      <c r="I39" s="86"/>
      <c r="J39" s="37"/>
      <c r="K39" s="38"/>
      <c r="L39" s="38"/>
      <c r="M39" s="38"/>
      <c r="N39" s="38"/>
      <c r="O39" s="38"/>
      <c r="P39" s="38"/>
      <c r="Q39" s="38"/>
      <c r="R39" s="38"/>
      <c r="S39" s="38"/>
      <c r="T39" s="38"/>
      <c r="U39" s="38"/>
      <c r="V39" s="38"/>
      <c r="W39" s="38"/>
      <c r="X39" s="38"/>
      <c r="Y39" s="38"/>
      <c r="Z39" s="38"/>
    </row>
    <row r="40" spans="1:26" ht="14.25" customHeight="1" x14ac:dyDescent="0.3">
      <c r="A40" s="47" t="s">
        <v>2155</v>
      </c>
      <c r="B40" s="53">
        <f>SUMIFS(Table4[[Order Delivered - Order Picked Up]:[Order Delivered - Order Picked Up]],Table4[[Order Date]:[Order Date]],"&gt;"&amp;EOMONTH('DASH 1 - KPI'!B$11,-1),Table4[[Order Date]:[Order Date]],"&lt;="&amp;EOMONTH('DASH 1 - KPI'!B$11,0))*60</f>
        <v>10.926388888888873</v>
      </c>
      <c r="C40" s="53">
        <f>SUMIFS(Table4[[Order Delivered - Order Picked Up]:[Order Delivered - Order Picked Up]],Table4[[Order Date]:[Order Date]],"&gt;"&amp;EOMONTH('DASH 1 - KPI'!C$11,-1),Table4[[Order Date]:[Order Date]],"&lt;="&amp;EOMONTH('DASH 1 - KPI'!C$11,0))*60</f>
        <v>9.4715277777777445</v>
      </c>
      <c r="D40" s="53">
        <f>SUMIFS(Table4[[Order Delivered - Order Picked Up]:[Order Delivered - Order Picked Up]],Table4[[Order Date]:[Order Date]],"&gt;"&amp;EOMONTH('DASH 1 - KPI'!D$11,-1),Table4[[Order Date]:[Order Date]],"&lt;="&amp;EOMONTH('DASH 1 - KPI'!D$11,0))*60</f>
        <v>9.7381944444444066</v>
      </c>
      <c r="E40" s="53">
        <f>SUMIFS(Table4[[Order Delivered - Order Picked Up]:[Order Delivered - Order Picked Up]],Table4[[Order Date]:[Order Date]],"&gt;"&amp;EOMONTH('DASH 1 - KPI'!E$11,-1),Table4[[Order Date]:[Order Date]],"&lt;="&amp;EOMONTH('DASH 1 - KPI'!E$11,0))*60</f>
        <v>9.9305555555555287</v>
      </c>
      <c r="F40" s="53">
        <f>SUMIFS(Table4[[Order Delivered - Order Picked Up]:[Order Delivered - Order Picked Up]],Table4[[Order Date]:[Order Date]],"&gt;"&amp;EOMONTH('DASH 1 - KPI'!F$11,-1),Table4[[Order Date]:[Order Date]],"&lt;="&amp;EOMONTH('DASH 1 - KPI'!F$11,0))*60</f>
        <v>10.052777777777719</v>
      </c>
      <c r="G40" s="53">
        <f>SUMIFS(Table4[[Order Delivered - Order Picked Up]:[Order Delivered - Order Picked Up]],Table4[[Order Date]:[Order Date]],"&gt;"&amp;EOMONTH('DASH 1 - KPI'!G$11,-1),Table4[[Order Date]:[Order Date]],"&lt;="&amp;EOMONTH('DASH 1 - KPI'!G$11,0))*60</f>
        <v>9.5006944444444184</v>
      </c>
      <c r="H40" s="54">
        <f>SUMIFS(Table4[[Order Delivered - Order Picked Up]:[Order Delivered - Order Picked Up]],Table4[[Order Date]:[Order Date]],"&gt;"&amp;EOMONTH('DASH 1 - KPI'!H$11,-1),Table4[[Order Date]:[Order Date]],"&lt;="&amp;EOMONTH('DASH 1 - KPI'!H$11,0))*60</f>
        <v>7.6722222222221852</v>
      </c>
      <c r="I40" s="55">
        <f>AVERAGE(B40:G40)</f>
        <v>9.9366898148147822</v>
      </c>
      <c r="J40" s="37"/>
      <c r="K40" s="38"/>
      <c r="L40" s="38"/>
      <c r="M40" s="38"/>
      <c r="N40" s="38"/>
      <c r="O40" s="38"/>
      <c r="P40" s="38"/>
      <c r="Q40" s="38"/>
      <c r="R40" s="38"/>
      <c r="S40" s="38"/>
      <c r="T40" s="38"/>
      <c r="U40" s="38"/>
      <c r="V40" s="38"/>
      <c r="W40" s="38"/>
      <c r="X40" s="38"/>
      <c r="Y40" s="38"/>
      <c r="Z40" s="38"/>
    </row>
    <row r="41" spans="1:26" ht="14.25" customHeight="1" x14ac:dyDescent="0.3">
      <c r="A41" s="62" t="s">
        <v>2132</v>
      </c>
      <c r="B41" s="75" t="s">
        <v>2133</v>
      </c>
      <c r="C41" s="76">
        <f t="shared" ref="C41:H41" si="9">C40/B40-1</f>
        <v>-0.13315113766366016</v>
      </c>
      <c r="D41" s="76">
        <f t="shared" si="9"/>
        <v>2.815455678568779E-2</v>
      </c>
      <c r="E41" s="76">
        <f t="shared" si="9"/>
        <v>1.9753262497327118E-2</v>
      </c>
      <c r="F41" s="76">
        <f t="shared" si="9"/>
        <v>1.2307692307689022E-2</v>
      </c>
      <c r="G41" s="76">
        <f t="shared" si="9"/>
        <v>-5.491848576954661E-2</v>
      </c>
      <c r="H41" s="85">
        <f t="shared" si="9"/>
        <v>-0.19245669176229974</v>
      </c>
      <c r="I41" s="86"/>
      <c r="J41" s="37"/>
      <c r="K41" s="38"/>
      <c r="L41" s="38"/>
      <c r="M41" s="38"/>
      <c r="N41" s="38"/>
      <c r="O41" s="38"/>
      <c r="P41" s="38"/>
      <c r="Q41" s="38"/>
      <c r="R41" s="38"/>
      <c r="S41" s="38"/>
      <c r="T41" s="38"/>
      <c r="U41" s="38"/>
      <c r="V41" s="38"/>
      <c r="W41" s="38"/>
      <c r="X41" s="38"/>
      <c r="Y41" s="38"/>
      <c r="Z41" s="38"/>
    </row>
    <row r="42" spans="1:26" ht="14.25" customHeight="1" x14ac:dyDescent="0.3">
      <c r="A42" s="47" t="s">
        <v>2156</v>
      </c>
      <c r="B42" s="53">
        <f>SUMIFS(Table4[[Total Delivery Time]:[Total Delivery Time]],Table4[[Order Date]:[Order Date]],"&gt;"&amp;EOMONTH('DASH 1 - KPI'!B$11,-1),Table4[[Order Date]:[Order Date]],"&lt;="&amp;EOMONTH('DASH 1 - KPI'!B$11,0))*60</f>
        <v>44.913888888888749</v>
      </c>
      <c r="C42" s="53">
        <f>SUMIFS(Table4[[Total Delivery Time]:[Total Delivery Time]],Table4[[Order Date]:[Order Date]],"&gt;"&amp;EOMONTH('DASH 1 - KPI'!C$11,-1),Table4[[Order Date]:[Order Date]],"&lt;="&amp;EOMONTH('DASH 1 - KPI'!C$11,0))*60</f>
        <v>48.705555555555584</v>
      </c>
      <c r="D42" s="53">
        <f>SUMIFS(Table4[[Total Delivery Time]:[Total Delivery Time]],Table4[[Order Date]:[Order Date]],"&gt;"&amp;EOMONTH('DASH 1 - KPI'!D$11,-1),Table4[[Order Date]:[Order Date]],"&lt;="&amp;EOMONTH('DASH 1 - KPI'!D$11,0))*60</f>
        <v>55.476388888888927</v>
      </c>
      <c r="E42" s="53">
        <f>SUMIFS(Table4[[Total Delivery Time]:[Total Delivery Time]],Table4[[Order Date]:[Order Date]],"&gt;"&amp;EOMONTH('DASH 1 - KPI'!E$11,-1),Table4[[Order Date]:[Order Date]],"&lt;="&amp;EOMONTH('DASH 1 - KPI'!E$11,0))*60</f>
        <v>52.651388888888931</v>
      </c>
      <c r="F42" s="53">
        <f>SUMIFS(Table4[[Total Delivery Time]:[Total Delivery Time]],Table4[[Order Date]:[Order Date]],"&gt;"&amp;EOMONTH('DASH 1 - KPI'!F$11,-1),Table4[[Order Date]:[Order Date]],"&lt;="&amp;EOMONTH('DASH 1 - KPI'!F$11,0))*60</f>
        <v>49.012500000000003</v>
      </c>
      <c r="G42" s="53">
        <f>SUMIFS(Table4[[Total Delivery Time]:[Total Delivery Time]],Table4[[Order Date]:[Order Date]],"&gt;"&amp;EOMONTH('DASH 1 - KPI'!G$11,-1),Table4[[Order Date]:[Order Date]],"&lt;="&amp;EOMONTH('DASH 1 - KPI'!G$11,0))*60</f>
        <v>46.940972222222271</v>
      </c>
      <c r="H42" s="54">
        <f>SUMIFS(Table4[[Total Delivery Time]:[Total Delivery Time]],Table4[[Order Date]:[Order Date]],"&gt;"&amp;EOMONTH('DASH 1 - KPI'!H$11,-1),Table4[[Order Date]:[Order Date]],"&lt;="&amp;EOMONTH('DASH 1 - KPI'!H$11,0))*60</f>
        <v>50.297222222222246</v>
      </c>
      <c r="I42" s="55">
        <f>AVERAGE(B42:G42)</f>
        <v>49.616782407407413</v>
      </c>
      <c r="J42" s="37"/>
      <c r="K42" s="38"/>
      <c r="L42" s="38"/>
      <c r="M42" s="38"/>
      <c r="N42" s="38"/>
      <c r="O42" s="38"/>
      <c r="P42" s="38"/>
      <c r="Q42" s="38"/>
      <c r="R42" s="38"/>
      <c r="S42" s="38"/>
      <c r="T42" s="38"/>
      <c r="U42" s="38"/>
      <c r="V42" s="38"/>
      <c r="W42" s="38"/>
      <c r="X42" s="38"/>
      <c r="Y42" s="38"/>
      <c r="Z42" s="38"/>
    </row>
    <row r="43" spans="1:26" ht="14.25" customHeight="1" thickBot="1" x14ac:dyDescent="0.35">
      <c r="A43" s="62" t="s">
        <v>2132</v>
      </c>
      <c r="B43" s="75" t="s">
        <v>2133</v>
      </c>
      <c r="C43" s="76">
        <f t="shared" ref="C43:H43" si="10">C42/B42-1</f>
        <v>8.4420805244607822E-2</v>
      </c>
      <c r="D43" s="76">
        <f t="shared" si="10"/>
        <v>0.13901562678225177</v>
      </c>
      <c r="E43" s="76">
        <f t="shared" si="10"/>
        <v>-5.092256465463274E-2</v>
      </c>
      <c r="F43" s="76">
        <f t="shared" si="10"/>
        <v>-6.9112875570445653E-2</v>
      </c>
      <c r="G43" s="76">
        <f t="shared" si="10"/>
        <v>-4.2265295134460201E-2</v>
      </c>
      <c r="H43" s="85">
        <f t="shared" si="10"/>
        <v>7.1499371255269839E-2</v>
      </c>
      <c r="I43" s="87"/>
      <c r="J43" s="37"/>
      <c r="K43" s="38"/>
      <c r="L43" s="38"/>
      <c r="M43" s="38"/>
      <c r="N43" s="38"/>
      <c r="O43" s="38"/>
      <c r="P43" s="38"/>
      <c r="Q43" s="38"/>
      <c r="R43" s="38"/>
      <c r="S43" s="38"/>
      <c r="T43" s="38"/>
      <c r="U43" s="38"/>
      <c r="V43" s="38"/>
      <c r="W43" s="38"/>
      <c r="X43" s="38"/>
      <c r="Y43" s="38"/>
      <c r="Z43" s="38"/>
    </row>
    <row r="44" spans="1:26" ht="14.25" customHeight="1" x14ac:dyDescent="0.3">
      <c r="A44" s="36"/>
      <c r="B44" s="37"/>
      <c r="C44" s="37"/>
      <c r="D44" s="37"/>
      <c r="E44" s="37"/>
      <c r="F44" s="37"/>
      <c r="G44" s="37"/>
      <c r="H44" s="37"/>
      <c r="I44" s="37"/>
      <c r="J44" s="37"/>
      <c r="K44" s="38"/>
      <c r="L44" s="38"/>
      <c r="M44" s="38"/>
      <c r="N44" s="38"/>
      <c r="O44" s="38"/>
      <c r="P44" s="38"/>
      <c r="Q44" s="38"/>
      <c r="R44" s="38"/>
      <c r="S44" s="38"/>
      <c r="T44" s="38"/>
      <c r="U44" s="38"/>
      <c r="V44" s="38"/>
      <c r="W44" s="38"/>
      <c r="X44" s="38"/>
      <c r="Y44" s="38"/>
      <c r="Z44" s="38"/>
    </row>
    <row r="45" spans="1:26" ht="14.25" customHeight="1" x14ac:dyDescent="0.3">
      <c r="A45" s="36"/>
      <c r="B45" s="36"/>
      <c r="C45" s="36"/>
      <c r="D45" s="36"/>
      <c r="E45" s="36"/>
      <c r="F45" s="36"/>
      <c r="G45" s="36"/>
      <c r="H45" s="37"/>
      <c r="I45" s="37"/>
      <c r="J45" s="37"/>
      <c r="K45" s="38"/>
      <c r="L45" s="38"/>
      <c r="M45" s="38"/>
      <c r="N45" s="38"/>
      <c r="O45" s="38"/>
      <c r="P45" s="38"/>
      <c r="Q45" s="38"/>
      <c r="R45" s="38"/>
      <c r="S45" s="38"/>
      <c r="T45" s="38"/>
      <c r="U45" s="38"/>
      <c r="V45" s="38"/>
      <c r="W45" s="38"/>
      <c r="X45" s="38"/>
      <c r="Y45" s="38"/>
      <c r="Z45" s="38"/>
    </row>
    <row r="46" spans="1:26" ht="14.25" customHeight="1" x14ac:dyDescent="0.3">
      <c r="A46" s="36"/>
      <c r="B46" s="37"/>
      <c r="C46" s="37"/>
      <c r="D46" s="37"/>
      <c r="E46" s="37"/>
      <c r="F46" s="37"/>
      <c r="G46" s="37"/>
      <c r="H46" s="37"/>
      <c r="I46" s="37"/>
      <c r="J46" s="37"/>
      <c r="K46" s="38"/>
      <c r="L46" s="38"/>
      <c r="M46" s="38"/>
      <c r="N46" s="38"/>
      <c r="O46" s="38"/>
      <c r="P46" s="38"/>
      <c r="Q46" s="38"/>
      <c r="R46" s="38"/>
      <c r="S46" s="38"/>
      <c r="T46" s="38"/>
      <c r="U46" s="38"/>
      <c r="V46" s="38"/>
      <c r="W46" s="38"/>
      <c r="X46" s="38"/>
      <c r="Y46" s="38"/>
      <c r="Z46" s="38"/>
    </row>
    <row r="47" spans="1:26" ht="14.25" customHeight="1" thickBot="1" x14ac:dyDescent="0.35">
      <c r="A47" s="42" t="s">
        <v>2157</v>
      </c>
      <c r="B47" s="37"/>
      <c r="C47" s="37"/>
      <c r="D47" s="37"/>
      <c r="E47" s="37"/>
      <c r="F47" s="37"/>
      <c r="G47" s="37"/>
      <c r="H47" s="37"/>
      <c r="I47" s="37"/>
      <c r="J47" s="37"/>
      <c r="K47" s="38"/>
      <c r="L47" s="38"/>
      <c r="M47" s="38"/>
      <c r="N47" s="38"/>
      <c r="O47" s="38"/>
      <c r="P47" s="38"/>
      <c r="Q47" s="38"/>
      <c r="R47" s="38"/>
      <c r="S47" s="38"/>
      <c r="T47" s="38"/>
      <c r="U47" s="38"/>
      <c r="V47" s="38"/>
      <c r="W47" s="38"/>
      <c r="X47" s="38"/>
      <c r="Y47" s="38"/>
      <c r="Z47" s="38"/>
    </row>
    <row r="48" spans="1:26" ht="14.25" customHeight="1" x14ac:dyDescent="0.3">
      <c r="A48" s="43" t="s">
        <v>2130</v>
      </c>
      <c r="B48" s="44">
        <f>B$11</f>
        <v>43831</v>
      </c>
      <c r="C48" s="44">
        <f t="shared" ref="C48:H48" si="11">C$11</f>
        <v>43862</v>
      </c>
      <c r="D48" s="44">
        <f t="shared" si="11"/>
        <v>43891</v>
      </c>
      <c r="E48" s="44">
        <f t="shared" si="11"/>
        <v>43922</v>
      </c>
      <c r="F48" s="44">
        <f t="shared" si="11"/>
        <v>43952</v>
      </c>
      <c r="G48" s="44">
        <f t="shared" si="11"/>
        <v>43983</v>
      </c>
      <c r="H48" s="44">
        <f t="shared" si="11"/>
        <v>44013</v>
      </c>
      <c r="I48" s="46" t="s">
        <v>2123</v>
      </c>
      <c r="J48" s="37"/>
      <c r="K48" s="38"/>
      <c r="L48" s="38"/>
      <c r="M48" s="38"/>
      <c r="N48" s="38"/>
      <c r="O48" s="38"/>
      <c r="P48" s="38"/>
      <c r="Q48" s="38"/>
      <c r="R48" s="38"/>
      <c r="S48" s="38"/>
      <c r="T48" s="38"/>
      <c r="U48" s="38"/>
      <c r="V48" s="38"/>
      <c r="W48" s="38"/>
      <c r="X48" s="38"/>
      <c r="Y48" s="38"/>
      <c r="Z48" s="38"/>
    </row>
    <row r="49" spans="1:26" ht="14.25" customHeight="1" x14ac:dyDescent="0.3">
      <c r="A49" s="47" t="s">
        <v>2134</v>
      </c>
      <c r="B49" s="74">
        <f>COUNTIFS(Table4[[Order Date]:[Order Date]],"&gt;"&amp;EOMONTH('DASH 1 - KPI'!B$11,-1),Table4[[Order Date]:[Order Date]],"&lt;="&amp;EOMONTH('DASH 1 - KPI'!B$11,0))</f>
        <v>31</v>
      </c>
      <c r="C49" s="74">
        <f>COUNTIFS(Table4[[Order Date]:[Order Date]],"&gt;"&amp;EOMONTH('DASH 1 - KPI'!C$11,-1),Table4[[Order Date]:[Order Date]],"&lt;="&amp;EOMONTH('DASH 1 - KPI'!C$11,0))</f>
        <v>29</v>
      </c>
      <c r="D49" s="74">
        <f>COUNTIFS(Table4[[Order Date]:[Order Date]],"&gt;"&amp;EOMONTH('DASH 1 - KPI'!D$11,-1),Table4[[Order Date]:[Order Date]],"&lt;="&amp;EOMONTH('DASH 1 - KPI'!D$11,0))</f>
        <v>31</v>
      </c>
      <c r="E49" s="74">
        <f>COUNTIFS(Table4[[Order Date]:[Order Date]],"&gt;"&amp;EOMONTH('DASH 1 - KPI'!E$11,-1),Table4[[Order Date]:[Order Date]],"&lt;="&amp;EOMONTH('DASH 1 - KPI'!E$11,0))</f>
        <v>30</v>
      </c>
      <c r="F49" s="74">
        <f>COUNTIFS(Table4[[Order Date]:[Order Date]],"&gt;"&amp;EOMONTH('DASH 1 - KPI'!F$11,-1),Table4[[Order Date]:[Order Date]],"&lt;="&amp;EOMONTH('DASH 1 - KPI'!F$11,0))</f>
        <v>31</v>
      </c>
      <c r="G49" s="74">
        <f>COUNTIFS(Table4[[Order Date]:[Order Date]],"&gt;"&amp;EOMONTH('DASH 1 - KPI'!G$11,-1),Table4[[Order Date]:[Order Date]],"&lt;="&amp;EOMONTH('DASH 1 - KPI'!G$11,0))</f>
        <v>30</v>
      </c>
      <c r="H49" s="90">
        <f>COUNTIFS(Table4[[Order Date]:[Order Date]],"&gt;"&amp;EOMONTH('DASH 1 - KPI'!H$11,-1),Table4[[Order Date]:[Order Date]],"&lt;="&amp;EOMONTH('DASH 1 - KPI'!H$11,0))</f>
        <v>29</v>
      </c>
      <c r="I49" s="132">
        <f>SUM(B49:H49)</f>
        <v>211</v>
      </c>
      <c r="J49" s="37"/>
      <c r="K49" s="38"/>
      <c r="L49" s="38"/>
      <c r="M49" s="38"/>
      <c r="N49" s="38"/>
      <c r="O49" s="38"/>
      <c r="P49" s="38"/>
      <c r="Q49" s="38"/>
      <c r="R49" s="38"/>
      <c r="S49" s="38"/>
      <c r="T49" s="38"/>
      <c r="U49" s="38"/>
      <c r="V49" s="38"/>
      <c r="W49" s="38"/>
      <c r="X49" s="38"/>
      <c r="Y49" s="38"/>
      <c r="Z49" s="38"/>
    </row>
    <row r="50" spans="1:26" ht="14.25" customHeight="1" x14ac:dyDescent="0.3">
      <c r="A50" s="62" t="s">
        <v>2132</v>
      </c>
      <c r="B50" s="88" t="s">
        <v>2133</v>
      </c>
      <c r="C50" s="88">
        <f t="shared" ref="C50:H50" si="12">C49/B49-1</f>
        <v>-6.4516129032258118E-2</v>
      </c>
      <c r="D50" s="88">
        <f t="shared" si="12"/>
        <v>6.8965517241379226E-2</v>
      </c>
      <c r="E50" s="88">
        <f t="shared" si="12"/>
        <v>-3.2258064516129004E-2</v>
      </c>
      <c r="F50" s="88">
        <f t="shared" si="12"/>
        <v>3.3333333333333437E-2</v>
      </c>
      <c r="G50" s="88">
        <f t="shared" si="12"/>
        <v>-3.2258064516129004E-2</v>
      </c>
      <c r="H50" s="89">
        <f t="shared" si="12"/>
        <v>-3.3333333333333326E-2</v>
      </c>
      <c r="I50" s="133"/>
      <c r="J50" s="37"/>
      <c r="K50" s="38"/>
      <c r="L50" s="38"/>
      <c r="M50" s="38"/>
      <c r="N50" s="38"/>
      <c r="O50" s="38"/>
      <c r="P50" s="38"/>
      <c r="Q50" s="38"/>
      <c r="R50" s="38"/>
      <c r="S50" s="38"/>
      <c r="T50" s="38"/>
      <c r="U50" s="38"/>
      <c r="V50" s="38"/>
      <c r="W50" s="38"/>
      <c r="X50" s="38"/>
      <c r="Y50" s="38"/>
      <c r="Z50" s="38"/>
    </row>
    <row r="51" spans="1:26" ht="14.25" customHeight="1" x14ac:dyDescent="0.3">
      <c r="A51" s="47" t="s">
        <v>2158</v>
      </c>
      <c r="B51" s="74" cm="1">
        <f t="array" ref="B51">SUMPRODUCT(IF((Table4[[Order Date]:[Order Date]]&lt;=EOMONTH('DASH 1 - KPI'!B$11,0))*(Table4[[Order Date]:[Order Date]]&gt;EOMONTH('DASH 1 - KPI'!B$11,-1)),1/COUNTIFS(Table4[[Order Date]:[Order Date]],"&lt;="&amp;EOMONTH('DASH 1 - KPI'!B$11,0),Table4[[Order Date]:[Order Date]],"&gt;"&amp;EOMONTH('DASH 1 - KPI'!B$11,-1),Table4[[Delivery Driver ID]:[Delivery Driver ID]],Table4[[Delivery Driver ID]:[Delivery Driver ID]]),0))</f>
        <v>27.999999999999996</v>
      </c>
      <c r="C51" s="74" cm="1">
        <f t="array" ref="C51">SUMPRODUCT(IF((Table4[[Order Date]:[Order Date]]&lt;=EOMONTH('DASH 1 - KPI'!C$11,0))*(Table4[[Order Date]:[Order Date]]&gt;EOMONTH('DASH 1 - KPI'!C$11,-1)),1/COUNTIFS(Table4[[Order Date]:[Order Date]],"&lt;="&amp;EOMONTH('DASH 1 - KPI'!C$11,0),Table4[[Order Date]:[Order Date]],"&gt;"&amp;EOMONTH('DASH 1 - KPI'!C$11,-1),Table4[[Delivery Driver ID]:[Delivery Driver ID]],Table4[[Delivery Driver ID]:[Delivery Driver ID]]),0))</f>
        <v>29</v>
      </c>
      <c r="D51" s="74" cm="1">
        <f t="array" ref="D51">SUMPRODUCT(IF((Table4[[Order Date]:[Order Date]]&lt;=EOMONTH('DASH 1 - KPI'!D$11,0))*(Table4[[Order Date]:[Order Date]]&gt;EOMONTH('DASH 1 - KPI'!D$11,-1)),1/COUNTIFS(Table4[[Order Date]:[Order Date]],"&lt;="&amp;EOMONTH('DASH 1 - KPI'!D$11,0),Table4[[Order Date]:[Order Date]],"&gt;"&amp;EOMONTH('DASH 1 - KPI'!D$11,-1),Table4[[Delivery Driver ID]:[Delivery Driver ID]],Table4[[Delivery Driver ID]:[Delivery Driver ID]]),0))</f>
        <v>31</v>
      </c>
      <c r="E51" s="74" cm="1">
        <f t="array" ref="E51">SUMPRODUCT(IF((Table4[[Order Date]:[Order Date]]&lt;=EOMONTH('DASH 1 - KPI'!E$11,0))*(Table4[[Order Date]:[Order Date]]&gt;EOMONTH('DASH 1 - KPI'!E$11,-1)),1/COUNTIFS(Table4[[Order Date]:[Order Date]],"&lt;="&amp;EOMONTH('DASH 1 - KPI'!E$11,0),Table4[[Order Date]:[Order Date]],"&gt;"&amp;EOMONTH('DASH 1 - KPI'!E$11,-1),Table4[[Delivery Driver ID]:[Delivery Driver ID]],Table4[[Delivery Driver ID]:[Delivery Driver ID]]),0))</f>
        <v>30</v>
      </c>
      <c r="F51" s="74" cm="1">
        <f t="array" ref="F51">SUMPRODUCT(IF((Table4[[Order Date]:[Order Date]]&lt;=EOMONTH('DASH 1 - KPI'!F$11,0))*(Table4[[Order Date]:[Order Date]]&gt;EOMONTH('DASH 1 - KPI'!F$11,-1)),1/COUNTIFS(Table4[[Order Date]:[Order Date]],"&lt;="&amp;EOMONTH('DASH 1 - KPI'!F$11,0),Table4[[Order Date]:[Order Date]],"&gt;"&amp;EOMONTH('DASH 1 - KPI'!F$11,-1),Table4[[Delivery Driver ID]:[Delivery Driver ID]],Table4[[Delivery Driver ID]:[Delivery Driver ID]]),0))</f>
        <v>31</v>
      </c>
      <c r="G51" s="74" cm="1">
        <f t="array" ref="G51">SUMPRODUCT(IF((Table4[[Order Date]:[Order Date]]&lt;=EOMONTH('DASH 1 - KPI'!G$11,0))*(Table4[[Order Date]:[Order Date]]&gt;EOMONTH('DASH 1 - KPI'!G$11,-1)),1/COUNTIFS(Table4[[Order Date]:[Order Date]],"&lt;="&amp;EOMONTH('DASH 1 - KPI'!G$11,0),Table4[[Order Date]:[Order Date]],"&gt;"&amp;EOMONTH('DASH 1 - KPI'!G$11,-1),Table4[[Delivery Driver ID]:[Delivery Driver ID]],Table4[[Delivery Driver ID]:[Delivery Driver ID]]),0))</f>
        <v>30</v>
      </c>
      <c r="H51" s="74" cm="1">
        <f t="array" ref="H51">SUMPRODUCT(IF((Table4[[Order Date]:[Order Date]]&lt;=EOMONTH('DASH 1 - KPI'!H$11,0))*(Table4[[Order Date]:[Order Date]]&gt;EOMONTH('DASH 1 - KPI'!H$11,-1)),1/COUNTIFS(Table4[[Order Date]:[Order Date]],"&lt;="&amp;EOMONTH('DASH 1 - KPI'!H$11,0),Table4[[Order Date]:[Order Date]],"&gt;"&amp;EOMONTH('DASH 1 - KPI'!H$11,-1),Table4[[Delivery Driver ID]:[Delivery Driver ID]],Table4[[Delivery Driver ID]:[Delivery Driver ID]]),0))</f>
        <v>29</v>
      </c>
      <c r="I51" s="132">
        <f>SUM(B51:H51)</f>
        <v>208</v>
      </c>
      <c r="J51" s="37"/>
      <c r="K51" s="38"/>
      <c r="L51" s="38"/>
      <c r="M51" s="38"/>
      <c r="N51" s="38"/>
      <c r="O51" s="38"/>
      <c r="P51" s="38"/>
      <c r="Q51" s="38"/>
      <c r="R51" s="38"/>
      <c r="S51" s="38"/>
      <c r="T51" s="38"/>
      <c r="U51" s="38"/>
      <c r="V51" s="38"/>
      <c r="W51" s="38"/>
      <c r="X51" s="38"/>
      <c r="Y51" s="38"/>
      <c r="Z51" s="38"/>
    </row>
    <row r="52" spans="1:26" ht="14.25" customHeight="1" x14ac:dyDescent="0.3">
      <c r="A52" s="62" t="s">
        <v>2132</v>
      </c>
      <c r="B52" s="75" t="s">
        <v>2133</v>
      </c>
      <c r="C52" s="88">
        <f t="shared" ref="C52:H52" si="13">C51/B51-1</f>
        <v>3.5714285714285809E-2</v>
      </c>
      <c r="D52" s="88">
        <f t="shared" si="13"/>
        <v>6.8965517241379226E-2</v>
      </c>
      <c r="E52" s="88">
        <f t="shared" si="13"/>
        <v>-3.2258064516129004E-2</v>
      </c>
      <c r="F52" s="88">
        <f t="shared" si="13"/>
        <v>3.3333333333333437E-2</v>
      </c>
      <c r="G52" s="88">
        <f t="shared" si="13"/>
        <v>-3.2258064516129004E-2</v>
      </c>
      <c r="H52" s="89">
        <f t="shared" si="13"/>
        <v>-3.3333333333333326E-2</v>
      </c>
      <c r="I52" s="133"/>
      <c r="J52" s="37"/>
      <c r="K52" s="38"/>
      <c r="L52" s="38"/>
      <c r="M52" s="38"/>
      <c r="N52" s="38"/>
      <c r="O52" s="38"/>
      <c r="P52" s="38"/>
      <c r="Q52" s="38"/>
      <c r="R52" s="38"/>
      <c r="S52" s="38"/>
      <c r="T52" s="38"/>
      <c r="U52" s="38"/>
      <c r="V52" s="38"/>
      <c r="W52" s="38"/>
      <c r="X52" s="38"/>
      <c r="Y52" s="38"/>
      <c r="Z52" s="38"/>
    </row>
    <row r="53" spans="1:26" ht="14.25" customHeight="1" x14ac:dyDescent="0.3">
      <c r="A53" s="47" t="s">
        <v>2199</v>
      </c>
      <c r="B53" s="53">
        <f t="shared" ref="B53:H53" si="14">B49/B51</f>
        <v>1.1071428571428572</v>
      </c>
      <c r="C53" s="53">
        <f t="shared" si="14"/>
        <v>1</v>
      </c>
      <c r="D53" s="53">
        <f t="shared" si="14"/>
        <v>1</v>
      </c>
      <c r="E53" s="53">
        <f t="shared" si="14"/>
        <v>1</v>
      </c>
      <c r="F53" s="53">
        <f t="shared" si="14"/>
        <v>1</v>
      </c>
      <c r="G53" s="53">
        <f t="shared" si="14"/>
        <v>1</v>
      </c>
      <c r="H53" s="53">
        <f>H49/H51</f>
        <v>1</v>
      </c>
      <c r="I53" s="55">
        <f>I49/I51</f>
        <v>1.0144230769230769</v>
      </c>
      <c r="J53" s="37"/>
      <c r="K53" s="38"/>
      <c r="L53" s="38"/>
      <c r="M53" s="38"/>
      <c r="N53" s="38"/>
      <c r="O53" s="38"/>
      <c r="P53" s="38"/>
      <c r="Q53" s="38"/>
      <c r="R53" s="38"/>
      <c r="S53" s="38"/>
      <c r="T53" s="38"/>
      <c r="U53" s="38"/>
      <c r="V53" s="38"/>
      <c r="W53" s="38"/>
      <c r="X53" s="38"/>
      <c r="Y53" s="38"/>
      <c r="Z53" s="38"/>
    </row>
    <row r="54" spans="1:26" ht="14.25" customHeight="1" thickBot="1" x14ac:dyDescent="0.35">
      <c r="A54" s="62" t="s">
        <v>2132</v>
      </c>
      <c r="B54" s="75" t="s">
        <v>2133</v>
      </c>
      <c r="C54" s="88">
        <f t="shared" ref="C54:H54" si="15">C53/B53-1</f>
        <v>-9.6774193548387122E-2</v>
      </c>
      <c r="D54" s="88">
        <f t="shared" si="15"/>
        <v>0</v>
      </c>
      <c r="E54" s="88">
        <f t="shared" si="15"/>
        <v>0</v>
      </c>
      <c r="F54" s="88">
        <f t="shared" si="15"/>
        <v>0</v>
      </c>
      <c r="G54" s="88">
        <f t="shared" si="15"/>
        <v>0</v>
      </c>
      <c r="H54" s="89">
        <f t="shared" si="15"/>
        <v>0</v>
      </c>
      <c r="I54" s="134"/>
      <c r="J54" s="37"/>
      <c r="K54" s="38"/>
      <c r="L54" s="38"/>
      <c r="M54" s="38"/>
      <c r="N54" s="38"/>
      <c r="O54" s="38"/>
      <c r="P54" s="38"/>
      <c r="Q54" s="38"/>
      <c r="R54" s="38"/>
      <c r="S54" s="38"/>
      <c r="T54" s="38"/>
      <c r="U54" s="38"/>
      <c r="V54" s="38"/>
      <c r="W54" s="38"/>
      <c r="X54" s="38"/>
      <c r="Y54" s="38"/>
      <c r="Z54" s="38"/>
    </row>
    <row r="55" spans="1:26" ht="14.25" customHeight="1" x14ac:dyDescent="0.3">
      <c r="A55" s="36"/>
      <c r="B55" s="37"/>
      <c r="C55" s="37"/>
      <c r="D55" s="37"/>
      <c r="E55" s="37"/>
      <c r="F55" s="37"/>
      <c r="G55" s="37"/>
      <c r="H55" s="37"/>
      <c r="I55" s="37"/>
      <c r="J55" s="37"/>
      <c r="K55" s="38"/>
      <c r="L55" s="38"/>
      <c r="M55" s="38"/>
      <c r="N55" s="38"/>
      <c r="O55" s="38"/>
      <c r="P55" s="38"/>
      <c r="Q55" s="38"/>
      <c r="R55" s="38"/>
      <c r="S55" s="38"/>
      <c r="T55" s="38"/>
      <c r="U55" s="38"/>
      <c r="V55" s="38"/>
      <c r="W55" s="38"/>
      <c r="X55" s="38"/>
      <c r="Y55" s="38"/>
      <c r="Z55" s="38"/>
    </row>
    <row r="56" spans="1:26" ht="14.25" customHeight="1" x14ac:dyDescent="0.3">
      <c r="A56" s="36"/>
      <c r="B56" s="37"/>
      <c r="C56" s="37"/>
      <c r="D56" s="37"/>
      <c r="E56" s="37"/>
      <c r="F56" s="37"/>
      <c r="G56" s="37"/>
      <c r="H56" s="37"/>
      <c r="I56" s="37"/>
      <c r="J56" s="37"/>
      <c r="K56" s="38"/>
      <c r="L56" s="38"/>
      <c r="M56" s="38"/>
      <c r="N56" s="38"/>
      <c r="O56" s="38"/>
      <c r="P56" s="38"/>
      <c r="Q56" s="38"/>
      <c r="R56" s="38"/>
      <c r="S56" s="38"/>
      <c r="T56" s="38"/>
      <c r="U56" s="38"/>
      <c r="V56" s="38"/>
      <c r="W56" s="38"/>
      <c r="X56" s="38"/>
      <c r="Y56" s="38"/>
      <c r="Z56" s="38"/>
    </row>
    <row r="58" spans="1:26" ht="14.25" customHeight="1" x14ac:dyDescent="0.3">
      <c r="A58" s="70" t="s">
        <v>2159</v>
      </c>
      <c r="B58" s="71"/>
      <c r="C58" s="71"/>
      <c r="D58" s="71"/>
      <c r="E58" s="71"/>
      <c r="F58" s="71"/>
      <c r="G58" s="71"/>
      <c r="H58" s="71"/>
      <c r="I58" s="71"/>
      <c r="J58" s="71"/>
      <c r="K58" s="72"/>
      <c r="L58" s="72"/>
      <c r="M58" s="72"/>
      <c r="N58" s="72"/>
      <c r="O58" s="72"/>
      <c r="P58" s="72"/>
      <c r="Q58" s="72"/>
      <c r="R58" s="72"/>
      <c r="S58" s="72"/>
      <c r="T58" s="72"/>
      <c r="U58" s="72"/>
      <c r="V58" s="72"/>
      <c r="W58" s="72"/>
      <c r="X58" s="72"/>
      <c r="Y58" s="72"/>
      <c r="Z58" s="72"/>
    </row>
    <row r="62" spans="1:26" ht="13" x14ac:dyDescent="0.3">
      <c r="A62" s="78" t="s">
        <v>2160</v>
      </c>
    </row>
    <row r="63" spans="1:26" ht="13" x14ac:dyDescent="0.3">
      <c r="A63" s="79" t="s">
        <v>2161</v>
      </c>
      <c r="B63" s="80" t="s">
        <v>2162</v>
      </c>
      <c r="C63" s="80" t="s">
        <v>2163</v>
      </c>
    </row>
    <row r="64" spans="1:26" ht="13" x14ac:dyDescent="0.3">
      <c r="A64" s="81" t="s">
        <v>2164</v>
      </c>
      <c r="B64" s="82">
        <f>COUNTIFS(Table2[Orders Per Customer],1)</f>
        <v>11</v>
      </c>
      <c r="C64" s="91">
        <f>B64/$B$69</f>
        <v>0.14285714285714285</v>
      </c>
    </row>
    <row r="65" spans="1:26" ht="13" x14ac:dyDescent="0.3">
      <c r="A65" s="83" t="s">
        <v>2165</v>
      </c>
      <c r="B65" s="82">
        <f>COUNTIFS(Table2[Orders Per Customer],"&gt;="&amp;2,Table2[Orders Per Customer],"&lt;="&amp;5)</f>
        <v>63</v>
      </c>
      <c r="C65" s="91">
        <f>B65/$B$69</f>
        <v>0.81818181818181823</v>
      </c>
    </row>
    <row r="66" spans="1:26" ht="13" x14ac:dyDescent="0.3">
      <c r="A66" s="83" t="s">
        <v>2166</v>
      </c>
      <c r="B66" s="82">
        <f>COUNTIFS(Table2[Orders Per Customer],"&gt;="&amp;6,Table2[Orders Per Customer],"&lt;="&amp;10)</f>
        <v>3</v>
      </c>
      <c r="C66" s="91">
        <f t="shared" ref="C66:C69" si="16">B66/$B$69</f>
        <v>3.896103896103896E-2</v>
      </c>
    </row>
    <row r="67" spans="1:26" ht="13" x14ac:dyDescent="0.3">
      <c r="A67" s="83" t="s">
        <v>2167</v>
      </c>
      <c r="B67" s="82">
        <f>COUNTIFS(Table2[Orders Per Customer],"&gt;="&amp;11,Table2[Orders Per Customer],"&lt;="&amp;20)</f>
        <v>0</v>
      </c>
      <c r="C67" s="91">
        <f t="shared" si="16"/>
        <v>0</v>
      </c>
    </row>
    <row r="68" spans="1:26" ht="13" x14ac:dyDescent="0.3">
      <c r="A68" s="83" t="s">
        <v>2205</v>
      </c>
      <c r="B68" s="82">
        <f>COUNTIFS(Table2[Orders Per Customer],"&gt;="&amp;21)</f>
        <v>0</v>
      </c>
      <c r="C68" s="91">
        <f t="shared" si="16"/>
        <v>0</v>
      </c>
    </row>
    <row r="69" spans="1:26" ht="13" x14ac:dyDescent="0.3">
      <c r="A69" s="83" t="s">
        <v>2143</v>
      </c>
      <c r="B69" s="82">
        <f>SUM(B64:B68)</f>
        <v>77</v>
      </c>
      <c r="C69" s="91">
        <f t="shared" si="16"/>
        <v>1</v>
      </c>
    </row>
    <row r="71" spans="1:26" ht="14.25" customHeight="1" x14ac:dyDescent="0.3">
      <c r="A71" s="36"/>
      <c r="B71" s="37"/>
      <c r="C71" s="37"/>
      <c r="E71" s="37"/>
      <c r="F71" s="37"/>
      <c r="G71" s="37"/>
      <c r="H71" s="37"/>
      <c r="I71" s="37"/>
      <c r="J71" s="37"/>
      <c r="K71" s="38"/>
      <c r="L71" s="38"/>
      <c r="M71" s="38"/>
      <c r="N71" s="38"/>
      <c r="O71" s="38"/>
      <c r="P71" s="38"/>
      <c r="Q71" s="38"/>
      <c r="R71" s="38"/>
      <c r="S71" s="38"/>
      <c r="T71" s="38"/>
      <c r="U71" s="38"/>
      <c r="V71" s="38"/>
      <c r="W71" s="38"/>
      <c r="X71" s="38"/>
      <c r="Y71" s="38"/>
      <c r="Z71" s="38"/>
    </row>
    <row r="72" spans="1:26" ht="14.25" customHeight="1" x14ac:dyDescent="0.3">
      <c r="A72" s="36"/>
      <c r="B72" s="37"/>
      <c r="C72" s="37"/>
      <c r="D72" s="37"/>
      <c r="E72" s="37"/>
      <c r="F72" s="37"/>
      <c r="G72" s="37"/>
      <c r="H72" s="37"/>
      <c r="I72" s="37"/>
      <c r="J72" s="37"/>
      <c r="K72" s="38"/>
      <c r="L72" s="38"/>
      <c r="M72" s="38"/>
      <c r="N72" s="38"/>
      <c r="O72" s="38"/>
      <c r="P72" s="38"/>
      <c r="Q72" s="38"/>
      <c r="R72" s="38"/>
      <c r="S72" s="38"/>
      <c r="T72" s="38"/>
      <c r="U72" s="38"/>
      <c r="V72" s="38"/>
      <c r="W72" s="38"/>
      <c r="X72" s="38"/>
      <c r="Y72" s="38"/>
      <c r="Z72" s="38"/>
    </row>
    <row r="73" spans="1:26" ht="14.25" customHeight="1" x14ac:dyDescent="0.3">
      <c r="A73" s="42" t="s">
        <v>2200</v>
      </c>
      <c r="B73" s="37"/>
      <c r="C73" s="37"/>
      <c r="D73" s="37"/>
      <c r="E73" s="37"/>
      <c r="F73" s="37"/>
      <c r="G73" s="37"/>
      <c r="H73" s="37"/>
      <c r="I73" s="37"/>
      <c r="J73" s="37"/>
      <c r="K73" s="38"/>
      <c r="L73" s="38"/>
      <c r="M73" s="38"/>
      <c r="N73" s="38"/>
      <c r="O73" s="38"/>
      <c r="P73" s="38"/>
      <c r="Q73" s="38"/>
      <c r="R73" s="38"/>
      <c r="S73" s="38"/>
      <c r="T73" s="38"/>
      <c r="U73" s="38"/>
      <c r="V73" s="38"/>
      <c r="W73" s="38"/>
      <c r="X73" s="38"/>
      <c r="Y73" s="38"/>
      <c r="Z73" s="38"/>
    </row>
    <row r="74" spans="1:26" ht="14.25" customHeight="1" x14ac:dyDescent="0.3">
      <c r="A74" s="43" t="s">
        <v>2168</v>
      </c>
      <c r="B74" s="73">
        <v>1</v>
      </c>
      <c r="C74" s="73">
        <v>2</v>
      </c>
      <c r="D74" s="73">
        <v>3</v>
      </c>
      <c r="E74" s="73">
        <v>4</v>
      </c>
      <c r="F74" s="73">
        <v>5</v>
      </c>
      <c r="G74" s="73" t="s">
        <v>2143</v>
      </c>
      <c r="H74" s="37"/>
      <c r="I74" s="37"/>
      <c r="J74" s="37"/>
      <c r="K74" s="38"/>
      <c r="L74" s="38"/>
      <c r="M74" s="38"/>
      <c r="N74" s="38"/>
      <c r="O74" s="38"/>
      <c r="P74" s="38"/>
      <c r="Q74" s="38"/>
      <c r="R74" s="38"/>
      <c r="S74" s="38"/>
      <c r="T74" s="38"/>
      <c r="U74" s="38"/>
      <c r="V74" s="38"/>
      <c r="W74" s="38"/>
      <c r="X74" s="38"/>
      <c r="Y74" s="38"/>
      <c r="Z74" s="38"/>
    </row>
    <row r="75" spans="1:26" ht="14.25" customHeight="1" x14ac:dyDescent="0.3">
      <c r="A75" s="47" t="s">
        <v>2134</v>
      </c>
      <c r="B75" s="74">
        <f>COUNTIFS(Table4[[Satisfaction Level (1 to 5)]:[Satisfaction Level (1 to 5)]],B$74,Table4[[Order Date]:[Order Date]],"&gt;"&amp;EOMONTH('DASH 1 - KPI'!$B$5,-1),Table4[[Order Date]:[Order Date]],"&lt;="&amp;EOMONTH('DASH 1 - KPI'!$B$5,2))</f>
        <v>3</v>
      </c>
      <c r="C75" s="74">
        <f>COUNTIFS(Table4[[Satisfaction Level (1 to 5)]:[Satisfaction Level (1 to 5)]],C$74,Table4[[Order Date]:[Order Date]],"&gt;"&amp;EOMONTH('DASH 1 - KPI'!$B$5,-1),Table4[[Order Date]:[Order Date]],"&lt;="&amp;EOMONTH('DASH 1 - KPI'!$B$5,2))</f>
        <v>4</v>
      </c>
      <c r="D75" s="74">
        <f>COUNTIFS(Table4[[Satisfaction Level (1 to 5)]:[Satisfaction Level (1 to 5)]],D$74,Table4[[Order Date]:[Order Date]],"&gt;"&amp;EOMONTH('DASH 1 - KPI'!$B$5,-1),Table4[[Order Date]:[Order Date]],"&lt;="&amp;EOMONTH('DASH 1 - KPI'!$B$5,2))</f>
        <v>5</v>
      </c>
      <c r="E75" s="74">
        <f>COUNTIFS(Table4[[Satisfaction Level (1 to 5)]:[Satisfaction Level (1 to 5)]],E$74,Table4[[Order Date]:[Order Date]],"&gt;"&amp;EOMONTH('DASH 1 - KPI'!$B$5,-1),Table4[[Order Date]:[Order Date]],"&lt;="&amp;EOMONTH('DASH 1 - KPI'!$B$5,2))</f>
        <v>7</v>
      </c>
      <c r="F75" s="74">
        <f>COUNTIFS(Table4[[Satisfaction Level (1 to 5)]:[Satisfaction Level (1 to 5)]],F$74,Table4[[Order Date]:[Order Date]],"&gt;"&amp;EOMONTH('DASH 1 - KPI'!$B$5,-1),Table4[[Order Date]:[Order Date]],"&lt;="&amp;EOMONTH('DASH 1 - KPI'!$B$5,2))</f>
        <v>10</v>
      </c>
      <c r="G75" s="74">
        <f>SUM(B75:F75)</f>
        <v>29</v>
      </c>
      <c r="H75" s="37"/>
      <c r="I75" s="37"/>
      <c r="J75" s="37"/>
      <c r="K75" s="38"/>
      <c r="L75" s="38"/>
      <c r="M75" s="38"/>
      <c r="N75" s="38"/>
      <c r="O75" s="38"/>
      <c r="P75" s="38"/>
      <c r="Q75" s="38"/>
      <c r="R75" s="38"/>
      <c r="S75" s="38"/>
      <c r="T75" s="38"/>
      <c r="U75" s="38"/>
      <c r="V75" s="38"/>
      <c r="W75" s="38"/>
      <c r="X75" s="38"/>
      <c r="Y75" s="38"/>
      <c r="Z75" s="38"/>
    </row>
    <row r="76" spans="1:26" ht="14.25" customHeight="1" x14ac:dyDescent="0.3">
      <c r="A76" s="47" t="s">
        <v>2169</v>
      </c>
      <c r="B76" s="84">
        <f t="shared" ref="B76:G76" si="17">B75/$G$75</f>
        <v>0.10344827586206896</v>
      </c>
      <c r="C76" s="84">
        <f t="shared" si="17"/>
        <v>0.13793103448275862</v>
      </c>
      <c r="D76" s="84">
        <f t="shared" si="17"/>
        <v>0.17241379310344829</v>
      </c>
      <c r="E76" s="84">
        <f t="shared" si="17"/>
        <v>0.2413793103448276</v>
      </c>
      <c r="F76" s="84">
        <f t="shared" si="17"/>
        <v>0.34482758620689657</v>
      </c>
      <c r="G76" s="84">
        <f t="shared" si="17"/>
        <v>1</v>
      </c>
      <c r="H76" s="37"/>
      <c r="I76" s="37"/>
      <c r="J76" s="37"/>
      <c r="K76" s="38"/>
      <c r="L76" s="38"/>
      <c r="M76" s="38"/>
      <c r="N76" s="38"/>
      <c r="O76" s="38"/>
      <c r="P76" s="38"/>
      <c r="Q76" s="38"/>
      <c r="R76" s="38"/>
      <c r="S76" s="38"/>
      <c r="T76" s="38"/>
      <c r="U76" s="38"/>
      <c r="V76" s="38"/>
      <c r="W76" s="38"/>
      <c r="X76" s="38"/>
      <c r="Y76" s="38"/>
      <c r="Z76" s="38"/>
    </row>
    <row r="77" spans="1:26" ht="14.25" customHeight="1" x14ac:dyDescent="0.3">
      <c r="A77" s="36"/>
      <c r="B77" s="37"/>
      <c r="C77" s="37"/>
      <c r="D77" s="37"/>
      <c r="E77" s="37"/>
      <c r="F77" s="37"/>
      <c r="G77" s="37"/>
      <c r="H77" s="37"/>
      <c r="I77" s="37"/>
      <c r="J77" s="37"/>
      <c r="K77" s="38"/>
      <c r="L77" s="38"/>
      <c r="M77" s="38"/>
      <c r="N77" s="38"/>
      <c r="O77" s="38"/>
      <c r="P77" s="38"/>
      <c r="Q77" s="38"/>
      <c r="R77" s="38"/>
      <c r="S77" s="38"/>
      <c r="T77" s="38"/>
      <c r="U77" s="38"/>
      <c r="V77" s="38"/>
      <c r="W77" s="38"/>
      <c r="X77" s="38"/>
      <c r="Y77" s="38"/>
      <c r="Z77" s="38"/>
    </row>
    <row r="78" spans="1:26" ht="14.25" customHeight="1" x14ac:dyDescent="0.3">
      <c r="A78" s="36"/>
      <c r="B78" s="37"/>
      <c r="C78" s="37"/>
      <c r="D78" s="37"/>
      <c r="E78" s="37"/>
      <c r="F78" s="37"/>
      <c r="G78" s="37"/>
      <c r="H78" s="37"/>
      <c r="I78" s="37"/>
      <c r="J78" s="37"/>
      <c r="K78" s="38"/>
      <c r="L78" s="38"/>
      <c r="M78" s="38"/>
      <c r="N78" s="38"/>
      <c r="O78" s="38"/>
      <c r="P78" s="38"/>
      <c r="Q78" s="38"/>
      <c r="R78" s="38"/>
      <c r="S78" s="38"/>
      <c r="T78" s="38"/>
      <c r="U78" s="38"/>
      <c r="V78" s="38"/>
      <c r="W78" s="38"/>
      <c r="X78" s="38"/>
      <c r="Y78" s="38"/>
      <c r="Z78" s="38"/>
    </row>
    <row r="79" spans="1:26" ht="14.25" customHeight="1" x14ac:dyDescent="0.3">
      <c r="A79" s="36"/>
      <c r="B79" s="37"/>
      <c r="C79" s="37"/>
      <c r="D79" s="37"/>
      <c r="E79" s="37"/>
      <c r="F79" s="37"/>
      <c r="G79" s="37"/>
      <c r="H79" s="37"/>
      <c r="I79" s="37"/>
      <c r="J79" s="37"/>
      <c r="K79" s="38"/>
      <c r="L79" s="38"/>
      <c r="M79" s="38"/>
      <c r="N79" s="38"/>
      <c r="O79" s="38"/>
      <c r="P79" s="38"/>
      <c r="Q79" s="38"/>
      <c r="R79" s="38"/>
      <c r="S79" s="38"/>
      <c r="T79" s="38"/>
      <c r="U79" s="38"/>
      <c r="V79" s="38"/>
      <c r="W79" s="38"/>
      <c r="X79" s="38"/>
      <c r="Y79" s="38"/>
      <c r="Z79" s="38"/>
    </row>
    <row r="80" spans="1:26" ht="14.25" customHeight="1" x14ac:dyDescent="0.3">
      <c r="A80" s="42" t="s">
        <v>2170</v>
      </c>
      <c r="B80" s="37"/>
      <c r="C80" s="37"/>
      <c r="D80" s="37"/>
      <c r="E80" s="37"/>
      <c r="F80" s="37"/>
      <c r="G80" s="37"/>
      <c r="H80" s="37"/>
      <c r="I80" s="37"/>
      <c r="J80" s="37"/>
      <c r="K80" s="38"/>
      <c r="L80" s="38"/>
      <c r="M80" s="38"/>
      <c r="N80" s="38"/>
      <c r="O80" s="38"/>
      <c r="P80" s="38"/>
      <c r="Q80" s="38"/>
      <c r="R80" s="38"/>
      <c r="S80" s="38"/>
      <c r="T80" s="38"/>
      <c r="U80" s="38"/>
      <c r="V80" s="38"/>
      <c r="W80" s="38"/>
      <c r="X80" s="38"/>
      <c r="Y80" s="38"/>
      <c r="Z80" s="38"/>
    </row>
    <row r="81" spans="1:26" ht="14.25" customHeight="1" x14ac:dyDescent="0.3">
      <c r="A81" s="43" t="s">
        <v>2217</v>
      </c>
      <c r="B81" s="73" t="s">
        <v>2171</v>
      </c>
      <c r="C81" s="73" t="s">
        <v>2163</v>
      </c>
      <c r="D81" s="37"/>
      <c r="E81" s="37"/>
      <c r="F81" s="37"/>
      <c r="G81" s="37"/>
      <c r="H81" s="37"/>
      <c r="I81" s="37"/>
      <c r="J81" s="37"/>
      <c r="K81" s="38"/>
      <c r="L81" s="38"/>
      <c r="M81" s="38"/>
      <c r="N81" s="38"/>
      <c r="O81" s="38"/>
      <c r="P81" s="38"/>
      <c r="Q81" s="38"/>
      <c r="R81" s="38"/>
      <c r="S81" s="38"/>
      <c r="T81" s="38"/>
      <c r="U81" s="38"/>
      <c r="V81" s="38"/>
      <c r="W81" s="38"/>
      <c r="X81" s="38"/>
      <c r="Y81" s="38"/>
      <c r="Z81" s="38"/>
    </row>
    <row r="82" spans="1:26" ht="14.25" customHeight="1" thickBot="1" x14ac:dyDescent="0.35">
      <c r="A82" s="121" t="s">
        <v>2201</v>
      </c>
      <c r="B82" s="122">
        <f>COUNTIF(Table2[Orders Per Customer],1)</f>
        <v>11</v>
      </c>
      <c r="C82" s="129">
        <f>B82/$B$85</f>
        <v>0.14285714285714285</v>
      </c>
      <c r="D82" s="37"/>
      <c r="E82" s="37"/>
      <c r="F82" s="37"/>
      <c r="G82" s="37"/>
      <c r="H82" s="37"/>
      <c r="I82" s="37"/>
      <c r="J82" s="37"/>
      <c r="K82" s="38"/>
      <c r="L82" s="38"/>
      <c r="M82" s="38"/>
      <c r="N82" s="38"/>
      <c r="O82" s="38"/>
      <c r="P82" s="38"/>
      <c r="Q82" s="38"/>
      <c r="R82" s="38"/>
      <c r="S82" s="38"/>
      <c r="T82" s="38"/>
      <c r="U82" s="38"/>
      <c r="V82" s="38"/>
      <c r="W82" s="38"/>
      <c r="X82" s="38"/>
      <c r="Y82" s="38"/>
      <c r="Z82" s="38"/>
    </row>
    <row r="83" spans="1:26" ht="14.25" customHeight="1" x14ac:dyDescent="0.3">
      <c r="A83" s="123" t="s">
        <v>2202</v>
      </c>
      <c r="B83" s="124">
        <f>COUNTIF(Table2[Orders Per Customer],"&gt;"&amp;1)</f>
        <v>66</v>
      </c>
      <c r="C83" s="130">
        <f>B83/$B$85</f>
        <v>0.8571428571428571</v>
      </c>
      <c r="D83" s="37"/>
      <c r="E83" s="37"/>
      <c r="F83" s="37"/>
      <c r="G83" s="37"/>
      <c r="H83" s="37"/>
      <c r="I83" s="37"/>
      <c r="J83" s="37"/>
      <c r="K83" s="38"/>
      <c r="L83" s="38"/>
      <c r="M83" s="38"/>
      <c r="N83" s="38"/>
      <c r="O83" s="38"/>
      <c r="P83" s="38"/>
      <c r="Q83" s="38"/>
      <c r="R83" s="38"/>
      <c r="S83" s="38"/>
      <c r="T83" s="38"/>
      <c r="U83" s="38"/>
      <c r="V83" s="38"/>
      <c r="W83" s="38"/>
      <c r="X83" s="38"/>
      <c r="Y83" s="38"/>
      <c r="Z83" s="38"/>
    </row>
    <row r="84" spans="1:26" ht="14.25" customHeight="1" thickBot="1" x14ac:dyDescent="0.35">
      <c r="A84" s="125" t="s">
        <v>2223</v>
      </c>
      <c r="B84" s="126">
        <f>AVERAGEIFS(Table2[Avg Returning Time],Table2[Orders Per Customer],"&gt;"&amp;1)</f>
        <v>1</v>
      </c>
      <c r="C84" s="131"/>
      <c r="D84" s="37"/>
      <c r="E84" s="37"/>
      <c r="F84" s="37"/>
      <c r="G84" s="37"/>
      <c r="H84" s="37"/>
      <c r="I84" s="37"/>
      <c r="J84" s="37"/>
      <c r="K84" s="38"/>
      <c r="L84" s="38"/>
      <c r="M84" s="38"/>
      <c r="N84" s="38"/>
      <c r="O84" s="38"/>
      <c r="P84" s="38"/>
      <c r="Q84" s="38"/>
      <c r="R84" s="38"/>
      <c r="S84" s="38"/>
      <c r="T84" s="38"/>
      <c r="U84" s="38"/>
      <c r="V84" s="38"/>
      <c r="W84" s="38"/>
      <c r="X84" s="38"/>
      <c r="Y84" s="38"/>
      <c r="Z84" s="38"/>
    </row>
    <row r="85" spans="1:26" ht="14.25" customHeight="1" x14ac:dyDescent="0.3">
      <c r="A85" s="127" t="s">
        <v>2224</v>
      </c>
      <c r="B85" s="128">
        <f>SUM($B$82:$B$83)</f>
        <v>77</v>
      </c>
      <c r="C85" s="135">
        <f>B85/$B$85</f>
        <v>1</v>
      </c>
      <c r="D85" s="37"/>
      <c r="E85" s="37"/>
      <c r="F85" s="37"/>
      <c r="G85" s="37"/>
      <c r="H85" s="37"/>
      <c r="I85" s="37"/>
      <c r="J85" s="37"/>
      <c r="K85" s="38"/>
      <c r="L85" s="38"/>
      <c r="M85" s="38"/>
      <c r="N85" s="38"/>
      <c r="O85" s="38"/>
      <c r="P85" s="38"/>
      <c r="Q85" s="38"/>
      <c r="R85" s="38"/>
      <c r="S85" s="38"/>
      <c r="T85" s="38"/>
      <c r="U85" s="38"/>
      <c r="V85" s="38"/>
      <c r="W85" s="38"/>
      <c r="X85" s="38"/>
      <c r="Y85" s="38"/>
      <c r="Z85" s="38"/>
    </row>
    <row r="86" spans="1:26" ht="14.25" customHeight="1" x14ac:dyDescent="0.3">
      <c r="A86" s="36"/>
      <c r="B86" s="37"/>
      <c r="C86" s="37"/>
      <c r="D86" s="37"/>
      <c r="E86" s="37"/>
      <c r="F86" s="37"/>
      <c r="G86" s="37"/>
      <c r="H86" s="37"/>
      <c r="I86" s="37"/>
      <c r="J86" s="37"/>
      <c r="K86" s="38"/>
      <c r="L86" s="38"/>
      <c r="M86" s="38"/>
      <c r="N86" s="38"/>
      <c r="O86" s="38"/>
      <c r="P86" s="38"/>
      <c r="Q86" s="38"/>
      <c r="R86" s="38"/>
      <c r="S86" s="38"/>
      <c r="T86" s="38"/>
      <c r="U86" s="38"/>
      <c r="V86" s="38"/>
      <c r="W86" s="38"/>
      <c r="X86" s="38"/>
      <c r="Y86" s="38"/>
      <c r="Z86" s="38"/>
    </row>
    <row r="87" spans="1:26" ht="14.25" customHeight="1" x14ac:dyDescent="0.3">
      <c r="A87" s="36"/>
      <c r="B87" s="37"/>
      <c r="C87" s="37"/>
      <c r="D87" s="37"/>
      <c r="E87" s="37"/>
      <c r="F87" s="37"/>
      <c r="G87" s="37"/>
      <c r="H87" s="37"/>
      <c r="I87" s="37"/>
      <c r="J87" s="37"/>
      <c r="K87" s="38"/>
      <c r="L87" s="38"/>
      <c r="M87" s="38"/>
      <c r="N87" s="38"/>
      <c r="O87" s="38"/>
      <c r="P87" s="38"/>
      <c r="Q87" s="38"/>
      <c r="R87" s="38"/>
      <c r="S87" s="38"/>
      <c r="T87" s="38"/>
      <c r="U87" s="38"/>
      <c r="V87" s="38"/>
      <c r="W87" s="38"/>
      <c r="X87" s="38"/>
      <c r="Y87" s="38"/>
      <c r="Z87" s="38"/>
    </row>
    <row r="88" spans="1:26" ht="14.25" customHeight="1" x14ac:dyDescent="0.3">
      <c r="A88" s="36"/>
      <c r="B88" s="37"/>
      <c r="C88" s="37"/>
      <c r="D88" s="37"/>
      <c r="E88" s="37"/>
      <c r="F88" s="37"/>
      <c r="G88" s="37"/>
      <c r="H88" s="37"/>
      <c r="I88" s="37"/>
      <c r="J88" s="37"/>
      <c r="K88" s="38"/>
      <c r="L88" s="38"/>
      <c r="M88" s="38"/>
      <c r="N88" s="38"/>
      <c r="O88" s="38"/>
      <c r="P88" s="38"/>
      <c r="Q88" s="38"/>
      <c r="R88" s="38"/>
      <c r="S88" s="38"/>
      <c r="T88" s="38"/>
      <c r="U88" s="38"/>
      <c r="V88" s="38"/>
      <c r="W88" s="38"/>
      <c r="X88" s="38"/>
      <c r="Y88" s="38"/>
      <c r="Z88" s="38"/>
    </row>
    <row r="89" spans="1:26" ht="14.25" customHeight="1" x14ac:dyDescent="0.3">
      <c r="A89" s="36"/>
      <c r="B89" s="37"/>
      <c r="C89" s="37"/>
      <c r="D89" s="37"/>
      <c r="E89" s="37"/>
      <c r="F89" s="37"/>
      <c r="G89" s="37"/>
      <c r="H89" s="37"/>
      <c r="I89" s="37"/>
      <c r="J89" s="37"/>
      <c r="K89" s="38"/>
      <c r="L89" s="38"/>
      <c r="M89" s="38"/>
      <c r="N89" s="38"/>
      <c r="O89" s="38"/>
      <c r="P89" s="38"/>
      <c r="Q89" s="38"/>
      <c r="R89" s="38"/>
      <c r="S89" s="38"/>
      <c r="T89" s="38"/>
      <c r="U89" s="38"/>
      <c r="V89" s="38"/>
      <c r="W89" s="38"/>
      <c r="X89" s="38"/>
      <c r="Y89" s="38"/>
      <c r="Z89" s="38"/>
    </row>
    <row r="90" spans="1:26" ht="14.25" customHeight="1" x14ac:dyDescent="0.3">
      <c r="A90" s="36"/>
      <c r="B90" s="37"/>
      <c r="C90" s="37"/>
      <c r="D90" s="37"/>
      <c r="E90" s="37"/>
      <c r="F90" s="37"/>
      <c r="G90" s="37"/>
      <c r="H90" s="37"/>
      <c r="I90" s="37"/>
      <c r="J90" s="37"/>
      <c r="K90" s="38"/>
      <c r="L90" s="38"/>
      <c r="M90" s="38"/>
      <c r="N90" s="38"/>
      <c r="O90" s="38"/>
      <c r="P90" s="38"/>
      <c r="Q90" s="38"/>
      <c r="R90" s="38"/>
      <c r="S90" s="38"/>
      <c r="T90" s="38"/>
      <c r="U90" s="38"/>
      <c r="V90" s="38"/>
      <c r="W90" s="38"/>
      <c r="X90" s="38"/>
      <c r="Y90" s="38"/>
      <c r="Z90" s="38"/>
    </row>
    <row r="91" spans="1:26" ht="14.25" customHeight="1" x14ac:dyDescent="0.3">
      <c r="A91" s="36"/>
      <c r="B91" s="37"/>
      <c r="C91" s="37"/>
      <c r="D91" s="37"/>
      <c r="E91" s="37"/>
      <c r="F91" s="37"/>
      <c r="G91" s="37"/>
      <c r="H91" s="37"/>
      <c r="I91" s="37"/>
      <c r="J91" s="37"/>
      <c r="K91" s="38"/>
      <c r="L91" s="38"/>
      <c r="M91" s="38"/>
      <c r="N91" s="38"/>
      <c r="O91" s="38"/>
      <c r="P91" s="38"/>
      <c r="Q91" s="38"/>
      <c r="R91" s="38"/>
      <c r="S91" s="38"/>
      <c r="T91" s="38"/>
      <c r="U91" s="38"/>
      <c r="V91" s="38"/>
      <c r="W91" s="38"/>
      <c r="X91" s="38"/>
      <c r="Y91" s="38"/>
      <c r="Z91" s="38"/>
    </row>
    <row r="92" spans="1:26" ht="14.25" customHeight="1" x14ac:dyDescent="0.3">
      <c r="A92" s="36"/>
      <c r="B92" s="37"/>
      <c r="C92" s="37"/>
      <c r="D92" s="37"/>
      <c r="E92" s="37"/>
      <c r="F92" s="37"/>
      <c r="G92" s="37"/>
      <c r="H92" s="37"/>
      <c r="I92" s="37"/>
      <c r="J92" s="37"/>
      <c r="K92" s="38"/>
      <c r="L92" s="38"/>
      <c r="M92" s="38"/>
      <c r="N92" s="38"/>
      <c r="O92" s="38"/>
      <c r="P92" s="38"/>
      <c r="Q92" s="38"/>
      <c r="R92" s="38"/>
      <c r="S92" s="38"/>
      <c r="T92" s="38"/>
      <c r="U92" s="38"/>
      <c r="V92" s="38"/>
      <c r="W92" s="38"/>
      <c r="X92" s="38"/>
      <c r="Y92" s="38"/>
      <c r="Z92" s="38"/>
    </row>
    <row r="93" spans="1:26" ht="14.25" customHeight="1" x14ac:dyDescent="0.3">
      <c r="A93" s="36"/>
      <c r="B93" s="37"/>
      <c r="C93" s="37"/>
      <c r="D93" s="37"/>
      <c r="E93" s="37"/>
      <c r="F93" s="37"/>
      <c r="G93" s="37"/>
      <c r="H93" s="37"/>
      <c r="I93" s="37"/>
      <c r="J93" s="37"/>
      <c r="K93" s="38"/>
      <c r="L93" s="38"/>
      <c r="M93" s="38"/>
      <c r="N93" s="38"/>
      <c r="O93" s="38"/>
      <c r="P93" s="38"/>
      <c r="Q93" s="38"/>
      <c r="R93" s="38"/>
      <c r="S93" s="38"/>
      <c r="T93" s="38"/>
      <c r="U93" s="38"/>
      <c r="V93" s="38"/>
      <c r="W93" s="38"/>
      <c r="X93" s="38"/>
      <c r="Y93" s="38"/>
      <c r="Z93" s="38"/>
    </row>
    <row r="94" spans="1:26" ht="14.25" customHeight="1" x14ac:dyDescent="0.3">
      <c r="A94" s="36"/>
      <c r="B94" s="37"/>
      <c r="C94" s="37"/>
      <c r="D94" s="37"/>
      <c r="E94" s="37"/>
      <c r="F94" s="37"/>
      <c r="G94" s="37"/>
      <c r="H94" s="37"/>
      <c r="I94" s="37"/>
      <c r="J94" s="37"/>
      <c r="K94" s="38"/>
      <c r="L94" s="38"/>
      <c r="M94" s="38"/>
      <c r="N94" s="38"/>
      <c r="O94" s="38"/>
      <c r="P94" s="38"/>
      <c r="Q94" s="38"/>
      <c r="R94" s="38"/>
      <c r="S94" s="38"/>
      <c r="T94" s="38"/>
      <c r="U94" s="38"/>
      <c r="V94" s="38"/>
      <c r="W94" s="38"/>
      <c r="X94" s="38"/>
      <c r="Y94" s="38"/>
      <c r="Z94" s="38"/>
    </row>
    <row r="95" spans="1:26" ht="14.25" customHeight="1" x14ac:dyDescent="0.3">
      <c r="A95" s="36"/>
      <c r="B95" s="37"/>
      <c r="C95" s="37"/>
      <c r="D95" s="37"/>
      <c r="E95" s="37"/>
      <c r="F95" s="37"/>
      <c r="G95" s="37"/>
      <c r="H95" s="37"/>
      <c r="I95" s="37"/>
      <c r="J95" s="37"/>
      <c r="K95" s="38"/>
      <c r="L95" s="38"/>
      <c r="M95" s="38"/>
      <c r="N95" s="38"/>
      <c r="O95" s="38"/>
      <c r="P95" s="38"/>
      <c r="Q95" s="38"/>
      <c r="R95" s="38"/>
      <c r="S95" s="38"/>
      <c r="T95" s="38"/>
      <c r="U95" s="38"/>
      <c r="V95" s="38"/>
      <c r="W95" s="38"/>
      <c r="X95" s="38"/>
      <c r="Y95" s="38"/>
      <c r="Z95" s="38"/>
    </row>
    <row r="96" spans="1:26" ht="14.25" customHeight="1" x14ac:dyDescent="0.3">
      <c r="A96" s="36"/>
      <c r="B96" s="37"/>
      <c r="C96" s="37"/>
      <c r="D96" s="37"/>
      <c r="E96" s="37"/>
      <c r="F96" s="37"/>
      <c r="G96" s="37"/>
      <c r="H96" s="37"/>
      <c r="I96" s="37"/>
      <c r="J96" s="37"/>
      <c r="K96" s="38"/>
      <c r="L96" s="38"/>
      <c r="M96" s="38"/>
      <c r="N96" s="38"/>
      <c r="O96" s="38"/>
      <c r="P96" s="38"/>
      <c r="Q96" s="38"/>
      <c r="R96" s="38"/>
      <c r="S96" s="38"/>
      <c r="T96" s="38"/>
      <c r="U96" s="38"/>
      <c r="V96" s="38"/>
      <c r="W96" s="38"/>
      <c r="X96" s="38"/>
      <c r="Y96" s="38"/>
      <c r="Z96" s="38"/>
    </row>
    <row r="97" spans="1:26" ht="14.25" customHeight="1" x14ac:dyDescent="0.3">
      <c r="A97" s="36"/>
      <c r="B97" s="37"/>
      <c r="C97" s="37"/>
      <c r="D97" s="37"/>
      <c r="E97" s="37"/>
      <c r="F97" s="37"/>
      <c r="G97" s="37"/>
      <c r="H97" s="37"/>
      <c r="I97" s="37"/>
      <c r="J97" s="37"/>
      <c r="K97" s="38"/>
      <c r="L97" s="38"/>
      <c r="M97" s="38"/>
      <c r="N97" s="38"/>
      <c r="O97" s="38"/>
      <c r="P97" s="38"/>
      <c r="Q97" s="38"/>
      <c r="R97" s="38"/>
      <c r="S97" s="38"/>
      <c r="T97" s="38"/>
      <c r="U97" s="38"/>
      <c r="V97" s="38"/>
      <c r="W97" s="38"/>
      <c r="X97" s="38"/>
      <c r="Y97" s="38"/>
      <c r="Z97" s="38"/>
    </row>
    <row r="98" spans="1:26" ht="14.25" customHeight="1" x14ac:dyDescent="0.3">
      <c r="A98" s="36"/>
      <c r="B98" s="37"/>
      <c r="C98" s="37"/>
      <c r="D98" s="37"/>
      <c r="E98" s="37"/>
      <c r="F98" s="37"/>
      <c r="G98" s="37"/>
      <c r="H98" s="37"/>
      <c r="I98" s="37"/>
      <c r="J98" s="37"/>
      <c r="K98" s="38"/>
      <c r="L98" s="38"/>
      <c r="M98" s="38"/>
      <c r="N98" s="38"/>
      <c r="O98" s="38"/>
      <c r="P98" s="38"/>
      <c r="Q98" s="38"/>
      <c r="R98" s="38"/>
      <c r="S98" s="38"/>
      <c r="T98" s="38"/>
      <c r="U98" s="38"/>
      <c r="V98" s="38"/>
      <c r="W98" s="38"/>
      <c r="X98" s="38"/>
      <c r="Y98" s="38"/>
      <c r="Z98" s="38"/>
    </row>
    <row r="99" spans="1:26" ht="14.25" customHeight="1" x14ac:dyDescent="0.3">
      <c r="A99" s="36"/>
      <c r="B99" s="37"/>
      <c r="C99" s="37"/>
      <c r="D99" s="37"/>
      <c r="E99" s="37"/>
      <c r="F99" s="37"/>
      <c r="G99" s="37"/>
      <c r="H99" s="37"/>
      <c r="I99" s="37"/>
      <c r="J99" s="37"/>
      <c r="K99" s="38"/>
      <c r="L99" s="38"/>
      <c r="M99" s="38"/>
      <c r="N99" s="38"/>
      <c r="O99" s="38"/>
      <c r="P99" s="38"/>
      <c r="Q99" s="38"/>
      <c r="R99" s="38"/>
      <c r="S99" s="38"/>
      <c r="T99" s="38"/>
      <c r="U99" s="38"/>
      <c r="V99" s="38"/>
      <c r="W99" s="38"/>
      <c r="X99" s="38"/>
      <c r="Y99" s="38"/>
      <c r="Z99" s="38"/>
    </row>
    <row r="100" spans="1:26" ht="14.25" customHeight="1" x14ac:dyDescent="0.3">
      <c r="A100" s="36"/>
      <c r="B100" s="37"/>
      <c r="C100" s="37"/>
      <c r="D100" s="37"/>
      <c r="E100" s="37"/>
      <c r="F100" s="37"/>
      <c r="G100" s="37"/>
      <c r="H100" s="37"/>
      <c r="I100" s="37"/>
      <c r="J100" s="37"/>
      <c r="K100" s="38"/>
      <c r="L100" s="38"/>
      <c r="M100" s="38"/>
      <c r="N100" s="38"/>
      <c r="O100" s="38"/>
      <c r="P100" s="38"/>
      <c r="Q100" s="38"/>
      <c r="R100" s="38"/>
      <c r="S100" s="38"/>
      <c r="T100" s="38"/>
      <c r="U100" s="38"/>
      <c r="V100" s="38"/>
      <c r="W100" s="38"/>
      <c r="X100" s="38"/>
      <c r="Y100" s="38"/>
      <c r="Z100" s="38"/>
    </row>
    <row r="101" spans="1:26" ht="14.25" customHeight="1" x14ac:dyDescent="0.3">
      <c r="A101" s="36"/>
      <c r="B101" s="37"/>
      <c r="C101" s="37"/>
      <c r="D101" s="37"/>
      <c r="E101" s="37"/>
      <c r="F101" s="37"/>
      <c r="G101" s="37"/>
      <c r="H101" s="37"/>
      <c r="I101" s="37"/>
      <c r="J101" s="37"/>
      <c r="K101" s="38"/>
      <c r="L101" s="38"/>
      <c r="M101" s="38"/>
      <c r="N101" s="38"/>
      <c r="O101" s="38"/>
      <c r="P101" s="38"/>
      <c r="Q101" s="38"/>
      <c r="R101" s="38"/>
      <c r="S101" s="38"/>
      <c r="T101" s="38"/>
      <c r="U101" s="38"/>
      <c r="V101" s="38"/>
      <c r="W101" s="38"/>
      <c r="X101" s="38"/>
      <c r="Y101" s="38"/>
      <c r="Z101" s="38"/>
    </row>
    <row r="102" spans="1:26" ht="14.25" customHeight="1" x14ac:dyDescent="0.3">
      <c r="A102" s="36"/>
      <c r="B102" s="37"/>
      <c r="C102" s="37"/>
      <c r="D102" s="37"/>
      <c r="E102" s="37"/>
      <c r="F102" s="37"/>
      <c r="G102" s="37"/>
      <c r="H102" s="37"/>
      <c r="I102" s="37"/>
      <c r="J102" s="37"/>
      <c r="K102" s="38"/>
      <c r="L102" s="38"/>
      <c r="M102" s="38"/>
      <c r="N102" s="38"/>
      <c r="O102" s="38"/>
      <c r="P102" s="38"/>
      <c r="Q102" s="38"/>
      <c r="R102" s="38"/>
      <c r="S102" s="38"/>
      <c r="T102" s="38"/>
      <c r="U102" s="38"/>
      <c r="V102" s="38"/>
      <c r="W102" s="38"/>
      <c r="X102" s="38"/>
      <c r="Y102" s="38"/>
      <c r="Z102" s="38"/>
    </row>
    <row r="103" spans="1:26" ht="14.25" customHeight="1" x14ac:dyDescent="0.3">
      <c r="A103" s="36"/>
      <c r="B103" s="37"/>
      <c r="C103" s="37"/>
      <c r="D103" s="37"/>
      <c r="E103" s="37"/>
      <c r="F103" s="37"/>
      <c r="G103" s="37"/>
      <c r="H103" s="37"/>
      <c r="I103" s="37"/>
      <c r="J103" s="37"/>
      <c r="K103" s="38"/>
      <c r="L103" s="38"/>
      <c r="M103" s="38"/>
      <c r="N103" s="38"/>
      <c r="O103" s="38"/>
      <c r="P103" s="38"/>
      <c r="Q103" s="38"/>
      <c r="R103" s="38"/>
      <c r="S103" s="38"/>
      <c r="T103" s="38"/>
      <c r="U103" s="38"/>
      <c r="V103" s="38"/>
      <c r="W103" s="38"/>
      <c r="X103" s="38"/>
      <c r="Y103" s="38"/>
      <c r="Z103" s="38"/>
    </row>
    <row r="104" spans="1:26" ht="14.25" customHeight="1" x14ac:dyDescent="0.3">
      <c r="A104" s="36"/>
      <c r="B104" s="37"/>
      <c r="C104" s="37"/>
      <c r="D104" s="37"/>
      <c r="E104" s="37"/>
      <c r="F104" s="37"/>
      <c r="G104" s="37"/>
      <c r="H104" s="37"/>
      <c r="I104" s="37"/>
      <c r="J104" s="37"/>
      <c r="K104" s="38"/>
      <c r="L104" s="38"/>
      <c r="M104" s="38"/>
      <c r="N104" s="38"/>
      <c r="O104" s="38"/>
      <c r="P104" s="38"/>
      <c r="Q104" s="38"/>
      <c r="R104" s="38"/>
      <c r="S104" s="38"/>
      <c r="T104" s="38"/>
      <c r="U104" s="38"/>
      <c r="V104" s="38"/>
      <c r="W104" s="38"/>
      <c r="X104" s="38"/>
      <c r="Y104" s="38"/>
      <c r="Z104" s="38"/>
    </row>
    <row r="105" spans="1:26" ht="14.25" customHeight="1" x14ac:dyDescent="0.3">
      <c r="A105" s="36"/>
      <c r="B105" s="37"/>
      <c r="C105" s="37"/>
      <c r="D105" s="37"/>
      <c r="E105" s="37"/>
      <c r="F105" s="37"/>
      <c r="G105" s="37"/>
      <c r="H105" s="37"/>
      <c r="I105" s="37"/>
      <c r="J105" s="37"/>
      <c r="K105" s="38"/>
      <c r="L105" s="38"/>
      <c r="M105" s="38"/>
      <c r="N105" s="38"/>
      <c r="O105" s="38"/>
      <c r="P105" s="38"/>
      <c r="Q105" s="38"/>
      <c r="R105" s="38"/>
      <c r="S105" s="38"/>
      <c r="T105" s="38"/>
      <c r="U105" s="38"/>
      <c r="V105" s="38"/>
      <c r="W105" s="38"/>
      <c r="X105" s="38"/>
      <c r="Y105" s="38"/>
      <c r="Z105" s="38"/>
    </row>
    <row r="106" spans="1:26" ht="14.25" customHeight="1" x14ac:dyDescent="0.3">
      <c r="A106" s="36"/>
      <c r="B106" s="37"/>
      <c r="C106" s="37"/>
      <c r="D106" s="37"/>
      <c r="E106" s="37"/>
      <c r="F106" s="37"/>
      <c r="G106" s="37"/>
      <c r="H106" s="37"/>
      <c r="I106" s="37"/>
      <c r="J106" s="37"/>
      <c r="K106" s="38"/>
      <c r="L106" s="38"/>
      <c r="M106" s="38"/>
      <c r="N106" s="38"/>
      <c r="O106" s="38"/>
      <c r="P106" s="38"/>
      <c r="Q106" s="38"/>
      <c r="R106" s="38"/>
      <c r="S106" s="38"/>
      <c r="T106" s="38"/>
      <c r="U106" s="38"/>
      <c r="V106" s="38"/>
      <c r="W106" s="38"/>
      <c r="X106" s="38"/>
      <c r="Y106" s="38"/>
      <c r="Z106" s="38"/>
    </row>
    <row r="107" spans="1:26" ht="14.25" customHeight="1" x14ac:dyDescent="0.3">
      <c r="A107" s="36"/>
      <c r="B107" s="37"/>
      <c r="C107" s="37"/>
      <c r="D107" s="37"/>
      <c r="E107" s="37"/>
      <c r="F107" s="37"/>
      <c r="G107" s="37"/>
      <c r="H107" s="37"/>
      <c r="I107" s="37"/>
      <c r="J107" s="37"/>
      <c r="K107" s="38"/>
      <c r="L107" s="38"/>
      <c r="M107" s="38"/>
      <c r="N107" s="38"/>
      <c r="O107" s="38"/>
      <c r="P107" s="38"/>
      <c r="Q107" s="38"/>
      <c r="R107" s="38"/>
      <c r="S107" s="38"/>
      <c r="T107" s="38"/>
      <c r="U107" s="38"/>
      <c r="V107" s="38"/>
      <c r="W107" s="38"/>
      <c r="X107" s="38"/>
      <c r="Y107" s="38"/>
      <c r="Z107" s="38"/>
    </row>
    <row r="108" spans="1:26" ht="14.25" customHeight="1" x14ac:dyDescent="0.3">
      <c r="A108" s="36"/>
      <c r="B108" s="37"/>
      <c r="C108" s="37"/>
      <c r="D108" s="37"/>
      <c r="E108" s="37"/>
      <c r="F108" s="37"/>
      <c r="G108" s="37"/>
      <c r="H108" s="37"/>
      <c r="I108" s="37"/>
      <c r="J108" s="37"/>
      <c r="K108" s="38"/>
      <c r="L108" s="38"/>
      <c r="M108" s="38"/>
      <c r="N108" s="38"/>
      <c r="O108" s="38"/>
      <c r="P108" s="38"/>
      <c r="Q108" s="38"/>
      <c r="R108" s="38"/>
      <c r="S108" s="38"/>
      <c r="T108" s="38"/>
      <c r="U108" s="38"/>
      <c r="V108" s="38"/>
      <c r="W108" s="38"/>
      <c r="X108" s="38"/>
      <c r="Y108" s="38"/>
      <c r="Z108" s="38"/>
    </row>
    <row r="109" spans="1:26" ht="14.25" customHeight="1" x14ac:dyDescent="0.3">
      <c r="A109" s="36"/>
      <c r="B109" s="37"/>
      <c r="C109" s="37"/>
      <c r="D109" s="37"/>
      <c r="E109" s="37"/>
      <c r="F109" s="37"/>
      <c r="G109" s="37"/>
      <c r="H109" s="37"/>
      <c r="I109" s="37"/>
      <c r="J109" s="37"/>
      <c r="K109" s="38"/>
      <c r="L109" s="38"/>
      <c r="M109" s="38"/>
      <c r="N109" s="38"/>
      <c r="O109" s="38"/>
      <c r="P109" s="38"/>
      <c r="Q109" s="38"/>
      <c r="R109" s="38"/>
      <c r="S109" s="38"/>
      <c r="T109" s="38"/>
      <c r="U109" s="38"/>
      <c r="V109" s="38"/>
      <c r="W109" s="38"/>
      <c r="X109" s="38"/>
      <c r="Y109" s="38"/>
      <c r="Z109" s="38"/>
    </row>
    <row r="110" spans="1:26" ht="14.25" customHeight="1" x14ac:dyDescent="0.3">
      <c r="A110" s="36"/>
      <c r="B110" s="37"/>
      <c r="C110" s="37"/>
      <c r="D110" s="37"/>
      <c r="E110" s="37"/>
      <c r="F110" s="37"/>
      <c r="G110" s="37"/>
      <c r="H110" s="37"/>
      <c r="I110" s="37"/>
      <c r="J110" s="37"/>
      <c r="K110" s="38"/>
      <c r="L110" s="38"/>
      <c r="M110" s="38"/>
      <c r="N110" s="38"/>
      <c r="O110" s="38"/>
      <c r="P110" s="38"/>
      <c r="Q110" s="38"/>
      <c r="R110" s="38"/>
      <c r="S110" s="38"/>
      <c r="T110" s="38"/>
      <c r="U110" s="38"/>
      <c r="V110" s="38"/>
      <c r="W110" s="38"/>
      <c r="X110" s="38"/>
      <c r="Y110" s="38"/>
      <c r="Z110" s="38"/>
    </row>
    <row r="111" spans="1:26" ht="14.25" customHeight="1" x14ac:dyDescent="0.3">
      <c r="A111" s="36"/>
      <c r="B111" s="37"/>
      <c r="C111" s="37"/>
      <c r="D111" s="37"/>
      <c r="E111" s="37"/>
      <c r="F111" s="37"/>
      <c r="G111" s="37"/>
      <c r="H111" s="37"/>
      <c r="I111" s="37"/>
      <c r="J111" s="37"/>
      <c r="K111" s="38"/>
      <c r="L111" s="38"/>
      <c r="M111" s="38"/>
      <c r="N111" s="38"/>
      <c r="O111" s="38"/>
      <c r="P111" s="38"/>
      <c r="Q111" s="38"/>
      <c r="R111" s="38"/>
      <c r="S111" s="38"/>
      <c r="T111" s="38"/>
      <c r="U111" s="38"/>
      <c r="V111" s="38"/>
      <c r="W111" s="38"/>
      <c r="X111" s="38"/>
      <c r="Y111" s="38"/>
      <c r="Z111" s="38"/>
    </row>
    <row r="112" spans="1:26" ht="14.25" customHeight="1" x14ac:dyDescent="0.3">
      <c r="A112" s="36"/>
      <c r="B112" s="37"/>
      <c r="C112" s="37"/>
      <c r="D112" s="37"/>
      <c r="E112" s="37"/>
      <c r="F112" s="37"/>
      <c r="G112" s="37"/>
      <c r="H112" s="37"/>
      <c r="I112" s="37"/>
      <c r="J112" s="37"/>
      <c r="K112" s="38"/>
      <c r="L112" s="38"/>
      <c r="M112" s="38"/>
      <c r="N112" s="38"/>
      <c r="O112" s="38"/>
      <c r="P112" s="38"/>
      <c r="Q112" s="38"/>
      <c r="R112" s="38"/>
      <c r="S112" s="38"/>
      <c r="T112" s="38"/>
      <c r="U112" s="38"/>
      <c r="V112" s="38"/>
      <c r="W112" s="38"/>
      <c r="X112" s="38"/>
      <c r="Y112" s="38"/>
      <c r="Z112" s="38"/>
    </row>
    <row r="113" spans="1:26" ht="14.25" customHeight="1" x14ac:dyDescent="0.3">
      <c r="A113" s="36"/>
      <c r="B113" s="37"/>
      <c r="C113" s="37"/>
      <c r="D113" s="37"/>
      <c r="E113" s="37"/>
      <c r="F113" s="37"/>
      <c r="G113" s="37"/>
      <c r="H113" s="37"/>
      <c r="I113" s="37"/>
      <c r="J113" s="37"/>
      <c r="K113" s="38"/>
      <c r="L113" s="38"/>
      <c r="M113" s="38"/>
      <c r="N113" s="38"/>
      <c r="O113" s="38"/>
      <c r="P113" s="38"/>
      <c r="Q113" s="38"/>
      <c r="R113" s="38"/>
      <c r="S113" s="38"/>
      <c r="T113" s="38"/>
      <c r="U113" s="38"/>
      <c r="V113" s="38"/>
      <c r="W113" s="38"/>
      <c r="X113" s="38"/>
      <c r="Y113" s="38"/>
      <c r="Z113" s="38"/>
    </row>
    <row r="114" spans="1:26" ht="14.25" customHeight="1" x14ac:dyDescent="0.3">
      <c r="A114" s="36"/>
      <c r="B114" s="37"/>
      <c r="C114" s="37"/>
      <c r="D114" s="37"/>
      <c r="E114" s="37"/>
      <c r="F114" s="37"/>
      <c r="G114" s="37"/>
      <c r="H114" s="37"/>
      <c r="I114" s="37"/>
      <c r="J114" s="37"/>
      <c r="K114" s="38"/>
      <c r="L114" s="38"/>
      <c r="M114" s="38"/>
      <c r="N114" s="38"/>
      <c r="O114" s="38"/>
      <c r="P114" s="38"/>
      <c r="Q114" s="38"/>
      <c r="R114" s="38"/>
      <c r="S114" s="38"/>
      <c r="T114" s="38"/>
      <c r="U114" s="38"/>
      <c r="V114" s="38"/>
      <c r="W114" s="38"/>
      <c r="X114" s="38"/>
      <c r="Y114" s="38"/>
      <c r="Z114" s="38"/>
    </row>
    <row r="115" spans="1:26" ht="14.25" customHeight="1" x14ac:dyDescent="0.3">
      <c r="A115" s="36"/>
      <c r="B115" s="37"/>
      <c r="C115" s="37"/>
      <c r="D115" s="37"/>
      <c r="E115" s="37"/>
      <c r="F115" s="37"/>
      <c r="G115" s="37"/>
      <c r="H115" s="37"/>
      <c r="I115" s="37"/>
      <c r="J115" s="37"/>
      <c r="K115" s="38"/>
      <c r="L115" s="38"/>
      <c r="M115" s="38"/>
      <c r="N115" s="38"/>
      <c r="O115" s="38"/>
      <c r="P115" s="38"/>
      <c r="Q115" s="38"/>
      <c r="R115" s="38"/>
      <c r="S115" s="38"/>
      <c r="T115" s="38"/>
      <c r="U115" s="38"/>
      <c r="V115" s="38"/>
      <c r="W115" s="38"/>
      <c r="X115" s="38"/>
      <c r="Y115" s="38"/>
      <c r="Z115" s="38"/>
    </row>
    <row r="116" spans="1:26" ht="14.25" customHeight="1" x14ac:dyDescent="0.3">
      <c r="A116" s="36"/>
      <c r="B116" s="37"/>
      <c r="C116" s="37"/>
      <c r="D116" s="37"/>
      <c r="E116" s="37"/>
      <c r="F116" s="37"/>
      <c r="G116" s="37"/>
      <c r="H116" s="37"/>
      <c r="I116" s="37"/>
      <c r="J116" s="37"/>
      <c r="K116" s="38"/>
      <c r="L116" s="38"/>
      <c r="M116" s="38"/>
      <c r="N116" s="38"/>
      <c r="O116" s="38"/>
      <c r="P116" s="38"/>
      <c r="Q116" s="38"/>
      <c r="R116" s="38"/>
      <c r="S116" s="38"/>
      <c r="T116" s="38"/>
      <c r="U116" s="38"/>
      <c r="V116" s="38"/>
      <c r="W116" s="38"/>
      <c r="X116" s="38"/>
      <c r="Y116" s="38"/>
      <c r="Z116" s="38"/>
    </row>
    <row r="117" spans="1:26" ht="14.25" customHeight="1" x14ac:dyDescent="0.3">
      <c r="A117" s="36"/>
      <c r="B117" s="37"/>
      <c r="C117" s="37"/>
      <c r="D117" s="37"/>
      <c r="E117" s="37"/>
      <c r="F117" s="37"/>
      <c r="G117" s="37"/>
      <c r="H117" s="37"/>
      <c r="I117" s="37"/>
      <c r="J117" s="37"/>
      <c r="K117" s="38"/>
      <c r="L117" s="38"/>
      <c r="M117" s="38"/>
      <c r="N117" s="38"/>
      <c r="O117" s="38"/>
      <c r="P117" s="38"/>
      <c r="Q117" s="38"/>
      <c r="R117" s="38"/>
      <c r="S117" s="38"/>
      <c r="T117" s="38"/>
      <c r="U117" s="38"/>
      <c r="V117" s="38"/>
      <c r="W117" s="38"/>
      <c r="X117" s="38"/>
      <c r="Y117" s="38"/>
      <c r="Z117" s="38"/>
    </row>
    <row r="118" spans="1:26" ht="14.25" customHeight="1" x14ac:dyDescent="0.3">
      <c r="A118" s="36"/>
      <c r="B118" s="37"/>
      <c r="C118" s="37"/>
      <c r="D118" s="37"/>
      <c r="E118" s="37"/>
      <c r="F118" s="37"/>
      <c r="G118" s="37"/>
      <c r="H118" s="37"/>
      <c r="I118" s="37"/>
      <c r="J118" s="37"/>
      <c r="K118" s="38"/>
      <c r="L118" s="38"/>
      <c r="M118" s="38"/>
      <c r="N118" s="38"/>
      <c r="O118" s="38"/>
      <c r="P118" s="38"/>
      <c r="Q118" s="38"/>
      <c r="R118" s="38"/>
      <c r="S118" s="38"/>
      <c r="T118" s="38"/>
      <c r="U118" s="38"/>
      <c r="V118" s="38"/>
      <c r="W118" s="38"/>
      <c r="X118" s="38"/>
      <c r="Y118" s="38"/>
      <c r="Z118" s="38"/>
    </row>
    <row r="119" spans="1:26" ht="14.25" customHeight="1" x14ac:dyDescent="0.3">
      <c r="A119" s="36"/>
      <c r="B119" s="37"/>
      <c r="C119" s="37"/>
      <c r="D119" s="37"/>
      <c r="E119" s="37"/>
      <c r="F119" s="37"/>
      <c r="G119" s="37"/>
      <c r="H119" s="37"/>
      <c r="I119" s="37"/>
      <c r="J119" s="37"/>
      <c r="K119" s="38"/>
      <c r="L119" s="38"/>
      <c r="M119" s="38"/>
      <c r="N119" s="38"/>
      <c r="O119" s="38"/>
      <c r="P119" s="38"/>
      <c r="Q119" s="38"/>
      <c r="R119" s="38"/>
      <c r="S119" s="38"/>
      <c r="T119" s="38"/>
      <c r="U119" s="38"/>
      <c r="V119" s="38"/>
      <c r="W119" s="38"/>
      <c r="X119" s="38"/>
      <c r="Y119" s="38"/>
      <c r="Z119" s="38"/>
    </row>
    <row r="120" spans="1:26" ht="14.25" customHeight="1" x14ac:dyDescent="0.3">
      <c r="A120" s="36"/>
      <c r="B120" s="37"/>
      <c r="C120" s="37"/>
      <c r="D120" s="37"/>
      <c r="E120" s="37"/>
      <c r="F120" s="37"/>
      <c r="G120" s="37"/>
      <c r="H120" s="37"/>
      <c r="I120" s="37"/>
      <c r="J120" s="37"/>
      <c r="K120" s="38"/>
      <c r="L120" s="38"/>
      <c r="M120" s="38"/>
      <c r="N120" s="38"/>
      <c r="O120" s="38"/>
      <c r="P120" s="38"/>
      <c r="Q120" s="38"/>
      <c r="R120" s="38"/>
      <c r="S120" s="38"/>
      <c r="T120" s="38"/>
      <c r="U120" s="38"/>
      <c r="V120" s="38"/>
      <c r="W120" s="38"/>
      <c r="X120" s="38"/>
      <c r="Y120" s="38"/>
      <c r="Z120" s="38"/>
    </row>
    <row r="121" spans="1:26" ht="14.25" customHeight="1" x14ac:dyDescent="0.3">
      <c r="A121" s="36"/>
      <c r="B121" s="37"/>
      <c r="C121" s="37"/>
      <c r="D121" s="37"/>
      <c r="E121" s="37"/>
      <c r="F121" s="37"/>
      <c r="G121" s="37"/>
      <c r="H121" s="37"/>
      <c r="I121" s="37"/>
      <c r="J121" s="37"/>
      <c r="K121" s="38"/>
      <c r="L121" s="38"/>
      <c r="M121" s="38"/>
      <c r="N121" s="38"/>
      <c r="O121" s="38"/>
      <c r="P121" s="38"/>
      <c r="Q121" s="38"/>
      <c r="R121" s="38"/>
      <c r="S121" s="38"/>
      <c r="T121" s="38"/>
      <c r="U121" s="38"/>
      <c r="V121" s="38"/>
      <c r="W121" s="38"/>
      <c r="X121" s="38"/>
      <c r="Y121" s="38"/>
      <c r="Z121" s="38"/>
    </row>
    <row r="122" spans="1:26" ht="14.25" customHeight="1" x14ac:dyDescent="0.3">
      <c r="A122" s="36"/>
      <c r="B122" s="37"/>
      <c r="C122" s="37"/>
      <c r="D122" s="37"/>
      <c r="E122" s="37"/>
      <c r="F122" s="37"/>
      <c r="G122" s="37"/>
      <c r="H122" s="37"/>
      <c r="I122" s="37"/>
      <c r="J122" s="37"/>
      <c r="K122" s="38"/>
      <c r="L122" s="38"/>
      <c r="M122" s="38"/>
      <c r="N122" s="38"/>
      <c r="O122" s="38"/>
      <c r="P122" s="38"/>
      <c r="Q122" s="38"/>
      <c r="R122" s="38"/>
      <c r="S122" s="38"/>
      <c r="T122" s="38"/>
      <c r="U122" s="38"/>
      <c r="V122" s="38"/>
      <c r="W122" s="38"/>
      <c r="X122" s="38"/>
      <c r="Y122" s="38"/>
      <c r="Z122" s="38"/>
    </row>
    <row r="123" spans="1:26" ht="14.25" customHeight="1" x14ac:dyDescent="0.3">
      <c r="A123" s="36"/>
      <c r="B123" s="37"/>
      <c r="C123" s="37"/>
      <c r="D123" s="37"/>
      <c r="E123" s="37"/>
      <c r="F123" s="37"/>
      <c r="G123" s="37"/>
      <c r="H123" s="37"/>
      <c r="I123" s="37"/>
      <c r="J123" s="37"/>
      <c r="K123" s="38"/>
      <c r="L123" s="38"/>
      <c r="M123" s="38"/>
      <c r="N123" s="38"/>
      <c r="O123" s="38"/>
      <c r="P123" s="38"/>
      <c r="Q123" s="38"/>
      <c r="R123" s="38"/>
      <c r="S123" s="38"/>
      <c r="T123" s="38"/>
      <c r="U123" s="38"/>
      <c r="V123" s="38"/>
      <c r="W123" s="38"/>
      <c r="X123" s="38"/>
      <c r="Y123" s="38"/>
      <c r="Z123" s="38"/>
    </row>
    <row r="124" spans="1:26" ht="14.25" customHeight="1" x14ac:dyDescent="0.3">
      <c r="A124" s="36"/>
      <c r="B124" s="37"/>
      <c r="C124" s="37"/>
      <c r="D124" s="37"/>
      <c r="E124" s="37"/>
      <c r="F124" s="37"/>
      <c r="G124" s="37"/>
      <c r="H124" s="37"/>
      <c r="I124" s="37"/>
      <c r="J124" s="37"/>
      <c r="K124" s="38"/>
      <c r="L124" s="38"/>
      <c r="M124" s="38"/>
      <c r="N124" s="38"/>
      <c r="O124" s="38"/>
      <c r="P124" s="38"/>
      <c r="Q124" s="38"/>
      <c r="R124" s="38"/>
      <c r="S124" s="38"/>
      <c r="T124" s="38"/>
      <c r="U124" s="38"/>
      <c r="V124" s="38"/>
      <c r="W124" s="38"/>
      <c r="X124" s="38"/>
      <c r="Y124" s="38"/>
      <c r="Z124" s="38"/>
    </row>
    <row r="125" spans="1:26" ht="14.25" customHeight="1" x14ac:dyDescent="0.3">
      <c r="A125" s="36"/>
      <c r="B125" s="37"/>
      <c r="C125" s="37"/>
      <c r="D125" s="37"/>
      <c r="E125" s="37"/>
      <c r="F125" s="37"/>
      <c r="G125" s="37"/>
      <c r="H125" s="37"/>
      <c r="I125" s="37"/>
      <c r="J125" s="37"/>
      <c r="K125" s="38"/>
      <c r="L125" s="38"/>
      <c r="M125" s="38"/>
      <c r="N125" s="38"/>
      <c r="O125" s="38"/>
      <c r="P125" s="38"/>
      <c r="Q125" s="38"/>
      <c r="R125" s="38"/>
      <c r="S125" s="38"/>
      <c r="T125" s="38"/>
      <c r="U125" s="38"/>
      <c r="V125" s="38"/>
      <c r="W125" s="38"/>
      <c r="X125" s="38"/>
      <c r="Y125" s="38"/>
      <c r="Z125" s="38"/>
    </row>
    <row r="126" spans="1:26" ht="14.25" customHeight="1" x14ac:dyDescent="0.3">
      <c r="A126" s="36"/>
      <c r="B126" s="37"/>
      <c r="C126" s="37"/>
      <c r="D126" s="37"/>
      <c r="E126" s="37"/>
      <c r="F126" s="37"/>
      <c r="G126" s="37"/>
      <c r="H126" s="37"/>
      <c r="I126" s="37"/>
      <c r="J126" s="37"/>
      <c r="K126" s="38"/>
      <c r="L126" s="38"/>
      <c r="M126" s="38"/>
      <c r="N126" s="38"/>
      <c r="O126" s="38"/>
      <c r="P126" s="38"/>
      <c r="Q126" s="38"/>
      <c r="R126" s="38"/>
      <c r="S126" s="38"/>
      <c r="T126" s="38"/>
      <c r="U126" s="38"/>
      <c r="V126" s="38"/>
      <c r="W126" s="38"/>
      <c r="X126" s="38"/>
      <c r="Y126" s="38"/>
      <c r="Z126" s="38"/>
    </row>
    <row r="127" spans="1:26" ht="14.25" customHeight="1" x14ac:dyDescent="0.3">
      <c r="A127" s="36"/>
      <c r="B127" s="37"/>
      <c r="C127" s="37"/>
      <c r="D127" s="37"/>
      <c r="E127" s="37"/>
      <c r="F127" s="37"/>
      <c r="G127" s="37"/>
      <c r="H127" s="37"/>
      <c r="I127" s="37"/>
      <c r="J127" s="37"/>
      <c r="K127" s="38"/>
      <c r="L127" s="38"/>
      <c r="M127" s="38"/>
      <c r="N127" s="38"/>
      <c r="O127" s="38"/>
      <c r="P127" s="38"/>
      <c r="Q127" s="38"/>
      <c r="R127" s="38"/>
      <c r="S127" s="38"/>
      <c r="T127" s="38"/>
      <c r="U127" s="38"/>
      <c r="V127" s="38"/>
      <c r="W127" s="38"/>
      <c r="X127" s="38"/>
      <c r="Y127" s="38"/>
      <c r="Z127" s="38"/>
    </row>
    <row r="128" spans="1:26" ht="14.25" customHeight="1" x14ac:dyDescent="0.3">
      <c r="A128" s="36"/>
      <c r="B128" s="37"/>
      <c r="C128" s="37"/>
      <c r="D128" s="37"/>
      <c r="E128" s="37"/>
      <c r="F128" s="37"/>
      <c r="G128" s="37"/>
      <c r="H128" s="37"/>
      <c r="I128" s="37"/>
      <c r="J128" s="37"/>
      <c r="K128" s="38"/>
      <c r="L128" s="38"/>
      <c r="M128" s="38"/>
      <c r="N128" s="38"/>
      <c r="O128" s="38"/>
      <c r="P128" s="38"/>
      <c r="Q128" s="38"/>
      <c r="R128" s="38"/>
      <c r="S128" s="38"/>
      <c r="T128" s="38"/>
      <c r="U128" s="38"/>
      <c r="V128" s="38"/>
      <c r="W128" s="38"/>
      <c r="X128" s="38"/>
      <c r="Y128" s="38"/>
      <c r="Z128" s="38"/>
    </row>
    <row r="129" spans="1:26" ht="14.25" customHeight="1" x14ac:dyDescent="0.3">
      <c r="A129" s="36"/>
      <c r="B129" s="37"/>
      <c r="C129" s="37"/>
      <c r="D129" s="37"/>
      <c r="E129" s="37"/>
      <c r="F129" s="37"/>
      <c r="G129" s="37"/>
      <c r="H129" s="37"/>
      <c r="I129" s="37"/>
      <c r="J129" s="37"/>
      <c r="K129" s="38"/>
      <c r="L129" s="38"/>
      <c r="M129" s="38"/>
      <c r="N129" s="38"/>
      <c r="O129" s="38"/>
      <c r="P129" s="38"/>
      <c r="Q129" s="38"/>
      <c r="R129" s="38"/>
      <c r="S129" s="38"/>
      <c r="T129" s="38"/>
      <c r="U129" s="38"/>
      <c r="V129" s="38"/>
      <c r="W129" s="38"/>
      <c r="X129" s="38"/>
      <c r="Y129" s="38"/>
      <c r="Z129" s="38"/>
    </row>
    <row r="130" spans="1:26" ht="14.25" customHeight="1" x14ac:dyDescent="0.3">
      <c r="A130" s="36"/>
      <c r="B130" s="37"/>
      <c r="C130" s="37"/>
      <c r="D130" s="37"/>
      <c r="E130" s="37"/>
      <c r="F130" s="37"/>
      <c r="G130" s="37"/>
      <c r="H130" s="37"/>
      <c r="I130" s="37"/>
      <c r="J130" s="37"/>
      <c r="K130" s="38"/>
      <c r="L130" s="38"/>
      <c r="M130" s="38"/>
      <c r="N130" s="38"/>
      <c r="O130" s="38"/>
      <c r="P130" s="38"/>
      <c r="Q130" s="38"/>
      <c r="R130" s="38"/>
      <c r="S130" s="38"/>
      <c r="T130" s="38"/>
      <c r="U130" s="38"/>
      <c r="V130" s="38"/>
      <c r="W130" s="38"/>
      <c r="X130" s="38"/>
      <c r="Y130" s="38"/>
      <c r="Z130" s="38"/>
    </row>
    <row r="131" spans="1:26" ht="14.25" customHeight="1" x14ac:dyDescent="0.3">
      <c r="A131" s="36"/>
      <c r="B131" s="37"/>
      <c r="C131" s="37"/>
      <c r="D131" s="37"/>
      <c r="E131" s="37"/>
      <c r="F131" s="37"/>
      <c r="G131" s="37"/>
      <c r="H131" s="37"/>
      <c r="I131" s="37"/>
      <c r="J131" s="37"/>
      <c r="K131" s="38"/>
      <c r="L131" s="38"/>
      <c r="M131" s="38"/>
      <c r="N131" s="38"/>
      <c r="O131" s="38"/>
      <c r="P131" s="38"/>
      <c r="Q131" s="38"/>
      <c r="R131" s="38"/>
      <c r="S131" s="38"/>
      <c r="T131" s="38"/>
      <c r="U131" s="38"/>
      <c r="V131" s="38"/>
      <c r="W131" s="38"/>
      <c r="X131" s="38"/>
      <c r="Y131" s="38"/>
      <c r="Z131" s="38"/>
    </row>
    <row r="132" spans="1:26" ht="14.25" customHeight="1" x14ac:dyDescent="0.3">
      <c r="A132" s="36"/>
      <c r="B132" s="37"/>
      <c r="C132" s="37"/>
      <c r="D132" s="37"/>
      <c r="E132" s="37"/>
      <c r="F132" s="37"/>
      <c r="G132" s="37"/>
      <c r="H132" s="37"/>
      <c r="I132" s="37"/>
      <c r="J132" s="37"/>
      <c r="K132" s="38"/>
      <c r="L132" s="38"/>
      <c r="M132" s="38"/>
      <c r="N132" s="38"/>
      <c r="O132" s="38"/>
      <c r="P132" s="38"/>
      <c r="Q132" s="38"/>
      <c r="R132" s="38"/>
      <c r="S132" s="38"/>
      <c r="T132" s="38"/>
      <c r="U132" s="38"/>
      <c r="V132" s="38"/>
      <c r="W132" s="38"/>
      <c r="X132" s="38"/>
      <c r="Y132" s="38"/>
      <c r="Z132" s="38"/>
    </row>
    <row r="133" spans="1:26" ht="14.25" customHeight="1" x14ac:dyDescent="0.3">
      <c r="A133" s="36"/>
      <c r="B133" s="37"/>
      <c r="C133" s="37"/>
      <c r="D133" s="37"/>
      <c r="E133" s="37"/>
      <c r="F133" s="37"/>
      <c r="G133" s="37"/>
      <c r="H133" s="37"/>
      <c r="I133" s="37"/>
      <c r="J133" s="37"/>
      <c r="K133" s="38"/>
      <c r="L133" s="38"/>
      <c r="M133" s="38"/>
      <c r="N133" s="38"/>
      <c r="O133" s="38"/>
      <c r="P133" s="38"/>
      <c r="Q133" s="38"/>
      <c r="R133" s="38"/>
      <c r="S133" s="38"/>
      <c r="T133" s="38"/>
      <c r="U133" s="38"/>
      <c r="V133" s="38"/>
      <c r="W133" s="38"/>
      <c r="X133" s="38"/>
      <c r="Y133" s="38"/>
      <c r="Z133" s="38"/>
    </row>
    <row r="134" spans="1:26" ht="14.25" customHeight="1" x14ac:dyDescent="0.3">
      <c r="A134" s="36"/>
      <c r="B134" s="37"/>
      <c r="C134" s="37"/>
      <c r="D134" s="37"/>
      <c r="E134" s="37"/>
      <c r="F134" s="37"/>
      <c r="G134" s="37"/>
      <c r="H134" s="37"/>
      <c r="I134" s="37"/>
      <c r="J134" s="37"/>
      <c r="K134" s="38"/>
      <c r="L134" s="38"/>
      <c r="M134" s="38"/>
      <c r="N134" s="38"/>
      <c r="O134" s="38"/>
      <c r="P134" s="38"/>
      <c r="Q134" s="38"/>
      <c r="R134" s="38"/>
      <c r="S134" s="38"/>
      <c r="T134" s="38"/>
      <c r="U134" s="38"/>
      <c r="V134" s="38"/>
      <c r="W134" s="38"/>
      <c r="X134" s="38"/>
      <c r="Y134" s="38"/>
      <c r="Z134" s="38"/>
    </row>
    <row r="135" spans="1:26" ht="14.25" customHeight="1" x14ac:dyDescent="0.3">
      <c r="A135" s="36"/>
      <c r="B135" s="37"/>
      <c r="C135" s="37"/>
      <c r="D135" s="37"/>
      <c r="E135" s="37"/>
      <c r="F135" s="37"/>
      <c r="G135" s="37"/>
      <c r="H135" s="37"/>
      <c r="I135" s="37"/>
      <c r="J135" s="37"/>
      <c r="K135" s="38"/>
      <c r="L135" s="38"/>
      <c r="M135" s="38"/>
      <c r="N135" s="38"/>
      <c r="O135" s="38"/>
      <c r="P135" s="38"/>
      <c r="Q135" s="38"/>
      <c r="R135" s="38"/>
      <c r="S135" s="38"/>
      <c r="T135" s="38"/>
      <c r="U135" s="38"/>
      <c r="V135" s="38"/>
      <c r="W135" s="38"/>
      <c r="X135" s="38"/>
      <c r="Y135" s="38"/>
      <c r="Z135" s="38"/>
    </row>
    <row r="136" spans="1:26" ht="14.25" customHeight="1" x14ac:dyDescent="0.3">
      <c r="A136" s="36"/>
      <c r="B136" s="37"/>
      <c r="C136" s="37"/>
      <c r="D136" s="37"/>
      <c r="E136" s="37"/>
      <c r="F136" s="37"/>
      <c r="G136" s="37"/>
      <c r="H136" s="37"/>
      <c r="I136" s="37"/>
      <c r="J136" s="37"/>
      <c r="K136" s="38"/>
      <c r="L136" s="38"/>
      <c r="M136" s="38"/>
      <c r="N136" s="38"/>
      <c r="O136" s="38"/>
      <c r="P136" s="38"/>
      <c r="Q136" s="38"/>
      <c r="R136" s="38"/>
      <c r="S136" s="38"/>
      <c r="T136" s="38"/>
      <c r="U136" s="38"/>
      <c r="V136" s="38"/>
      <c r="W136" s="38"/>
      <c r="X136" s="38"/>
      <c r="Y136" s="38"/>
      <c r="Z136" s="38"/>
    </row>
    <row r="137" spans="1:26" ht="14.25" customHeight="1" x14ac:dyDescent="0.3">
      <c r="A137" s="36"/>
      <c r="B137" s="37"/>
      <c r="C137" s="37"/>
      <c r="D137" s="37"/>
      <c r="E137" s="37"/>
      <c r="F137" s="37"/>
      <c r="G137" s="37"/>
      <c r="H137" s="37"/>
      <c r="I137" s="37"/>
      <c r="J137" s="37"/>
      <c r="K137" s="38"/>
      <c r="L137" s="38"/>
      <c r="M137" s="38"/>
      <c r="N137" s="38"/>
      <c r="O137" s="38"/>
      <c r="P137" s="38"/>
      <c r="Q137" s="38"/>
      <c r="R137" s="38"/>
      <c r="S137" s="38"/>
      <c r="T137" s="38"/>
      <c r="U137" s="38"/>
      <c r="V137" s="38"/>
      <c r="W137" s="38"/>
      <c r="X137" s="38"/>
      <c r="Y137" s="38"/>
      <c r="Z137" s="38"/>
    </row>
    <row r="138" spans="1:26" ht="14.25" customHeight="1" x14ac:dyDescent="0.3">
      <c r="A138" s="36"/>
      <c r="B138" s="37"/>
      <c r="C138" s="37"/>
      <c r="D138" s="37"/>
      <c r="E138" s="37"/>
      <c r="F138" s="37"/>
      <c r="G138" s="37"/>
      <c r="H138" s="37"/>
      <c r="I138" s="37"/>
      <c r="J138" s="37"/>
      <c r="K138" s="38"/>
      <c r="L138" s="38"/>
      <c r="M138" s="38"/>
      <c r="N138" s="38"/>
      <c r="O138" s="38"/>
      <c r="P138" s="38"/>
      <c r="Q138" s="38"/>
      <c r="R138" s="38"/>
      <c r="S138" s="38"/>
      <c r="T138" s="38"/>
      <c r="U138" s="38"/>
      <c r="V138" s="38"/>
      <c r="W138" s="38"/>
      <c r="X138" s="38"/>
      <c r="Y138" s="38"/>
      <c r="Z138" s="38"/>
    </row>
    <row r="139" spans="1:26" ht="14.25" customHeight="1" x14ac:dyDescent="0.3">
      <c r="A139" s="36"/>
      <c r="B139" s="37"/>
      <c r="C139" s="37"/>
      <c r="D139" s="37"/>
      <c r="E139" s="37"/>
      <c r="F139" s="37"/>
      <c r="G139" s="37"/>
      <c r="H139" s="37"/>
      <c r="I139" s="37"/>
      <c r="J139" s="37"/>
      <c r="K139" s="38"/>
      <c r="L139" s="38"/>
      <c r="M139" s="38"/>
      <c r="N139" s="38"/>
      <c r="O139" s="38"/>
      <c r="P139" s="38"/>
      <c r="Q139" s="38"/>
      <c r="R139" s="38"/>
      <c r="S139" s="38"/>
      <c r="T139" s="38"/>
      <c r="U139" s="38"/>
      <c r="V139" s="38"/>
      <c r="W139" s="38"/>
      <c r="X139" s="38"/>
      <c r="Y139" s="38"/>
      <c r="Z139" s="38"/>
    </row>
    <row r="140" spans="1:26" ht="14.25" customHeight="1" x14ac:dyDescent="0.3">
      <c r="A140" s="36"/>
      <c r="B140" s="37"/>
      <c r="C140" s="37"/>
      <c r="D140" s="37"/>
      <c r="E140" s="37"/>
      <c r="F140" s="37"/>
      <c r="G140" s="37"/>
      <c r="H140" s="37"/>
      <c r="I140" s="37"/>
      <c r="J140" s="37"/>
      <c r="K140" s="38"/>
      <c r="L140" s="38"/>
      <c r="M140" s="38"/>
      <c r="N140" s="38"/>
      <c r="O140" s="38"/>
      <c r="P140" s="38"/>
      <c r="Q140" s="38"/>
      <c r="R140" s="38"/>
      <c r="S140" s="38"/>
      <c r="T140" s="38"/>
      <c r="U140" s="38"/>
      <c r="V140" s="38"/>
      <c r="W140" s="38"/>
      <c r="X140" s="38"/>
      <c r="Y140" s="38"/>
      <c r="Z140" s="38"/>
    </row>
    <row r="141" spans="1:26" ht="14.25" customHeight="1" x14ac:dyDescent="0.3">
      <c r="A141" s="36"/>
      <c r="B141" s="37"/>
      <c r="C141" s="37"/>
      <c r="D141" s="37"/>
      <c r="E141" s="37"/>
      <c r="F141" s="37"/>
      <c r="G141" s="37"/>
      <c r="H141" s="37"/>
      <c r="I141" s="37"/>
      <c r="J141" s="37"/>
      <c r="K141" s="38"/>
      <c r="L141" s="38"/>
      <c r="M141" s="38"/>
      <c r="N141" s="38"/>
      <c r="O141" s="38"/>
      <c r="P141" s="38"/>
      <c r="Q141" s="38"/>
      <c r="R141" s="38"/>
      <c r="S141" s="38"/>
      <c r="T141" s="38"/>
      <c r="U141" s="38"/>
      <c r="V141" s="38"/>
      <c r="W141" s="38"/>
      <c r="X141" s="38"/>
      <c r="Y141" s="38"/>
      <c r="Z141" s="38"/>
    </row>
    <row r="142" spans="1:26" ht="14.25" customHeight="1" x14ac:dyDescent="0.3">
      <c r="A142" s="36"/>
      <c r="B142" s="37"/>
      <c r="C142" s="37"/>
      <c r="D142" s="37"/>
      <c r="E142" s="37"/>
      <c r="F142" s="37"/>
      <c r="G142" s="37"/>
      <c r="H142" s="37"/>
      <c r="I142" s="37"/>
      <c r="J142" s="37"/>
      <c r="K142" s="38"/>
      <c r="L142" s="38"/>
      <c r="M142" s="38"/>
      <c r="N142" s="38"/>
      <c r="O142" s="38"/>
      <c r="P142" s="38"/>
      <c r="Q142" s="38"/>
      <c r="R142" s="38"/>
      <c r="S142" s="38"/>
      <c r="T142" s="38"/>
      <c r="U142" s="38"/>
      <c r="V142" s="38"/>
      <c r="W142" s="38"/>
      <c r="X142" s="38"/>
      <c r="Y142" s="38"/>
      <c r="Z142" s="38"/>
    </row>
    <row r="143" spans="1:26" ht="14.25" customHeight="1" x14ac:dyDescent="0.3">
      <c r="A143" s="36"/>
      <c r="B143" s="37"/>
      <c r="C143" s="37"/>
      <c r="D143" s="37"/>
      <c r="E143" s="37"/>
      <c r="F143" s="37"/>
      <c r="G143" s="37"/>
      <c r="H143" s="37"/>
      <c r="I143" s="37"/>
      <c r="J143" s="37"/>
      <c r="K143" s="38"/>
      <c r="L143" s="38"/>
      <c r="M143" s="38"/>
      <c r="N143" s="38"/>
      <c r="O143" s="38"/>
      <c r="P143" s="38"/>
      <c r="Q143" s="38"/>
      <c r="R143" s="38"/>
      <c r="S143" s="38"/>
      <c r="T143" s="38"/>
      <c r="U143" s="38"/>
      <c r="V143" s="38"/>
      <c r="W143" s="38"/>
      <c r="X143" s="38"/>
      <c r="Y143" s="38"/>
      <c r="Z143" s="38"/>
    </row>
    <row r="144" spans="1:26" ht="14.25" customHeight="1" x14ac:dyDescent="0.3">
      <c r="A144" s="36"/>
      <c r="B144" s="37"/>
      <c r="C144" s="37"/>
      <c r="D144" s="37"/>
      <c r="E144" s="37"/>
      <c r="F144" s="37"/>
      <c r="G144" s="37"/>
      <c r="H144" s="37"/>
      <c r="I144" s="37"/>
      <c r="J144" s="37"/>
      <c r="K144" s="38"/>
      <c r="L144" s="38"/>
      <c r="M144" s="38"/>
      <c r="N144" s="38"/>
      <c r="O144" s="38"/>
      <c r="P144" s="38"/>
      <c r="Q144" s="38"/>
      <c r="R144" s="38"/>
      <c r="S144" s="38"/>
      <c r="T144" s="38"/>
      <c r="U144" s="38"/>
      <c r="V144" s="38"/>
      <c r="W144" s="38"/>
      <c r="X144" s="38"/>
      <c r="Y144" s="38"/>
      <c r="Z144" s="38"/>
    </row>
    <row r="145" spans="1:26" ht="14.25" customHeight="1" x14ac:dyDescent="0.3">
      <c r="A145" s="36"/>
      <c r="B145" s="37"/>
      <c r="C145" s="37"/>
      <c r="D145" s="37"/>
      <c r="E145" s="37"/>
      <c r="F145" s="37"/>
      <c r="G145" s="37"/>
      <c r="H145" s="37"/>
      <c r="I145" s="37"/>
      <c r="J145" s="37"/>
      <c r="K145" s="38"/>
      <c r="L145" s="38"/>
      <c r="M145" s="38"/>
      <c r="N145" s="38"/>
      <c r="O145" s="38"/>
      <c r="P145" s="38"/>
      <c r="Q145" s="38"/>
      <c r="R145" s="38"/>
      <c r="S145" s="38"/>
      <c r="T145" s="38"/>
      <c r="U145" s="38"/>
      <c r="V145" s="38"/>
      <c r="W145" s="38"/>
      <c r="X145" s="38"/>
      <c r="Y145" s="38"/>
      <c r="Z145" s="38"/>
    </row>
    <row r="146" spans="1:26" ht="14.25" customHeight="1" x14ac:dyDescent="0.3">
      <c r="A146" s="36"/>
      <c r="B146" s="37"/>
      <c r="C146" s="37"/>
      <c r="D146" s="37"/>
      <c r="E146" s="37"/>
      <c r="F146" s="37"/>
      <c r="G146" s="37"/>
      <c r="H146" s="37"/>
      <c r="I146" s="37"/>
      <c r="J146" s="37"/>
      <c r="K146" s="38"/>
      <c r="L146" s="38"/>
      <c r="M146" s="38"/>
      <c r="N146" s="38"/>
      <c r="O146" s="38"/>
      <c r="P146" s="38"/>
      <c r="Q146" s="38"/>
      <c r="R146" s="38"/>
      <c r="S146" s="38"/>
      <c r="T146" s="38"/>
      <c r="U146" s="38"/>
      <c r="V146" s="38"/>
      <c r="W146" s="38"/>
      <c r="X146" s="38"/>
      <c r="Y146" s="38"/>
      <c r="Z146" s="38"/>
    </row>
    <row r="147" spans="1:26" ht="14.25" customHeight="1" x14ac:dyDescent="0.3">
      <c r="A147" s="36"/>
      <c r="B147" s="37"/>
      <c r="C147" s="37"/>
      <c r="D147" s="37"/>
      <c r="E147" s="37"/>
      <c r="F147" s="37"/>
      <c r="G147" s="37"/>
      <c r="H147" s="37"/>
      <c r="I147" s="37"/>
      <c r="J147" s="37"/>
      <c r="K147" s="38"/>
      <c r="L147" s="38"/>
      <c r="M147" s="38"/>
      <c r="N147" s="38"/>
      <c r="O147" s="38"/>
      <c r="P147" s="38"/>
      <c r="Q147" s="38"/>
      <c r="R147" s="38"/>
      <c r="S147" s="38"/>
      <c r="T147" s="38"/>
      <c r="U147" s="38"/>
      <c r="V147" s="38"/>
      <c r="W147" s="38"/>
      <c r="X147" s="38"/>
      <c r="Y147" s="38"/>
      <c r="Z147" s="38"/>
    </row>
    <row r="148" spans="1:26" ht="14.25" customHeight="1" x14ac:dyDescent="0.3">
      <c r="A148" s="36"/>
      <c r="B148" s="37"/>
      <c r="C148" s="37"/>
      <c r="D148" s="37"/>
      <c r="E148" s="37"/>
      <c r="F148" s="37"/>
      <c r="G148" s="37"/>
      <c r="H148" s="37"/>
      <c r="I148" s="37"/>
      <c r="J148" s="37"/>
      <c r="K148" s="38"/>
      <c r="L148" s="38"/>
      <c r="M148" s="38"/>
      <c r="N148" s="38"/>
      <c r="O148" s="38"/>
      <c r="P148" s="38"/>
      <c r="Q148" s="38"/>
      <c r="R148" s="38"/>
      <c r="S148" s="38"/>
      <c r="T148" s="38"/>
      <c r="U148" s="38"/>
      <c r="V148" s="38"/>
      <c r="W148" s="38"/>
      <c r="X148" s="38"/>
      <c r="Y148" s="38"/>
      <c r="Z148" s="38"/>
    </row>
    <row r="149" spans="1:26" ht="14.25" customHeight="1" x14ac:dyDescent="0.3">
      <c r="A149" s="36"/>
      <c r="B149" s="37"/>
      <c r="C149" s="37"/>
      <c r="D149" s="37"/>
      <c r="E149" s="37"/>
      <c r="F149" s="37"/>
      <c r="G149" s="37"/>
      <c r="H149" s="37"/>
      <c r="I149" s="37"/>
      <c r="J149" s="37"/>
      <c r="K149" s="38"/>
      <c r="L149" s="38"/>
      <c r="M149" s="38"/>
      <c r="N149" s="38"/>
      <c r="O149" s="38"/>
      <c r="P149" s="38"/>
      <c r="Q149" s="38"/>
      <c r="R149" s="38"/>
      <c r="S149" s="38"/>
      <c r="T149" s="38"/>
      <c r="U149" s="38"/>
      <c r="V149" s="38"/>
      <c r="W149" s="38"/>
      <c r="X149" s="38"/>
      <c r="Y149" s="38"/>
      <c r="Z149" s="38"/>
    </row>
    <row r="150" spans="1:26" ht="14.25" customHeight="1" x14ac:dyDescent="0.3">
      <c r="A150" s="36"/>
      <c r="B150" s="37"/>
      <c r="C150" s="37"/>
      <c r="D150" s="37"/>
      <c r="E150" s="37"/>
      <c r="F150" s="37"/>
      <c r="G150" s="37"/>
      <c r="H150" s="37"/>
      <c r="I150" s="37"/>
      <c r="J150" s="37"/>
      <c r="K150" s="38"/>
      <c r="L150" s="38"/>
      <c r="M150" s="38"/>
      <c r="N150" s="38"/>
      <c r="O150" s="38"/>
      <c r="P150" s="38"/>
      <c r="Q150" s="38"/>
      <c r="R150" s="38"/>
      <c r="S150" s="38"/>
      <c r="T150" s="38"/>
      <c r="U150" s="38"/>
      <c r="V150" s="38"/>
      <c r="W150" s="38"/>
      <c r="X150" s="38"/>
      <c r="Y150" s="38"/>
      <c r="Z150" s="38"/>
    </row>
    <row r="151" spans="1:26" ht="14.25" customHeight="1" x14ac:dyDescent="0.3">
      <c r="A151" s="36"/>
      <c r="B151" s="37"/>
      <c r="C151" s="37"/>
      <c r="D151" s="37"/>
      <c r="E151" s="37"/>
      <c r="F151" s="37"/>
      <c r="G151" s="37"/>
      <c r="H151" s="37"/>
      <c r="I151" s="37"/>
      <c r="J151" s="37"/>
      <c r="K151" s="38"/>
      <c r="L151" s="38"/>
      <c r="M151" s="38"/>
      <c r="N151" s="38"/>
      <c r="O151" s="38"/>
      <c r="P151" s="38"/>
      <c r="Q151" s="38"/>
      <c r="R151" s="38"/>
      <c r="S151" s="38"/>
      <c r="T151" s="38"/>
      <c r="U151" s="38"/>
      <c r="V151" s="38"/>
      <c r="W151" s="38"/>
      <c r="X151" s="38"/>
      <c r="Y151" s="38"/>
      <c r="Z151" s="38"/>
    </row>
    <row r="152" spans="1:26" ht="14.25" customHeight="1" x14ac:dyDescent="0.3">
      <c r="A152" s="36"/>
      <c r="B152" s="37"/>
      <c r="C152" s="37"/>
      <c r="D152" s="37"/>
      <c r="E152" s="37"/>
      <c r="F152" s="37"/>
      <c r="G152" s="37"/>
      <c r="H152" s="37"/>
      <c r="I152" s="37"/>
      <c r="J152" s="37"/>
      <c r="K152" s="38"/>
      <c r="L152" s="38"/>
      <c r="M152" s="38"/>
      <c r="N152" s="38"/>
      <c r="O152" s="38"/>
      <c r="P152" s="38"/>
      <c r="Q152" s="38"/>
      <c r="R152" s="38"/>
      <c r="S152" s="38"/>
      <c r="T152" s="38"/>
      <c r="U152" s="38"/>
      <c r="V152" s="38"/>
      <c r="W152" s="38"/>
      <c r="X152" s="38"/>
      <c r="Y152" s="38"/>
      <c r="Z152" s="38"/>
    </row>
    <row r="153" spans="1:26" ht="14.25" customHeight="1" x14ac:dyDescent="0.3">
      <c r="A153" s="36"/>
      <c r="B153" s="37"/>
      <c r="C153" s="37"/>
      <c r="D153" s="37"/>
      <c r="E153" s="37"/>
      <c r="F153" s="37"/>
      <c r="G153" s="37"/>
      <c r="H153" s="37"/>
      <c r="I153" s="37"/>
      <c r="J153" s="37"/>
      <c r="K153" s="38"/>
      <c r="L153" s="38"/>
      <c r="M153" s="38"/>
      <c r="N153" s="38"/>
      <c r="O153" s="38"/>
      <c r="P153" s="38"/>
      <c r="Q153" s="38"/>
      <c r="R153" s="38"/>
      <c r="S153" s="38"/>
      <c r="T153" s="38"/>
      <c r="U153" s="38"/>
      <c r="V153" s="38"/>
      <c r="W153" s="38"/>
      <c r="X153" s="38"/>
      <c r="Y153" s="38"/>
      <c r="Z153" s="38"/>
    </row>
    <row r="154" spans="1:26" ht="14.25" customHeight="1" x14ac:dyDescent="0.3">
      <c r="A154" s="36"/>
      <c r="B154" s="37"/>
      <c r="C154" s="37"/>
      <c r="D154" s="37"/>
      <c r="E154" s="37"/>
      <c r="F154" s="37"/>
      <c r="G154" s="37"/>
      <c r="H154" s="37"/>
      <c r="I154" s="37"/>
      <c r="J154" s="37"/>
      <c r="K154" s="38"/>
      <c r="L154" s="38"/>
      <c r="M154" s="38"/>
      <c r="N154" s="38"/>
      <c r="O154" s="38"/>
      <c r="P154" s="38"/>
      <c r="Q154" s="38"/>
      <c r="R154" s="38"/>
      <c r="S154" s="38"/>
      <c r="T154" s="38"/>
      <c r="U154" s="38"/>
      <c r="V154" s="38"/>
      <c r="W154" s="38"/>
      <c r="X154" s="38"/>
      <c r="Y154" s="38"/>
      <c r="Z154" s="38"/>
    </row>
    <row r="155" spans="1:26" ht="14.25" customHeight="1" x14ac:dyDescent="0.3">
      <c r="A155" s="36"/>
      <c r="B155" s="37"/>
      <c r="C155" s="37"/>
      <c r="D155" s="37"/>
      <c r="E155" s="37"/>
      <c r="F155" s="37"/>
      <c r="G155" s="37"/>
      <c r="H155" s="37"/>
      <c r="I155" s="37"/>
      <c r="J155" s="37"/>
      <c r="K155" s="38"/>
      <c r="L155" s="38"/>
      <c r="M155" s="38"/>
      <c r="N155" s="38"/>
      <c r="O155" s="38"/>
      <c r="P155" s="38"/>
      <c r="Q155" s="38"/>
      <c r="R155" s="38"/>
      <c r="S155" s="38"/>
      <c r="T155" s="38"/>
      <c r="U155" s="38"/>
      <c r="V155" s="38"/>
      <c r="W155" s="38"/>
      <c r="X155" s="38"/>
      <c r="Y155" s="38"/>
      <c r="Z155" s="38"/>
    </row>
    <row r="156" spans="1:26" ht="14.25" customHeight="1" x14ac:dyDescent="0.3">
      <c r="A156" s="36"/>
      <c r="B156" s="37"/>
      <c r="C156" s="37"/>
      <c r="D156" s="37"/>
      <c r="E156" s="37"/>
      <c r="F156" s="37"/>
      <c r="G156" s="37"/>
      <c r="H156" s="37"/>
      <c r="I156" s="37"/>
      <c r="J156" s="37"/>
      <c r="K156" s="38"/>
      <c r="L156" s="38"/>
      <c r="M156" s="38"/>
      <c r="N156" s="38"/>
      <c r="O156" s="38"/>
      <c r="P156" s="38"/>
      <c r="Q156" s="38"/>
      <c r="R156" s="38"/>
      <c r="S156" s="38"/>
      <c r="T156" s="38"/>
      <c r="U156" s="38"/>
      <c r="V156" s="38"/>
      <c r="W156" s="38"/>
      <c r="X156" s="38"/>
      <c r="Y156" s="38"/>
      <c r="Z156" s="38"/>
    </row>
    <row r="157" spans="1:26" ht="14.25" customHeight="1" x14ac:dyDescent="0.3">
      <c r="A157" s="36"/>
      <c r="B157" s="37"/>
      <c r="C157" s="37"/>
      <c r="D157" s="37"/>
      <c r="E157" s="37"/>
      <c r="F157" s="37"/>
      <c r="G157" s="37"/>
      <c r="H157" s="37"/>
      <c r="I157" s="37"/>
      <c r="J157" s="37"/>
      <c r="K157" s="38"/>
      <c r="L157" s="38"/>
      <c r="M157" s="38"/>
      <c r="N157" s="38"/>
      <c r="O157" s="38"/>
      <c r="P157" s="38"/>
      <c r="Q157" s="38"/>
      <c r="R157" s="38"/>
      <c r="S157" s="38"/>
      <c r="T157" s="38"/>
      <c r="U157" s="38"/>
      <c r="V157" s="38"/>
      <c r="W157" s="38"/>
      <c r="X157" s="38"/>
      <c r="Y157" s="38"/>
      <c r="Z157" s="38"/>
    </row>
    <row r="158" spans="1:26" ht="14.25" customHeight="1" x14ac:dyDescent="0.3">
      <c r="A158" s="36"/>
      <c r="B158" s="37"/>
      <c r="C158" s="37"/>
      <c r="D158" s="37"/>
      <c r="E158" s="37"/>
      <c r="F158" s="37"/>
      <c r="G158" s="37"/>
      <c r="H158" s="37"/>
      <c r="I158" s="37"/>
      <c r="J158" s="37"/>
      <c r="K158" s="38"/>
      <c r="L158" s="38"/>
      <c r="M158" s="38"/>
      <c r="N158" s="38"/>
      <c r="O158" s="38"/>
      <c r="P158" s="38"/>
      <c r="Q158" s="38"/>
      <c r="R158" s="38"/>
      <c r="S158" s="38"/>
      <c r="T158" s="38"/>
      <c r="U158" s="38"/>
      <c r="V158" s="38"/>
      <c r="W158" s="38"/>
      <c r="X158" s="38"/>
      <c r="Y158" s="38"/>
      <c r="Z158" s="38"/>
    </row>
    <row r="159" spans="1:26" ht="14.25" customHeight="1" x14ac:dyDescent="0.3">
      <c r="A159" s="36"/>
      <c r="B159" s="37"/>
      <c r="C159" s="37"/>
      <c r="D159" s="37"/>
      <c r="E159" s="37"/>
      <c r="F159" s="37"/>
      <c r="G159" s="37"/>
      <c r="H159" s="37"/>
      <c r="I159" s="37"/>
      <c r="J159" s="37"/>
      <c r="K159" s="38"/>
      <c r="L159" s="38"/>
      <c r="M159" s="38"/>
      <c r="N159" s="38"/>
      <c r="O159" s="38"/>
      <c r="P159" s="38"/>
      <c r="Q159" s="38"/>
      <c r="R159" s="38"/>
      <c r="S159" s="38"/>
      <c r="T159" s="38"/>
      <c r="U159" s="38"/>
      <c r="V159" s="38"/>
      <c r="W159" s="38"/>
      <c r="X159" s="38"/>
      <c r="Y159" s="38"/>
      <c r="Z159" s="38"/>
    </row>
    <row r="160" spans="1:26" ht="14.25" customHeight="1" x14ac:dyDescent="0.3">
      <c r="A160" s="36"/>
      <c r="B160" s="37"/>
      <c r="C160" s="37"/>
      <c r="D160" s="37"/>
      <c r="E160" s="37"/>
      <c r="F160" s="37"/>
      <c r="G160" s="37"/>
      <c r="H160" s="37"/>
      <c r="I160" s="37"/>
      <c r="J160" s="37"/>
      <c r="K160" s="38"/>
      <c r="L160" s="38"/>
      <c r="M160" s="38"/>
      <c r="N160" s="38"/>
      <c r="O160" s="38"/>
      <c r="P160" s="38"/>
      <c r="Q160" s="38"/>
      <c r="R160" s="38"/>
      <c r="S160" s="38"/>
      <c r="T160" s="38"/>
      <c r="U160" s="38"/>
      <c r="V160" s="38"/>
      <c r="W160" s="38"/>
      <c r="X160" s="38"/>
      <c r="Y160" s="38"/>
      <c r="Z160" s="38"/>
    </row>
    <row r="161" spans="1:26" ht="14.25" customHeight="1" x14ac:dyDescent="0.3">
      <c r="A161" s="36"/>
      <c r="B161" s="37"/>
      <c r="C161" s="37"/>
      <c r="D161" s="37"/>
      <c r="E161" s="37"/>
      <c r="F161" s="37"/>
      <c r="G161" s="37"/>
      <c r="H161" s="37"/>
      <c r="I161" s="37"/>
      <c r="J161" s="37"/>
      <c r="K161" s="38"/>
      <c r="L161" s="38"/>
      <c r="M161" s="38"/>
      <c r="N161" s="38"/>
      <c r="O161" s="38"/>
      <c r="P161" s="38"/>
      <c r="Q161" s="38"/>
      <c r="R161" s="38"/>
      <c r="S161" s="38"/>
      <c r="T161" s="38"/>
      <c r="U161" s="38"/>
      <c r="V161" s="38"/>
      <c r="W161" s="38"/>
      <c r="X161" s="38"/>
      <c r="Y161" s="38"/>
      <c r="Z161" s="38"/>
    </row>
    <row r="162" spans="1:26" ht="14.25" customHeight="1" x14ac:dyDescent="0.3">
      <c r="A162" s="36"/>
      <c r="B162" s="37"/>
      <c r="C162" s="37"/>
      <c r="D162" s="37"/>
      <c r="E162" s="37"/>
      <c r="F162" s="37"/>
      <c r="G162" s="37"/>
      <c r="H162" s="37"/>
      <c r="I162" s="37"/>
      <c r="J162" s="37"/>
      <c r="K162" s="38"/>
      <c r="L162" s="38"/>
      <c r="M162" s="38"/>
      <c r="N162" s="38"/>
      <c r="O162" s="38"/>
      <c r="P162" s="38"/>
      <c r="Q162" s="38"/>
      <c r="R162" s="38"/>
      <c r="S162" s="38"/>
      <c r="T162" s="38"/>
      <c r="U162" s="38"/>
      <c r="V162" s="38"/>
      <c r="W162" s="38"/>
      <c r="X162" s="38"/>
      <c r="Y162" s="38"/>
      <c r="Z162" s="38"/>
    </row>
    <row r="163" spans="1:26" ht="14.25" customHeight="1" x14ac:dyDescent="0.3">
      <c r="A163" s="36"/>
      <c r="B163" s="37"/>
      <c r="C163" s="37"/>
      <c r="D163" s="37"/>
      <c r="E163" s="37"/>
      <c r="F163" s="37"/>
      <c r="G163" s="37"/>
      <c r="H163" s="37"/>
      <c r="I163" s="37"/>
      <c r="J163" s="37"/>
      <c r="K163" s="38"/>
      <c r="L163" s="38"/>
      <c r="M163" s="38"/>
      <c r="N163" s="38"/>
      <c r="O163" s="38"/>
      <c r="P163" s="38"/>
      <c r="Q163" s="38"/>
      <c r="R163" s="38"/>
      <c r="S163" s="38"/>
      <c r="T163" s="38"/>
      <c r="U163" s="38"/>
      <c r="V163" s="38"/>
      <c r="W163" s="38"/>
      <c r="X163" s="38"/>
      <c r="Y163" s="38"/>
      <c r="Z163" s="38"/>
    </row>
    <row r="164" spans="1:26" ht="14.25" customHeight="1" x14ac:dyDescent="0.3">
      <c r="A164" s="36"/>
      <c r="B164" s="37"/>
      <c r="C164" s="37"/>
      <c r="D164" s="37"/>
      <c r="E164" s="37"/>
      <c r="F164" s="37"/>
      <c r="G164" s="37"/>
      <c r="H164" s="37"/>
      <c r="I164" s="37"/>
      <c r="J164" s="37"/>
      <c r="K164" s="38"/>
      <c r="L164" s="38"/>
      <c r="M164" s="38"/>
      <c r="N164" s="38"/>
      <c r="O164" s="38"/>
      <c r="P164" s="38"/>
      <c r="Q164" s="38"/>
      <c r="R164" s="38"/>
      <c r="S164" s="38"/>
      <c r="T164" s="38"/>
      <c r="U164" s="38"/>
      <c r="V164" s="38"/>
      <c r="W164" s="38"/>
      <c r="X164" s="38"/>
      <c r="Y164" s="38"/>
      <c r="Z164" s="38"/>
    </row>
    <row r="165" spans="1:26" ht="14.25" customHeight="1" x14ac:dyDescent="0.3">
      <c r="A165" s="36"/>
      <c r="B165" s="37"/>
      <c r="C165" s="37"/>
      <c r="D165" s="37"/>
      <c r="E165" s="37"/>
      <c r="F165" s="37"/>
      <c r="G165" s="37"/>
      <c r="H165" s="37"/>
      <c r="I165" s="37"/>
      <c r="J165" s="37"/>
      <c r="K165" s="38"/>
      <c r="L165" s="38"/>
      <c r="M165" s="38"/>
      <c r="N165" s="38"/>
      <c r="O165" s="38"/>
      <c r="P165" s="38"/>
      <c r="Q165" s="38"/>
      <c r="R165" s="38"/>
      <c r="S165" s="38"/>
      <c r="T165" s="38"/>
      <c r="U165" s="38"/>
      <c r="V165" s="38"/>
      <c r="W165" s="38"/>
      <c r="X165" s="38"/>
      <c r="Y165" s="38"/>
      <c r="Z165" s="38"/>
    </row>
    <row r="166" spans="1:26" ht="14.25" customHeight="1" x14ac:dyDescent="0.3">
      <c r="A166" s="36"/>
      <c r="B166" s="37"/>
      <c r="C166" s="37"/>
      <c r="D166" s="37"/>
      <c r="E166" s="37"/>
      <c r="F166" s="37"/>
      <c r="G166" s="37"/>
      <c r="H166" s="37"/>
      <c r="I166" s="37"/>
      <c r="J166" s="37"/>
      <c r="K166" s="38"/>
      <c r="L166" s="38"/>
      <c r="M166" s="38"/>
      <c r="N166" s="38"/>
      <c r="O166" s="38"/>
      <c r="P166" s="38"/>
      <c r="Q166" s="38"/>
      <c r="R166" s="38"/>
      <c r="S166" s="38"/>
      <c r="T166" s="38"/>
      <c r="U166" s="38"/>
      <c r="V166" s="38"/>
      <c r="W166" s="38"/>
      <c r="X166" s="38"/>
      <c r="Y166" s="38"/>
      <c r="Z166" s="38"/>
    </row>
    <row r="167" spans="1:26" ht="14.25" customHeight="1" x14ac:dyDescent="0.3">
      <c r="A167" s="36"/>
      <c r="B167" s="37"/>
      <c r="C167" s="37"/>
      <c r="D167" s="37"/>
      <c r="E167" s="37"/>
      <c r="F167" s="37"/>
      <c r="G167" s="37"/>
      <c r="H167" s="37"/>
      <c r="I167" s="37"/>
      <c r="J167" s="37"/>
      <c r="K167" s="38"/>
      <c r="L167" s="38"/>
      <c r="M167" s="38"/>
      <c r="N167" s="38"/>
      <c r="O167" s="38"/>
      <c r="P167" s="38"/>
      <c r="Q167" s="38"/>
      <c r="R167" s="38"/>
      <c r="S167" s="38"/>
      <c r="T167" s="38"/>
      <c r="U167" s="38"/>
      <c r="V167" s="38"/>
      <c r="W167" s="38"/>
      <c r="X167" s="38"/>
      <c r="Y167" s="38"/>
      <c r="Z167" s="38"/>
    </row>
    <row r="168" spans="1:26" ht="14.25" customHeight="1" x14ac:dyDescent="0.3">
      <c r="A168" s="36"/>
      <c r="B168" s="37"/>
      <c r="C168" s="37"/>
      <c r="D168" s="37"/>
      <c r="E168" s="37"/>
      <c r="F168" s="37"/>
      <c r="G168" s="37"/>
      <c r="H168" s="37"/>
      <c r="I168" s="37"/>
      <c r="J168" s="37"/>
      <c r="K168" s="38"/>
      <c r="L168" s="38"/>
      <c r="M168" s="38"/>
      <c r="N168" s="38"/>
      <c r="O168" s="38"/>
      <c r="P168" s="38"/>
      <c r="Q168" s="38"/>
      <c r="R168" s="38"/>
      <c r="S168" s="38"/>
      <c r="T168" s="38"/>
      <c r="U168" s="38"/>
      <c r="V168" s="38"/>
      <c r="W168" s="38"/>
      <c r="X168" s="38"/>
      <c r="Y168" s="38"/>
      <c r="Z168" s="38"/>
    </row>
    <row r="169" spans="1:26" ht="14.25" customHeight="1" x14ac:dyDescent="0.3">
      <c r="A169" s="36"/>
      <c r="B169" s="37"/>
      <c r="C169" s="37"/>
      <c r="D169" s="37"/>
      <c r="E169" s="37"/>
      <c r="F169" s="37"/>
      <c r="G169" s="37"/>
      <c r="H169" s="37"/>
      <c r="I169" s="37"/>
      <c r="J169" s="37"/>
      <c r="K169" s="38"/>
      <c r="L169" s="38"/>
      <c r="M169" s="38"/>
      <c r="N169" s="38"/>
      <c r="O169" s="38"/>
      <c r="P169" s="38"/>
      <c r="Q169" s="38"/>
      <c r="R169" s="38"/>
      <c r="S169" s="38"/>
      <c r="T169" s="38"/>
      <c r="U169" s="38"/>
      <c r="V169" s="38"/>
      <c r="W169" s="38"/>
      <c r="X169" s="38"/>
      <c r="Y169" s="38"/>
      <c r="Z169" s="38"/>
    </row>
    <row r="170" spans="1:26" ht="14.25" customHeight="1" x14ac:dyDescent="0.3">
      <c r="A170" s="36"/>
      <c r="B170" s="37"/>
      <c r="C170" s="37"/>
      <c r="D170" s="37"/>
      <c r="E170" s="37"/>
      <c r="F170" s="37"/>
      <c r="G170" s="37"/>
      <c r="H170" s="37"/>
      <c r="I170" s="37"/>
      <c r="J170" s="37"/>
      <c r="K170" s="38"/>
      <c r="L170" s="38"/>
      <c r="M170" s="38"/>
      <c r="N170" s="38"/>
      <c r="O170" s="38"/>
      <c r="P170" s="38"/>
      <c r="Q170" s="38"/>
      <c r="R170" s="38"/>
      <c r="S170" s="38"/>
      <c r="T170" s="38"/>
      <c r="U170" s="38"/>
      <c r="V170" s="38"/>
      <c r="W170" s="38"/>
      <c r="X170" s="38"/>
      <c r="Y170" s="38"/>
      <c r="Z170" s="38"/>
    </row>
    <row r="171" spans="1:26" ht="14.25" customHeight="1" x14ac:dyDescent="0.3">
      <c r="A171" s="36"/>
      <c r="B171" s="37"/>
      <c r="C171" s="37"/>
      <c r="D171" s="37"/>
      <c r="E171" s="37"/>
      <c r="F171" s="37"/>
      <c r="G171" s="37"/>
      <c r="H171" s="37"/>
      <c r="I171" s="37"/>
      <c r="J171" s="37"/>
      <c r="K171" s="38"/>
      <c r="L171" s="38"/>
      <c r="M171" s="38"/>
      <c r="N171" s="38"/>
      <c r="O171" s="38"/>
      <c r="P171" s="38"/>
      <c r="Q171" s="38"/>
      <c r="R171" s="38"/>
      <c r="S171" s="38"/>
      <c r="T171" s="38"/>
      <c r="U171" s="38"/>
      <c r="V171" s="38"/>
      <c r="W171" s="38"/>
      <c r="X171" s="38"/>
      <c r="Y171" s="38"/>
      <c r="Z171" s="38"/>
    </row>
    <row r="172" spans="1:26" ht="14.25" customHeight="1" x14ac:dyDescent="0.3">
      <c r="A172" s="36"/>
      <c r="B172" s="37"/>
      <c r="C172" s="37"/>
      <c r="D172" s="37"/>
      <c r="E172" s="37"/>
      <c r="F172" s="37"/>
      <c r="G172" s="37"/>
      <c r="H172" s="37"/>
      <c r="I172" s="37"/>
      <c r="J172" s="37"/>
      <c r="K172" s="38"/>
      <c r="L172" s="38"/>
      <c r="M172" s="38"/>
      <c r="N172" s="38"/>
      <c r="O172" s="38"/>
      <c r="P172" s="38"/>
      <c r="Q172" s="38"/>
      <c r="R172" s="38"/>
      <c r="S172" s="38"/>
      <c r="T172" s="38"/>
      <c r="U172" s="38"/>
      <c r="V172" s="38"/>
      <c r="W172" s="38"/>
      <c r="X172" s="38"/>
      <c r="Y172" s="38"/>
      <c r="Z172" s="38"/>
    </row>
    <row r="173" spans="1:26" ht="14.25" customHeight="1" x14ac:dyDescent="0.3">
      <c r="A173" s="36"/>
      <c r="B173" s="37"/>
      <c r="C173" s="37"/>
      <c r="D173" s="37"/>
      <c r="E173" s="37"/>
      <c r="F173" s="37"/>
      <c r="G173" s="37"/>
      <c r="H173" s="37"/>
      <c r="I173" s="37"/>
      <c r="J173" s="37"/>
      <c r="K173" s="38"/>
      <c r="L173" s="38"/>
      <c r="M173" s="38"/>
      <c r="N173" s="38"/>
      <c r="O173" s="38"/>
      <c r="P173" s="38"/>
      <c r="Q173" s="38"/>
      <c r="R173" s="38"/>
      <c r="S173" s="38"/>
      <c r="T173" s="38"/>
      <c r="U173" s="38"/>
      <c r="V173" s="38"/>
      <c r="W173" s="38"/>
      <c r="X173" s="38"/>
      <c r="Y173" s="38"/>
      <c r="Z173" s="38"/>
    </row>
    <row r="174" spans="1:26" ht="14.25" customHeight="1" x14ac:dyDescent="0.3">
      <c r="A174" s="36"/>
      <c r="B174" s="37"/>
      <c r="C174" s="37"/>
      <c r="D174" s="37"/>
      <c r="E174" s="37"/>
      <c r="F174" s="37"/>
      <c r="G174" s="37"/>
      <c r="H174" s="37"/>
      <c r="I174" s="37"/>
      <c r="J174" s="37"/>
      <c r="K174" s="38"/>
      <c r="L174" s="38"/>
      <c r="M174" s="38"/>
      <c r="N174" s="38"/>
      <c r="O174" s="38"/>
      <c r="P174" s="38"/>
      <c r="Q174" s="38"/>
      <c r="R174" s="38"/>
      <c r="S174" s="38"/>
      <c r="T174" s="38"/>
      <c r="U174" s="38"/>
      <c r="V174" s="38"/>
      <c r="W174" s="38"/>
      <c r="X174" s="38"/>
      <c r="Y174" s="38"/>
      <c r="Z174" s="38"/>
    </row>
    <row r="175" spans="1:26" ht="14.25" customHeight="1" x14ac:dyDescent="0.3">
      <c r="A175" s="36"/>
      <c r="B175" s="37"/>
      <c r="C175" s="37"/>
      <c r="D175" s="37"/>
      <c r="E175" s="37"/>
      <c r="F175" s="37"/>
      <c r="G175" s="37"/>
      <c r="H175" s="37"/>
      <c r="I175" s="37"/>
      <c r="J175" s="37"/>
      <c r="K175" s="38"/>
      <c r="L175" s="38"/>
      <c r="M175" s="38"/>
      <c r="N175" s="38"/>
      <c r="O175" s="38"/>
      <c r="P175" s="38"/>
      <c r="Q175" s="38"/>
      <c r="R175" s="38"/>
      <c r="S175" s="38"/>
      <c r="T175" s="38"/>
      <c r="U175" s="38"/>
      <c r="V175" s="38"/>
      <c r="W175" s="38"/>
      <c r="X175" s="38"/>
      <c r="Y175" s="38"/>
      <c r="Z175" s="38"/>
    </row>
    <row r="176" spans="1:26" ht="14.25" customHeight="1" x14ac:dyDescent="0.3">
      <c r="A176" s="36"/>
      <c r="B176" s="37"/>
      <c r="C176" s="37"/>
      <c r="D176" s="37"/>
      <c r="E176" s="37"/>
      <c r="F176" s="37"/>
      <c r="G176" s="37"/>
      <c r="H176" s="37"/>
      <c r="I176" s="37"/>
      <c r="J176" s="37"/>
      <c r="K176" s="38"/>
      <c r="L176" s="38"/>
      <c r="M176" s="38"/>
      <c r="N176" s="38"/>
      <c r="O176" s="38"/>
      <c r="P176" s="38"/>
      <c r="Q176" s="38"/>
      <c r="R176" s="38"/>
      <c r="S176" s="38"/>
      <c r="T176" s="38"/>
      <c r="U176" s="38"/>
      <c r="V176" s="38"/>
      <c r="W176" s="38"/>
      <c r="X176" s="38"/>
      <c r="Y176" s="38"/>
      <c r="Z176" s="38"/>
    </row>
    <row r="177" spans="1:26" ht="14.25" customHeight="1" x14ac:dyDescent="0.3">
      <c r="A177" s="36"/>
      <c r="B177" s="37"/>
      <c r="C177" s="37"/>
      <c r="D177" s="37"/>
      <c r="E177" s="37"/>
      <c r="F177" s="37"/>
      <c r="G177" s="37"/>
      <c r="H177" s="37"/>
      <c r="I177" s="37"/>
      <c r="J177" s="37"/>
      <c r="K177" s="38"/>
      <c r="L177" s="38"/>
      <c r="M177" s="38"/>
      <c r="N177" s="38"/>
      <c r="O177" s="38"/>
      <c r="P177" s="38"/>
      <c r="Q177" s="38"/>
      <c r="R177" s="38"/>
      <c r="S177" s="38"/>
      <c r="T177" s="38"/>
      <c r="U177" s="38"/>
      <c r="V177" s="38"/>
      <c r="W177" s="38"/>
      <c r="X177" s="38"/>
      <c r="Y177" s="38"/>
      <c r="Z177" s="38"/>
    </row>
    <row r="178" spans="1:26" ht="14.25" customHeight="1" x14ac:dyDescent="0.3">
      <c r="A178" s="36"/>
      <c r="B178" s="37"/>
      <c r="C178" s="37"/>
      <c r="D178" s="37"/>
      <c r="E178" s="37"/>
      <c r="F178" s="37"/>
      <c r="G178" s="37"/>
      <c r="H178" s="37"/>
      <c r="I178" s="37"/>
      <c r="J178" s="37"/>
      <c r="K178" s="38"/>
      <c r="L178" s="38"/>
      <c r="M178" s="38"/>
      <c r="N178" s="38"/>
      <c r="O178" s="38"/>
      <c r="P178" s="38"/>
      <c r="Q178" s="38"/>
      <c r="R178" s="38"/>
      <c r="S178" s="38"/>
      <c r="T178" s="38"/>
      <c r="U178" s="38"/>
      <c r="V178" s="38"/>
      <c r="W178" s="38"/>
      <c r="X178" s="38"/>
      <c r="Y178" s="38"/>
      <c r="Z178" s="38"/>
    </row>
    <row r="179" spans="1:26" ht="14.25" customHeight="1" x14ac:dyDescent="0.3">
      <c r="A179" s="36"/>
      <c r="B179" s="37"/>
      <c r="C179" s="37"/>
      <c r="D179" s="37"/>
      <c r="E179" s="37"/>
      <c r="F179" s="37"/>
      <c r="G179" s="37"/>
      <c r="H179" s="37"/>
      <c r="I179" s="37"/>
      <c r="J179" s="37"/>
      <c r="K179" s="38"/>
      <c r="L179" s="38"/>
      <c r="M179" s="38"/>
      <c r="N179" s="38"/>
      <c r="O179" s="38"/>
      <c r="P179" s="38"/>
      <c r="Q179" s="38"/>
      <c r="R179" s="38"/>
      <c r="S179" s="38"/>
      <c r="T179" s="38"/>
      <c r="U179" s="38"/>
      <c r="V179" s="38"/>
      <c r="W179" s="38"/>
      <c r="X179" s="38"/>
      <c r="Y179" s="38"/>
      <c r="Z179" s="38"/>
    </row>
    <row r="180" spans="1:26" ht="14.25" customHeight="1" x14ac:dyDescent="0.3">
      <c r="A180" s="36"/>
      <c r="B180" s="37"/>
      <c r="C180" s="37"/>
      <c r="D180" s="37"/>
      <c r="E180" s="37"/>
      <c r="F180" s="37"/>
      <c r="G180" s="37"/>
      <c r="H180" s="37"/>
      <c r="I180" s="37"/>
      <c r="J180" s="37"/>
      <c r="K180" s="38"/>
      <c r="L180" s="38"/>
      <c r="M180" s="38"/>
      <c r="N180" s="38"/>
      <c r="O180" s="38"/>
      <c r="P180" s="38"/>
      <c r="Q180" s="38"/>
      <c r="R180" s="38"/>
      <c r="S180" s="38"/>
      <c r="T180" s="38"/>
      <c r="U180" s="38"/>
      <c r="V180" s="38"/>
      <c r="W180" s="38"/>
      <c r="X180" s="38"/>
      <c r="Y180" s="38"/>
      <c r="Z180" s="38"/>
    </row>
    <row r="181" spans="1:26" ht="14.25" customHeight="1" x14ac:dyDescent="0.3">
      <c r="A181" s="36"/>
      <c r="B181" s="37"/>
      <c r="C181" s="37"/>
      <c r="D181" s="37"/>
      <c r="E181" s="37"/>
      <c r="F181" s="37"/>
      <c r="G181" s="37"/>
      <c r="H181" s="37"/>
      <c r="I181" s="37"/>
      <c r="J181" s="37"/>
      <c r="K181" s="38"/>
      <c r="L181" s="38"/>
      <c r="M181" s="38"/>
      <c r="N181" s="38"/>
      <c r="O181" s="38"/>
      <c r="P181" s="38"/>
      <c r="Q181" s="38"/>
      <c r="R181" s="38"/>
      <c r="S181" s="38"/>
      <c r="T181" s="38"/>
      <c r="U181" s="38"/>
      <c r="V181" s="38"/>
      <c r="W181" s="38"/>
      <c r="X181" s="38"/>
      <c r="Y181" s="38"/>
      <c r="Z181" s="38"/>
    </row>
    <row r="182" spans="1:26" ht="14.25" customHeight="1" x14ac:dyDescent="0.3">
      <c r="A182" s="36"/>
      <c r="B182" s="37"/>
      <c r="C182" s="37"/>
      <c r="D182" s="37"/>
      <c r="E182" s="37"/>
      <c r="F182" s="37"/>
      <c r="G182" s="37"/>
      <c r="H182" s="37"/>
      <c r="I182" s="37"/>
      <c r="J182" s="37"/>
      <c r="K182" s="38"/>
      <c r="L182" s="38"/>
      <c r="M182" s="38"/>
      <c r="N182" s="38"/>
      <c r="O182" s="38"/>
      <c r="P182" s="38"/>
      <c r="Q182" s="38"/>
      <c r="R182" s="38"/>
      <c r="S182" s="38"/>
      <c r="T182" s="38"/>
      <c r="U182" s="38"/>
      <c r="V182" s="38"/>
      <c r="W182" s="38"/>
      <c r="X182" s="38"/>
      <c r="Y182" s="38"/>
      <c r="Z182" s="38"/>
    </row>
    <row r="183" spans="1:26" ht="14.25" customHeight="1" x14ac:dyDescent="0.3">
      <c r="A183" s="36"/>
      <c r="B183" s="37"/>
      <c r="C183" s="37"/>
      <c r="D183" s="37"/>
      <c r="E183" s="37"/>
      <c r="F183" s="37"/>
      <c r="G183" s="37"/>
      <c r="H183" s="37"/>
      <c r="I183" s="37"/>
      <c r="J183" s="37"/>
      <c r="K183" s="38"/>
      <c r="L183" s="38"/>
      <c r="M183" s="38"/>
      <c r="N183" s="38"/>
      <c r="O183" s="38"/>
      <c r="P183" s="38"/>
      <c r="Q183" s="38"/>
      <c r="R183" s="38"/>
      <c r="S183" s="38"/>
      <c r="T183" s="38"/>
      <c r="U183" s="38"/>
      <c r="V183" s="38"/>
      <c r="W183" s="38"/>
      <c r="X183" s="38"/>
      <c r="Y183" s="38"/>
      <c r="Z183" s="38"/>
    </row>
    <row r="184" spans="1:26" ht="14.25" customHeight="1" x14ac:dyDescent="0.3">
      <c r="A184" s="36"/>
      <c r="B184" s="37"/>
      <c r="C184" s="37"/>
      <c r="D184" s="37"/>
      <c r="E184" s="37"/>
      <c r="F184" s="37"/>
      <c r="G184" s="37"/>
      <c r="H184" s="37"/>
      <c r="I184" s="37"/>
      <c r="J184" s="37"/>
      <c r="K184" s="38"/>
      <c r="L184" s="38"/>
      <c r="M184" s="38"/>
      <c r="N184" s="38"/>
      <c r="O184" s="38"/>
      <c r="P184" s="38"/>
      <c r="Q184" s="38"/>
      <c r="R184" s="38"/>
      <c r="S184" s="38"/>
      <c r="T184" s="38"/>
      <c r="U184" s="38"/>
      <c r="V184" s="38"/>
      <c r="W184" s="38"/>
      <c r="X184" s="38"/>
      <c r="Y184" s="38"/>
      <c r="Z184" s="38"/>
    </row>
    <row r="185" spans="1:26" ht="14.25" customHeight="1" x14ac:dyDescent="0.3">
      <c r="A185" s="36"/>
      <c r="B185" s="37"/>
      <c r="C185" s="37"/>
      <c r="D185" s="37"/>
      <c r="E185" s="37"/>
      <c r="F185" s="37"/>
      <c r="G185" s="37"/>
      <c r="H185" s="37"/>
      <c r="I185" s="37"/>
      <c r="J185" s="37"/>
      <c r="K185" s="38"/>
      <c r="L185" s="38"/>
      <c r="M185" s="38"/>
      <c r="N185" s="38"/>
      <c r="O185" s="38"/>
      <c r="P185" s="38"/>
      <c r="Q185" s="38"/>
      <c r="R185" s="38"/>
      <c r="S185" s="38"/>
      <c r="T185" s="38"/>
      <c r="U185" s="38"/>
      <c r="V185" s="38"/>
      <c r="W185" s="38"/>
      <c r="X185" s="38"/>
      <c r="Y185" s="38"/>
      <c r="Z185" s="38"/>
    </row>
    <row r="186" spans="1:26" ht="14.25" customHeight="1" x14ac:dyDescent="0.3">
      <c r="A186" s="36"/>
      <c r="B186" s="37"/>
      <c r="C186" s="37"/>
      <c r="D186" s="37"/>
      <c r="E186" s="37"/>
      <c r="F186" s="37"/>
      <c r="G186" s="37"/>
      <c r="H186" s="37"/>
      <c r="I186" s="37"/>
      <c r="J186" s="37"/>
      <c r="K186" s="38"/>
      <c r="L186" s="38"/>
      <c r="M186" s="38"/>
      <c r="N186" s="38"/>
      <c r="O186" s="38"/>
      <c r="P186" s="38"/>
      <c r="Q186" s="38"/>
      <c r="R186" s="38"/>
      <c r="S186" s="38"/>
      <c r="T186" s="38"/>
      <c r="U186" s="38"/>
      <c r="V186" s="38"/>
      <c r="W186" s="38"/>
      <c r="X186" s="38"/>
      <c r="Y186" s="38"/>
      <c r="Z186" s="38"/>
    </row>
    <row r="187" spans="1:26" ht="14.25" customHeight="1" x14ac:dyDescent="0.3">
      <c r="A187" s="36"/>
      <c r="B187" s="37"/>
      <c r="C187" s="37"/>
      <c r="D187" s="37"/>
      <c r="E187" s="37"/>
      <c r="F187" s="37"/>
      <c r="G187" s="37"/>
      <c r="H187" s="37"/>
      <c r="I187" s="37"/>
      <c r="J187" s="37"/>
      <c r="K187" s="38"/>
      <c r="L187" s="38"/>
      <c r="M187" s="38"/>
      <c r="N187" s="38"/>
      <c r="O187" s="38"/>
      <c r="P187" s="38"/>
      <c r="Q187" s="38"/>
      <c r="R187" s="38"/>
      <c r="S187" s="38"/>
      <c r="T187" s="38"/>
      <c r="U187" s="38"/>
      <c r="V187" s="38"/>
      <c r="W187" s="38"/>
      <c r="X187" s="38"/>
      <c r="Y187" s="38"/>
      <c r="Z187" s="38"/>
    </row>
    <row r="188" spans="1:26" ht="14.25" customHeight="1" x14ac:dyDescent="0.3">
      <c r="A188" s="36"/>
      <c r="B188" s="37"/>
      <c r="C188" s="37"/>
      <c r="D188" s="37"/>
      <c r="E188" s="37"/>
      <c r="F188" s="37"/>
      <c r="G188" s="37"/>
      <c r="H188" s="37"/>
      <c r="I188" s="37"/>
      <c r="J188" s="37"/>
      <c r="K188" s="38"/>
      <c r="L188" s="38"/>
      <c r="M188" s="38"/>
      <c r="N188" s="38"/>
      <c r="O188" s="38"/>
      <c r="P188" s="38"/>
      <c r="Q188" s="38"/>
      <c r="R188" s="38"/>
      <c r="S188" s="38"/>
      <c r="T188" s="38"/>
      <c r="U188" s="38"/>
      <c r="V188" s="38"/>
      <c r="W188" s="38"/>
      <c r="X188" s="38"/>
      <c r="Y188" s="38"/>
      <c r="Z188" s="38"/>
    </row>
    <row r="189" spans="1:26" ht="14.25" customHeight="1" x14ac:dyDescent="0.3">
      <c r="A189" s="36"/>
      <c r="B189" s="37"/>
      <c r="C189" s="37"/>
      <c r="D189" s="37"/>
      <c r="E189" s="37"/>
      <c r="F189" s="37"/>
      <c r="G189" s="37"/>
      <c r="H189" s="37"/>
      <c r="I189" s="37"/>
      <c r="J189" s="37"/>
      <c r="K189" s="38"/>
      <c r="L189" s="38"/>
      <c r="M189" s="38"/>
      <c r="N189" s="38"/>
      <c r="O189" s="38"/>
      <c r="P189" s="38"/>
      <c r="Q189" s="38"/>
      <c r="R189" s="38"/>
      <c r="S189" s="38"/>
      <c r="T189" s="38"/>
      <c r="U189" s="38"/>
      <c r="V189" s="38"/>
      <c r="W189" s="38"/>
      <c r="X189" s="38"/>
      <c r="Y189" s="38"/>
      <c r="Z189" s="38"/>
    </row>
    <row r="190" spans="1:26" ht="14.25" customHeight="1" x14ac:dyDescent="0.3">
      <c r="A190" s="36"/>
      <c r="B190" s="37"/>
      <c r="C190" s="37"/>
      <c r="D190" s="37"/>
      <c r="E190" s="37"/>
      <c r="F190" s="37"/>
      <c r="G190" s="37"/>
      <c r="H190" s="37"/>
      <c r="I190" s="37"/>
      <c r="J190" s="37"/>
      <c r="K190" s="38"/>
      <c r="L190" s="38"/>
      <c r="M190" s="38"/>
      <c r="N190" s="38"/>
      <c r="O190" s="38"/>
      <c r="P190" s="38"/>
      <c r="Q190" s="38"/>
      <c r="R190" s="38"/>
      <c r="S190" s="38"/>
      <c r="T190" s="38"/>
      <c r="U190" s="38"/>
      <c r="V190" s="38"/>
      <c r="W190" s="38"/>
      <c r="X190" s="38"/>
      <c r="Y190" s="38"/>
      <c r="Z190" s="38"/>
    </row>
    <row r="191" spans="1:26" ht="14.25" customHeight="1" x14ac:dyDescent="0.3">
      <c r="A191" s="36"/>
      <c r="B191" s="37"/>
      <c r="C191" s="37"/>
      <c r="D191" s="37"/>
      <c r="E191" s="37"/>
      <c r="F191" s="37"/>
      <c r="G191" s="37"/>
      <c r="H191" s="37"/>
      <c r="I191" s="37"/>
      <c r="J191" s="37"/>
      <c r="K191" s="38"/>
      <c r="L191" s="38"/>
      <c r="M191" s="38"/>
      <c r="N191" s="38"/>
      <c r="O191" s="38"/>
      <c r="P191" s="38"/>
      <c r="Q191" s="38"/>
      <c r="R191" s="38"/>
      <c r="S191" s="38"/>
      <c r="T191" s="38"/>
      <c r="U191" s="38"/>
      <c r="V191" s="38"/>
      <c r="W191" s="38"/>
      <c r="X191" s="38"/>
      <c r="Y191" s="38"/>
      <c r="Z191" s="38"/>
    </row>
    <row r="192" spans="1:26" ht="14.25" customHeight="1" x14ac:dyDescent="0.3">
      <c r="A192" s="36"/>
      <c r="B192" s="37"/>
      <c r="C192" s="37"/>
      <c r="D192" s="37"/>
      <c r="E192" s="37"/>
      <c r="F192" s="37"/>
      <c r="G192" s="37"/>
      <c r="H192" s="37"/>
      <c r="I192" s="37"/>
      <c r="J192" s="37"/>
      <c r="K192" s="38"/>
      <c r="L192" s="38"/>
      <c r="M192" s="38"/>
      <c r="N192" s="38"/>
      <c r="O192" s="38"/>
      <c r="P192" s="38"/>
      <c r="Q192" s="38"/>
      <c r="R192" s="38"/>
      <c r="S192" s="38"/>
      <c r="T192" s="38"/>
      <c r="U192" s="38"/>
      <c r="V192" s="38"/>
      <c r="W192" s="38"/>
      <c r="X192" s="38"/>
      <c r="Y192" s="38"/>
      <c r="Z192" s="38"/>
    </row>
    <row r="193" spans="1:26" ht="14.25" customHeight="1" x14ac:dyDescent="0.3">
      <c r="A193" s="36"/>
      <c r="B193" s="37"/>
      <c r="C193" s="37"/>
      <c r="D193" s="37"/>
      <c r="E193" s="37"/>
      <c r="F193" s="37"/>
      <c r="G193" s="37"/>
      <c r="H193" s="37"/>
      <c r="I193" s="37"/>
      <c r="J193" s="37"/>
      <c r="K193" s="38"/>
      <c r="L193" s="38"/>
      <c r="M193" s="38"/>
      <c r="N193" s="38"/>
      <c r="O193" s="38"/>
      <c r="P193" s="38"/>
      <c r="Q193" s="38"/>
      <c r="R193" s="38"/>
      <c r="S193" s="38"/>
      <c r="T193" s="38"/>
      <c r="U193" s="38"/>
      <c r="V193" s="38"/>
      <c r="W193" s="38"/>
      <c r="X193" s="38"/>
      <c r="Y193" s="38"/>
      <c r="Z193" s="38"/>
    </row>
    <row r="194" spans="1:26" ht="14.25" customHeight="1" x14ac:dyDescent="0.3">
      <c r="A194" s="36"/>
      <c r="B194" s="37"/>
      <c r="C194" s="37"/>
      <c r="D194" s="37"/>
      <c r="E194" s="37"/>
      <c r="F194" s="37"/>
      <c r="G194" s="37"/>
      <c r="H194" s="37"/>
      <c r="I194" s="37"/>
      <c r="J194" s="37"/>
      <c r="K194" s="38"/>
      <c r="L194" s="38"/>
      <c r="M194" s="38"/>
      <c r="N194" s="38"/>
      <c r="O194" s="38"/>
      <c r="P194" s="38"/>
      <c r="Q194" s="38"/>
      <c r="R194" s="38"/>
      <c r="S194" s="38"/>
      <c r="T194" s="38"/>
      <c r="U194" s="38"/>
      <c r="V194" s="38"/>
      <c r="W194" s="38"/>
      <c r="X194" s="38"/>
      <c r="Y194" s="38"/>
      <c r="Z194" s="38"/>
    </row>
    <row r="195" spans="1:26" ht="14.25" customHeight="1" x14ac:dyDescent="0.3">
      <c r="A195" s="36"/>
      <c r="B195" s="37"/>
      <c r="C195" s="37"/>
      <c r="D195" s="37"/>
      <c r="E195" s="37"/>
      <c r="F195" s="37"/>
      <c r="G195" s="37"/>
      <c r="H195" s="37"/>
      <c r="I195" s="37"/>
      <c r="J195" s="37"/>
      <c r="K195" s="38"/>
      <c r="L195" s="38"/>
      <c r="M195" s="38"/>
      <c r="N195" s="38"/>
      <c r="O195" s="38"/>
      <c r="P195" s="38"/>
      <c r="Q195" s="38"/>
      <c r="R195" s="38"/>
      <c r="S195" s="38"/>
      <c r="T195" s="38"/>
      <c r="U195" s="38"/>
      <c r="V195" s="38"/>
      <c r="W195" s="38"/>
      <c r="X195" s="38"/>
      <c r="Y195" s="38"/>
      <c r="Z195" s="38"/>
    </row>
    <row r="196" spans="1:26" ht="14.25" customHeight="1" x14ac:dyDescent="0.3">
      <c r="A196" s="36"/>
      <c r="B196" s="37"/>
      <c r="C196" s="37"/>
      <c r="D196" s="37"/>
      <c r="E196" s="37"/>
      <c r="F196" s="37"/>
      <c r="G196" s="37"/>
      <c r="H196" s="37"/>
      <c r="I196" s="37"/>
      <c r="J196" s="37"/>
      <c r="K196" s="38"/>
      <c r="L196" s="38"/>
      <c r="M196" s="38"/>
      <c r="N196" s="38"/>
      <c r="O196" s="38"/>
      <c r="P196" s="38"/>
      <c r="Q196" s="38"/>
      <c r="R196" s="38"/>
      <c r="S196" s="38"/>
      <c r="T196" s="38"/>
      <c r="U196" s="38"/>
      <c r="V196" s="38"/>
      <c r="W196" s="38"/>
      <c r="X196" s="38"/>
      <c r="Y196" s="38"/>
      <c r="Z196" s="38"/>
    </row>
    <row r="197" spans="1:26" ht="14.25" customHeight="1" x14ac:dyDescent="0.3">
      <c r="A197" s="36"/>
      <c r="B197" s="37"/>
      <c r="C197" s="37"/>
      <c r="D197" s="37"/>
      <c r="E197" s="37"/>
      <c r="F197" s="37"/>
      <c r="G197" s="37"/>
      <c r="H197" s="37"/>
      <c r="I197" s="37"/>
      <c r="J197" s="37"/>
      <c r="K197" s="38"/>
      <c r="L197" s="38"/>
      <c r="M197" s="38"/>
      <c r="N197" s="38"/>
      <c r="O197" s="38"/>
      <c r="P197" s="38"/>
      <c r="Q197" s="38"/>
      <c r="R197" s="38"/>
      <c r="S197" s="38"/>
      <c r="T197" s="38"/>
      <c r="U197" s="38"/>
      <c r="V197" s="38"/>
      <c r="W197" s="38"/>
      <c r="X197" s="38"/>
      <c r="Y197" s="38"/>
      <c r="Z197" s="38"/>
    </row>
    <row r="198" spans="1:26" ht="14.25" customHeight="1" x14ac:dyDescent="0.3">
      <c r="A198" s="36"/>
      <c r="B198" s="37"/>
      <c r="C198" s="37"/>
      <c r="D198" s="37"/>
      <c r="E198" s="37"/>
      <c r="F198" s="37"/>
      <c r="G198" s="37"/>
      <c r="H198" s="37"/>
      <c r="I198" s="37"/>
      <c r="J198" s="37"/>
      <c r="K198" s="38"/>
      <c r="L198" s="38"/>
      <c r="M198" s="38"/>
      <c r="N198" s="38"/>
      <c r="O198" s="38"/>
      <c r="P198" s="38"/>
      <c r="Q198" s="38"/>
      <c r="R198" s="38"/>
      <c r="S198" s="38"/>
      <c r="T198" s="38"/>
      <c r="U198" s="38"/>
      <c r="V198" s="38"/>
      <c r="W198" s="38"/>
      <c r="X198" s="38"/>
      <c r="Y198" s="38"/>
      <c r="Z198" s="38"/>
    </row>
    <row r="199" spans="1:26" ht="14.25" customHeight="1" x14ac:dyDescent="0.3">
      <c r="A199" s="36"/>
      <c r="B199" s="37"/>
      <c r="C199" s="37"/>
      <c r="D199" s="37"/>
      <c r="E199" s="37"/>
      <c r="F199" s="37"/>
      <c r="G199" s="37"/>
      <c r="H199" s="37"/>
      <c r="I199" s="37"/>
      <c r="J199" s="37"/>
      <c r="K199" s="38"/>
      <c r="L199" s="38"/>
      <c r="M199" s="38"/>
      <c r="N199" s="38"/>
      <c r="O199" s="38"/>
      <c r="P199" s="38"/>
      <c r="Q199" s="38"/>
      <c r="R199" s="38"/>
      <c r="S199" s="38"/>
      <c r="T199" s="38"/>
      <c r="U199" s="38"/>
      <c r="V199" s="38"/>
      <c r="W199" s="38"/>
      <c r="X199" s="38"/>
      <c r="Y199" s="38"/>
      <c r="Z199" s="38"/>
    </row>
    <row r="200" spans="1:26" ht="14.25" customHeight="1" x14ac:dyDescent="0.3">
      <c r="A200" s="36"/>
      <c r="B200" s="37"/>
      <c r="C200" s="37"/>
      <c r="D200" s="37"/>
      <c r="E200" s="37"/>
      <c r="F200" s="37"/>
      <c r="G200" s="37"/>
      <c r="H200" s="37"/>
      <c r="I200" s="37"/>
      <c r="J200" s="37"/>
      <c r="K200" s="38"/>
      <c r="L200" s="38"/>
      <c r="M200" s="38"/>
      <c r="N200" s="38"/>
      <c r="O200" s="38"/>
      <c r="P200" s="38"/>
      <c r="Q200" s="38"/>
      <c r="R200" s="38"/>
      <c r="S200" s="38"/>
      <c r="T200" s="38"/>
      <c r="U200" s="38"/>
      <c r="V200" s="38"/>
      <c r="W200" s="38"/>
      <c r="X200" s="38"/>
      <c r="Y200" s="38"/>
      <c r="Z200" s="38"/>
    </row>
    <row r="201" spans="1:26" ht="14.25" customHeight="1" x14ac:dyDescent="0.3">
      <c r="A201" s="36"/>
      <c r="B201" s="37"/>
      <c r="C201" s="37"/>
      <c r="D201" s="37"/>
      <c r="E201" s="37"/>
      <c r="F201" s="37"/>
      <c r="G201" s="37"/>
      <c r="H201" s="37"/>
      <c r="I201" s="37"/>
      <c r="J201" s="37"/>
      <c r="K201" s="38"/>
      <c r="L201" s="38"/>
      <c r="M201" s="38"/>
      <c r="N201" s="38"/>
      <c r="O201" s="38"/>
      <c r="P201" s="38"/>
      <c r="Q201" s="38"/>
      <c r="R201" s="38"/>
      <c r="S201" s="38"/>
      <c r="T201" s="38"/>
      <c r="U201" s="38"/>
      <c r="V201" s="38"/>
      <c r="W201" s="38"/>
      <c r="X201" s="38"/>
      <c r="Y201" s="38"/>
      <c r="Z201" s="38"/>
    </row>
    <row r="202" spans="1:26" ht="14.25" customHeight="1" x14ac:dyDescent="0.3">
      <c r="A202" s="36"/>
      <c r="B202" s="37"/>
      <c r="C202" s="37"/>
      <c r="D202" s="37"/>
      <c r="E202" s="37"/>
      <c r="F202" s="37"/>
      <c r="G202" s="37"/>
      <c r="H202" s="37"/>
      <c r="I202" s="37"/>
      <c r="J202" s="37"/>
      <c r="K202" s="38"/>
      <c r="L202" s="38"/>
      <c r="M202" s="38"/>
      <c r="N202" s="38"/>
      <c r="O202" s="38"/>
      <c r="P202" s="38"/>
      <c r="Q202" s="38"/>
      <c r="R202" s="38"/>
      <c r="S202" s="38"/>
      <c r="T202" s="38"/>
      <c r="U202" s="38"/>
      <c r="V202" s="38"/>
      <c r="W202" s="38"/>
      <c r="X202" s="38"/>
      <c r="Y202" s="38"/>
      <c r="Z202" s="38"/>
    </row>
    <row r="203" spans="1:26" ht="14.25" customHeight="1" x14ac:dyDescent="0.3">
      <c r="A203" s="36"/>
      <c r="B203" s="37"/>
      <c r="C203" s="37"/>
      <c r="D203" s="37"/>
      <c r="E203" s="37"/>
      <c r="F203" s="37"/>
      <c r="G203" s="37"/>
      <c r="H203" s="37"/>
      <c r="I203" s="37"/>
      <c r="J203" s="37"/>
      <c r="K203" s="38"/>
      <c r="L203" s="38"/>
      <c r="M203" s="38"/>
      <c r="N203" s="38"/>
      <c r="O203" s="38"/>
      <c r="P203" s="38"/>
      <c r="Q203" s="38"/>
      <c r="R203" s="38"/>
      <c r="S203" s="38"/>
      <c r="T203" s="38"/>
      <c r="U203" s="38"/>
      <c r="V203" s="38"/>
      <c r="W203" s="38"/>
      <c r="X203" s="38"/>
      <c r="Y203" s="38"/>
      <c r="Z203" s="38"/>
    </row>
    <row r="204" spans="1:26" ht="14.25" customHeight="1" x14ac:dyDescent="0.3">
      <c r="A204" s="36"/>
      <c r="B204" s="37"/>
      <c r="C204" s="37"/>
      <c r="D204" s="37"/>
      <c r="E204" s="37"/>
      <c r="F204" s="37"/>
      <c r="G204" s="37"/>
      <c r="H204" s="37"/>
      <c r="I204" s="37"/>
      <c r="J204" s="37"/>
      <c r="K204" s="38"/>
      <c r="L204" s="38"/>
      <c r="M204" s="38"/>
      <c r="N204" s="38"/>
      <c r="O204" s="38"/>
      <c r="P204" s="38"/>
      <c r="Q204" s="38"/>
      <c r="R204" s="38"/>
      <c r="S204" s="38"/>
      <c r="T204" s="38"/>
      <c r="U204" s="38"/>
      <c r="V204" s="38"/>
      <c r="W204" s="38"/>
      <c r="X204" s="38"/>
      <c r="Y204" s="38"/>
      <c r="Z204" s="38"/>
    </row>
    <row r="205" spans="1:26" ht="14.25" customHeight="1" x14ac:dyDescent="0.3">
      <c r="A205" s="36"/>
      <c r="B205" s="37"/>
      <c r="C205" s="37"/>
      <c r="D205" s="37"/>
      <c r="E205" s="37"/>
      <c r="F205" s="37"/>
      <c r="G205" s="37"/>
      <c r="H205" s="37"/>
      <c r="I205" s="37"/>
      <c r="J205" s="37"/>
      <c r="K205" s="38"/>
      <c r="L205" s="38"/>
      <c r="M205" s="38"/>
      <c r="N205" s="38"/>
      <c r="O205" s="38"/>
      <c r="P205" s="38"/>
      <c r="Q205" s="38"/>
      <c r="R205" s="38"/>
      <c r="S205" s="38"/>
      <c r="T205" s="38"/>
      <c r="U205" s="38"/>
      <c r="V205" s="38"/>
      <c r="W205" s="38"/>
      <c r="X205" s="38"/>
      <c r="Y205" s="38"/>
      <c r="Z205" s="38"/>
    </row>
    <row r="206" spans="1:26" ht="14.25" customHeight="1" x14ac:dyDescent="0.3">
      <c r="A206" s="36"/>
      <c r="B206" s="37"/>
      <c r="C206" s="37"/>
      <c r="D206" s="37"/>
      <c r="E206" s="37"/>
      <c r="F206" s="37"/>
      <c r="G206" s="37"/>
      <c r="H206" s="37"/>
      <c r="I206" s="37"/>
      <c r="J206" s="37"/>
      <c r="K206" s="38"/>
      <c r="L206" s="38"/>
      <c r="M206" s="38"/>
      <c r="N206" s="38"/>
      <c r="O206" s="38"/>
      <c r="P206" s="38"/>
      <c r="Q206" s="38"/>
      <c r="R206" s="38"/>
      <c r="S206" s="38"/>
      <c r="T206" s="38"/>
      <c r="U206" s="38"/>
      <c r="V206" s="38"/>
      <c r="W206" s="38"/>
      <c r="X206" s="38"/>
      <c r="Y206" s="38"/>
      <c r="Z206" s="38"/>
    </row>
    <row r="207" spans="1:26" ht="14.25" customHeight="1" x14ac:dyDescent="0.3">
      <c r="A207" s="36"/>
      <c r="B207" s="37"/>
      <c r="C207" s="37"/>
      <c r="D207" s="37"/>
      <c r="E207" s="37"/>
      <c r="F207" s="37"/>
      <c r="G207" s="37"/>
      <c r="H207" s="37"/>
      <c r="I207" s="37"/>
      <c r="J207" s="37"/>
      <c r="K207" s="38"/>
      <c r="L207" s="38"/>
      <c r="M207" s="38"/>
      <c r="N207" s="38"/>
      <c r="O207" s="38"/>
      <c r="P207" s="38"/>
      <c r="Q207" s="38"/>
      <c r="R207" s="38"/>
      <c r="S207" s="38"/>
      <c r="T207" s="38"/>
      <c r="U207" s="38"/>
      <c r="V207" s="38"/>
      <c r="W207" s="38"/>
      <c r="X207" s="38"/>
      <c r="Y207" s="38"/>
      <c r="Z207" s="38"/>
    </row>
    <row r="208" spans="1:26" ht="14.25" customHeight="1" x14ac:dyDescent="0.3">
      <c r="A208" s="36"/>
      <c r="B208" s="37"/>
      <c r="C208" s="37"/>
      <c r="D208" s="37"/>
      <c r="E208" s="37"/>
      <c r="F208" s="37"/>
      <c r="G208" s="37"/>
      <c r="H208" s="37"/>
      <c r="I208" s="37"/>
      <c r="J208" s="37"/>
      <c r="K208" s="38"/>
      <c r="L208" s="38"/>
      <c r="M208" s="38"/>
      <c r="N208" s="38"/>
      <c r="O208" s="38"/>
      <c r="P208" s="38"/>
      <c r="Q208" s="38"/>
      <c r="R208" s="38"/>
      <c r="S208" s="38"/>
      <c r="T208" s="38"/>
      <c r="U208" s="38"/>
      <c r="V208" s="38"/>
      <c r="W208" s="38"/>
      <c r="X208" s="38"/>
      <c r="Y208" s="38"/>
      <c r="Z208" s="38"/>
    </row>
    <row r="209" spans="1:26" ht="14.25" customHeight="1" x14ac:dyDescent="0.3">
      <c r="A209" s="36"/>
      <c r="B209" s="37"/>
      <c r="C209" s="37"/>
      <c r="D209" s="37"/>
      <c r="E209" s="37"/>
      <c r="F209" s="37"/>
      <c r="G209" s="37"/>
      <c r="H209" s="37"/>
      <c r="I209" s="37"/>
      <c r="J209" s="37"/>
      <c r="K209" s="38"/>
      <c r="L209" s="38"/>
      <c r="M209" s="38"/>
      <c r="N209" s="38"/>
      <c r="O209" s="38"/>
      <c r="P209" s="38"/>
      <c r="Q209" s="38"/>
      <c r="R209" s="38"/>
      <c r="S209" s="38"/>
      <c r="T209" s="38"/>
      <c r="U209" s="38"/>
      <c r="V209" s="38"/>
      <c r="W209" s="38"/>
      <c r="X209" s="38"/>
      <c r="Y209" s="38"/>
      <c r="Z209" s="38"/>
    </row>
    <row r="210" spans="1:26" ht="14.25" customHeight="1" x14ac:dyDescent="0.3">
      <c r="A210" s="36"/>
      <c r="B210" s="37"/>
      <c r="C210" s="37"/>
      <c r="D210" s="37"/>
      <c r="E210" s="37"/>
      <c r="F210" s="37"/>
      <c r="G210" s="37"/>
      <c r="H210" s="37"/>
      <c r="I210" s="37"/>
      <c r="J210" s="37"/>
      <c r="K210" s="38"/>
      <c r="L210" s="38"/>
      <c r="M210" s="38"/>
      <c r="N210" s="38"/>
      <c r="O210" s="38"/>
      <c r="P210" s="38"/>
      <c r="Q210" s="38"/>
      <c r="R210" s="38"/>
      <c r="S210" s="38"/>
      <c r="T210" s="38"/>
      <c r="U210" s="38"/>
      <c r="V210" s="38"/>
      <c r="W210" s="38"/>
      <c r="X210" s="38"/>
      <c r="Y210" s="38"/>
      <c r="Z210" s="38"/>
    </row>
    <row r="211" spans="1:26" ht="14.25" customHeight="1" x14ac:dyDescent="0.3">
      <c r="A211" s="36"/>
      <c r="B211" s="37"/>
      <c r="C211" s="37"/>
      <c r="D211" s="37"/>
      <c r="E211" s="37"/>
      <c r="F211" s="37"/>
      <c r="G211" s="37"/>
      <c r="H211" s="37"/>
      <c r="I211" s="37"/>
      <c r="J211" s="37"/>
      <c r="K211" s="38"/>
      <c r="L211" s="38"/>
      <c r="M211" s="38"/>
      <c r="N211" s="38"/>
      <c r="O211" s="38"/>
      <c r="P211" s="38"/>
      <c r="Q211" s="38"/>
      <c r="R211" s="38"/>
      <c r="S211" s="38"/>
      <c r="T211" s="38"/>
      <c r="U211" s="38"/>
      <c r="V211" s="38"/>
      <c r="W211" s="38"/>
      <c r="X211" s="38"/>
      <c r="Y211" s="38"/>
      <c r="Z211" s="38"/>
    </row>
    <row r="212" spans="1:26" ht="14.25" customHeight="1" x14ac:dyDescent="0.3">
      <c r="A212" s="36"/>
      <c r="B212" s="37"/>
      <c r="C212" s="37"/>
      <c r="D212" s="37"/>
      <c r="E212" s="37"/>
      <c r="F212" s="37"/>
      <c r="G212" s="37"/>
      <c r="H212" s="37"/>
      <c r="I212" s="37"/>
      <c r="J212" s="37"/>
      <c r="K212" s="38"/>
      <c r="L212" s="38"/>
      <c r="M212" s="38"/>
      <c r="N212" s="38"/>
      <c r="O212" s="38"/>
      <c r="P212" s="38"/>
      <c r="Q212" s="38"/>
      <c r="R212" s="38"/>
      <c r="S212" s="38"/>
      <c r="T212" s="38"/>
      <c r="U212" s="38"/>
      <c r="V212" s="38"/>
      <c r="W212" s="38"/>
      <c r="X212" s="38"/>
      <c r="Y212" s="38"/>
      <c r="Z212" s="38"/>
    </row>
    <row r="213" spans="1:26" ht="14.25" customHeight="1" x14ac:dyDescent="0.3">
      <c r="A213" s="36"/>
      <c r="B213" s="37"/>
      <c r="C213" s="37"/>
      <c r="D213" s="37"/>
      <c r="E213" s="37"/>
      <c r="F213" s="37"/>
      <c r="G213" s="37"/>
      <c r="H213" s="37"/>
      <c r="I213" s="37"/>
      <c r="J213" s="37"/>
      <c r="K213" s="38"/>
      <c r="L213" s="38"/>
      <c r="M213" s="38"/>
      <c r="N213" s="38"/>
      <c r="O213" s="38"/>
      <c r="P213" s="38"/>
      <c r="Q213" s="38"/>
      <c r="R213" s="38"/>
      <c r="S213" s="38"/>
      <c r="T213" s="38"/>
      <c r="U213" s="38"/>
      <c r="V213" s="38"/>
      <c r="W213" s="38"/>
      <c r="X213" s="38"/>
      <c r="Y213" s="38"/>
      <c r="Z213" s="38"/>
    </row>
    <row r="214" spans="1:26" ht="14.25" customHeight="1" x14ac:dyDescent="0.3">
      <c r="A214" s="36"/>
      <c r="B214" s="37"/>
      <c r="C214" s="37"/>
      <c r="D214" s="37"/>
      <c r="E214" s="37"/>
      <c r="F214" s="37"/>
      <c r="G214" s="37"/>
      <c r="H214" s="37"/>
      <c r="I214" s="37"/>
      <c r="J214" s="37"/>
      <c r="K214" s="38"/>
      <c r="L214" s="38"/>
      <c r="M214" s="38"/>
      <c r="N214" s="38"/>
      <c r="O214" s="38"/>
      <c r="P214" s="38"/>
      <c r="Q214" s="38"/>
      <c r="R214" s="38"/>
      <c r="S214" s="38"/>
      <c r="T214" s="38"/>
      <c r="U214" s="38"/>
      <c r="V214" s="38"/>
      <c r="W214" s="38"/>
      <c r="X214" s="38"/>
      <c r="Y214" s="38"/>
      <c r="Z214" s="38"/>
    </row>
    <row r="215" spans="1:26" ht="14.25" customHeight="1" x14ac:dyDescent="0.3">
      <c r="A215" s="36"/>
      <c r="B215" s="37"/>
      <c r="C215" s="37"/>
      <c r="D215" s="37"/>
      <c r="E215" s="37"/>
      <c r="F215" s="37"/>
      <c r="G215" s="37"/>
      <c r="H215" s="37"/>
      <c r="I215" s="37"/>
      <c r="J215" s="37"/>
      <c r="K215" s="38"/>
      <c r="L215" s="38"/>
      <c r="M215" s="38"/>
      <c r="N215" s="38"/>
      <c r="O215" s="38"/>
      <c r="P215" s="38"/>
      <c r="Q215" s="38"/>
      <c r="R215" s="38"/>
      <c r="S215" s="38"/>
      <c r="T215" s="38"/>
      <c r="U215" s="38"/>
      <c r="V215" s="38"/>
      <c r="W215" s="38"/>
      <c r="X215" s="38"/>
      <c r="Y215" s="38"/>
      <c r="Z215" s="38"/>
    </row>
    <row r="216" spans="1:26" ht="14.25" customHeight="1" x14ac:dyDescent="0.3">
      <c r="A216" s="36"/>
      <c r="B216" s="37"/>
      <c r="C216" s="37"/>
      <c r="D216" s="37"/>
      <c r="E216" s="37"/>
      <c r="F216" s="37"/>
      <c r="G216" s="37"/>
      <c r="H216" s="37"/>
      <c r="I216" s="37"/>
      <c r="J216" s="37"/>
      <c r="K216" s="38"/>
      <c r="L216" s="38"/>
      <c r="M216" s="38"/>
      <c r="N216" s="38"/>
      <c r="O216" s="38"/>
      <c r="P216" s="38"/>
      <c r="Q216" s="38"/>
      <c r="R216" s="38"/>
      <c r="S216" s="38"/>
      <c r="T216" s="38"/>
      <c r="U216" s="38"/>
      <c r="V216" s="38"/>
      <c r="W216" s="38"/>
      <c r="X216" s="38"/>
      <c r="Y216" s="38"/>
      <c r="Z216" s="38"/>
    </row>
    <row r="217" spans="1:26" ht="14.25" customHeight="1" x14ac:dyDescent="0.3">
      <c r="A217" s="36"/>
      <c r="B217" s="37"/>
      <c r="C217" s="37"/>
      <c r="D217" s="37"/>
      <c r="E217" s="37"/>
      <c r="F217" s="37"/>
      <c r="G217" s="37"/>
      <c r="H217" s="37"/>
      <c r="I217" s="37"/>
      <c r="J217" s="37"/>
      <c r="K217" s="38"/>
      <c r="L217" s="38"/>
      <c r="M217" s="38"/>
      <c r="N217" s="38"/>
      <c r="O217" s="38"/>
      <c r="P217" s="38"/>
      <c r="Q217" s="38"/>
      <c r="R217" s="38"/>
      <c r="S217" s="38"/>
      <c r="T217" s="38"/>
      <c r="U217" s="38"/>
      <c r="V217" s="38"/>
      <c r="W217" s="38"/>
      <c r="X217" s="38"/>
      <c r="Y217" s="38"/>
      <c r="Z217" s="38"/>
    </row>
    <row r="218" spans="1:26" ht="14.25" customHeight="1" x14ac:dyDescent="0.3">
      <c r="A218" s="36"/>
      <c r="B218" s="37"/>
      <c r="C218" s="37"/>
      <c r="D218" s="37"/>
      <c r="E218" s="37"/>
      <c r="F218" s="37"/>
      <c r="G218" s="37"/>
      <c r="H218" s="37"/>
      <c r="I218" s="37"/>
      <c r="J218" s="37"/>
      <c r="K218" s="38"/>
      <c r="L218" s="38"/>
      <c r="M218" s="38"/>
      <c r="N218" s="38"/>
      <c r="O218" s="38"/>
      <c r="P218" s="38"/>
      <c r="Q218" s="38"/>
      <c r="R218" s="38"/>
      <c r="S218" s="38"/>
      <c r="T218" s="38"/>
      <c r="U218" s="38"/>
      <c r="V218" s="38"/>
      <c r="W218" s="38"/>
      <c r="X218" s="38"/>
      <c r="Y218" s="38"/>
      <c r="Z218" s="38"/>
    </row>
    <row r="219" spans="1:26" ht="14.25" customHeight="1" x14ac:dyDescent="0.3">
      <c r="A219" s="36"/>
      <c r="B219" s="37"/>
      <c r="C219" s="37"/>
      <c r="D219" s="37"/>
      <c r="E219" s="37"/>
      <c r="F219" s="37"/>
      <c r="G219" s="37"/>
      <c r="H219" s="37"/>
      <c r="I219" s="37"/>
      <c r="J219" s="37"/>
      <c r="K219" s="38"/>
      <c r="L219" s="38"/>
      <c r="M219" s="38"/>
      <c r="N219" s="38"/>
      <c r="O219" s="38"/>
      <c r="P219" s="38"/>
      <c r="Q219" s="38"/>
      <c r="R219" s="38"/>
      <c r="S219" s="38"/>
      <c r="T219" s="38"/>
      <c r="U219" s="38"/>
      <c r="V219" s="38"/>
      <c r="W219" s="38"/>
      <c r="X219" s="38"/>
      <c r="Y219" s="38"/>
      <c r="Z219" s="38"/>
    </row>
    <row r="220" spans="1:26" ht="14.25" customHeight="1" x14ac:dyDescent="0.3">
      <c r="A220" s="36"/>
      <c r="B220" s="37"/>
      <c r="C220" s="37"/>
      <c r="D220" s="37"/>
      <c r="E220" s="37"/>
      <c r="F220" s="37"/>
      <c r="G220" s="37"/>
      <c r="H220" s="37"/>
      <c r="I220" s="37"/>
      <c r="J220" s="37"/>
      <c r="K220" s="38"/>
      <c r="L220" s="38"/>
      <c r="M220" s="38"/>
      <c r="N220" s="38"/>
      <c r="O220" s="38"/>
      <c r="P220" s="38"/>
      <c r="Q220" s="38"/>
      <c r="R220" s="38"/>
      <c r="S220" s="38"/>
      <c r="T220" s="38"/>
      <c r="U220" s="38"/>
      <c r="V220" s="38"/>
      <c r="W220" s="38"/>
      <c r="X220" s="38"/>
      <c r="Y220" s="38"/>
      <c r="Z220" s="38"/>
    </row>
    <row r="221" spans="1:26" ht="14.25" customHeight="1" x14ac:dyDescent="0.3">
      <c r="A221" s="36"/>
      <c r="B221" s="37"/>
      <c r="C221" s="37"/>
      <c r="D221" s="37"/>
      <c r="E221" s="37"/>
      <c r="F221" s="37"/>
      <c r="G221" s="37"/>
      <c r="H221" s="37"/>
      <c r="I221" s="37"/>
      <c r="J221" s="37"/>
      <c r="K221" s="38"/>
      <c r="L221" s="38"/>
      <c r="M221" s="38"/>
      <c r="N221" s="38"/>
      <c r="O221" s="38"/>
      <c r="P221" s="38"/>
      <c r="Q221" s="38"/>
      <c r="R221" s="38"/>
      <c r="S221" s="38"/>
      <c r="T221" s="38"/>
      <c r="U221" s="38"/>
      <c r="V221" s="38"/>
      <c r="W221" s="38"/>
      <c r="X221" s="38"/>
      <c r="Y221" s="38"/>
      <c r="Z221" s="38"/>
    </row>
    <row r="222" spans="1:26" ht="14.25" customHeight="1" x14ac:dyDescent="0.3">
      <c r="A222" s="36"/>
      <c r="B222" s="37"/>
      <c r="C222" s="37"/>
      <c r="D222" s="37"/>
      <c r="E222" s="37"/>
      <c r="F222" s="37"/>
      <c r="G222" s="37"/>
      <c r="H222" s="37"/>
      <c r="I222" s="37"/>
      <c r="J222" s="37"/>
      <c r="K222" s="38"/>
      <c r="L222" s="38"/>
      <c r="M222" s="38"/>
      <c r="N222" s="38"/>
      <c r="O222" s="38"/>
      <c r="P222" s="38"/>
      <c r="Q222" s="38"/>
      <c r="R222" s="38"/>
      <c r="S222" s="38"/>
      <c r="T222" s="38"/>
      <c r="U222" s="38"/>
      <c r="V222" s="38"/>
      <c r="W222" s="38"/>
      <c r="X222" s="38"/>
      <c r="Y222" s="38"/>
      <c r="Z222" s="38"/>
    </row>
    <row r="223" spans="1:26" ht="14.25" customHeight="1" x14ac:dyDescent="0.3">
      <c r="A223" s="36"/>
      <c r="B223" s="37"/>
      <c r="C223" s="37"/>
      <c r="D223" s="37"/>
      <c r="E223" s="37"/>
      <c r="F223" s="37"/>
      <c r="G223" s="37"/>
      <c r="H223" s="37"/>
      <c r="I223" s="37"/>
      <c r="J223" s="37"/>
      <c r="K223" s="38"/>
      <c r="L223" s="38"/>
      <c r="M223" s="38"/>
      <c r="N223" s="38"/>
      <c r="O223" s="38"/>
      <c r="P223" s="38"/>
      <c r="Q223" s="38"/>
      <c r="R223" s="38"/>
      <c r="S223" s="38"/>
      <c r="T223" s="38"/>
      <c r="U223" s="38"/>
      <c r="V223" s="38"/>
      <c r="W223" s="38"/>
      <c r="X223" s="38"/>
      <c r="Y223" s="38"/>
      <c r="Z223" s="38"/>
    </row>
    <row r="224" spans="1:26" ht="14.25" customHeight="1" x14ac:dyDescent="0.3">
      <c r="A224" s="36"/>
      <c r="B224" s="37"/>
      <c r="C224" s="37"/>
      <c r="D224" s="37"/>
      <c r="E224" s="37"/>
      <c r="F224" s="37"/>
      <c r="G224" s="37"/>
      <c r="H224" s="37"/>
      <c r="I224" s="37"/>
      <c r="J224" s="37"/>
      <c r="K224" s="38"/>
      <c r="L224" s="38"/>
      <c r="M224" s="38"/>
      <c r="N224" s="38"/>
      <c r="O224" s="38"/>
      <c r="P224" s="38"/>
      <c r="Q224" s="38"/>
      <c r="R224" s="38"/>
      <c r="S224" s="38"/>
      <c r="T224" s="38"/>
      <c r="U224" s="38"/>
      <c r="V224" s="38"/>
      <c r="W224" s="38"/>
      <c r="X224" s="38"/>
      <c r="Y224" s="38"/>
      <c r="Z224" s="38"/>
    </row>
    <row r="225" spans="1:26" ht="14.25" customHeight="1" x14ac:dyDescent="0.3">
      <c r="A225" s="36"/>
      <c r="B225" s="37"/>
      <c r="C225" s="37"/>
      <c r="D225" s="37"/>
      <c r="E225" s="37"/>
      <c r="F225" s="37"/>
      <c r="G225" s="37"/>
      <c r="H225" s="37"/>
      <c r="I225" s="37"/>
      <c r="J225" s="37"/>
      <c r="K225" s="38"/>
      <c r="L225" s="38"/>
      <c r="M225" s="38"/>
      <c r="N225" s="38"/>
      <c r="O225" s="38"/>
      <c r="P225" s="38"/>
      <c r="Q225" s="38"/>
      <c r="R225" s="38"/>
      <c r="S225" s="38"/>
      <c r="T225" s="38"/>
      <c r="U225" s="38"/>
      <c r="V225" s="38"/>
      <c r="W225" s="38"/>
      <c r="X225" s="38"/>
      <c r="Y225" s="38"/>
      <c r="Z225" s="38"/>
    </row>
    <row r="226" spans="1:26" ht="14.25" customHeight="1" x14ac:dyDescent="0.3">
      <c r="A226" s="36"/>
      <c r="B226" s="37"/>
      <c r="C226" s="37"/>
      <c r="D226" s="37"/>
      <c r="E226" s="37"/>
      <c r="F226" s="37"/>
      <c r="G226" s="37"/>
      <c r="H226" s="37"/>
      <c r="I226" s="37"/>
      <c r="J226" s="37"/>
      <c r="K226" s="38"/>
      <c r="L226" s="38"/>
      <c r="M226" s="38"/>
      <c r="N226" s="38"/>
      <c r="O226" s="38"/>
      <c r="P226" s="38"/>
      <c r="Q226" s="38"/>
      <c r="R226" s="38"/>
      <c r="S226" s="38"/>
      <c r="T226" s="38"/>
      <c r="U226" s="38"/>
      <c r="V226" s="38"/>
      <c r="W226" s="38"/>
      <c r="X226" s="38"/>
      <c r="Y226" s="38"/>
      <c r="Z226" s="38"/>
    </row>
    <row r="227" spans="1:26" ht="14.25" customHeight="1" x14ac:dyDescent="0.3">
      <c r="A227" s="36"/>
      <c r="B227" s="37"/>
      <c r="C227" s="37"/>
      <c r="D227" s="37"/>
      <c r="E227" s="37"/>
      <c r="F227" s="37"/>
      <c r="G227" s="37"/>
      <c r="H227" s="37"/>
      <c r="I227" s="37"/>
      <c r="J227" s="37"/>
      <c r="K227" s="38"/>
      <c r="L227" s="38"/>
      <c r="M227" s="38"/>
      <c r="N227" s="38"/>
      <c r="O227" s="38"/>
      <c r="P227" s="38"/>
      <c r="Q227" s="38"/>
      <c r="R227" s="38"/>
      <c r="S227" s="38"/>
      <c r="T227" s="38"/>
      <c r="U227" s="38"/>
      <c r="V227" s="38"/>
      <c r="W227" s="38"/>
      <c r="X227" s="38"/>
      <c r="Y227" s="38"/>
      <c r="Z227" s="38"/>
    </row>
    <row r="228" spans="1:26" ht="14.25" customHeight="1" x14ac:dyDescent="0.3">
      <c r="A228" s="36"/>
      <c r="B228" s="37"/>
      <c r="C228" s="37"/>
      <c r="D228" s="37"/>
      <c r="E228" s="37"/>
      <c r="F228" s="37"/>
      <c r="G228" s="37"/>
      <c r="H228" s="37"/>
      <c r="I228" s="37"/>
      <c r="J228" s="37"/>
      <c r="K228" s="38"/>
      <c r="L228" s="38"/>
      <c r="M228" s="38"/>
      <c r="N228" s="38"/>
      <c r="O228" s="38"/>
      <c r="P228" s="38"/>
      <c r="Q228" s="38"/>
      <c r="R228" s="38"/>
      <c r="S228" s="38"/>
      <c r="T228" s="38"/>
      <c r="U228" s="38"/>
      <c r="V228" s="38"/>
      <c r="W228" s="38"/>
      <c r="X228" s="38"/>
      <c r="Y228" s="38"/>
      <c r="Z228" s="38"/>
    </row>
    <row r="229" spans="1:26" ht="14.25" customHeight="1" x14ac:dyDescent="0.3">
      <c r="A229" s="36"/>
      <c r="B229" s="37"/>
      <c r="C229" s="37"/>
      <c r="D229" s="37"/>
      <c r="E229" s="37"/>
      <c r="F229" s="37"/>
      <c r="G229" s="37"/>
      <c r="H229" s="37"/>
      <c r="I229" s="37"/>
      <c r="J229" s="37"/>
      <c r="K229" s="38"/>
      <c r="L229" s="38"/>
      <c r="M229" s="38"/>
      <c r="N229" s="38"/>
      <c r="O229" s="38"/>
      <c r="P229" s="38"/>
      <c r="Q229" s="38"/>
      <c r="R229" s="38"/>
      <c r="S229" s="38"/>
      <c r="T229" s="38"/>
      <c r="U229" s="38"/>
      <c r="V229" s="38"/>
      <c r="W229" s="38"/>
      <c r="X229" s="38"/>
      <c r="Y229" s="38"/>
      <c r="Z229" s="38"/>
    </row>
    <row r="230" spans="1:26" ht="14.25" customHeight="1" x14ac:dyDescent="0.3">
      <c r="A230" s="36"/>
      <c r="B230" s="37"/>
      <c r="C230" s="37"/>
      <c r="D230" s="37"/>
      <c r="E230" s="37"/>
      <c r="F230" s="37"/>
      <c r="G230" s="37"/>
      <c r="H230" s="37"/>
      <c r="I230" s="37"/>
      <c r="J230" s="37"/>
      <c r="K230" s="38"/>
      <c r="L230" s="38"/>
      <c r="M230" s="38"/>
      <c r="N230" s="38"/>
      <c r="O230" s="38"/>
      <c r="P230" s="38"/>
      <c r="Q230" s="38"/>
      <c r="R230" s="38"/>
      <c r="S230" s="38"/>
      <c r="T230" s="38"/>
      <c r="U230" s="38"/>
      <c r="V230" s="38"/>
      <c r="W230" s="38"/>
      <c r="X230" s="38"/>
      <c r="Y230" s="38"/>
      <c r="Z230" s="38"/>
    </row>
    <row r="231" spans="1:26" ht="14.25" customHeight="1" x14ac:dyDescent="0.3">
      <c r="A231" s="36"/>
      <c r="B231" s="37"/>
      <c r="C231" s="37"/>
      <c r="D231" s="37"/>
      <c r="E231" s="37"/>
      <c r="F231" s="37"/>
      <c r="G231" s="37"/>
      <c r="H231" s="37"/>
      <c r="I231" s="37"/>
      <c r="J231" s="37"/>
      <c r="K231" s="38"/>
      <c r="L231" s="38"/>
      <c r="M231" s="38"/>
      <c r="N231" s="38"/>
      <c r="O231" s="38"/>
      <c r="P231" s="38"/>
      <c r="Q231" s="38"/>
      <c r="R231" s="38"/>
      <c r="S231" s="38"/>
      <c r="T231" s="38"/>
      <c r="U231" s="38"/>
      <c r="V231" s="38"/>
      <c r="W231" s="38"/>
      <c r="X231" s="38"/>
      <c r="Y231" s="38"/>
      <c r="Z231" s="38"/>
    </row>
    <row r="232" spans="1:26" ht="14.25" customHeight="1" x14ac:dyDescent="0.3">
      <c r="A232" s="36"/>
      <c r="B232" s="37"/>
      <c r="C232" s="37"/>
      <c r="D232" s="37"/>
      <c r="E232" s="37"/>
      <c r="F232" s="37"/>
      <c r="G232" s="37"/>
      <c r="H232" s="37"/>
      <c r="I232" s="37"/>
      <c r="J232" s="37"/>
      <c r="K232" s="38"/>
      <c r="L232" s="38"/>
      <c r="M232" s="38"/>
      <c r="N232" s="38"/>
      <c r="O232" s="38"/>
      <c r="P232" s="38"/>
      <c r="Q232" s="38"/>
      <c r="R232" s="38"/>
      <c r="S232" s="38"/>
      <c r="T232" s="38"/>
      <c r="U232" s="38"/>
      <c r="V232" s="38"/>
      <c r="W232" s="38"/>
      <c r="X232" s="38"/>
      <c r="Y232" s="38"/>
      <c r="Z232" s="38"/>
    </row>
    <row r="233" spans="1:26" ht="14.25" customHeight="1" x14ac:dyDescent="0.3">
      <c r="A233" s="36"/>
      <c r="B233" s="37"/>
      <c r="C233" s="37"/>
      <c r="D233" s="37"/>
      <c r="E233" s="37"/>
      <c r="F233" s="37"/>
      <c r="G233" s="37"/>
      <c r="H233" s="37"/>
      <c r="I233" s="37"/>
      <c r="J233" s="37"/>
      <c r="K233" s="38"/>
      <c r="L233" s="38"/>
      <c r="M233" s="38"/>
      <c r="N233" s="38"/>
      <c r="O233" s="38"/>
      <c r="P233" s="38"/>
      <c r="Q233" s="38"/>
      <c r="R233" s="38"/>
      <c r="S233" s="38"/>
      <c r="T233" s="38"/>
      <c r="U233" s="38"/>
      <c r="V233" s="38"/>
      <c r="W233" s="38"/>
      <c r="X233" s="38"/>
      <c r="Y233" s="38"/>
      <c r="Z233" s="38"/>
    </row>
    <row r="234" spans="1:26" ht="14.25" customHeight="1" x14ac:dyDescent="0.3">
      <c r="A234" s="36"/>
      <c r="B234" s="37"/>
      <c r="C234" s="37"/>
      <c r="D234" s="37"/>
      <c r="E234" s="37"/>
      <c r="F234" s="37"/>
      <c r="G234" s="37"/>
      <c r="H234" s="37"/>
      <c r="I234" s="37"/>
      <c r="J234" s="37"/>
      <c r="K234" s="38"/>
      <c r="L234" s="38"/>
      <c r="M234" s="38"/>
      <c r="N234" s="38"/>
      <c r="O234" s="38"/>
      <c r="P234" s="38"/>
      <c r="Q234" s="38"/>
      <c r="R234" s="38"/>
      <c r="S234" s="38"/>
      <c r="T234" s="38"/>
      <c r="U234" s="38"/>
      <c r="V234" s="38"/>
      <c r="W234" s="38"/>
      <c r="X234" s="38"/>
      <c r="Y234" s="38"/>
      <c r="Z234" s="38"/>
    </row>
    <row r="235" spans="1:26" ht="14.25" customHeight="1" x14ac:dyDescent="0.3">
      <c r="A235" s="36"/>
      <c r="B235" s="37"/>
      <c r="C235" s="37"/>
      <c r="D235" s="37"/>
      <c r="E235" s="37"/>
      <c r="F235" s="37"/>
      <c r="G235" s="37"/>
      <c r="H235" s="37"/>
      <c r="I235" s="37"/>
      <c r="J235" s="37"/>
      <c r="K235" s="38"/>
      <c r="L235" s="38"/>
      <c r="M235" s="38"/>
      <c r="N235" s="38"/>
      <c r="O235" s="38"/>
      <c r="P235" s="38"/>
      <c r="Q235" s="38"/>
      <c r="R235" s="38"/>
      <c r="S235" s="38"/>
      <c r="T235" s="38"/>
      <c r="U235" s="38"/>
      <c r="V235" s="38"/>
      <c r="W235" s="38"/>
      <c r="X235" s="38"/>
      <c r="Y235" s="38"/>
      <c r="Z235" s="38"/>
    </row>
    <row r="236" spans="1:26" ht="14.25" customHeight="1" x14ac:dyDescent="0.3">
      <c r="A236" s="36"/>
      <c r="B236" s="37"/>
      <c r="C236" s="37"/>
      <c r="D236" s="37"/>
      <c r="E236" s="37"/>
      <c r="F236" s="37"/>
      <c r="G236" s="37"/>
      <c r="H236" s="37"/>
      <c r="I236" s="37"/>
      <c r="J236" s="37"/>
      <c r="K236" s="38"/>
      <c r="L236" s="38"/>
      <c r="M236" s="38"/>
      <c r="N236" s="38"/>
      <c r="O236" s="38"/>
      <c r="P236" s="38"/>
      <c r="Q236" s="38"/>
      <c r="R236" s="38"/>
      <c r="S236" s="38"/>
      <c r="T236" s="38"/>
      <c r="U236" s="38"/>
      <c r="V236" s="38"/>
      <c r="W236" s="38"/>
      <c r="X236" s="38"/>
      <c r="Y236" s="38"/>
      <c r="Z236" s="38"/>
    </row>
    <row r="237" spans="1:26" ht="14.25" customHeight="1" x14ac:dyDescent="0.3">
      <c r="A237" s="36"/>
      <c r="B237" s="37"/>
      <c r="C237" s="37"/>
      <c r="D237" s="37"/>
      <c r="E237" s="37"/>
      <c r="F237" s="37"/>
      <c r="G237" s="37"/>
      <c r="H237" s="37"/>
      <c r="I237" s="37"/>
      <c r="J237" s="37"/>
      <c r="K237" s="38"/>
      <c r="L237" s="38"/>
      <c r="M237" s="38"/>
      <c r="N237" s="38"/>
      <c r="O237" s="38"/>
      <c r="P237" s="38"/>
      <c r="Q237" s="38"/>
      <c r="R237" s="38"/>
      <c r="S237" s="38"/>
      <c r="T237" s="38"/>
      <c r="U237" s="38"/>
      <c r="V237" s="38"/>
      <c r="W237" s="38"/>
      <c r="X237" s="38"/>
      <c r="Y237" s="38"/>
      <c r="Z237" s="38"/>
    </row>
    <row r="238" spans="1:26" ht="14.25" customHeight="1" x14ac:dyDescent="0.3">
      <c r="A238" s="36"/>
      <c r="B238" s="37"/>
      <c r="C238" s="37"/>
      <c r="D238" s="37"/>
      <c r="E238" s="37"/>
      <c r="F238" s="37"/>
      <c r="G238" s="37"/>
      <c r="H238" s="37"/>
      <c r="I238" s="37"/>
      <c r="J238" s="37"/>
      <c r="K238" s="38"/>
      <c r="L238" s="38"/>
      <c r="M238" s="38"/>
      <c r="N238" s="38"/>
      <c r="O238" s="38"/>
      <c r="P238" s="38"/>
      <c r="Q238" s="38"/>
      <c r="R238" s="38"/>
      <c r="S238" s="38"/>
      <c r="T238" s="38"/>
      <c r="U238" s="38"/>
      <c r="V238" s="38"/>
      <c r="W238" s="38"/>
      <c r="X238" s="38"/>
      <c r="Y238" s="38"/>
      <c r="Z238" s="38"/>
    </row>
    <row r="239" spans="1:26" ht="14.25" customHeight="1" x14ac:dyDescent="0.3">
      <c r="A239" s="36"/>
      <c r="B239" s="37"/>
      <c r="C239" s="37"/>
      <c r="D239" s="37"/>
      <c r="E239" s="37"/>
      <c r="F239" s="37"/>
      <c r="G239" s="37"/>
      <c r="H239" s="37"/>
      <c r="I239" s="37"/>
      <c r="J239" s="37"/>
      <c r="K239" s="38"/>
      <c r="L239" s="38"/>
      <c r="M239" s="38"/>
      <c r="N239" s="38"/>
      <c r="O239" s="38"/>
      <c r="P239" s="38"/>
      <c r="Q239" s="38"/>
      <c r="R239" s="38"/>
      <c r="S239" s="38"/>
      <c r="T239" s="38"/>
      <c r="U239" s="38"/>
      <c r="V239" s="38"/>
      <c r="W239" s="38"/>
      <c r="X239" s="38"/>
      <c r="Y239" s="38"/>
      <c r="Z239" s="38"/>
    </row>
    <row r="240" spans="1:26" ht="14.25" customHeight="1" x14ac:dyDescent="0.3">
      <c r="A240" s="36"/>
      <c r="B240" s="37"/>
      <c r="C240" s="37"/>
      <c r="D240" s="37"/>
      <c r="E240" s="37"/>
      <c r="F240" s="37"/>
      <c r="G240" s="37"/>
      <c r="H240" s="37"/>
      <c r="I240" s="37"/>
      <c r="J240" s="37"/>
      <c r="K240" s="38"/>
      <c r="L240" s="38"/>
      <c r="M240" s="38"/>
      <c r="N240" s="38"/>
      <c r="O240" s="38"/>
      <c r="P240" s="38"/>
      <c r="Q240" s="38"/>
      <c r="R240" s="38"/>
      <c r="S240" s="38"/>
      <c r="T240" s="38"/>
      <c r="U240" s="38"/>
      <c r="V240" s="38"/>
      <c r="W240" s="38"/>
      <c r="X240" s="38"/>
      <c r="Y240" s="38"/>
      <c r="Z240" s="38"/>
    </row>
    <row r="241" spans="1:26" ht="14.25" customHeight="1" x14ac:dyDescent="0.3">
      <c r="A241" s="36"/>
      <c r="B241" s="37"/>
      <c r="C241" s="37"/>
      <c r="D241" s="37"/>
      <c r="E241" s="37"/>
      <c r="F241" s="37"/>
      <c r="G241" s="37"/>
      <c r="H241" s="37"/>
      <c r="I241" s="37"/>
      <c r="J241" s="37"/>
      <c r="K241" s="38"/>
      <c r="L241" s="38"/>
      <c r="M241" s="38"/>
      <c r="N241" s="38"/>
      <c r="O241" s="38"/>
      <c r="P241" s="38"/>
      <c r="Q241" s="38"/>
      <c r="R241" s="38"/>
      <c r="S241" s="38"/>
      <c r="T241" s="38"/>
      <c r="U241" s="38"/>
      <c r="V241" s="38"/>
      <c r="W241" s="38"/>
      <c r="X241" s="38"/>
      <c r="Y241" s="38"/>
      <c r="Z241" s="38"/>
    </row>
    <row r="242" spans="1:26" ht="14.25" customHeight="1" x14ac:dyDescent="0.3">
      <c r="A242" s="36"/>
      <c r="B242" s="37"/>
      <c r="C242" s="37"/>
      <c r="D242" s="37"/>
      <c r="E242" s="37"/>
      <c r="F242" s="37"/>
      <c r="G242" s="37"/>
      <c r="H242" s="37"/>
      <c r="I242" s="37"/>
      <c r="J242" s="37"/>
      <c r="K242" s="38"/>
      <c r="L242" s="38"/>
      <c r="M242" s="38"/>
      <c r="N242" s="38"/>
      <c r="O242" s="38"/>
      <c r="P242" s="38"/>
      <c r="Q242" s="38"/>
      <c r="R242" s="38"/>
      <c r="S242" s="38"/>
      <c r="T242" s="38"/>
      <c r="U242" s="38"/>
      <c r="V242" s="38"/>
      <c r="W242" s="38"/>
      <c r="X242" s="38"/>
      <c r="Y242" s="38"/>
      <c r="Z242" s="38"/>
    </row>
    <row r="243" spans="1:26" ht="14.25" customHeight="1" x14ac:dyDescent="0.3">
      <c r="A243" s="36"/>
      <c r="B243" s="37"/>
      <c r="C243" s="37"/>
      <c r="D243" s="37"/>
      <c r="E243" s="37"/>
      <c r="F243" s="37"/>
      <c r="G243" s="37"/>
      <c r="H243" s="37"/>
      <c r="I243" s="37"/>
      <c r="J243" s="37"/>
      <c r="K243" s="38"/>
      <c r="L243" s="38"/>
      <c r="M243" s="38"/>
      <c r="N243" s="38"/>
      <c r="O243" s="38"/>
      <c r="P243" s="38"/>
      <c r="Q243" s="38"/>
      <c r="R243" s="38"/>
      <c r="S243" s="38"/>
      <c r="T243" s="38"/>
      <c r="U243" s="38"/>
      <c r="V243" s="38"/>
      <c r="W243" s="38"/>
      <c r="X243" s="38"/>
      <c r="Y243" s="38"/>
      <c r="Z243" s="38"/>
    </row>
    <row r="244" spans="1:26" ht="14.25" customHeight="1" x14ac:dyDescent="0.3">
      <c r="A244" s="36"/>
      <c r="B244" s="37"/>
      <c r="C244" s="37"/>
      <c r="D244" s="37"/>
      <c r="E244" s="37"/>
      <c r="F244" s="37"/>
      <c r="G244" s="37"/>
      <c r="H244" s="37"/>
      <c r="I244" s="37"/>
      <c r="J244" s="37"/>
      <c r="K244" s="38"/>
      <c r="L244" s="38"/>
      <c r="M244" s="38"/>
      <c r="N244" s="38"/>
      <c r="O244" s="38"/>
      <c r="P244" s="38"/>
      <c r="Q244" s="38"/>
      <c r="R244" s="38"/>
      <c r="S244" s="38"/>
      <c r="T244" s="38"/>
      <c r="U244" s="38"/>
      <c r="V244" s="38"/>
      <c r="W244" s="38"/>
      <c r="X244" s="38"/>
      <c r="Y244" s="38"/>
      <c r="Z244" s="38"/>
    </row>
    <row r="245" spans="1:26" ht="14.25" customHeight="1" x14ac:dyDescent="0.3">
      <c r="A245" s="36"/>
      <c r="B245" s="37"/>
      <c r="C245" s="37"/>
      <c r="D245" s="37"/>
      <c r="E245" s="37"/>
      <c r="F245" s="37"/>
      <c r="G245" s="37"/>
      <c r="H245" s="37"/>
      <c r="I245" s="37"/>
      <c r="J245" s="37"/>
      <c r="K245" s="38"/>
      <c r="L245" s="38"/>
      <c r="M245" s="38"/>
      <c r="N245" s="38"/>
      <c r="O245" s="38"/>
      <c r="P245" s="38"/>
      <c r="Q245" s="38"/>
      <c r="R245" s="38"/>
      <c r="S245" s="38"/>
      <c r="T245" s="38"/>
      <c r="U245" s="38"/>
      <c r="V245" s="38"/>
      <c r="W245" s="38"/>
      <c r="X245" s="38"/>
      <c r="Y245" s="38"/>
      <c r="Z245" s="38"/>
    </row>
    <row r="246" spans="1:26" ht="14.25" customHeight="1" x14ac:dyDescent="0.3">
      <c r="A246" s="36"/>
      <c r="B246" s="37"/>
      <c r="C246" s="37"/>
      <c r="D246" s="37"/>
      <c r="E246" s="37"/>
      <c r="F246" s="37"/>
      <c r="G246" s="37"/>
      <c r="H246" s="37"/>
      <c r="I246" s="37"/>
      <c r="J246" s="37"/>
      <c r="K246" s="38"/>
      <c r="L246" s="38"/>
      <c r="M246" s="38"/>
      <c r="N246" s="38"/>
      <c r="O246" s="38"/>
      <c r="P246" s="38"/>
      <c r="Q246" s="38"/>
      <c r="R246" s="38"/>
      <c r="S246" s="38"/>
      <c r="T246" s="38"/>
      <c r="U246" s="38"/>
      <c r="V246" s="38"/>
      <c r="W246" s="38"/>
      <c r="X246" s="38"/>
      <c r="Y246" s="38"/>
      <c r="Z246" s="38"/>
    </row>
    <row r="247" spans="1:26" ht="14.25" customHeight="1" x14ac:dyDescent="0.3">
      <c r="A247" s="36"/>
      <c r="B247" s="37"/>
      <c r="C247" s="37"/>
      <c r="D247" s="37"/>
      <c r="E247" s="37"/>
      <c r="F247" s="37"/>
      <c r="G247" s="37"/>
      <c r="H247" s="37"/>
      <c r="I247" s="37"/>
      <c r="J247" s="37"/>
      <c r="K247" s="38"/>
      <c r="L247" s="38"/>
      <c r="M247" s="38"/>
      <c r="N247" s="38"/>
      <c r="O247" s="38"/>
      <c r="P247" s="38"/>
      <c r="Q247" s="38"/>
      <c r="R247" s="38"/>
      <c r="S247" s="38"/>
      <c r="T247" s="38"/>
      <c r="U247" s="38"/>
      <c r="V247" s="38"/>
      <c r="W247" s="38"/>
      <c r="X247" s="38"/>
      <c r="Y247" s="38"/>
      <c r="Z247" s="38"/>
    </row>
    <row r="248" spans="1:26" ht="14.25" customHeight="1" x14ac:dyDescent="0.3">
      <c r="A248" s="36"/>
      <c r="B248" s="37"/>
      <c r="C248" s="37"/>
      <c r="D248" s="37"/>
      <c r="E248" s="37"/>
      <c r="F248" s="37"/>
      <c r="G248" s="37"/>
      <c r="H248" s="37"/>
      <c r="I248" s="37"/>
      <c r="J248" s="37"/>
      <c r="K248" s="38"/>
      <c r="L248" s="38"/>
      <c r="M248" s="38"/>
      <c r="N248" s="38"/>
      <c r="O248" s="38"/>
      <c r="P248" s="38"/>
      <c r="Q248" s="38"/>
      <c r="R248" s="38"/>
      <c r="S248" s="38"/>
      <c r="T248" s="38"/>
      <c r="U248" s="38"/>
      <c r="V248" s="38"/>
      <c r="W248" s="38"/>
      <c r="X248" s="38"/>
      <c r="Y248" s="38"/>
      <c r="Z248" s="38"/>
    </row>
    <row r="249" spans="1:26" ht="14.25" customHeight="1" x14ac:dyDescent="0.3">
      <c r="A249" s="36"/>
      <c r="B249" s="37"/>
      <c r="C249" s="37"/>
      <c r="D249" s="37"/>
      <c r="E249" s="37"/>
      <c r="F249" s="37"/>
      <c r="G249" s="37"/>
      <c r="H249" s="37"/>
      <c r="I249" s="37"/>
      <c r="J249" s="37"/>
      <c r="K249" s="38"/>
      <c r="L249" s="38"/>
      <c r="M249" s="38"/>
      <c r="N249" s="38"/>
      <c r="O249" s="38"/>
      <c r="P249" s="38"/>
      <c r="Q249" s="38"/>
      <c r="R249" s="38"/>
      <c r="S249" s="38"/>
      <c r="T249" s="38"/>
      <c r="U249" s="38"/>
      <c r="V249" s="38"/>
      <c r="W249" s="38"/>
      <c r="X249" s="38"/>
      <c r="Y249" s="38"/>
      <c r="Z249" s="38"/>
    </row>
    <row r="250" spans="1:26" ht="14.25" customHeight="1" x14ac:dyDescent="0.3">
      <c r="A250" s="36"/>
      <c r="B250" s="37"/>
      <c r="C250" s="37"/>
      <c r="D250" s="37"/>
      <c r="E250" s="37"/>
      <c r="F250" s="37"/>
      <c r="G250" s="37"/>
      <c r="H250" s="37"/>
      <c r="I250" s="37"/>
      <c r="J250" s="37"/>
      <c r="K250" s="38"/>
      <c r="L250" s="38"/>
      <c r="M250" s="38"/>
      <c r="N250" s="38"/>
      <c r="O250" s="38"/>
      <c r="P250" s="38"/>
      <c r="Q250" s="38"/>
      <c r="R250" s="38"/>
      <c r="S250" s="38"/>
      <c r="T250" s="38"/>
      <c r="U250" s="38"/>
      <c r="V250" s="38"/>
      <c r="W250" s="38"/>
      <c r="X250" s="38"/>
      <c r="Y250" s="38"/>
      <c r="Z250" s="38"/>
    </row>
    <row r="251" spans="1:26" ht="14.25" customHeight="1" x14ac:dyDescent="0.3">
      <c r="A251" s="36"/>
      <c r="B251" s="37"/>
      <c r="C251" s="37"/>
      <c r="D251" s="37"/>
      <c r="E251" s="37"/>
      <c r="F251" s="37"/>
      <c r="G251" s="37"/>
      <c r="H251" s="37"/>
      <c r="I251" s="37"/>
      <c r="J251" s="37"/>
      <c r="K251" s="38"/>
      <c r="L251" s="38"/>
      <c r="M251" s="38"/>
      <c r="N251" s="38"/>
      <c r="O251" s="38"/>
      <c r="P251" s="38"/>
      <c r="Q251" s="38"/>
      <c r="R251" s="38"/>
      <c r="S251" s="38"/>
      <c r="T251" s="38"/>
      <c r="U251" s="38"/>
      <c r="V251" s="38"/>
      <c r="W251" s="38"/>
      <c r="X251" s="38"/>
      <c r="Y251" s="38"/>
      <c r="Z251" s="38"/>
    </row>
    <row r="252" spans="1:26" ht="14.25" customHeight="1" x14ac:dyDescent="0.3">
      <c r="A252" s="36"/>
      <c r="B252" s="37"/>
      <c r="C252" s="37"/>
      <c r="D252" s="37"/>
      <c r="E252" s="37"/>
      <c r="F252" s="37"/>
      <c r="G252" s="37"/>
      <c r="H252" s="37"/>
      <c r="I252" s="37"/>
      <c r="J252" s="37"/>
      <c r="K252" s="38"/>
      <c r="L252" s="38"/>
      <c r="M252" s="38"/>
      <c r="N252" s="38"/>
      <c r="O252" s="38"/>
      <c r="P252" s="38"/>
      <c r="Q252" s="38"/>
      <c r="R252" s="38"/>
      <c r="S252" s="38"/>
      <c r="T252" s="38"/>
      <c r="U252" s="38"/>
      <c r="V252" s="38"/>
      <c r="W252" s="38"/>
      <c r="X252" s="38"/>
      <c r="Y252" s="38"/>
      <c r="Z252" s="38"/>
    </row>
    <row r="253" spans="1:26" ht="14.25" customHeight="1" x14ac:dyDescent="0.3">
      <c r="A253" s="36"/>
      <c r="B253" s="37"/>
      <c r="C253" s="37"/>
      <c r="D253" s="37"/>
      <c r="E253" s="37"/>
      <c r="F253" s="37"/>
      <c r="G253" s="37"/>
      <c r="H253" s="37"/>
      <c r="I253" s="37"/>
      <c r="J253" s="37"/>
      <c r="K253" s="38"/>
      <c r="L253" s="38"/>
      <c r="M253" s="38"/>
      <c r="N253" s="38"/>
      <c r="O253" s="38"/>
      <c r="P253" s="38"/>
      <c r="Q253" s="38"/>
      <c r="R253" s="38"/>
      <c r="S253" s="38"/>
      <c r="T253" s="38"/>
      <c r="U253" s="38"/>
      <c r="V253" s="38"/>
      <c r="W253" s="38"/>
      <c r="X253" s="38"/>
      <c r="Y253" s="38"/>
      <c r="Z253" s="38"/>
    </row>
    <row r="254" spans="1:26" ht="14.25" customHeight="1" x14ac:dyDescent="0.3">
      <c r="A254" s="36"/>
      <c r="B254" s="37"/>
      <c r="C254" s="37"/>
      <c r="D254" s="37"/>
      <c r="E254" s="37"/>
      <c r="F254" s="37"/>
      <c r="G254" s="37"/>
      <c r="H254" s="37"/>
      <c r="I254" s="37"/>
      <c r="J254" s="37"/>
      <c r="K254" s="38"/>
      <c r="L254" s="38"/>
      <c r="M254" s="38"/>
      <c r="N254" s="38"/>
      <c r="O254" s="38"/>
      <c r="P254" s="38"/>
      <c r="Q254" s="38"/>
      <c r="R254" s="38"/>
      <c r="S254" s="38"/>
      <c r="T254" s="38"/>
      <c r="U254" s="38"/>
      <c r="V254" s="38"/>
      <c r="W254" s="38"/>
      <c r="X254" s="38"/>
      <c r="Y254" s="38"/>
      <c r="Z254" s="38"/>
    </row>
    <row r="255" spans="1:26" ht="14.25" customHeight="1" x14ac:dyDescent="0.3">
      <c r="A255" s="36"/>
      <c r="B255" s="37"/>
      <c r="C255" s="37"/>
      <c r="D255" s="37"/>
      <c r="E255" s="37"/>
      <c r="F255" s="37"/>
      <c r="G255" s="37"/>
      <c r="H255" s="37"/>
      <c r="I255" s="37"/>
      <c r="J255" s="37"/>
      <c r="K255" s="38"/>
      <c r="L255" s="38"/>
      <c r="M255" s="38"/>
      <c r="N255" s="38"/>
      <c r="O255" s="38"/>
      <c r="P255" s="38"/>
      <c r="Q255" s="38"/>
      <c r="R255" s="38"/>
      <c r="S255" s="38"/>
      <c r="T255" s="38"/>
      <c r="U255" s="38"/>
      <c r="V255" s="38"/>
      <c r="W255" s="38"/>
      <c r="X255" s="38"/>
      <c r="Y255" s="38"/>
      <c r="Z255" s="38"/>
    </row>
    <row r="256" spans="1:26" ht="14.25" customHeight="1" x14ac:dyDescent="0.3">
      <c r="A256" s="36"/>
      <c r="B256" s="37"/>
      <c r="C256" s="37"/>
      <c r="D256" s="37"/>
      <c r="E256" s="37"/>
      <c r="F256" s="37"/>
      <c r="G256" s="37"/>
      <c r="H256" s="37"/>
      <c r="I256" s="37"/>
      <c r="J256" s="37"/>
      <c r="K256" s="38"/>
      <c r="L256" s="38"/>
      <c r="M256" s="38"/>
      <c r="N256" s="38"/>
      <c r="O256" s="38"/>
      <c r="P256" s="38"/>
      <c r="Q256" s="38"/>
      <c r="R256" s="38"/>
      <c r="S256" s="38"/>
      <c r="T256" s="38"/>
      <c r="U256" s="38"/>
      <c r="V256" s="38"/>
      <c r="W256" s="38"/>
      <c r="X256" s="38"/>
      <c r="Y256" s="38"/>
      <c r="Z256" s="38"/>
    </row>
    <row r="257" spans="1:26" ht="14.25" customHeight="1" x14ac:dyDescent="0.3">
      <c r="A257" s="36"/>
      <c r="B257" s="37"/>
      <c r="C257" s="37"/>
      <c r="D257" s="37"/>
      <c r="E257" s="37"/>
      <c r="F257" s="37"/>
      <c r="G257" s="37"/>
      <c r="H257" s="37"/>
      <c r="I257" s="37"/>
      <c r="J257" s="37"/>
      <c r="K257" s="38"/>
      <c r="L257" s="38"/>
      <c r="M257" s="38"/>
      <c r="N257" s="38"/>
      <c r="O257" s="38"/>
      <c r="P257" s="38"/>
      <c r="Q257" s="38"/>
      <c r="R257" s="38"/>
      <c r="S257" s="38"/>
      <c r="T257" s="38"/>
      <c r="U257" s="38"/>
      <c r="V257" s="38"/>
      <c r="W257" s="38"/>
      <c r="X257" s="38"/>
      <c r="Y257" s="38"/>
      <c r="Z257" s="38"/>
    </row>
    <row r="258" spans="1:26" ht="14.25" customHeight="1" x14ac:dyDescent="0.3">
      <c r="A258" s="36"/>
      <c r="B258" s="37"/>
      <c r="C258" s="37"/>
      <c r="D258" s="37"/>
      <c r="E258" s="37"/>
      <c r="F258" s="37"/>
      <c r="G258" s="37"/>
      <c r="H258" s="37"/>
      <c r="I258" s="37"/>
      <c r="J258" s="37"/>
      <c r="K258" s="38"/>
      <c r="L258" s="38"/>
      <c r="M258" s="38"/>
      <c r="N258" s="38"/>
      <c r="O258" s="38"/>
      <c r="P258" s="38"/>
      <c r="Q258" s="38"/>
      <c r="R258" s="38"/>
      <c r="S258" s="38"/>
      <c r="T258" s="38"/>
      <c r="U258" s="38"/>
      <c r="V258" s="38"/>
      <c r="W258" s="38"/>
      <c r="X258" s="38"/>
      <c r="Y258" s="38"/>
      <c r="Z258" s="38"/>
    </row>
    <row r="259" spans="1:26" ht="14.25" customHeight="1" x14ac:dyDescent="0.3">
      <c r="A259" s="36"/>
      <c r="B259" s="37"/>
      <c r="C259" s="37"/>
      <c r="D259" s="37"/>
      <c r="E259" s="37"/>
      <c r="F259" s="37"/>
      <c r="G259" s="37"/>
      <c r="H259" s="37"/>
      <c r="I259" s="37"/>
      <c r="J259" s="37"/>
      <c r="K259" s="38"/>
      <c r="L259" s="38"/>
      <c r="M259" s="38"/>
      <c r="N259" s="38"/>
      <c r="O259" s="38"/>
      <c r="P259" s="38"/>
      <c r="Q259" s="38"/>
      <c r="R259" s="38"/>
      <c r="S259" s="38"/>
      <c r="T259" s="38"/>
      <c r="U259" s="38"/>
      <c r="V259" s="38"/>
      <c r="W259" s="38"/>
      <c r="X259" s="38"/>
      <c r="Y259" s="38"/>
      <c r="Z259" s="38"/>
    </row>
    <row r="260" spans="1:26" ht="14.25" customHeight="1" x14ac:dyDescent="0.3">
      <c r="A260" s="36"/>
      <c r="B260" s="37"/>
      <c r="C260" s="37"/>
      <c r="D260" s="37"/>
      <c r="E260" s="37"/>
      <c r="F260" s="37"/>
      <c r="G260" s="37"/>
      <c r="H260" s="37"/>
      <c r="I260" s="37"/>
      <c r="J260" s="37"/>
      <c r="K260" s="38"/>
      <c r="L260" s="38"/>
      <c r="M260" s="38"/>
      <c r="N260" s="38"/>
      <c r="O260" s="38"/>
      <c r="P260" s="38"/>
      <c r="Q260" s="38"/>
      <c r="R260" s="38"/>
      <c r="S260" s="38"/>
      <c r="T260" s="38"/>
      <c r="U260" s="38"/>
      <c r="V260" s="38"/>
      <c r="W260" s="38"/>
      <c r="X260" s="38"/>
      <c r="Y260" s="38"/>
      <c r="Z260" s="38"/>
    </row>
    <row r="261" spans="1:26" ht="14.25" customHeight="1" x14ac:dyDescent="0.3">
      <c r="A261" s="36"/>
      <c r="B261" s="37"/>
      <c r="C261" s="37"/>
      <c r="D261" s="37"/>
      <c r="E261" s="37"/>
      <c r="F261" s="37"/>
      <c r="G261" s="37"/>
      <c r="H261" s="37"/>
      <c r="I261" s="37"/>
      <c r="J261" s="37"/>
      <c r="K261" s="38"/>
      <c r="L261" s="38"/>
      <c r="M261" s="38"/>
      <c r="N261" s="38"/>
      <c r="O261" s="38"/>
      <c r="P261" s="38"/>
      <c r="Q261" s="38"/>
      <c r="R261" s="38"/>
      <c r="S261" s="38"/>
      <c r="T261" s="38"/>
      <c r="U261" s="38"/>
      <c r="V261" s="38"/>
      <c r="W261" s="38"/>
      <c r="X261" s="38"/>
      <c r="Y261" s="38"/>
      <c r="Z261" s="38"/>
    </row>
    <row r="262" spans="1:26" ht="14.25" customHeight="1" x14ac:dyDescent="0.3">
      <c r="A262" s="36"/>
      <c r="B262" s="37"/>
      <c r="C262" s="37"/>
      <c r="D262" s="37"/>
      <c r="E262" s="37"/>
      <c r="F262" s="37"/>
      <c r="G262" s="37"/>
      <c r="H262" s="37"/>
      <c r="I262" s="37"/>
      <c r="J262" s="37"/>
      <c r="K262" s="38"/>
      <c r="L262" s="38"/>
      <c r="M262" s="38"/>
      <c r="N262" s="38"/>
      <c r="O262" s="38"/>
      <c r="P262" s="38"/>
      <c r="Q262" s="38"/>
      <c r="R262" s="38"/>
      <c r="S262" s="38"/>
      <c r="T262" s="38"/>
      <c r="U262" s="38"/>
      <c r="V262" s="38"/>
      <c r="W262" s="38"/>
      <c r="X262" s="38"/>
      <c r="Y262" s="38"/>
      <c r="Z262" s="38"/>
    </row>
    <row r="263" spans="1:26" ht="14.25" customHeight="1" x14ac:dyDescent="0.3">
      <c r="A263" s="36"/>
      <c r="B263" s="37"/>
      <c r="C263" s="37"/>
      <c r="D263" s="37"/>
      <c r="E263" s="37"/>
      <c r="F263" s="37"/>
      <c r="G263" s="37"/>
      <c r="H263" s="37"/>
      <c r="I263" s="37"/>
      <c r="J263" s="37"/>
      <c r="K263" s="38"/>
      <c r="L263" s="38"/>
      <c r="M263" s="38"/>
      <c r="N263" s="38"/>
      <c r="O263" s="38"/>
      <c r="P263" s="38"/>
      <c r="Q263" s="38"/>
      <c r="R263" s="38"/>
      <c r="S263" s="38"/>
      <c r="T263" s="38"/>
      <c r="U263" s="38"/>
      <c r="V263" s="38"/>
      <c r="W263" s="38"/>
      <c r="X263" s="38"/>
      <c r="Y263" s="38"/>
      <c r="Z263" s="38"/>
    </row>
    <row r="264" spans="1:26" ht="14.25" customHeight="1" x14ac:dyDescent="0.3">
      <c r="A264" s="36"/>
      <c r="B264" s="37"/>
      <c r="C264" s="37"/>
      <c r="D264" s="37"/>
      <c r="E264" s="37"/>
      <c r="F264" s="37"/>
      <c r="G264" s="37"/>
      <c r="H264" s="37"/>
      <c r="I264" s="37"/>
      <c r="J264" s="37"/>
      <c r="K264" s="38"/>
      <c r="L264" s="38"/>
      <c r="M264" s="38"/>
      <c r="N264" s="38"/>
      <c r="O264" s="38"/>
      <c r="P264" s="38"/>
      <c r="Q264" s="38"/>
      <c r="R264" s="38"/>
      <c r="S264" s="38"/>
      <c r="T264" s="38"/>
      <c r="U264" s="38"/>
      <c r="V264" s="38"/>
      <c r="W264" s="38"/>
      <c r="X264" s="38"/>
      <c r="Y264" s="38"/>
      <c r="Z264" s="38"/>
    </row>
    <row r="265" spans="1:26" ht="14.25" customHeight="1" x14ac:dyDescent="0.3">
      <c r="A265" s="36"/>
      <c r="B265" s="37"/>
      <c r="C265" s="37"/>
      <c r="D265" s="37"/>
      <c r="E265" s="37"/>
      <c r="F265" s="37"/>
      <c r="G265" s="37"/>
      <c r="H265" s="37"/>
      <c r="I265" s="37"/>
      <c r="J265" s="37"/>
      <c r="K265" s="38"/>
      <c r="L265" s="38"/>
      <c r="M265" s="38"/>
      <c r="N265" s="38"/>
      <c r="O265" s="38"/>
      <c r="P265" s="38"/>
      <c r="Q265" s="38"/>
      <c r="R265" s="38"/>
      <c r="S265" s="38"/>
      <c r="T265" s="38"/>
      <c r="U265" s="38"/>
      <c r="V265" s="38"/>
      <c r="W265" s="38"/>
      <c r="X265" s="38"/>
      <c r="Y265" s="38"/>
      <c r="Z265" s="38"/>
    </row>
    <row r="266" spans="1:26" ht="14.25" customHeight="1" x14ac:dyDescent="0.3">
      <c r="A266" s="36"/>
      <c r="B266" s="37"/>
      <c r="C266" s="37"/>
      <c r="D266" s="37"/>
      <c r="E266" s="37"/>
      <c r="F266" s="37"/>
      <c r="G266" s="37"/>
      <c r="H266" s="37"/>
      <c r="I266" s="37"/>
      <c r="J266" s="37"/>
      <c r="K266" s="38"/>
      <c r="L266" s="38"/>
      <c r="M266" s="38"/>
      <c r="N266" s="38"/>
      <c r="O266" s="38"/>
      <c r="P266" s="38"/>
      <c r="Q266" s="38"/>
      <c r="R266" s="38"/>
      <c r="S266" s="38"/>
      <c r="T266" s="38"/>
      <c r="U266" s="38"/>
      <c r="V266" s="38"/>
      <c r="W266" s="38"/>
      <c r="X266" s="38"/>
      <c r="Y266" s="38"/>
      <c r="Z266" s="38"/>
    </row>
    <row r="267" spans="1:26" ht="14.25" customHeight="1" x14ac:dyDescent="0.3">
      <c r="A267" s="36"/>
      <c r="B267" s="37"/>
      <c r="C267" s="37"/>
      <c r="D267" s="37"/>
      <c r="E267" s="37"/>
      <c r="F267" s="37"/>
      <c r="G267" s="37"/>
      <c r="H267" s="37"/>
      <c r="I267" s="37"/>
      <c r="J267" s="37"/>
      <c r="K267" s="38"/>
      <c r="L267" s="38"/>
      <c r="M267" s="38"/>
      <c r="N267" s="38"/>
      <c r="O267" s="38"/>
      <c r="P267" s="38"/>
      <c r="Q267" s="38"/>
      <c r="R267" s="38"/>
      <c r="S267" s="38"/>
      <c r="T267" s="38"/>
      <c r="U267" s="38"/>
      <c r="V267" s="38"/>
      <c r="W267" s="38"/>
      <c r="X267" s="38"/>
      <c r="Y267" s="38"/>
      <c r="Z267" s="38"/>
    </row>
    <row r="268" spans="1:26" ht="14.25" customHeight="1" x14ac:dyDescent="0.3">
      <c r="A268" s="36"/>
      <c r="B268" s="37"/>
      <c r="C268" s="37"/>
      <c r="D268" s="37"/>
      <c r="E268" s="37"/>
      <c r="F268" s="37"/>
      <c r="G268" s="37"/>
      <c r="H268" s="37"/>
      <c r="I268" s="37"/>
      <c r="J268" s="37"/>
      <c r="K268" s="38"/>
      <c r="L268" s="38"/>
      <c r="M268" s="38"/>
      <c r="N268" s="38"/>
      <c r="O268" s="38"/>
      <c r="P268" s="38"/>
      <c r="Q268" s="38"/>
      <c r="R268" s="38"/>
      <c r="S268" s="38"/>
      <c r="T268" s="38"/>
      <c r="U268" s="38"/>
      <c r="V268" s="38"/>
      <c r="W268" s="38"/>
      <c r="X268" s="38"/>
      <c r="Y268" s="38"/>
      <c r="Z268" s="38"/>
    </row>
    <row r="269" spans="1:26" ht="14.25" customHeight="1" x14ac:dyDescent="0.3">
      <c r="A269" s="36"/>
      <c r="B269" s="37"/>
      <c r="C269" s="37"/>
      <c r="D269" s="37"/>
      <c r="E269" s="37"/>
      <c r="F269" s="37"/>
      <c r="G269" s="37"/>
      <c r="H269" s="37"/>
      <c r="I269" s="37"/>
      <c r="J269" s="37"/>
      <c r="K269" s="38"/>
      <c r="L269" s="38"/>
      <c r="M269" s="38"/>
      <c r="N269" s="38"/>
      <c r="O269" s="38"/>
      <c r="P269" s="38"/>
      <c r="Q269" s="38"/>
      <c r="R269" s="38"/>
      <c r="S269" s="38"/>
      <c r="T269" s="38"/>
      <c r="U269" s="38"/>
      <c r="V269" s="38"/>
      <c r="W269" s="38"/>
      <c r="X269" s="38"/>
      <c r="Y269" s="38"/>
      <c r="Z269" s="38"/>
    </row>
    <row r="270" spans="1:26" ht="14.25" customHeight="1" x14ac:dyDescent="0.3">
      <c r="A270" s="36"/>
      <c r="B270" s="37"/>
      <c r="C270" s="37"/>
      <c r="D270" s="37"/>
      <c r="E270" s="37"/>
      <c r="F270" s="37"/>
      <c r="G270" s="37"/>
      <c r="H270" s="37"/>
      <c r="I270" s="37"/>
      <c r="J270" s="37"/>
      <c r="K270" s="38"/>
      <c r="L270" s="38"/>
      <c r="M270" s="38"/>
      <c r="N270" s="38"/>
      <c r="O270" s="38"/>
      <c r="P270" s="38"/>
      <c r="Q270" s="38"/>
      <c r="R270" s="38"/>
      <c r="S270" s="38"/>
      <c r="T270" s="38"/>
      <c r="U270" s="38"/>
      <c r="V270" s="38"/>
      <c r="W270" s="38"/>
      <c r="X270" s="38"/>
      <c r="Y270" s="38"/>
      <c r="Z270" s="38"/>
    </row>
    <row r="271" spans="1:26" ht="14.25" customHeight="1" x14ac:dyDescent="0.3">
      <c r="A271" s="36"/>
      <c r="B271" s="37"/>
      <c r="C271" s="37"/>
      <c r="D271" s="37"/>
      <c r="E271" s="37"/>
      <c r="F271" s="37"/>
      <c r="G271" s="37"/>
      <c r="H271" s="37"/>
      <c r="I271" s="37"/>
      <c r="J271" s="37"/>
      <c r="K271" s="38"/>
      <c r="L271" s="38"/>
      <c r="M271" s="38"/>
      <c r="N271" s="38"/>
      <c r="O271" s="38"/>
      <c r="P271" s="38"/>
      <c r="Q271" s="38"/>
      <c r="R271" s="38"/>
      <c r="S271" s="38"/>
      <c r="T271" s="38"/>
      <c r="U271" s="38"/>
      <c r="V271" s="38"/>
      <c r="W271" s="38"/>
      <c r="X271" s="38"/>
      <c r="Y271" s="38"/>
      <c r="Z271" s="38"/>
    </row>
    <row r="272" spans="1:26" ht="14.25" customHeight="1" x14ac:dyDescent="0.3">
      <c r="A272" s="36"/>
      <c r="B272" s="37"/>
      <c r="C272" s="37"/>
      <c r="D272" s="37"/>
      <c r="E272" s="37"/>
      <c r="F272" s="37"/>
      <c r="G272" s="37"/>
      <c r="H272" s="37"/>
      <c r="I272" s="37"/>
      <c r="J272" s="37"/>
      <c r="K272" s="38"/>
      <c r="L272" s="38"/>
      <c r="M272" s="38"/>
      <c r="N272" s="38"/>
      <c r="O272" s="38"/>
      <c r="P272" s="38"/>
      <c r="Q272" s="38"/>
      <c r="R272" s="38"/>
      <c r="S272" s="38"/>
      <c r="T272" s="38"/>
      <c r="U272" s="38"/>
      <c r="V272" s="38"/>
      <c r="W272" s="38"/>
      <c r="X272" s="38"/>
      <c r="Y272" s="38"/>
      <c r="Z272" s="38"/>
    </row>
    <row r="273" spans="1:26" ht="14.25" customHeight="1" x14ac:dyDescent="0.3">
      <c r="A273" s="36"/>
      <c r="B273" s="37"/>
      <c r="C273" s="37"/>
      <c r="D273" s="37"/>
      <c r="E273" s="37"/>
      <c r="F273" s="37"/>
      <c r="G273" s="37"/>
      <c r="H273" s="37"/>
      <c r="I273" s="37"/>
      <c r="J273" s="37"/>
      <c r="K273" s="38"/>
      <c r="L273" s="38"/>
      <c r="M273" s="38"/>
      <c r="N273" s="38"/>
      <c r="O273" s="38"/>
      <c r="P273" s="38"/>
      <c r="Q273" s="38"/>
      <c r="R273" s="38"/>
      <c r="S273" s="38"/>
      <c r="T273" s="38"/>
      <c r="U273" s="38"/>
      <c r="V273" s="38"/>
      <c r="W273" s="38"/>
      <c r="X273" s="38"/>
      <c r="Y273" s="38"/>
      <c r="Z273" s="38"/>
    </row>
    <row r="274" spans="1:26" ht="14.25" customHeight="1" x14ac:dyDescent="0.3">
      <c r="A274" s="36"/>
      <c r="B274" s="37"/>
      <c r="C274" s="37"/>
      <c r="D274" s="37"/>
      <c r="E274" s="37"/>
      <c r="F274" s="37"/>
      <c r="G274" s="37"/>
      <c r="H274" s="37"/>
      <c r="I274" s="37"/>
      <c r="J274" s="37"/>
      <c r="K274" s="38"/>
      <c r="L274" s="38"/>
      <c r="M274" s="38"/>
      <c r="N274" s="38"/>
      <c r="O274" s="38"/>
      <c r="P274" s="38"/>
      <c r="Q274" s="38"/>
      <c r="R274" s="38"/>
      <c r="S274" s="38"/>
      <c r="T274" s="38"/>
      <c r="U274" s="38"/>
      <c r="V274" s="38"/>
      <c r="W274" s="38"/>
      <c r="X274" s="38"/>
      <c r="Y274" s="38"/>
      <c r="Z274" s="38"/>
    </row>
    <row r="275" spans="1:26" ht="14.25" customHeight="1" x14ac:dyDescent="0.3">
      <c r="A275" s="36"/>
      <c r="B275" s="37"/>
      <c r="C275" s="37"/>
      <c r="D275" s="37"/>
      <c r="E275" s="37"/>
      <c r="F275" s="37"/>
      <c r="G275" s="37"/>
      <c r="H275" s="37"/>
      <c r="I275" s="37"/>
      <c r="J275" s="37"/>
      <c r="K275" s="38"/>
      <c r="L275" s="38"/>
      <c r="M275" s="38"/>
      <c r="N275" s="38"/>
      <c r="O275" s="38"/>
      <c r="P275" s="38"/>
      <c r="Q275" s="38"/>
      <c r="R275" s="38"/>
      <c r="S275" s="38"/>
      <c r="T275" s="38"/>
      <c r="U275" s="38"/>
      <c r="V275" s="38"/>
      <c r="W275" s="38"/>
      <c r="X275" s="38"/>
      <c r="Y275" s="38"/>
      <c r="Z275" s="38"/>
    </row>
    <row r="276" spans="1:26" ht="14.25" customHeight="1" x14ac:dyDescent="0.3">
      <c r="A276" s="36"/>
      <c r="B276" s="37"/>
      <c r="C276" s="37"/>
      <c r="D276" s="37"/>
      <c r="E276" s="37"/>
      <c r="F276" s="37"/>
      <c r="G276" s="37"/>
      <c r="H276" s="37"/>
      <c r="I276" s="37"/>
      <c r="J276" s="37"/>
      <c r="K276" s="38"/>
      <c r="L276" s="38"/>
      <c r="M276" s="38"/>
      <c r="N276" s="38"/>
      <c r="O276" s="38"/>
      <c r="P276" s="38"/>
      <c r="Q276" s="38"/>
      <c r="R276" s="38"/>
      <c r="S276" s="38"/>
      <c r="T276" s="38"/>
      <c r="U276" s="38"/>
      <c r="V276" s="38"/>
      <c r="W276" s="38"/>
      <c r="X276" s="38"/>
      <c r="Y276" s="38"/>
      <c r="Z276" s="38"/>
    </row>
    <row r="277" spans="1:26" ht="14.25" customHeight="1" x14ac:dyDescent="0.3">
      <c r="A277" s="36"/>
      <c r="B277" s="37"/>
      <c r="C277" s="37"/>
      <c r="D277" s="37"/>
      <c r="E277" s="37"/>
      <c r="F277" s="37"/>
      <c r="G277" s="37"/>
      <c r="H277" s="37"/>
      <c r="I277" s="37"/>
      <c r="J277" s="37"/>
      <c r="K277" s="38"/>
      <c r="L277" s="38"/>
      <c r="M277" s="38"/>
      <c r="N277" s="38"/>
      <c r="O277" s="38"/>
      <c r="P277" s="38"/>
      <c r="Q277" s="38"/>
      <c r="R277" s="38"/>
      <c r="S277" s="38"/>
      <c r="T277" s="38"/>
      <c r="U277" s="38"/>
      <c r="V277" s="38"/>
      <c r="W277" s="38"/>
      <c r="X277" s="38"/>
      <c r="Y277" s="38"/>
      <c r="Z277" s="38"/>
    </row>
    <row r="278" spans="1:26" ht="14.25" customHeight="1" x14ac:dyDescent="0.3">
      <c r="A278" s="36"/>
      <c r="B278" s="37"/>
      <c r="C278" s="37"/>
      <c r="D278" s="37"/>
      <c r="E278" s="37"/>
      <c r="F278" s="37"/>
      <c r="G278" s="37"/>
      <c r="H278" s="37"/>
      <c r="I278" s="37"/>
      <c r="J278" s="37"/>
      <c r="K278" s="38"/>
      <c r="L278" s="38"/>
      <c r="M278" s="38"/>
      <c r="N278" s="38"/>
      <c r="O278" s="38"/>
      <c r="P278" s="38"/>
      <c r="Q278" s="38"/>
      <c r="R278" s="38"/>
      <c r="S278" s="38"/>
      <c r="T278" s="38"/>
      <c r="U278" s="38"/>
      <c r="V278" s="38"/>
      <c r="W278" s="38"/>
      <c r="X278" s="38"/>
      <c r="Y278" s="38"/>
      <c r="Z278" s="38"/>
    </row>
    <row r="279" spans="1:26" ht="14.25" customHeight="1" x14ac:dyDescent="0.3">
      <c r="A279" s="36"/>
      <c r="B279" s="37"/>
      <c r="C279" s="37"/>
      <c r="D279" s="37"/>
      <c r="E279" s="37"/>
      <c r="F279" s="37"/>
      <c r="G279" s="37"/>
      <c r="H279" s="37"/>
      <c r="I279" s="37"/>
      <c r="J279" s="37"/>
      <c r="K279" s="38"/>
      <c r="L279" s="38"/>
      <c r="M279" s="38"/>
      <c r="N279" s="38"/>
      <c r="O279" s="38"/>
      <c r="P279" s="38"/>
      <c r="Q279" s="38"/>
      <c r="R279" s="38"/>
      <c r="S279" s="38"/>
      <c r="T279" s="38"/>
      <c r="U279" s="38"/>
      <c r="V279" s="38"/>
      <c r="W279" s="38"/>
      <c r="X279" s="38"/>
      <c r="Y279" s="38"/>
      <c r="Z279" s="38"/>
    </row>
    <row r="280" spans="1:26" ht="14.25" customHeight="1" x14ac:dyDescent="0.3">
      <c r="A280" s="36"/>
      <c r="B280" s="37"/>
      <c r="C280" s="37"/>
      <c r="D280" s="37"/>
      <c r="E280" s="37"/>
      <c r="F280" s="37"/>
      <c r="G280" s="37"/>
      <c r="H280" s="37"/>
      <c r="I280" s="37"/>
      <c r="J280" s="37"/>
      <c r="K280" s="38"/>
      <c r="L280" s="38"/>
      <c r="M280" s="38"/>
      <c r="N280" s="38"/>
      <c r="O280" s="38"/>
      <c r="P280" s="38"/>
      <c r="Q280" s="38"/>
      <c r="R280" s="38"/>
      <c r="S280" s="38"/>
      <c r="T280" s="38"/>
      <c r="U280" s="38"/>
      <c r="V280" s="38"/>
      <c r="W280" s="38"/>
      <c r="X280" s="38"/>
      <c r="Y280" s="38"/>
      <c r="Z280" s="38"/>
    </row>
    <row r="281" spans="1:26" ht="14.25" customHeight="1" x14ac:dyDescent="0.3">
      <c r="A281" s="36"/>
      <c r="B281" s="37"/>
      <c r="C281" s="37"/>
      <c r="D281" s="37"/>
      <c r="E281" s="37"/>
      <c r="F281" s="37"/>
      <c r="G281" s="37"/>
      <c r="H281" s="37"/>
      <c r="I281" s="37"/>
      <c r="J281" s="37"/>
      <c r="K281" s="38"/>
      <c r="L281" s="38"/>
      <c r="M281" s="38"/>
      <c r="N281" s="38"/>
      <c r="O281" s="38"/>
      <c r="P281" s="38"/>
      <c r="Q281" s="38"/>
      <c r="R281" s="38"/>
      <c r="S281" s="38"/>
      <c r="T281" s="38"/>
      <c r="U281" s="38"/>
      <c r="V281" s="38"/>
      <c r="W281" s="38"/>
      <c r="X281" s="38"/>
      <c r="Y281" s="38"/>
      <c r="Z281" s="38"/>
    </row>
    <row r="282" spans="1:26" ht="14.25" customHeight="1" x14ac:dyDescent="0.3">
      <c r="A282" s="36"/>
      <c r="B282" s="37"/>
      <c r="C282" s="37"/>
      <c r="D282" s="37"/>
      <c r="E282" s="37"/>
      <c r="F282" s="37"/>
      <c r="G282" s="37"/>
      <c r="H282" s="37"/>
      <c r="I282" s="37"/>
      <c r="J282" s="37"/>
      <c r="K282" s="38"/>
      <c r="L282" s="38"/>
      <c r="M282" s="38"/>
      <c r="N282" s="38"/>
      <c r="O282" s="38"/>
      <c r="P282" s="38"/>
      <c r="Q282" s="38"/>
      <c r="R282" s="38"/>
      <c r="S282" s="38"/>
      <c r="T282" s="38"/>
      <c r="U282" s="38"/>
      <c r="V282" s="38"/>
      <c r="W282" s="38"/>
      <c r="X282" s="38"/>
      <c r="Y282" s="38"/>
      <c r="Z282" s="38"/>
    </row>
    <row r="283" spans="1:26" ht="14.25" customHeight="1" x14ac:dyDescent="0.3">
      <c r="A283" s="36"/>
      <c r="B283" s="37"/>
      <c r="C283" s="37"/>
      <c r="D283" s="37"/>
      <c r="E283" s="37"/>
      <c r="F283" s="37"/>
      <c r="G283" s="37"/>
      <c r="H283" s="37"/>
      <c r="I283" s="37"/>
      <c r="J283" s="37"/>
      <c r="K283" s="38"/>
      <c r="L283" s="38"/>
      <c r="M283" s="38"/>
      <c r="N283" s="38"/>
      <c r="O283" s="38"/>
      <c r="P283" s="38"/>
      <c r="Q283" s="38"/>
      <c r="R283" s="38"/>
      <c r="S283" s="38"/>
      <c r="T283" s="38"/>
      <c r="U283" s="38"/>
      <c r="V283" s="38"/>
      <c r="W283" s="38"/>
      <c r="X283" s="38"/>
      <c r="Y283" s="38"/>
      <c r="Z283" s="38"/>
    </row>
    <row r="284" spans="1:26" ht="14.25" customHeight="1" x14ac:dyDescent="0.3">
      <c r="A284" s="36"/>
      <c r="B284" s="37"/>
      <c r="C284" s="37"/>
      <c r="D284" s="37"/>
      <c r="E284" s="37"/>
      <c r="F284" s="37"/>
      <c r="G284" s="37"/>
      <c r="H284" s="37"/>
      <c r="I284" s="37"/>
      <c r="J284" s="37"/>
      <c r="K284" s="38"/>
      <c r="L284" s="38"/>
      <c r="M284" s="38"/>
      <c r="N284" s="38"/>
      <c r="O284" s="38"/>
      <c r="P284" s="38"/>
      <c r="Q284" s="38"/>
      <c r="R284" s="38"/>
      <c r="S284" s="38"/>
      <c r="T284" s="38"/>
      <c r="U284" s="38"/>
      <c r="V284" s="38"/>
      <c r="W284" s="38"/>
      <c r="X284" s="38"/>
      <c r="Y284" s="38"/>
      <c r="Z284" s="38"/>
    </row>
    <row r="285" spans="1:26" ht="14.25" customHeight="1" x14ac:dyDescent="0.3">
      <c r="A285" s="36"/>
      <c r="B285" s="37"/>
      <c r="C285" s="37"/>
      <c r="D285" s="37"/>
      <c r="E285" s="37"/>
      <c r="F285" s="37"/>
      <c r="G285" s="37"/>
      <c r="H285" s="37"/>
      <c r="I285" s="37"/>
      <c r="J285" s="37"/>
      <c r="K285" s="38"/>
      <c r="L285" s="38"/>
      <c r="M285" s="38"/>
      <c r="N285" s="38"/>
      <c r="O285" s="38"/>
      <c r="P285" s="38"/>
      <c r="Q285" s="38"/>
      <c r="R285" s="38"/>
      <c r="S285" s="38"/>
      <c r="T285" s="38"/>
      <c r="U285" s="38"/>
      <c r="V285" s="38"/>
      <c r="W285" s="38"/>
      <c r="X285" s="38"/>
      <c r="Y285" s="38"/>
      <c r="Z285" s="38"/>
    </row>
    <row r="286" spans="1:26" ht="14.25" customHeight="1" x14ac:dyDescent="0.3">
      <c r="A286" s="36"/>
      <c r="B286" s="37"/>
      <c r="C286" s="37"/>
      <c r="D286" s="37"/>
      <c r="E286" s="37"/>
      <c r="F286" s="37"/>
      <c r="G286" s="37"/>
      <c r="H286" s="37"/>
      <c r="I286" s="37"/>
      <c r="J286" s="37"/>
      <c r="K286" s="38"/>
      <c r="L286" s="38"/>
      <c r="M286" s="38"/>
      <c r="N286" s="38"/>
      <c r="O286" s="38"/>
      <c r="P286" s="38"/>
      <c r="Q286" s="38"/>
      <c r="R286" s="38"/>
      <c r="S286" s="38"/>
      <c r="T286" s="38"/>
      <c r="U286" s="38"/>
      <c r="V286" s="38"/>
      <c r="W286" s="38"/>
      <c r="X286" s="38"/>
      <c r="Y286" s="38"/>
      <c r="Z286" s="38"/>
    </row>
    <row r="287" spans="1:26" ht="14.25" customHeight="1" x14ac:dyDescent="0.3">
      <c r="A287" s="36"/>
      <c r="B287" s="37"/>
      <c r="C287" s="37"/>
      <c r="D287" s="37"/>
      <c r="E287" s="37"/>
      <c r="F287" s="37"/>
      <c r="G287" s="37"/>
      <c r="H287" s="37"/>
      <c r="I287" s="37"/>
      <c r="J287" s="37"/>
      <c r="K287" s="38"/>
      <c r="L287" s="38"/>
      <c r="M287" s="38"/>
      <c r="N287" s="38"/>
      <c r="O287" s="38"/>
      <c r="P287" s="38"/>
      <c r="Q287" s="38"/>
      <c r="R287" s="38"/>
      <c r="S287" s="38"/>
      <c r="T287" s="38"/>
      <c r="U287" s="38"/>
      <c r="V287" s="38"/>
      <c r="W287" s="38"/>
      <c r="X287" s="38"/>
      <c r="Y287" s="38"/>
      <c r="Z287" s="38"/>
    </row>
    <row r="288" spans="1:26" ht="14.25" customHeight="1" x14ac:dyDescent="0.3">
      <c r="A288" s="36"/>
      <c r="B288" s="37"/>
      <c r="C288" s="37"/>
      <c r="D288" s="37"/>
      <c r="E288" s="37"/>
      <c r="F288" s="37"/>
      <c r="G288" s="37"/>
      <c r="H288" s="37"/>
      <c r="I288" s="37"/>
      <c r="J288" s="37"/>
      <c r="K288" s="38"/>
      <c r="L288" s="38"/>
      <c r="M288" s="38"/>
      <c r="N288" s="38"/>
      <c r="O288" s="38"/>
      <c r="P288" s="38"/>
      <c r="Q288" s="38"/>
      <c r="R288" s="38"/>
      <c r="S288" s="38"/>
      <c r="T288" s="38"/>
      <c r="U288" s="38"/>
      <c r="V288" s="38"/>
      <c r="W288" s="38"/>
      <c r="X288" s="38"/>
      <c r="Y288" s="38"/>
      <c r="Z288" s="38"/>
    </row>
    <row r="289" spans="1:26" ht="14.25" customHeight="1" x14ac:dyDescent="0.3">
      <c r="A289" s="36"/>
      <c r="B289" s="37"/>
      <c r="C289" s="37"/>
      <c r="D289" s="37"/>
      <c r="E289" s="37"/>
      <c r="F289" s="37"/>
      <c r="G289" s="37"/>
      <c r="H289" s="37"/>
      <c r="I289" s="37"/>
      <c r="J289" s="37"/>
      <c r="K289" s="38"/>
      <c r="L289" s="38"/>
      <c r="M289" s="38"/>
      <c r="N289" s="38"/>
      <c r="O289" s="38"/>
      <c r="P289" s="38"/>
      <c r="Q289" s="38"/>
      <c r="R289" s="38"/>
      <c r="S289" s="38"/>
      <c r="T289" s="38"/>
      <c r="U289" s="38"/>
      <c r="V289" s="38"/>
      <c r="W289" s="38"/>
      <c r="X289" s="38"/>
      <c r="Y289" s="38"/>
      <c r="Z289" s="38"/>
    </row>
    <row r="290" spans="1:26" ht="14.25" customHeight="1" x14ac:dyDescent="0.3">
      <c r="A290" s="36"/>
      <c r="B290" s="37"/>
      <c r="C290" s="37"/>
      <c r="D290" s="37"/>
      <c r="E290" s="37"/>
      <c r="F290" s="37"/>
      <c r="G290" s="37"/>
      <c r="H290" s="37"/>
      <c r="I290" s="37"/>
      <c r="J290" s="37"/>
      <c r="K290" s="38"/>
      <c r="L290" s="38"/>
      <c r="M290" s="38"/>
      <c r="N290" s="38"/>
      <c r="O290" s="38"/>
      <c r="P290" s="38"/>
      <c r="Q290" s="38"/>
      <c r="R290" s="38"/>
      <c r="S290" s="38"/>
      <c r="T290" s="38"/>
      <c r="U290" s="38"/>
      <c r="V290" s="38"/>
      <c r="W290" s="38"/>
      <c r="X290" s="38"/>
      <c r="Y290" s="38"/>
      <c r="Z290" s="38"/>
    </row>
    <row r="291" spans="1:26" ht="14.25" customHeight="1" x14ac:dyDescent="0.3">
      <c r="A291" s="36"/>
      <c r="B291" s="37"/>
      <c r="C291" s="37"/>
      <c r="D291" s="37"/>
      <c r="E291" s="37"/>
      <c r="F291" s="37"/>
      <c r="G291" s="37"/>
      <c r="H291" s="37"/>
      <c r="I291" s="37"/>
      <c r="J291" s="37"/>
      <c r="K291" s="38"/>
      <c r="L291" s="38"/>
      <c r="M291" s="38"/>
      <c r="N291" s="38"/>
      <c r="O291" s="38"/>
      <c r="P291" s="38"/>
      <c r="Q291" s="38"/>
      <c r="R291" s="38"/>
      <c r="S291" s="38"/>
      <c r="T291" s="38"/>
      <c r="U291" s="38"/>
      <c r="V291" s="38"/>
      <c r="W291" s="38"/>
      <c r="X291" s="38"/>
      <c r="Y291" s="38"/>
      <c r="Z291" s="38"/>
    </row>
    <row r="292" spans="1:26" ht="14.25" customHeight="1" x14ac:dyDescent="0.3">
      <c r="A292" s="36"/>
      <c r="B292" s="37"/>
      <c r="C292" s="37"/>
      <c r="D292" s="37"/>
      <c r="E292" s="37"/>
      <c r="F292" s="37"/>
      <c r="G292" s="37"/>
      <c r="H292" s="37"/>
      <c r="I292" s="37"/>
      <c r="J292" s="37"/>
      <c r="K292" s="38"/>
      <c r="L292" s="38"/>
      <c r="M292" s="38"/>
      <c r="N292" s="38"/>
      <c r="O292" s="38"/>
      <c r="P292" s="38"/>
      <c r="Q292" s="38"/>
      <c r="R292" s="38"/>
      <c r="S292" s="38"/>
      <c r="T292" s="38"/>
      <c r="U292" s="38"/>
      <c r="V292" s="38"/>
      <c r="W292" s="38"/>
      <c r="X292" s="38"/>
      <c r="Y292" s="38"/>
      <c r="Z292" s="38"/>
    </row>
    <row r="293" spans="1:26" ht="14.25" customHeight="1" x14ac:dyDescent="0.3">
      <c r="A293" s="36"/>
      <c r="B293" s="37"/>
      <c r="C293" s="37"/>
      <c r="D293" s="37"/>
      <c r="E293" s="37"/>
      <c r="F293" s="37"/>
      <c r="G293" s="37"/>
      <c r="H293" s="37"/>
      <c r="I293" s="37"/>
      <c r="J293" s="37"/>
      <c r="K293" s="38"/>
      <c r="L293" s="38"/>
      <c r="M293" s="38"/>
      <c r="N293" s="38"/>
      <c r="O293" s="38"/>
      <c r="P293" s="38"/>
      <c r="Q293" s="38"/>
      <c r="R293" s="38"/>
      <c r="S293" s="38"/>
      <c r="T293" s="38"/>
      <c r="U293" s="38"/>
      <c r="V293" s="38"/>
      <c r="W293" s="38"/>
      <c r="X293" s="38"/>
      <c r="Y293" s="38"/>
      <c r="Z293" s="38"/>
    </row>
    <row r="294" spans="1:26" ht="14.25" customHeight="1" x14ac:dyDescent="0.3">
      <c r="A294" s="36"/>
      <c r="B294" s="37"/>
      <c r="C294" s="37"/>
      <c r="D294" s="37"/>
      <c r="E294" s="37"/>
      <c r="F294" s="37"/>
      <c r="G294" s="37"/>
      <c r="H294" s="37"/>
      <c r="I294" s="37"/>
      <c r="J294" s="37"/>
      <c r="K294" s="38"/>
      <c r="L294" s="38"/>
      <c r="M294" s="38"/>
      <c r="N294" s="38"/>
      <c r="O294" s="38"/>
      <c r="P294" s="38"/>
      <c r="Q294" s="38"/>
      <c r="R294" s="38"/>
      <c r="S294" s="38"/>
      <c r="T294" s="38"/>
      <c r="U294" s="38"/>
      <c r="V294" s="38"/>
      <c r="W294" s="38"/>
      <c r="X294" s="38"/>
      <c r="Y294" s="38"/>
      <c r="Z294" s="38"/>
    </row>
    <row r="295" spans="1:26" ht="14.25" customHeight="1" x14ac:dyDescent="0.3">
      <c r="A295" s="36"/>
      <c r="B295" s="37"/>
      <c r="C295" s="37"/>
      <c r="D295" s="37"/>
      <c r="E295" s="37"/>
      <c r="F295" s="37"/>
      <c r="G295" s="37"/>
      <c r="H295" s="37"/>
      <c r="I295" s="37"/>
      <c r="J295" s="37"/>
      <c r="K295" s="38"/>
      <c r="L295" s="38"/>
      <c r="M295" s="38"/>
      <c r="N295" s="38"/>
      <c r="O295" s="38"/>
      <c r="P295" s="38"/>
      <c r="Q295" s="38"/>
      <c r="R295" s="38"/>
      <c r="S295" s="38"/>
      <c r="T295" s="38"/>
      <c r="U295" s="38"/>
      <c r="V295" s="38"/>
      <c r="W295" s="38"/>
      <c r="X295" s="38"/>
      <c r="Y295" s="38"/>
      <c r="Z295" s="38"/>
    </row>
    <row r="296" spans="1:26" ht="14.25" customHeight="1" x14ac:dyDescent="0.3">
      <c r="A296" s="36"/>
      <c r="B296" s="37"/>
      <c r="C296" s="37"/>
      <c r="D296" s="37"/>
      <c r="E296" s="37"/>
      <c r="F296" s="37"/>
      <c r="G296" s="37"/>
      <c r="H296" s="37"/>
      <c r="I296" s="37"/>
      <c r="J296" s="37"/>
      <c r="K296" s="38"/>
      <c r="L296" s="38"/>
      <c r="M296" s="38"/>
      <c r="N296" s="38"/>
      <c r="O296" s="38"/>
      <c r="P296" s="38"/>
      <c r="Q296" s="38"/>
      <c r="R296" s="38"/>
      <c r="S296" s="38"/>
      <c r="T296" s="38"/>
      <c r="U296" s="38"/>
      <c r="V296" s="38"/>
      <c r="W296" s="38"/>
      <c r="X296" s="38"/>
      <c r="Y296" s="38"/>
      <c r="Z296" s="38"/>
    </row>
    <row r="297" spans="1:26" ht="14.25" customHeight="1" x14ac:dyDescent="0.3">
      <c r="A297" s="36"/>
      <c r="B297" s="37"/>
      <c r="C297" s="37"/>
      <c r="D297" s="37"/>
      <c r="E297" s="37"/>
      <c r="F297" s="37"/>
      <c r="G297" s="37"/>
      <c r="H297" s="37"/>
      <c r="I297" s="37"/>
      <c r="J297" s="37"/>
      <c r="K297" s="38"/>
      <c r="L297" s="38"/>
      <c r="M297" s="38"/>
      <c r="N297" s="38"/>
      <c r="O297" s="38"/>
      <c r="P297" s="38"/>
      <c r="Q297" s="38"/>
      <c r="R297" s="38"/>
      <c r="S297" s="38"/>
      <c r="T297" s="38"/>
      <c r="U297" s="38"/>
      <c r="V297" s="38"/>
      <c r="W297" s="38"/>
      <c r="X297" s="38"/>
      <c r="Y297" s="38"/>
      <c r="Z297" s="38"/>
    </row>
    <row r="298" spans="1:26" ht="14.25" customHeight="1" x14ac:dyDescent="0.3">
      <c r="A298" s="36"/>
      <c r="B298" s="37"/>
      <c r="C298" s="37"/>
      <c r="D298" s="37"/>
      <c r="E298" s="37"/>
      <c r="F298" s="37"/>
      <c r="G298" s="37"/>
      <c r="H298" s="37"/>
      <c r="I298" s="37"/>
      <c r="J298" s="37"/>
      <c r="K298" s="38"/>
      <c r="L298" s="38"/>
      <c r="M298" s="38"/>
      <c r="N298" s="38"/>
      <c r="O298" s="38"/>
      <c r="P298" s="38"/>
      <c r="Q298" s="38"/>
      <c r="R298" s="38"/>
      <c r="S298" s="38"/>
      <c r="T298" s="38"/>
      <c r="U298" s="38"/>
      <c r="V298" s="38"/>
      <c r="W298" s="38"/>
      <c r="X298" s="38"/>
      <c r="Y298" s="38"/>
      <c r="Z298" s="38"/>
    </row>
    <row r="299" spans="1:26" ht="14.25" customHeight="1" x14ac:dyDescent="0.3">
      <c r="A299" s="36"/>
      <c r="B299" s="37"/>
      <c r="C299" s="37"/>
      <c r="D299" s="37"/>
      <c r="E299" s="37"/>
      <c r="F299" s="37"/>
      <c r="G299" s="37"/>
      <c r="H299" s="37"/>
      <c r="I299" s="37"/>
      <c r="J299" s="37"/>
      <c r="K299" s="38"/>
      <c r="L299" s="38"/>
      <c r="M299" s="38"/>
      <c r="N299" s="38"/>
      <c r="O299" s="38"/>
      <c r="P299" s="38"/>
      <c r="Q299" s="38"/>
      <c r="R299" s="38"/>
      <c r="S299" s="38"/>
      <c r="T299" s="38"/>
      <c r="U299" s="38"/>
      <c r="V299" s="38"/>
      <c r="W299" s="38"/>
      <c r="X299" s="38"/>
      <c r="Y299" s="38"/>
      <c r="Z299" s="38"/>
    </row>
    <row r="300" spans="1:26" ht="14.25" customHeight="1" x14ac:dyDescent="0.3">
      <c r="A300" s="36"/>
      <c r="B300" s="37"/>
      <c r="C300" s="37"/>
      <c r="D300" s="37"/>
      <c r="E300" s="37"/>
      <c r="F300" s="37"/>
      <c r="G300" s="37"/>
      <c r="H300" s="37"/>
      <c r="I300" s="37"/>
      <c r="J300" s="37"/>
      <c r="K300" s="38"/>
      <c r="L300" s="38"/>
      <c r="M300" s="38"/>
      <c r="N300" s="38"/>
      <c r="O300" s="38"/>
      <c r="P300" s="38"/>
      <c r="Q300" s="38"/>
      <c r="R300" s="38"/>
      <c r="S300" s="38"/>
      <c r="T300" s="38"/>
      <c r="U300" s="38"/>
      <c r="V300" s="38"/>
      <c r="W300" s="38"/>
      <c r="X300" s="38"/>
      <c r="Y300" s="38"/>
      <c r="Z300" s="38"/>
    </row>
    <row r="301" spans="1:26" ht="14.25" customHeight="1" x14ac:dyDescent="0.3">
      <c r="A301" s="36"/>
      <c r="B301" s="37"/>
      <c r="C301" s="37"/>
      <c r="D301" s="37"/>
      <c r="E301" s="37"/>
      <c r="F301" s="37"/>
      <c r="G301" s="37"/>
      <c r="H301" s="37"/>
      <c r="I301" s="37"/>
      <c r="J301" s="37"/>
      <c r="K301" s="38"/>
      <c r="L301" s="38"/>
      <c r="M301" s="38"/>
      <c r="N301" s="38"/>
      <c r="O301" s="38"/>
      <c r="P301" s="38"/>
      <c r="Q301" s="38"/>
      <c r="R301" s="38"/>
      <c r="S301" s="38"/>
      <c r="T301" s="38"/>
      <c r="U301" s="38"/>
      <c r="V301" s="38"/>
      <c r="W301" s="38"/>
      <c r="X301" s="38"/>
      <c r="Y301" s="38"/>
      <c r="Z301" s="38"/>
    </row>
    <row r="302" spans="1:26" ht="14.25" customHeight="1" x14ac:dyDescent="0.3">
      <c r="A302" s="36"/>
      <c r="B302" s="37"/>
      <c r="C302" s="37"/>
      <c r="D302" s="37"/>
      <c r="E302" s="37"/>
      <c r="F302" s="37"/>
      <c r="G302" s="37"/>
      <c r="H302" s="37"/>
      <c r="I302" s="37"/>
      <c r="J302" s="37"/>
      <c r="K302" s="38"/>
      <c r="L302" s="38"/>
      <c r="M302" s="38"/>
      <c r="N302" s="38"/>
      <c r="O302" s="38"/>
      <c r="P302" s="38"/>
      <c r="Q302" s="38"/>
      <c r="R302" s="38"/>
      <c r="S302" s="38"/>
      <c r="T302" s="38"/>
      <c r="U302" s="38"/>
      <c r="V302" s="38"/>
      <c r="W302" s="38"/>
      <c r="X302" s="38"/>
      <c r="Y302" s="38"/>
      <c r="Z302" s="38"/>
    </row>
    <row r="303" spans="1:26" ht="14.25" customHeight="1" x14ac:dyDescent="0.3">
      <c r="A303" s="36"/>
      <c r="B303" s="37"/>
      <c r="C303" s="37"/>
      <c r="D303" s="37"/>
      <c r="E303" s="37"/>
      <c r="F303" s="37"/>
      <c r="G303" s="37"/>
      <c r="H303" s="37"/>
      <c r="I303" s="37"/>
      <c r="J303" s="37"/>
      <c r="K303" s="38"/>
      <c r="L303" s="38"/>
      <c r="M303" s="38"/>
      <c r="N303" s="38"/>
      <c r="O303" s="38"/>
      <c r="P303" s="38"/>
      <c r="Q303" s="38"/>
      <c r="R303" s="38"/>
      <c r="S303" s="38"/>
      <c r="T303" s="38"/>
      <c r="U303" s="38"/>
      <c r="V303" s="38"/>
      <c r="W303" s="38"/>
      <c r="X303" s="38"/>
      <c r="Y303" s="38"/>
      <c r="Z303" s="38"/>
    </row>
    <row r="304" spans="1:26" ht="14.25" customHeight="1" x14ac:dyDescent="0.3">
      <c r="A304" s="36"/>
      <c r="B304" s="37"/>
      <c r="C304" s="37"/>
      <c r="D304" s="37"/>
      <c r="E304" s="37"/>
      <c r="F304" s="37"/>
      <c r="G304" s="37"/>
      <c r="H304" s="37"/>
      <c r="I304" s="37"/>
      <c r="J304" s="37"/>
      <c r="K304" s="38"/>
      <c r="L304" s="38"/>
      <c r="M304" s="38"/>
      <c r="N304" s="38"/>
      <c r="O304" s="38"/>
      <c r="P304" s="38"/>
      <c r="Q304" s="38"/>
      <c r="R304" s="38"/>
      <c r="S304" s="38"/>
      <c r="T304" s="38"/>
      <c r="U304" s="38"/>
      <c r="V304" s="38"/>
      <c r="W304" s="38"/>
      <c r="X304" s="38"/>
      <c r="Y304" s="38"/>
      <c r="Z304" s="38"/>
    </row>
    <row r="305" spans="1:26" ht="14.25" customHeight="1" x14ac:dyDescent="0.3">
      <c r="A305" s="36"/>
      <c r="B305" s="37"/>
      <c r="C305" s="37"/>
      <c r="D305" s="37"/>
      <c r="E305" s="37"/>
      <c r="F305" s="37"/>
      <c r="G305" s="37"/>
      <c r="H305" s="37"/>
      <c r="I305" s="37"/>
      <c r="J305" s="37"/>
      <c r="K305" s="38"/>
      <c r="L305" s="38"/>
      <c r="M305" s="38"/>
      <c r="N305" s="38"/>
      <c r="O305" s="38"/>
      <c r="P305" s="38"/>
      <c r="Q305" s="38"/>
      <c r="R305" s="38"/>
      <c r="S305" s="38"/>
      <c r="T305" s="38"/>
      <c r="U305" s="38"/>
      <c r="V305" s="38"/>
      <c r="W305" s="38"/>
      <c r="X305" s="38"/>
      <c r="Y305" s="38"/>
      <c r="Z305" s="38"/>
    </row>
    <row r="306" spans="1:26" ht="14.25" customHeight="1" x14ac:dyDescent="0.3">
      <c r="A306" s="36"/>
      <c r="B306" s="37"/>
      <c r="C306" s="37"/>
      <c r="D306" s="37"/>
      <c r="E306" s="37"/>
      <c r="F306" s="37"/>
      <c r="G306" s="37"/>
      <c r="H306" s="37"/>
      <c r="I306" s="37"/>
      <c r="J306" s="37"/>
      <c r="K306" s="38"/>
      <c r="L306" s="38"/>
      <c r="M306" s="38"/>
      <c r="N306" s="38"/>
      <c r="O306" s="38"/>
      <c r="P306" s="38"/>
      <c r="Q306" s="38"/>
      <c r="R306" s="38"/>
      <c r="S306" s="38"/>
      <c r="T306" s="38"/>
      <c r="U306" s="38"/>
      <c r="V306" s="38"/>
      <c r="W306" s="38"/>
      <c r="X306" s="38"/>
      <c r="Y306" s="38"/>
      <c r="Z306" s="38"/>
    </row>
    <row r="307" spans="1:26" ht="14.25" customHeight="1" x14ac:dyDescent="0.3">
      <c r="A307" s="36"/>
      <c r="B307" s="37"/>
      <c r="C307" s="37"/>
      <c r="D307" s="37"/>
      <c r="E307" s="37"/>
      <c r="F307" s="37"/>
      <c r="G307" s="37"/>
      <c r="H307" s="37"/>
      <c r="I307" s="37"/>
      <c r="J307" s="37"/>
      <c r="K307" s="38"/>
      <c r="L307" s="38"/>
      <c r="M307" s="38"/>
      <c r="N307" s="38"/>
      <c r="O307" s="38"/>
      <c r="P307" s="38"/>
      <c r="Q307" s="38"/>
      <c r="R307" s="38"/>
      <c r="S307" s="38"/>
      <c r="T307" s="38"/>
      <c r="U307" s="38"/>
      <c r="V307" s="38"/>
      <c r="W307" s="38"/>
      <c r="X307" s="38"/>
      <c r="Y307" s="38"/>
      <c r="Z307" s="38"/>
    </row>
    <row r="308" spans="1:26" ht="14.25" customHeight="1" x14ac:dyDescent="0.3">
      <c r="A308" s="36"/>
      <c r="B308" s="37"/>
      <c r="C308" s="37"/>
      <c r="D308" s="37"/>
      <c r="E308" s="37"/>
      <c r="F308" s="37"/>
      <c r="G308" s="37"/>
      <c r="H308" s="37"/>
      <c r="I308" s="37"/>
      <c r="J308" s="37"/>
      <c r="K308" s="38"/>
      <c r="L308" s="38"/>
      <c r="M308" s="38"/>
      <c r="N308" s="38"/>
      <c r="O308" s="38"/>
      <c r="P308" s="38"/>
      <c r="Q308" s="38"/>
      <c r="R308" s="38"/>
      <c r="S308" s="38"/>
      <c r="T308" s="38"/>
      <c r="U308" s="38"/>
      <c r="V308" s="38"/>
      <c r="W308" s="38"/>
      <c r="X308" s="38"/>
      <c r="Y308" s="38"/>
      <c r="Z308" s="38"/>
    </row>
    <row r="309" spans="1:26" ht="14.25" customHeight="1" x14ac:dyDescent="0.3">
      <c r="A309" s="36"/>
      <c r="B309" s="37"/>
      <c r="C309" s="37"/>
      <c r="D309" s="37"/>
      <c r="E309" s="37"/>
      <c r="F309" s="37"/>
      <c r="G309" s="37"/>
      <c r="H309" s="37"/>
      <c r="I309" s="37"/>
      <c r="J309" s="37"/>
      <c r="K309" s="38"/>
      <c r="L309" s="38"/>
      <c r="M309" s="38"/>
      <c r="N309" s="38"/>
      <c r="O309" s="38"/>
      <c r="P309" s="38"/>
      <c r="Q309" s="38"/>
      <c r="R309" s="38"/>
      <c r="S309" s="38"/>
      <c r="T309" s="38"/>
      <c r="U309" s="38"/>
      <c r="V309" s="38"/>
      <c r="W309" s="38"/>
      <c r="X309" s="38"/>
      <c r="Y309" s="38"/>
      <c r="Z309" s="38"/>
    </row>
    <row r="310" spans="1:26" ht="14.25" customHeight="1" x14ac:dyDescent="0.3">
      <c r="A310" s="36"/>
      <c r="B310" s="37"/>
      <c r="C310" s="37"/>
      <c r="D310" s="37"/>
      <c r="E310" s="37"/>
      <c r="F310" s="37"/>
      <c r="G310" s="37"/>
      <c r="H310" s="37"/>
      <c r="I310" s="37"/>
      <c r="J310" s="37"/>
      <c r="K310" s="38"/>
      <c r="L310" s="38"/>
      <c r="M310" s="38"/>
      <c r="N310" s="38"/>
      <c r="O310" s="38"/>
      <c r="P310" s="38"/>
      <c r="Q310" s="38"/>
      <c r="R310" s="38"/>
      <c r="S310" s="38"/>
      <c r="T310" s="38"/>
      <c r="U310" s="38"/>
      <c r="V310" s="38"/>
      <c r="W310" s="38"/>
      <c r="X310" s="38"/>
      <c r="Y310" s="38"/>
      <c r="Z310" s="38"/>
    </row>
    <row r="311" spans="1:26" ht="14.25" customHeight="1" x14ac:dyDescent="0.3">
      <c r="A311" s="36"/>
      <c r="B311" s="37"/>
      <c r="C311" s="37"/>
      <c r="D311" s="37"/>
      <c r="E311" s="37"/>
      <c r="F311" s="37"/>
      <c r="G311" s="37"/>
      <c r="H311" s="37"/>
      <c r="I311" s="37"/>
      <c r="J311" s="37"/>
      <c r="K311" s="38"/>
      <c r="L311" s="38"/>
      <c r="M311" s="38"/>
      <c r="N311" s="38"/>
      <c r="O311" s="38"/>
      <c r="P311" s="38"/>
      <c r="Q311" s="38"/>
      <c r="R311" s="38"/>
      <c r="S311" s="38"/>
      <c r="T311" s="38"/>
      <c r="U311" s="38"/>
      <c r="V311" s="38"/>
      <c r="W311" s="38"/>
      <c r="X311" s="38"/>
      <c r="Y311" s="38"/>
      <c r="Z311" s="38"/>
    </row>
    <row r="312" spans="1:26" ht="14.25" customHeight="1" x14ac:dyDescent="0.3">
      <c r="A312" s="36"/>
      <c r="B312" s="37"/>
      <c r="C312" s="37"/>
      <c r="D312" s="37"/>
      <c r="E312" s="37"/>
      <c r="F312" s="37"/>
      <c r="G312" s="37"/>
      <c r="H312" s="37"/>
      <c r="I312" s="37"/>
      <c r="J312" s="37"/>
      <c r="K312" s="38"/>
      <c r="L312" s="38"/>
      <c r="M312" s="38"/>
      <c r="N312" s="38"/>
      <c r="O312" s="38"/>
      <c r="P312" s="38"/>
      <c r="Q312" s="38"/>
      <c r="R312" s="38"/>
      <c r="S312" s="38"/>
      <c r="T312" s="38"/>
      <c r="U312" s="38"/>
      <c r="V312" s="38"/>
      <c r="W312" s="38"/>
      <c r="X312" s="38"/>
      <c r="Y312" s="38"/>
      <c r="Z312" s="38"/>
    </row>
    <row r="313" spans="1:26" ht="14.25" customHeight="1" x14ac:dyDescent="0.3">
      <c r="A313" s="36"/>
      <c r="B313" s="37"/>
      <c r="C313" s="37"/>
      <c r="D313" s="37"/>
      <c r="E313" s="37"/>
      <c r="F313" s="37"/>
      <c r="G313" s="37"/>
      <c r="H313" s="37"/>
      <c r="I313" s="37"/>
      <c r="J313" s="37"/>
      <c r="K313" s="38"/>
      <c r="L313" s="38"/>
      <c r="M313" s="38"/>
      <c r="N313" s="38"/>
      <c r="O313" s="38"/>
      <c r="P313" s="38"/>
      <c r="Q313" s="38"/>
      <c r="R313" s="38"/>
      <c r="S313" s="38"/>
      <c r="T313" s="38"/>
      <c r="U313" s="38"/>
      <c r="V313" s="38"/>
      <c r="W313" s="38"/>
      <c r="X313" s="38"/>
      <c r="Y313" s="38"/>
      <c r="Z313" s="38"/>
    </row>
    <row r="314" spans="1:26" ht="14.25" customHeight="1" x14ac:dyDescent="0.3">
      <c r="A314" s="36"/>
      <c r="B314" s="37"/>
      <c r="C314" s="37"/>
      <c r="D314" s="37"/>
      <c r="E314" s="37"/>
      <c r="F314" s="37"/>
      <c r="G314" s="37"/>
      <c r="H314" s="37"/>
      <c r="I314" s="37"/>
      <c r="J314" s="37"/>
      <c r="K314" s="38"/>
      <c r="L314" s="38"/>
      <c r="M314" s="38"/>
      <c r="N314" s="38"/>
      <c r="O314" s="38"/>
      <c r="P314" s="38"/>
      <c r="Q314" s="38"/>
      <c r="R314" s="38"/>
      <c r="S314" s="38"/>
      <c r="T314" s="38"/>
      <c r="U314" s="38"/>
      <c r="V314" s="38"/>
      <c r="W314" s="38"/>
      <c r="X314" s="38"/>
      <c r="Y314" s="38"/>
      <c r="Z314" s="38"/>
    </row>
    <row r="315" spans="1:26" ht="14.25" customHeight="1" x14ac:dyDescent="0.3">
      <c r="A315" s="36"/>
      <c r="B315" s="37"/>
      <c r="C315" s="37"/>
      <c r="D315" s="37"/>
      <c r="E315" s="37"/>
      <c r="F315" s="37"/>
      <c r="G315" s="37"/>
      <c r="H315" s="37"/>
      <c r="I315" s="37"/>
      <c r="J315" s="37"/>
      <c r="K315" s="38"/>
      <c r="L315" s="38"/>
      <c r="M315" s="38"/>
      <c r="N315" s="38"/>
      <c r="O315" s="38"/>
      <c r="P315" s="38"/>
      <c r="Q315" s="38"/>
      <c r="R315" s="38"/>
      <c r="S315" s="38"/>
      <c r="T315" s="38"/>
      <c r="U315" s="38"/>
      <c r="V315" s="38"/>
      <c r="W315" s="38"/>
      <c r="X315" s="38"/>
      <c r="Y315" s="38"/>
      <c r="Z315" s="38"/>
    </row>
    <row r="316" spans="1:26" ht="14.25" customHeight="1" x14ac:dyDescent="0.3">
      <c r="A316" s="36"/>
      <c r="B316" s="37"/>
      <c r="C316" s="37"/>
      <c r="D316" s="37"/>
      <c r="E316" s="37"/>
      <c r="F316" s="37"/>
      <c r="G316" s="37"/>
      <c r="H316" s="37"/>
      <c r="I316" s="37"/>
      <c r="J316" s="37"/>
      <c r="K316" s="38"/>
      <c r="L316" s="38"/>
      <c r="M316" s="38"/>
      <c r="N316" s="38"/>
      <c r="O316" s="38"/>
      <c r="P316" s="38"/>
      <c r="Q316" s="38"/>
      <c r="R316" s="38"/>
      <c r="S316" s="38"/>
      <c r="T316" s="38"/>
      <c r="U316" s="38"/>
      <c r="V316" s="38"/>
      <c r="W316" s="38"/>
      <c r="X316" s="38"/>
      <c r="Y316" s="38"/>
      <c r="Z316" s="38"/>
    </row>
    <row r="317" spans="1:26" ht="14.25" customHeight="1" x14ac:dyDescent="0.3">
      <c r="A317" s="36"/>
      <c r="B317" s="37"/>
      <c r="C317" s="37"/>
      <c r="D317" s="37"/>
      <c r="E317" s="37"/>
      <c r="F317" s="37"/>
      <c r="G317" s="37"/>
      <c r="H317" s="37"/>
      <c r="I317" s="37"/>
      <c r="J317" s="37"/>
      <c r="K317" s="38"/>
      <c r="L317" s="38"/>
      <c r="M317" s="38"/>
      <c r="N317" s="38"/>
      <c r="O317" s="38"/>
      <c r="P317" s="38"/>
      <c r="Q317" s="38"/>
      <c r="R317" s="38"/>
      <c r="S317" s="38"/>
      <c r="T317" s="38"/>
      <c r="U317" s="38"/>
      <c r="V317" s="38"/>
      <c r="W317" s="38"/>
      <c r="X317" s="38"/>
      <c r="Y317" s="38"/>
      <c r="Z317" s="38"/>
    </row>
    <row r="318" spans="1:26" ht="14.25" customHeight="1" x14ac:dyDescent="0.3">
      <c r="A318" s="36"/>
      <c r="B318" s="37"/>
      <c r="C318" s="37"/>
      <c r="D318" s="37"/>
      <c r="E318" s="37"/>
      <c r="F318" s="37"/>
      <c r="G318" s="37"/>
      <c r="H318" s="37"/>
      <c r="I318" s="37"/>
      <c r="J318" s="37"/>
      <c r="K318" s="38"/>
      <c r="L318" s="38"/>
      <c r="M318" s="38"/>
      <c r="N318" s="38"/>
      <c r="O318" s="38"/>
      <c r="P318" s="38"/>
      <c r="Q318" s="38"/>
      <c r="R318" s="38"/>
      <c r="S318" s="38"/>
      <c r="T318" s="38"/>
      <c r="U318" s="38"/>
      <c r="V318" s="38"/>
      <c r="W318" s="38"/>
      <c r="X318" s="38"/>
      <c r="Y318" s="38"/>
      <c r="Z318" s="38"/>
    </row>
    <row r="319" spans="1:26" ht="14.25" customHeight="1" x14ac:dyDescent="0.3">
      <c r="A319" s="36"/>
      <c r="B319" s="37"/>
      <c r="C319" s="37"/>
      <c r="D319" s="37"/>
      <c r="E319" s="37"/>
      <c r="F319" s="37"/>
      <c r="G319" s="37"/>
      <c r="H319" s="37"/>
      <c r="I319" s="37"/>
      <c r="J319" s="37"/>
      <c r="K319" s="38"/>
      <c r="L319" s="38"/>
      <c r="M319" s="38"/>
      <c r="N319" s="38"/>
      <c r="O319" s="38"/>
      <c r="P319" s="38"/>
      <c r="Q319" s="38"/>
      <c r="R319" s="38"/>
      <c r="S319" s="38"/>
      <c r="T319" s="38"/>
      <c r="U319" s="38"/>
      <c r="V319" s="38"/>
      <c r="W319" s="38"/>
      <c r="X319" s="38"/>
      <c r="Y319" s="38"/>
      <c r="Z319" s="38"/>
    </row>
    <row r="320" spans="1:26" ht="14.25" customHeight="1" x14ac:dyDescent="0.3">
      <c r="A320" s="36"/>
      <c r="B320" s="37"/>
      <c r="C320" s="37"/>
      <c r="D320" s="37"/>
      <c r="E320" s="37"/>
      <c r="F320" s="37"/>
      <c r="G320" s="37"/>
      <c r="H320" s="37"/>
      <c r="I320" s="37"/>
      <c r="J320" s="37"/>
      <c r="K320" s="38"/>
      <c r="L320" s="38"/>
      <c r="M320" s="38"/>
      <c r="N320" s="38"/>
      <c r="O320" s="38"/>
      <c r="P320" s="38"/>
      <c r="Q320" s="38"/>
      <c r="R320" s="38"/>
      <c r="S320" s="38"/>
      <c r="T320" s="38"/>
      <c r="U320" s="38"/>
      <c r="V320" s="38"/>
      <c r="W320" s="38"/>
      <c r="X320" s="38"/>
      <c r="Y320" s="38"/>
      <c r="Z320" s="38"/>
    </row>
    <row r="321" spans="1:26" ht="14.25" customHeight="1" x14ac:dyDescent="0.3">
      <c r="A321" s="36"/>
      <c r="B321" s="37"/>
      <c r="C321" s="37"/>
      <c r="D321" s="37"/>
      <c r="E321" s="37"/>
      <c r="F321" s="37"/>
      <c r="G321" s="37"/>
      <c r="H321" s="37"/>
      <c r="I321" s="37"/>
      <c r="J321" s="37"/>
      <c r="K321" s="38"/>
      <c r="L321" s="38"/>
      <c r="M321" s="38"/>
      <c r="N321" s="38"/>
      <c r="O321" s="38"/>
      <c r="P321" s="38"/>
      <c r="Q321" s="38"/>
      <c r="R321" s="38"/>
      <c r="S321" s="38"/>
      <c r="T321" s="38"/>
      <c r="U321" s="38"/>
      <c r="V321" s="38"/>
      <c r="W321" s="38"/>
      <c r="X321" s="38"/>
      <c r="Y321" s="38"/>
      <c r="Z321" s="38"/>
    </row>
    <row r="322" spans="1:26" ht="14.25" customHeight="1" x14ac:dyDescent="0.3">
      <c r="A322" s="36"/>
      <c r="B322" s="37"/>
      <c r="C322" s="37"/>
      <c r="D322" s="37"/>
      <c r="E322" s="37"/>
      <c r="F322" s="37"/>
      <c r="G322" s="37"/>
      <c r="H322" s="37"/>
      <c r="I322" s="37"/>
      <c r="J322" s="37"/>
      <c r="K322" s="38"/>
      <c r="L322" s="38"/>
      <c r="M322" s="38"/>
      <c r="N322" s="38"/>
      <c r="O322" s="38"/>
      <c r="P322" s="38"/>
      <c r="Q322" s="38"/>
      <c r="R322" s="38"/>
      <c r="S322" s="38"/>
      <c r="T322" s="38"/>
      <c r="U322" s="38"/>
      <c r="V322" s="38"/>
      <c r="W322" s="38"/>
      <c r="X322" s="38"/>
      <c r="Y322" s="38"/>
      <c r="Z322" s="38"/>
    </row>
    <row r="323" spans="1:26" ht="14.25" customHeight="1" x14ac:dyDescent="0.3">
      <c r="A323" s="36"/>
      <c r="B323" s="37"/>
      <c r="C323" s="37"/>
      <c r="D323" s="37"/>
      <c r="E323" s="37"/>
      <c r="F323" s="37"/>
      <c r="G323" s="37"/>
      <c r="H323" s="37"/>
      <c r="I323" s="37"/>
      <c r="J323" s="37"/>
      <c r="K323" s="38"/>
      <c r="L323" s="38"/>
      <c r="M323" s="38"/>
      <c r="N323" s="38"/>
      <c r="O323" s="38"/>
      <c r="P323" s="38"/>
      <c r="Q323" s="38"/>
      <c r="R323" s="38"/>
      <c r="S323" s="38"/>
      <c r="T323" s="38"/>
      <c r="U323" s="38"/>
      <c r="V323" s="38"/>
      <c r="W323" s="38"/>
      <c r="X323" s="38"/>
      <c r="Y323" s="38"/>
      <c r="Z323" s="38"/>
    </row>
    <row r="324" spans="1:26" ht="14.25" customHeight="1" x14ac:dyDescent="0.3">
      <c r="A324" s="36"/>
      <c r="B324" s="37"/>
      <c r="C324" s="37"/>
      <c r="D324" s="37"/>
      <c r="E324" s="37"/>
      <c r="F324" s="37"/>
      <c r="G324" s="37"/>
      <c r="H324" s="37"/>
      <c r="I324" s="37"/>
      <c r="J324" s="37"/>
      <c r="K324" s="38"/>
      <c r="L324" s="38"/>
      <c r="M324" s="38"/>
      <c r="N324" s="38"/>
      <c r="O324" s="38"/>
      <c r="P324" s="38"/>
      <c r="Q324" s="38"/>
      <c r="R324" s="38"/>
      <c r="S324" s="38"/>
      <c r="T324" s="38"/>
      <c r="U324" s="38"/>
      <c r="V324" s="38"/>
      <c r="W324" s="38"/>
      <c r="X324" s="38"/>
      <c r="Y324" s="38"/>
      <c r="Z324" s="38"/>
    </row>
    <row r="325" spans="1:26" ht="14.25" customHeight="1" x14ac:dyDescent="0.3">
      <c r="A325" s="36"/>
      <c r="B325" s="37"/>
      <c r="C325" s="37"/>
      <c r="D325" s="37"/>
      <c r="E325" s="37"/>
      <c r="F325" s="37"/>
      <c r="G325" s="37"/>
      <c r="H325" s="37"/>
      <c r="I325" s="37"/>
      <c r="J325" s="37"/>
      <c r="K325" s="38"/>
      <c r="L325" s="38"/>
      <c r="M325" s="38"/>
      <c r="N325" s="38"/>
      <c r="O325" s="38"/>
      <c r="P325" s="38"/>
      <c r="Q325" s="38"/>
      <c r="R325" s="38"/>
      <c r="S325" s="38"/>
      <c r="T325" s="38"/>
      <c r="U325" s="38"/>
      <c r="V325" s="38"/>
      <c r="W325" s="38"/>
      <c r="X325" s="38"/>
      <c r="Y325" s="38"/>
      <c r="Z325" s="38"/>
    </row>
    <row r="326" spans="1:26" ht="14.25" customHeight="1" x14ac:dyDescent="0.3">
      <c r="A326" s="36"/>
      <c r="B326" s="37"/>
      <c r="C326" s="37"/>
      <c r="D326" s="37"/>
      <c r="E326" s="37"/>
      <c r="F326" s="37"/>
      <c r="G326" s="37"/>
      <c r="H326" s="37"/>
      <c r="I326" s="37"/>
      <c r="J326" s="37"/>
      <c r="K326" s="38"/>
      <c r="L326" s="38"/>
      <c r="M326" s="38"/>
      <c r="N326" s="38"/>
      <c r="O326" s="38"/>
      <c r="P326" s="38"/>
      <c r="Q326" s="38"/>
      <c r="R326" s="38"/>
      <c r="S326" s="38"/>
      <c r="T326" s="38"/>
      <c r="U326" s="38"/>
      <c r="V326" s="38"/>
      <c r="W326" s="38"/>
      <c r="X326" s="38"/>
      <c r="Y326" s="38"/>
      <c r="Z326" s="38"/>
    </row>
    <row r="327" spans="1:26" ht="14.25" customHeight="1" x14ac:dyDescent="0.3">
      <c r="A327" s="36"/>
      <c r="B327" s="37"/>
      <c r="C327" s="37"/>
      <c r="D327" s="37"/>
      <c r="E327" s="37"/>
      <c r="F327" s="37"/>
      <c r="G327" s="37"/>
      <c r="H327" s="37"/>
      <c r="I327" s="37"/>
      <c r="J327" s="37"/>
      <c r="K327" s="38"/>
      <c r="L327" s="38"/>
      <c r="M327" s="38"/>
      <c r="N327" s="38"/>
      <c r="O327" s="38"/>
      <c r="P327" s="38"/>
      <c r="Q327" s="38"/>
      <c r="R327" s="38"/>
      <c r="S327" s="38"/>
      <c r="T327" s="38"/>
      <c r="U327" s="38"/>
      <c r="V327" s="38"/>
      <c r="W327" s="38"/>
      <c r="X327" s="38"/>
      <c r="Y327" s="38"/>
      <c r="Z327" s="38"/>
    </row>
    <row r="328" spans="1:26" ht="14.25" customHeight="1" x14ac:dyDescent="0.3">
      <c r="A328" s="36"/>
      <c r="B328" s="37"/>
      <c r="C328" s="37"/>
      <c r="D328" s="37"/>
      <c r="E328" s="37"/>
      <c r="F328" s="37"/>
      <c r="G328" s="37"/>
      <c r="H328" s="37"/>
      <c r="I328" s="37"/>
      <c r="J328" s="37"/>
      <c r="K328" s="38"/>
      <c r="L328" s="38"/>
      <c r="M328" s="38"/>
      <c r="N328" s="38"/>
      <c r="O328" s="38"/>
      <c r="P328" s="38"/>
      <c r="Q328" s="38"/>
      <c r="R328" s="38"/>
      <c r="S328" s="38"/>
      <c r="T328" s="38"/>
      <c r="U328" s="38"/>
      <c r="V328" s="38"/>
      <c r="W328" s="38"/>
      <c r="X328" s="38"/>
      <c r="Y328" s="38"/>
      <c r="Z328" s="38"/>
    </row>
    <row r="329" spans="1:26" ht="14.25" customHeight="1" x14ac:dyDescent="0.3">
      <c r="A329" s="36"/>
      <c r="B329" s="37"/>
      <c r="C329" s="37"/>
      <c r="D329" s="37"/>
      <c r="E329" s="37"/>
      <c r="F329" s="37"/>
      <c r="G329" s="37"/>
      <c r="H329" s="37"/>
      <c r="I329" s="37"/>
      <c r="J329" s="37"/>
      <c r="K329" s="38"/>
      <c r="L329" s="38"/>
      <c r="M329" s="38"/>
      <c r="N329" s="38"/>
      <c r="O329" s="38"/>
      <c r="P329" s="38"/>
      <c r="Q329" s="38"/>
      <c r="R329" s="38"/>
      <c r="S329" s="38"/>
      <c r="T329" s="38"/>
      <c r="U329" s="38"/>
      <c r="V329" s="38"/>
      <c r="W329" s="38"/>
      <c r="X329" s="38"/>
      <c r="Y329" s="38"/>
      <c r="Z329" s="38"/>
    </row>
    <row r="330" spans="1:26" ht="14.25" customHeight="1" x14ac:dyDescent="0.3">
      <c r="A330" s="36"/>
      <c r="B330" s="37"/>
      <c r="C330" s="37"/>
      <c r="D330" s="37"/>
      <c r="E330" s="37"/>
      <c r="F330" s="37"/>
      <c r="G330" s="37"/>
      <c r="H330" s="37"/>
      <c r="I330" s="37"/>
      <c r="J330" s="37"/>
      <c r="K330" s="38"/>
      <c r="L330" s="38"/>
      <c r="M330" s="38"/>
      <c r="N330" s="38"/>
      <c r="O330" s="38"/>
      <c r="P330" s="38"/>
      <c r="Q330" s="38"/>
      <c r="R330" s="38"/>
      <c r="S330" s="38"/>
      <c r="T330" s="38"/>
      <c r="U330" s="38"/>
      <c r="V330" s="38"/>
      <c r="W330" s="38"/>
      <c r="X330" s="38"/>
      <c r="Y330" s="38"/>
      <c r="Z330" s="38"/>
    </row>
    <row r="331" spans="1:26" ht="14.25" customHeight="1" x14ac:dyDescent="0.3">
      <c r="A331" s="36"/>
      <c r="B331" s="37"/>
      <c r="C331" s="37"/>
      <c r="D331" s="37"/>
      <c r="E331" s="37"/>
      <c r="F331" s="37"/>
      <c r="G331" s="37"/>
      <c r="H331" s="37"/>
      <c r="I331" s="37"/>
      <c r="J331" s="37"/>
      <c r="K331" s="38"/>
      <c r="L331" s="38"/>
      <c r="M331" s="38"/>
      <c r="N331" s="38"/>
      <c r="O331" s="38"/>
      <c r="P331" s="38"/>
      <c r="Q331" s="38"/>
      <c r="R331" s="38"/>
      <c r="S331" s="38"/>
      <c r="T331" s="38"/>
      <c r="U331" s="38"/>
      <c r="V331" s="38"/>
      <c r="W331" s="38"/>
      <c r="X331" s="38"/>
      <c r="Y331" s="38"/>
      <c r="Z331" s="38"/>
    </row>
    <row r="332" spans="1:26" ht="14.25" customHeight="1" x14ac:dyDescent="0.3">
      <c r="A332" s="36"/>
      <c r="B332" s="37"/>
      <c r="C332" s="37"/>
      <c r="D332" s="37"/>
      <c r="E332" s="37"/>
      <c r="F332" s="37"/>
      <c r="G332" s="37"/>
      <c r="H332" s="37"/>
      <c r="I332" s="37"/>
      <c r="J332" s="37"/>
      <c r="K332" s="38"/>
      <c r="L332" s="38"/>
      <c r="M332" s="38"/>
      <c r="N332" s="38"/>
      <c r="O332" s="38"/>
      <c r="P332" s="38"/>
      <c r="Q332" s="38"/>
      <c r="R332" s="38"/>
      <c r="S332" s="38"/>
      <c r="T332" s="38"/>
      <c r="U332" s="38"/>
      <c r="V332" s="38"/>
      <c r="W332" s="38"/>
      <c r="X332" s="38"/>
      <c r="Y332" s="38"/>
      <c r="Z332" s="38"/>
    </row>
    <row r="333" spans="1:26" ht="14.25" customHeight="1" x14ac:dyDescent="0.3">
      <c r="A333" s="36"/>
      <c r="B333" s="37"/>
      <c r="C333" s="37"/>
      <c r="D333" s="37"/>
      <c r="E333" s="37"/>
      <c r="F333" s="37"/>
      <c r="G333" s="37"/>
      <c r="H333" s="37"/>
      <c r="I333" s="37"/>
      <c r="J333" s="37"/>
      <c r="K333" s="38"/>
      <c r="L333" s="38"/>
      <c r="M333" s="38"/>
      <c r="N333" s="38"/>
      <c r="O333" s="38"/>
      <c r="P333" s="38"/>
      <c r="Q333" s="38"/>
      <c r="R333" s="38"/>
      <c r="S333" s="38"/>
      <c r="T333" s="38"/>
      <c r="U333" s="38"/>
      <c r="V333" s="38"/>
      <c r="W333" s="38"/>
      <c r="X333" s="38"/>
      <c r="Y333" s="38"/>
      <c r="Z333" s="38"/>
    </row>
    <row r="334" spans="1:26" ht="14.25" customHeight="1" x14ac:dyDescent="0.3">
      <c r="A334" s="36"/>
      <c r="B334" s="37"/>
      <c r="C334" s="37"/>
      <c r="D334" s="37"/>
      <c r="E334" s="37"/>
      <c r="F334" s="37"/>
      <c r="G334" s="37"/>
      <c r="H334" s="37"/>
      <c r="I334" s="37"/>
      <c r="J334" s="37"/>
      <c r="K334" s="38"/>
      <c r="L334" s="38"/>
      <c r="M334" s="38"/>
      <c r="N334" s="38"/>
      <c r="O334" s="38"/>
      <c r="P334" s="38"/>
      <c r="Q334" s="38"/>
      <c r="R334" s="38"/>
      <c r="S334" s="38"/>
      <c r="T334" s="38"/>
      <c r="U334" s="38"/>
      <c r="V334" s="38"/>
      <c r="W334" s="38"/>
      <c r="X334" s="38"/>
      <c r="Y334" s="38"/>
      <c r="Z334" s="38"/>
    </row>
    <row r="335" spans="1:26" ht="14.25" customHeight="1" x14ac:dyDescent="0.3">
      <c r="A335" s="36"/>
      <c r="B335" s="37"/>
      <c r="C335" s="37"/>
      <c r="D335" s="37"/>
      <c r="E335" s="37"/>
      <c r="F335" s="37"/>
      <c r="G335" s="37"/>
      <c r="H335" s="37"/>
      <c r="I335" s="37"/>
      <c r="J335" s="37"/>
      <c r="K335" s="38"/>
      <c r="L335" s="38"/>
      <c r="M335" s="38"/>
      <c r="N335" s="38"/>
      <c r="O335" s="38"/>
      <c r="P335" s="38"/>
      <c r="Q335" s="38"/>
      <c r="R335" s="38"/>
      <c r="S335" s="38"/>
      <c r="T335" s="38"/>
      <c r="U335" s="38"/>
      <c r="V335" s="38"/>
      <c r="W335" s="38"/>
      <c r="X335" s="38"/>
      <c r="Y335" s="38"/>
      <c r="Z335" s="38"/>
    </row>
    <row r="336" spans="1:26" ht="14.25" customHeight="1" x14ac:dyDescent="0.3">
      <c r="A336" s="36"/>
      <c r="B336" s="37"/>
      <c r="C336" s="37"/>
      <c r="D336" s="37"/>
      <c r="E336" s="37"/>
      <c r="F336" s="37"/>
      <c r="G336" s="37"/>
      <c r="H336" s="37"/>
      <c r="I336" s="37"/>
      <c r="J336" s="37"/>
      <c r="K336" s="38"/>
      <c r="L336" s="38"/>
      <c r="M336" s="38"/>
      <c r="N336" s="38"/>
      <c r="O336" s="38"/>
      <c r="P336" s="38"/>
      <c r="Q336" s="38"/>
      <c r="R336" s="38"/>
      <c r="S336" s="38"/>
      <c r="T336" s="38"/>
      <c r="U336" s="38"/>
      <c r="V336" s="38"/>
      <c r="W336" s="38"/>
      <c r="X336" s="38"/>
      <c r="Y336" s="38"/>
      <c r="Z336" s="38"/>
    </row>
    <row r="337" spans="1:26" ht="14.25" customHeight="1" x14ac:dyDescent="0.3">
      <c r="A337" s="36"/>
      <c r="B337" s="37"/>
      <c r="C337" s="37"/>
      <c r="D337" s="37"/>
      <c r="E337" s="37"/>
      <c r="F337" s="37"/>
      <c r="G337" s="37"/>
      <c r="H337" s="37"/>
      <c r="I337" s="37"/>
      <c r="J337" s="37"/>
      <c r="K337" s="38"/>
      <c r="L337" s="38"/>
      <c r="M337" s="38"/>
      <c r="N337" s="38"/>
      <c r="O337" s="38"/>
      <c r="P337" s="38"/>
      <c r="Q337" s="38"/>
      <c r="R337" s="38"/>
      <c r="S337" s="38"/>
      <c r="T337" s="38"/>
      <c r="U337" s="38"/>
      <c r="V337" s="38"/>
      <c r="W337" s="38"/>
      <c r="X337" s="38"/>
      <c r="Y337" s="38"/>
      <c r="Z337" s="38"/>
    </row>
    <row r="338" spans="1:26" ht="14.25" customHeight="1" x14ac:dyDescent="0.3">
      <c r="A338" s="36"/>
      <c r="B338" s="37"/>
      <c r="C338" s="37"/>
      <c r="D338" s="37"/>
      <c r="E338" s="37"/>
      <c r="F338" s="37"/>
      <c r="G338" s="37"/>
      <c r="H338" s="37"/>
      <c r="I338" s="37"/>
      <c r="J338" s="37"/>
      <c r="K338" s="38"/>
      <c r="L338" s="38"/>
      <c r="M338" s="38"/>
      <c r="N338" s="38"/>
      <c r="O338" s="38"/>
      <c r="P338" s="38"/>
      <c r="Q338" s="38"/>
      <c r="R338" s="38"/>
      <c r="S338" s="38"/>
      <c r="T338" s="38"/>
      <c r="U338" s="38"/>
      <c r="V338" s="38"/>
      <c r="W338" s="38"/>
      <c r="X338" s="38"/>
      <c r="Y338" s="38"/>
      <c r="Z338" s="38"/>
    </row>
    <row r="339" spans="1:26" ht="14.25" customHeight="1" x14ac:dyDescent="0.3">
      <c r="A339" s="36"/>
      <c r="B339" s="37"/>
      <c r="C339" s="37"/>
      <c r="D339" s="37"/>
      <c r="E339" s="37"/>
      <c r="F339" s="37"/>
      <c r="G339" s="37"/>
      <c r="H339" s="37"/>
      <c r="I339" s="37"/>
      <c r="J339" s="37"/>
      <c r="K339" s="38"/>
      <c r="L339" s="38"/>
      <c r="M339" s="38"/>
      <c r="N339" s="38"/>
      <c r="O339" s="38"/>
      <c r="P339" s="38"/>
      <c r="Q339" s="38"/>
      <c r="R339" s="38"/>
      <c r="S339" s="38"/>
      <c r="T339" s="38"/>
      <c r="U339" s="38"/>
      <c r="V339" s="38"/>
      <c r="W339" s="38"/>
      <c r="X339" s="38"/>
      <c r="Y339" s="38"/>
      <c r="Z339" s="38"/>
    </row>
    <row r="340" spans="1:26" ht="14.25" customHeight="1" x14ac:dyDescent="0.3">
      <c r="A340" s="36"/>
      <c r="B340" s="37"/>
      <c r="C340" s="37"/>
      <c r="D340" s="37"/>
      <c r="E340" s="37"/>
      <c r="F340" s="37"/>
      <c r="G340" s="37"/>
      <c r="H340" s="37"/>
      <c r="I340" s="37"/>
      <c r="J340" s="37"/>
      <c r="K340" s="38"/>
      <c r="L340" s="38"/>
      <c r="M340" s="38"/>
      <c r="N340" s="38"/>
      <c r="O340" s="38"/>
      <c r="P340" s="38"/>
      <c r="Q340" s="38"/>
      <c r="R340" s="38"/>
      <c r="S340" s="38"/>
      <c r="T340" s="38"/>
      <c r="U340" s="38"/>
      <c r="V340" s="38"/>
      <c r="W340" s="38"/>
      <c r="X340" s="38"/>
      <c r="Y340" s="38"/>
      <c r="Z340" s="38"/>
    </row>
    <row r="341" spans="1:26" ht="14.25" customHeight="1" x14ac:dyDescent="0.3">
      <c r="A341" s="36"/>
      <c r="B341" s="37"/>
      <c r="C341" s="37"/>
      <c r="D341" s="37"/>
      <c r="E341" s="37"/>
      <c r="F341" s="37"/>
      <c r="G341" s="37"/>
      <c r="H341" s="37"/>
      <c r="I341" s="37"/>
      <c r="J341" s="37"/>
      <c r="K341" s="38"/>
      <c r="L341" s="38"/>
      <c r="M341" s="38"/>
      <c r="N341" s="38"/>
      <c r="O341" s="38"/>
      <c r="P341" s="38"/>
      <c r="Q341" s="38"/>
      <c r="R341" s="38"/>
      <c r="S341" s="38"/>
      <c r="T341" s="38"/>
      <c r="U341" s="38"/>
      <c r="V341" s="38"/>
      <c r="W341" s="38"/>
      <c r="X341" s="38"/>
      <c r="Y341" s="38"/>
      <c r="Z341" s="38"/>
    </row>
    <row r="342" spans="1:26" ht="14.25" customHeight="1" x14ac:dyDescent="0.3">
      <c r="A342" s="36"/>
      <c r="B342" s="37"/>
      <c r="C342" s="37"/>
      <c r="D342" s="37"/>
      <c r="E342" s="37"/>
      <c r="F342" s="37"/>
      <c r="G342" s="37"/>
      <c r="H342" s="37"/>
      <c r="I342" s="37"/>
      <c r="J342" s="37"/>
      <c r="K342" s="38"/>
      <c r="L342" s="38"/>
      <c r="M342" s="38"/>
      <c r="N342" s="38"/>
      <c r="O342" s="38"/>
      <c r="P342" s="38"/>
      <c r="Q342" s="38"/>
      <c r="R342" s="38"/>
      <c r="S342" s="38"/>
      <c r="T342" s="38"/>
      <c r="U342" s="38"/>
      <c r="V342" s="38"/>
      <c r="W342" s="38"/>
      <c r="X342" s="38"/>
      <c r="Y342" s="38"/>
      <c r="Z342" s="38"/>
    </row>
    <row r="343" spans="1:26" ht="14.25" customHeight="1" x14ac:dyDescent="0.3">
      <c r="A343" s="36"/>
      <c r="B343" s="37"/>
      <c r="C343" s="37"/>
      <c r="D343" s="37"/>
      <c r="E343" s="37"/>
      <c r="F343" s="37"/>
      <c r="G343" s="37"/>
      <c r="H343" s="37"/>
      <c r="I343" s="37"/>
      <c r="J343" s="37"/>
      <c r="K343" s="38"/>
      <c r="L343" s="38"/>
      <c r="M343" s="38"/>
      <c r="N343" s="38"/>
      <c r="O343" s="38"/>
      <c r="P343" s="38"/>
      <c r="Q343" s="38"/>
      <c r="R343" s="38"/>
      <c r="S343" s="38"/>
      <c r="T343" s="38"/>
      <c r="U343" s="38"/>
      <c r="V343" s="38"/>
      <c r="W343" s="38"/>
      <c r="X343" s="38"/>
      <c r="Y343" s="38"/>
      <c r="Z343" s="38"/>
    </row>
    <row r="344" spans="1:26" ht="14.25" customHeight="1" x14ac:dyDescent="0.3">
      <c r="A344" s="36"/>
      <c r="B344" s="37"/>
      <c r="C344" s="37"/>
      <c r="D344" s="37"/>
      <c r="E344" s="37"/>
      <c r="F344" s="37"/>
      <c r="G344" s="37"/>
      <c r="H344" s="37"/>
      <c r="I344" s="37"/>
      <c r="J344" s="37"/>
      <c r="K344" s="38"/>
      <c r="L344" s="38"/>
      <c r="M344" s="38"/>
      <c r="N344" s="38"/>
      <c r="O344" s="38"/>
      <c r="P344" s="38"/>
      <c r="Q344" s="38"/>
      <c r="R344" s="38"/>
      <c r="S344" s="38"/>
      <c r="T344" s="38"/>
      <c r="U344" s="38"/>
      <c r="V344" s="38"/>
      <c r="W344" s="38"/>
      <c r="X344" s="38"/>
      <c r="Y344" s="38"/>
      <c r="Z344" s="38"/>
    </row>
    <row r="345" spans="1:26" ht="14.25" customHeight="1" x14ac:dyDescent="0.3">
      <c r="A345" s="36"/>
      <c r="B345" s="37"/>
      <c r="C345" s="37"/>
      <c r="D345" s="37"/>
      <c r="E345" s="37"/>
      <c r="F345" s="37"/>
      <c r="G345" s="37"/>
      <c r="H345" s="37"/>
      <c r="I345" s="37"/>
      <c r="J345" s="37"/>
      <c r="K345" s="38"/>
      <c r="L345" s="38"/>
      <c r="M345" s="38"/>
      <c r="N345" s="38"/>
      <c r="O345" s="38"/>
      <c r="P345" s="38"/>
      <c r="Q345" s="38"/>
      <c r="R345" s="38"/>
      <c r="S345" s="38"/>
      <c r="T345" s="38"/>
      <c r="U345" s="38"/>
      <c r="V345" s="38"/>
      <c r="W345" s="38"/>
      <c r="X345" s="38"/>
      <c r="Y345" s="38"/>
      <c r="Z345" s="38"/>
    </row>
    <row r="346" spans="1:26" ht="14.25" customHeight="1" x14ac:dyDescent="0.3">
      <c r="A346" s="36"/>
      <c r="B346" s="37"/>
      <c r="C346" s="37"/>
      <c r="D346" s="37"/>
      <c r="E346" s="37"/>
      <c r="F346" s="37"/>
      <c r="G346" s="37"/>
      <c r="H346" s="37"/>
      <c r="I346" s="37"/>
      <c r="J346" s="37"/>
      <c r="K346" s="38"/>
      <c r="L346" s="38"/>
      <c r="M346" s="38"/>
      <c r="N346" s="38"/>
      <c r="O346" s="38"/>
      <c r="P346" s="38"/>
      <c r="Q346" s="38"/>
      <c r="R346" s="38"/>
      <c r="S346" s="38"/>
      <c r="T346" s="38"/>
      <c r="U346" s="38"/>
      <c r="V346" s="38"/>
      <c r="W346" s="38"/>
      <c r="X346" s="38"/>
      <c r="Y346" s="38"/>
      <c r="Z346" s="38"/>
    </row>
    <row r="347" spans="1:26" ht="14.25" customHeight="1" x14ac:dyDescent="0.3">
      <c r="A347" s="36"/>
      <c r="B347" s="37"/>
      <c r="C347" s="37"/>
      <c r="D347" s="37"/>
      <c r="E347" s="37"/>
      <c r="F347" s="37"/>
      <c r="G347" s="37"/>
      <c r="H347" s="37"/>
      <c r="I347" s="37"/>
      <c r="J347" s="37"/>
      <c r="K347" s="38"/>
      <c r="L347" s="38"/>
      <c r="M347" s="38"/>
      <c r="N347" s="38"/>
      <c r="O347" s="38"/>
      <c r="P347" s="38"/>
      <c r="Q347" s="38"/>
      <c r="R347" s="38"/>
      <c r="S347" s="38"/>
      <c r="T347" s="38"/>
      <c r="U347" s="38"/>
      <c r="V347" s="38"/>
      <c r="W347" s="38"/>
      <c r="X347" s="38"/>
      <c r="Y347" s="38"/>
      <c r="Z347" s="38"/>
    </row>
    <row r="348" spans="1:26" ht="14.25" customHeight="1" x14ac:dyDescent="0.3">
      <c r="A348" s="36"/>
      <c r="B348" s="37"/>
      <c r="C348" s="37"/>
      <c r="D348" s="37"/>
      <c r="E348" s="37"/>
      <c r="F348" s="37"/>
      <c r="G348" s="37"/>
      <c r="H348" s="37"/>
      <c r="I348" s="37"/>
      <c r="J348" s="37"/>
      <c r="K348" s="38"/>
      <c r="L348" s="38"/>
      <c r="M348" s="38"/>
      <c r="N348" s="38"/>
      <c r="O348" s="38"/>
      <c r="P348" s="38"/>
      <c r="Q348" s="38"/>
      <c r="R348" s="38"/>
      <c r="S348" s="38"/>
      <c r="T348" s="38"/>
      <c r="U348" s="38"/>
      <c r="V348" s="38"/>
      <c r="W348" s="38"/>
      <c r="X348" s="38"/>
      <c r="Y348" s="38"/>
      <c r="Z348" s="38"/>
    </row>
    <row r="349" spans="1:26" ht="14.25" customHeight="1" x14ac:dyDescent="0.3">
      <c r="A349" s="36"/>
      <c r="B349" s="37"/>
      <c r="C349" s="37"/>
      <c r="D349" s="37"/>
      <c r="E349" s="37"/>
      <c r="F349" s="37"/>
      <c r="G349" s="37"/>
      <c r="H349" s="37"/>
      <c r="I349" s="37"/>
      <c r="J349" s="37"/>
      <c r="K349" s="38"/>
      <c r="L349" s="38"/>
      <c r="M349" s="38"/>
      <c r="N349" s="38"/>
      <c r="O349" s="38"/>
      <c r="P349" s="38"/>
      <c r="Q349" s="38"/>
      <c r="R349" s="38"/>
      <c r="S349" s="38"/>
      <c r="T349" s="38"/>
      <c r="U349" s="38"/>
      <c r="V349" s="38"/>
      <c r="W349" s="38"/>
      <c r="X349" s="38"/>
      <c r="Y349" s="38"/>
      <c r="Z349" s="38"/>
    </row>
    <row r="350" spans="1:26" ht="14.25" customHeight="1" x14ac:dyDescent="0.3">
      <c r="A350" s="36"/>
      <c r="B350" s="37"/>
      <c r="C350" s="37"/>
      <c r="D350" s="37"/>
      <c r="E350" s="37"/>
      <c r="F350" s="37"/>
      <c r="G350" s="37"/>
      <c r="H350" s="37"/>
      <c r="I350" s="37"/>
      <c r="J350" s="37"/>
      <c r="K350" s="38"/>
      <c r="L350" s="38"/>
      <c r="M350" s="38"/>
      <c r="N350" s="38"/>
      <c r="O350" s="38"/>
      <c r="P350" s="38"/>
      <c r="Q350" s="38"/>
      <c r="R350" s="38"/>
      <c r="S350" s="38"/>
      <c r="T350" s="38"/>
      <c r="U350" s="38"/>
      <c r="V350" s="38"/>
      <c r="W350" s="38"/>
      <c r="X350" s="38"/>
      <c r="Y350" s="38"/>
      <c r="Z350" s="38"/>
    </row>
    <row r="351" spans="1:26" ht="14.25" customHeight="1" x14ac:dyDescent="0.3">
      <c r="A351" s="36"/>
      <c r="B351" s="37"/>
      <c r="C351" s="37"/>
      <c r="D351" s="37"/>
      <c r="E351" s="37"/>
      <c r="F351" s="37"/>
      <c r="G351" s="37"/>
      <c r="H351" s="37"/>
      <c r="I351" s="37"/>
      <c r="J351" s="37"/>
      <c r="K351" s="38"/>
      <c r="L351" s="38"/>
      <c r="M351" s="38"/>
      <c r="N351" s="38"/>
      <c r="O351" s="38"/>
      <c r="P351" s="38"/>
      <c r="Q351" s="38"/>
      <c r="R351" s="38"/>
      <c r="S351" s="38"/>
      <c r="T351" s="38"/>
      <c r="U351" s="38"/>
      <c r="V351" s="38"/>
      <c r="W351" s="38"/>
      <c r="X351" s="38"/>
      <c r="Y351" s="38"/>
      <c r="Z351" s="38"/>
    </row>
    <row r="352" spans="1:26" ht="14.25" customHeight="1" x14ac:dyDescent="0.3">
      <c r="A352" s="36"/>
      <c r="B352" s="37"/>
      <c r="C352" s="37"/>
      <c r="D352" s="37"/>
      <c r="E352" s="37"/>
      <c r="F352" s="37"/>
      <c r="G352" s="37"/>
      <c r="H352" s="37"/>
      <c r="I352" s="37"/>
      <c r="J352" s="37"/>
      <c r="K352" s="38"/>
      <c r="L352" s="38"/>
      <c r="M352" s="38"/>
      <c r="N352" s="38"/>
      <c r="O352" s="38"/>
      <c r="P352" s="38"/>
      <c r="Q352" s="38"/>
      <c r="R352" s="38"/>
      <c r="S352" s="38"/>
      <c r="T352" s="38"/>
      <c r="U352" s="38"/>
      <c r="V352" s="38"/>
      <c r="W352" s="38"/>
      <c r="X352" s="38"/>
      <c r="Y352" s="38"/>
      <c r="Z352" s="38"/>
    </row>
    <row r="353" spans="1:26" ht="14.25" customHeight="1" x14ac:dyDescent="0.3">
      <c r="A353" s="36"/>
      <c r="B353" s="37"/>
      <c r="C353" s="37"/>
      <c r="D353" s="37"/>
      <c r="E353" s="37"/>
      <c r="F353" s="37"/>
      <c r="G353" s="37"/>
      <c r="H353" s="37"/>
      <c r="I353" s="37"/>
      <c r="J353" s="37"/>
      <c r="K353" s="38"/>
      <c r="L353" s="38"/>
      <c r="M353" s="38"/>
      <c r="N353" s="38"/>
      <c r="O353" s="38"/>
      <c r="P353" s="38"/>
      <c r="Q353" s="38"/>
      <c r="R353" s="38"/>
      <c r="S353" s="38"/>
      <c r="T353" s="38"/>
      <c r="U353" s="38"/>
      <c r="V353" s="38"/>
      <c r="W353" s="38"/>
      <c r="X353" s="38"/>
      <c r="Y353" s="38"/>
      <c r="Z353" s="38"/>
    </row>
    <row r="354" spans="1:26" ht="14.25" customHeight="1" x14ac:dyDescent="0.3">
      <c r="A354" s="36"/>
      <c r="B354" s="37"/>
      <c r="C354" s="37"/>
      <c r="D354" s="37"/>
      <c r="E354" s="37"/>
      <c r="F354" s="37"/>
      <c r="G354" s="37"/>
      <c r="H354" s="37"/>
      <c r="I354" s="37"/>
      <c r="J354" s="37"/>
      <c r="K354" s="38"/>
      <c r="L354" s="38"/>
      <c r="M354" s="38"/>
      <c r="N354" s="38"/>
      <c r="O354" s="38"/>
      <c r="P354" s="38"/>
      <c r="Q354" s="38"/>
      <c r="R354" s="38"/>
      <c r="S354" s="38"/>
      <c r="T354" s="38"/>
      <c r="U354" s="38"/>
      <c r="V354" s="38"/>
      <c r="W354" s="38"/>
      <c r="X354" s="38"/>
      <c r="Y354" s="38"/>
      <c r="Z354" s="38"/>
    </row>
    <row r="355" spans="1:26" ht="14.25" customHeight="1" x14ac:dyDescent="0.3">
      <c r="A355" s="36"/>
      <c r="B355" s="37"/>
      <c r="C355" s="37"/>
      <c r="D355" s="37"/>
      <c r="E355" s="37"/>
      <c r="F355" s="37"/>
      <c r="G355" s="37"/>
      <c r="H355" s="37"/>
      <c r="I355" s="37"/>
      <c r="J355" s="37"/>
      <c r="K355" s="38"/>
      <c r="L355" s="38"/>
      <c r="M355" s="38"/>
      <c r="N355" s="38"/>
      <c r="O355" s="38"/>
      <c r="P355" s="38"/>
      <c r="Q355" s="38"/>
      <c r="R355" s="38"/>
      <c r="S355" s="38"/>
      <c r="T355" s="38"/>
      <c r="U355" s="38"/>
      <c r="V355" s="38"/>
      <c r="W355" s="38"/>
      <c r="X355" s="38"/>
      <c r="Y355" s="38"/>
      <c r="Z355" s="38"/>
    </row>
    <row r="356" spans="1:26" ht="14.25" customHeight="1" x14ac:dyDescent="0.3">
      <c r="A356" s="36"/>
      <c r="B356" s="37"/>
      <c r="C356" s="37"/>
      <c r="D356" s="37"/>
      <c r="E356" s="37"/>
      <c r="F356" s="37"/>
      <c r="G356" s="37"/>
      <c r="H356" s="37"/>
      <c r="I356" s="37"/>
      <c r="J356" s="37"/>
      <c r="K356" s="38"/>
      <c r="L356" s="38"/>
      <c r="M356" s="38"/>
      <c r="N356" s="38"/>
      <c r="O356" s="38"/>
      <c r="P356" s="38"/>
      <c r="Q356" s="38"/>
      <c r="R356" s="38"/>
      <c r="S356" s="38"/>
      <c r="T356" s="38"/>
      <c r="U356" s="38"/>
      <c r="V356" s="38"/>
      <c r="W356" s="38"/>
      <c r="X356" s="38"/>
      <c r="Y356" s="38"/>
      <c r="Z356" s="38"/>
    </row>
    <row r="357" spans="1:26" ht="14.25" customHeight="1" x14ac:dyDescent="0.3">
      <c r="A357" s="36"/>
      <c r="B357" s="37"/>
      <c r="C357" s="37"/>
      <c r="D357" s="37"/>
      <c r="E357" s="37"/>
      <c r="F357" s="37"/>
      <c r="G357" s="37"/>
      <c r="H357" s="37"/>
      <c r="I357" s="37"/>
      <c r="J357" s="37"/>
      <c r="K357" s="38"/>
      <c r="L357" s="38"/>
      <c r="M357" s="38"/>
      <c r="N357" s="38"/>
      <c r="O357" s="38"/>
      <c r="P357" s="38"/>
      <c r="Q357" s="38"/>
      <c r="R357" s="38"/>
      <c r="S357" s="38"/>
      <c r="T357" s="38"/>
      <c r="U357" s="38"/>
      <c r="V357" s="38"/>
      <c r="W357" s="38"/>
      <c r="X357" s="38"/>
      <c r="Y357" s="38"/>
      <c r="Z357" s="38"/>
    </row>
    <row r="358" spans="1:26" ht="14.25" customHeight="1" x14ac:dyDescent="0.3">
      <c r="A358" s="36"/>
      <c r="B358" s="37"/>
      <c r="C358" s="37"/>
      <c r="D358" s="37"/>
      <c r="E358" s="37"/>
      <c r="F358" s="37"/>
      <c r="G358" s="37"/>
      <c r="H358" s="37"/>
      <c r="I358" s="37"/>
      <c r="J358" s="37"/>
      <c r="K358" s="38"/>
      <c r="L358" s="38"/>
      <c r="M358" s="38"/>
      <c r="N358" s="38"/>
      <c r="O358" s="38"/>
      <c r="P358" s="38"/>
      <c r="Q358" s="38"/>
      <c r="R358" s="38"/>
      <c r="S358" s="38"/>
      <c r="T358" s="38"/>
      <c r="U358" s="38"/>
      <c r="V358" s="38"/>
      <c r="W358" s="38"/>
      <c r="X358" s="38"/>
      <c r="Y358" s="38"/>
      <c r="Z358" s="38"/>
    </row>
    <row r="359" spans="1:26" ht="14.25" customHeight="1" x14ac:dyDescent="0.3">
      <c r="A359" s="36"/>
      <c r="B359" s="37"/>
      <c r="C359" s="37"/>
      <c r="D359" s="37"/>
      <c r="E359" s="37"/>
      <c r="F359" s="37"/>
      <c r="G359" s="37"/>
      <c r="H359" s="37"/>
      <c r="I359" s="37"/>
      <c r="J359" s="37"/>
      <c r="K359" s="38"/>
      <c r="L359" s="38"/>
      <c r="M359" s="38"/>
      <c r="N359" s="38"/>
      <c r="O359" s="38"/>
      <c r="P359" s="38"/>
      <c r="Q359" s="38"/>
      <c r="R359" s="38"/>
      <c r="S359" s="38"/>
      <c r="T359" s="38"/>
      <c r="U359" s="38"/>
      <c r="V359" s="38"/>
      <c r="W359" s="38"/>
      <c r="X359" s="38"/>
      <c r="Y359" s="38"/>
      <c r="Z359" s="38"/>
    </row>
    <row r="360" spans="1:26" ht="14.25" customHeight="1" x14ac:dyDescent="0.3">
      <c r="A360" s="36"/>
      <c r="B360" s="37"/>
      <c r="C360" s="37"/>
      <c r="D360" s="37"/>
      <c r="E360" s="37"/>
      <c r="F360" s="37"/>
      <c r="G360" s="37"/>
      <c r="H360" s="37"/>
      <c r="I360" s="37"/>
      <c r="J360" s="37"/>
      <c r="K360" s="38"/>
      <c r="L360" s="38"/>
      <c r="M360" s="38"/>
      <c r="N360" s="38"/>
      <c r="O360" s="38"/>
      <c r="P360" s="38"/>
      <c r="Q360" s="38"/>
      <c r="R360" s="38"/>
      <c r="S360" s="38"/>
      <c r="T360" s="38"/>
      <c r="U360" s="38"/>
      <c r="V360" s="38"/>
      <c r="W360" s="38"/>
      <c r="X360" s="38"/>
      <c r="Y360" s="38"/>
      <c r="Z360" s="38"/>
    </row>
    <row r="361" spans="1:26" ht="14.25" customHeight="1" x14ac:dyDescent="0.3">
      <c r="A361" s="36"/>
      <c r="B361" s="37"/>
      <c r="C361" s="37"/>
      <c r="D361" s="37"/>
      <c r="E361" s="37"/>
      <c r="F361" s="37"/>
      <c r="G361" s="37"/>
      <c r="H361" s="37"/>
      <c r="I361" s="37"/>
      <c r="J361" s="37"/>
      <c r="K361" s="38"/>
      <c r="L361" s="38"/>
      <c r="M361" s="38"/>
      <c r="N361" s="38"/>
      <c r="O361" s="38"/>
      <c r="P361" s="38"/>
      <c r="Q361" s="38"/>
      <c r="R361" s="38"/>
      <c r="S361" s="38"/>
      <c r="T361" s="38"/>
      <c r="U361" s="38"/>
      <c r="V361" s="38"/>
      <c r="W361" s="38"/>
      <c r="X361" s="38"/>
      <c r="Y361" s="38"/>
      <c r="Z361" s="38"/>
    </row>
    <row r="362" spans="1:26" ht="14.25" customHeight="1" x14ac:dyDescent="0.3">
      <c r="A362" s="36"/>
      <c r="B362" s="37"/>
      <c r="C362" s="37"/>
      <c r="D362" s="37"/>
      <c r="E362" s="37"/>
      <c r="F362" s="37"/>
      <c r="G362" s="37"/>
      <c r="H362" s="37"/>
      <c r="I362" s="37"/>
      <c r="J362" s="37"/>
      <c r="K362" s="38"/>
      <c r="L362" s="38"/>
      <c r="M362" s="38"/>
      <c r="N362" s="38"/>
      <c r="O362" s="38"/>
      <c r="P362" s="38"/>
      <c r="Q362" s="38"/>
      <c r="R362" s="38"/>
      <c r="S362" s="38"/>
      <c r="T362" s="38"/>
      <c r="U362" s="38"/>
      <c r="V362" s="38"/>
      <c r="W362" s="38"/>
      <c r="X362" s="38"/>
      <c r="Y362" s="38"/>
      <c r="Z362" s="38"/>
    </row>
    <row r="363" spans="1:26" ht="14.25" customHeight="1" x14ac:dyDescent="0.3">
      <c r="A363" s="36"/>
      <c r="B363" s="37"/>
      <c r="C363" s="37"/>
      <c r="D363" s="37"/>
      <c r="E363" s="37"/>
      <c r="F363" s="37"/>
      <c r="G363" s="37"/>
      <c r="H363" s="37"/>
      <c r="I363" s="37"/>
      <c r="J363" s="37"/>
      <c r="K363" s="38"/>
      <c r="L363" s="38"/>
      <c r="M363" s="38"/>
      <c r="N363" s="38"/>
      <c r="O363" s="38"/>
      <c r="P363" s="38"/>
      <c r="Q363" s="38"/>
      <c r="R363" s="38"/>
      <c r="S363" s="38"/>
      <c r="T363" s="38"/>
      <c r="U363" s="38"/>
      <c r="V363" s="38"/>
      <c r="W363" s="38"/>
      <c r="X363" s="38"/>
      <c r="Y363" s="38"/>
      <c r="Z363" s="38"/>
    </row>
    <row r="364" spans="1:26" ht="14.25" customHeight="1" x14ac:dyDescent="0.3">
      <c r="A364" s="36"/>
      <c r="B364" s="37"/>
      <c r="C364" s="37"/>
      <c r="D364" s="37"/>
      <c r="E364" s="37"/>
      <c r="F364" s="37"/>
      <c r="G364" s="37"/>
      <c r="H364" s="37"/>
      <c r="I364" s="37"/>
      <c r="J364" s="37"/>
      <c r="K364" s="38"/>
      <c r="L364" s="38"/>
      <c r="M364" s="38"/>
      <c r="N364" s="38"/>
      <c r="O364" s="38"/>
      <c r="P364" s="38"/>
      <c r="Q364" s="38"/>
      <c r="R364" s="38"/>
      <c r="S364" s="38"/>
      <c r="T364" s="38"/>
      <c r="U364" s="38"/>
      <c r="V364" s="38"/>
      <c r="W364" s="38"/>
      <c r="X364" s="38"/>
      <c r="Y364" s="38"/>
      <c r="Z364" s="38"/>
    </row>
    <row r="365" spans="1:26" ht="14.25" customHeight="1" x14ac:dyDescent="0.3">
      <c r="A365" s="36"/>
      <c r="B365" s="37"/>
      <c r="C365" s="37"/>
      <c r="D365" s="37"/>
      <c r="E365" s="37"/>
      <c r="F365" s="37"/>
      <c r="G365" s="37"/>
      <c r="H365" s="37"/>
      <c r="I365" s="37"/>
      <c r="J365" s="37"/>
      <c r="K365" s="38"/>
      <c r="L365" s="38"/>
      <c r="M365" s="38"/>
      <c r="N365" s="38"/>
      <c r="O365" s="38"/>
      <c r="P365" s="38"/>
      <c r="Q365" s="38"/>
      <c r="R365" s="38"/>
      <c r="S365" s="38"/>
      <c r="T365" s="38"/>
      <c r="U365" s="38"/>
      <c r="V365" s="38"/>
      <c r="W365" s="38"/>
      <c r="X365" s="38"/>
      <c r="Y365" s="38"/>
      <c r="Z365" s="38"/>
    </row>
    <row r="366" spans="1:26" ht="14.25" customHeight="1" x14ac:dyDescent="0.3">
      <c r="A366" s="36"/>
      <c r="B366" s="37"/>
      <c r="C366" s="37"/>
      <c r="D366" s="37"/>
      <c r="E366" s="37"/>
      <c r="F366" s="37"/>
      <c r="G366" s="37"/>
      <c r="H366" s="37"/>
      <c r="I366" s="37"/>
      <c r="J366" s="37"/>
      <c r="K366" s="38"/>
      <c r="L366" s="38"/>
      <c r="M366" s="38"/>
      <c r="N366" s="38"/>
      <c r="O366" s="38"/>
      <c r="P366" s="38"/>
      <c r="Q366" s="38"/>
      <c r="R366" s="38"/>
      <c r="S366" s="38"/>
      <c r="T366" s="38"/>
      <c r="U366" s="38"/>
      <c r="V366" s="38"/>
      <c r="W366" s="38"/>
      <c r="X366" s="38"/>
      <c r="Y366" s="38"/>
      <c r="Z366" s="38"/>
    </row>
    <row r="367" spans="1:26" ht="14.25" customHeight="1" x14ac:dyDescent="0.3">
      <c r="A367" s="36"/>
      <c r="B367" s="37"/>
      <c r="C367" s="37"/>
      <c r="D367" s="37"/>
      <c r="E367" s="37"/>
      <c r="F367" s="37"/>
      <c r="G367" s="37"/>
      <c r="H367" s="37"/>
      <c r="I367" s="37"/>
      <c r="J367" s="37"/>
      <c r="K367" s="38"/>
      <c r="L367" s="38"/>
      <c r="M367" s="38"/>
      <c r="N367" s="38"/>
      <c r="O367" s="38"/>
      <c r="P367" s="38"/>
      <c r="Q367" s="38"/>
      <c r="R367" s="38"/>
      <c r="S367" s="38"/>
      <c r="T367" s="38"/>
      <c r="U367" s="38"/>
      <c r="V367" s="38"/>
      <c r="W367" s="38"/>
      <c r="X367" s="38"/>
      <c r="Y367" s="38"/>
      <c r="Z367" s="38"/>
    </row>
    <row r="368" spans="1:26" ht="14.25" customHeight="1" x14ac:dyDescent="0.3">
      <c r="A368" s="36"/>
      <c r="B368" s="37"/>
      <c r="C368" s="37"/>
      <c r="D368" s="37"/>
      <c r="E368" s="37"/>
      <c r="F368" s="37"/>
      <c r="G368" s="37"/>
      <c r="H368" s="37"/>
      <c r="I368" s="37"/>
      <c r="J368" s="37"/>
      <c r="K368" s="38"/>
      <c r="L368" s="38"/>
      <c r="M368" s="38"/>
      <c r="N368" s="38"/>
      <c r="O368" s="38"/>
      <c r="P368" s="38"/>
      <c r="Q368" s="38"/>
      <c r="R368" s="38"/>
      <c r="S368" s="38"/>
      <c r="T368" s="38"/>
      <c r="U368" s="38"/>
      <c r="V368" s="38"/>
      <c r="W368" s="38"/>
      <c r="X368" s="38"/>
      <c r="Y368" s="38"/>
      <c r="Z368" s="38"/>
    </row>
    <row r="369" spans="1:26" ht="14.25" customHeight="1" x14ac:dyDescent="0.3">
      <c r="A369" s="36"/>
      <c r="B369" s="37"/>
      <c r="C369" s="37"/>
      <c r="D369" s="37"/>
      <c r="E369" s="37"/>
      <c r="F369" s="37"/>
      <c r="G369" s="37"/>
      <c r="H369" s="37"/>
      <c r="I369" s="37"/>
      <c r="J369" s="37"/>
      <c r="K369" s="38"/>
      <c r="L369" s="38"/>
      <c r="M369" s="38"/>
      <c r="N369" s="38"/>
      <c r="O369" s="38"/>
      <c r="P369" s="38"/>
      <c r="Q369" s="38"/>
      <c r="R369" s="38"/>
      <c r="S369" s="38"/>
      <c r="T369" s="38"/>
      <c r="U369" s="38"/>
      <c r="V369" s="38"/>
      <c r="W369" s="38"/>
      <c r="X369" s="38"/>
      <c r="Y369" s="38"/>
      <c r="Z369" s="38"/>
    </row>
    <row r="370" spans="1:26" ht="14.25" customHeight="1" x14ac:dyDescent="0.3">
      <c r="A370" s="36"/>
      <c r="B370" s="37"/>
      <c r="C370" s="37"/>
      <c r="D370" s="37"/>
      <c r="E370" s="37"/>
      <c r="F370" s="37"/>
      <c r="G370" s="37"/>
      <c r="H370" s="37"/>
      <c r="I370" s="37"/>
      <c r="J370" s="37"/>
      <c r="K370" s="38"/>
      <c r="L370" s="38"/>
      <c r="M370" s="38"/>
      <c r="N370" s="38"/>
      <c r="O370" s="38"/>
      <c r="P370" s="38"/>
      <c r="Q370" s="38"/>
      <c r="R370" s="38"/>
      <c r="S370" s="38"/>
      <c r="T370" s="38"/>
      <c r="U370" s="38"/>
      <c r="V370" s="38"/>
      <c r="W370" s="38"/>
      <c r="X370" s="38"/>
      <c r="Y370" s="38"/>
      <c r="Z370" s="38"/>
    </row>
    <row r="371" spans="1:26" ht="14.25" customHeight="1" x14ac:dyDescent="0.3">
      <c r="A371" s="36"/>
      <c r="B371" s="37"/>
      <c r="C371" s="37"/>
      <c r="D371" s="37"/>
      <c r="E371" s="37"/>
      <c r="F371" s="37"/>
      <c r="G371" s="37"/>
      <c r="H371" s="37"/>
      <c r="I371" s="37"/>
      <c r="J371" s="37"/>
      <c r="K371" s="38"/>
      <c r="L371" s="38"/>
      <c r="M371" s="38"/>
      <c r="N371" s="38"/>
      <c r="O371" s="38"/>
      <c r="P371" s="38"/>
      <c r="Q371" s="38"/>
      <c r="R371" s="38"/>
      <c r="S371" s="38"/>
      <c r="T371" s="38"/>
      <c r="U371" s="38"/>
      <c r="V371" s="38"/>
      <c r="W371" s="38"/>
      <c r="X371" s="38"/>
      <c r="Y371" s="38"/>
      <c r="Z371" s="38"/>
    </row>
    <row r="372" spans="1:26" ht="14.25" customHeight="1" x14ac:dyDescent="0.3">
      <c r="A372" s="36"/>
      <c r="B372" s="37"/>
      <c r="C372" s="37"/>
      <c r="D372" s="37"/>
      <c r="E372" s="37"/>
      <c r="F372" s="37"/>
      <c r="G372" s="37"/>
      <c r="H372" s="37"/>
      <c r="I372" s="37"/>
      <c r="J372" s="37"/>
      <c r="K372" s="38"/>
      <c r="L372" s="38"/>
      <c r="M372" s="38"/>
      <c r="N372" s="38"/>
      <c r="O372" s="38"/>
      <c r="P372" s="38"/>
      <c r="Q372" s="38"/>
      <c r="R372" s="38"/>
      <c r="S372" s="38"/>
      <c r="T372" s="38"/>
      <c r="U372" s="38"/>
      <c r="V372" s="38"/>
      <c r="W372" s="38"/>
      <c r="X372" s="38"/>
      <c r="Y372" s="38"/>
      <c r="Z372" s="38"/>
    </row>
    <row r="373" spans="1:26" ht="14.25" customHeight="1" x14ac:dyDescent="0.3">
      <c r="A373" s="36"/>
      <c r="B373" s="37"/>
      <c r="C373" s="37"/>
      <c r="D373" s="37"/>
      <c r="E373" s="37"/>
      <c r="F373" s="37"/>
      <c r="G373" s="37"/>
      <c r="H373" s="37"/>
      <c r="I373" s="37"/>
      <c r="J373" s="37"/>
      <c r="K373" s="38"/>
      <c r="L373" s="38"/>
      <c r="M373" s="38"/>
      <c r="N373" s="38"/>
      <c r="O373" s="38"/>
      <c r="P373" s="38"/>
      <c r="Q373" s="38"/>
      <c r="R373" s="38"/>
      <c r="S373" s="38"/>
      <c r="T373" s="38"/>
      <c r="U373" s="38"/>
      <c r="V373" s="38"/>
      <c r="W373" s="38"/>
      <c r="X373" s="38"/>
      <c r="Y373" s="38"/>
      <c r="Z373" s="38"/>
    </row>
    <row r="374" spans="1:26" ht="14.25" customHeight="1" x14ac:dyDescent="0.3">
      <c r="A374" s="36"/>
      <c r="B374" s="37"/>
      <c r="C374" s="37"/>
      <c r="D374" s="37"/>
      <c r="E374" s="37"/>
      <c r="F374" s="37"/>
      <c r="G374" s="37"/>
      <c r="H374" s="37"/>
      <c r="I374" s="37"/>
      <c r="J374" s="37"/>
      <c r="K374" s="38"/>
      <c r="L374" s="38"/>
      <c r="M374" s="38"/>
      <c r="N374" s="38"/>
      <c r="O374" s="38"/>
      <c r="P374" s="38"/>
      <c r="Q374" s="38"/>
      <c r="R374" s="38"/>
      <c r="S374" s="38"/>
      <c r="T374" s="38"/>
      <c r="U374" s="38"/>
      <c r="V374" s="38"/>
      <c r="W374" s="38"/>
      <c r="X374" s="38"/>
      <c r="Y374" s="38"/>
      <c r="Z374" s="38"/>
    </row>
    <row r="375" spans="1:26" ht="14.25" customHeight="1" x14ac:dyDescent="0.3">
      <c r="A375" s="36"/>
      <c r="B375" s="37"/>
      <c r="C375" s="37"/>
      <c r="D375" s="37"/>
      <c r="E375" s="37"/>
      <c r="F375" s="37"/>
      <c r="G375" s="37"/>
      <c r="H375" s="37"/>
      <c r="I375" s="37"/>
      <c r="J375" s="37"/>
      <c r="K375" s="38"/>
      <c r="L375" s="38"/>
      <c r="M375" s="38"/>
      <c r="N375" s="38"/>
      <c r="O375" s="38"/>
      <c r="P375" s="38"/>
      <c r="Q375" s="38"/>
      <c r="R375" s="38"/>
      <c r="S375" s="38"/>
      <c r="T375" s="38"/>
      <c r="U375" s="38"/>
      <c r="V375" s="38"/>
      <c r="W375" s="38"/>
      <c r="X375" s="38"/>
      <c r="Y375" s="38"/>
      <c r="Z375" s="38"/>
    </row>
    <row r="376" spans="1:26" ht="14.25" customHeight="1" x14ac:dyDescent="0.3">
      <c r="A376" s="36"/>
      <c r="B376" s="37"/>
      <c r="C376" s="37"/>
      <c r="D376" s="37"/>
      <c r="E376" s="37"/>
      <c r="F376" s="37"/>
      <c r="G376" s="37"/>
      <c r="H376" s="37"/>
      <c r="I376" s="37"/>
      <c r="J376" s="37"/>
      <c r="K376" s="38"/>
      <c r="L376" s="38"/>
      <c r="M376" s="38"/>
      <c r="N376" s="38"/>
      <c r="O376" s="38"/>
      <c r="P376" s="38"/>
      <c r="Q376" s="38"/>
      <c r="R376" s="38"/>
      <c r="S376" s="38"/>
      <c r="T376" s="38"/>
      <c r="U376" s="38"/>
      <c r="V376" s="38"/>
      <c r="W376" s="38"/>
      <c r="X376" s="38"/>
      <c r="Y376" s="38"/>
      <c r="Z376" s="38"/>
    </row>
    <row r="377" spans="1:26" ht="14.25" customHeight="1" x14ac:dyDescent="0.3">
      <c r="A377" s="36"/>
      <c r="B377" s="37"/>
      <c r="C377" s="37"/>
      <c r="D377" s="37"/>
      <c r="E377" s="37"/>
      <c r="F377" s="37"/>
      <c r="G377" s="37"/>
      <c r="H377" s="37"/>
      <c r="I377" s="37"/>
      <c r="J377" s="37"/>
      <c r="K377" s="38"/>
      <c r="L377" s="38"/>
      <c r="M377" s="38"/>
      <c r="N377" s="38"/>
      <c r="O377" s="38"/>
      <c r="P377" s="38"/>
      <c r="Q377" s="38"/>
      <c r="R377" s="38"/>
      <c r="S377" s="38"/>
      <c r="T377" s="38"/>
      <c r="U377" s="38"/>
      <c r="V377" s="38"/>
      <c r="W377" s="38"/>
      <c r="X377" s="38"/>
      <c r="Y377" s="38"/>
      <c r="Z377" s="38"/>
    </row>
    <row r="378" spans="1:26" ht="14.25" customHeight="1" x14ac:dyDescent="0.3">
      <c r="A378" s="36"/>
      <c r="B378" s="37"/>
      <c r="C378" s="37"/>
      <c r="D378" s="37"/>
      <c r="E378" s="37"/>
      <c r="F378" s="37"/>
      <c r="G378" s="37"/>
      <c r="H378" s="37"/>
      <c r="I378" s="37"/>
      <c r="J378" s="37"/>
      <c r="K378" s="38"/>
      <c r="L378" s="38"/>
      <c r="M378" s="38"/>
      <c r="N378" s="38"/>
      <c r="O378" s="38"/>
      <c r="P378" s="38"/>
      <c r="Q378" s="38"/>
      <c r="R378" s="38"/>
      <c r="S378" s="38"/>
      <c r="T378" s="38"/>
      <c r="U378" s="38"/>
      <c r="V378" s="38"/>
      <c r="W378" s="38"/>
      <c r="X378" s="38"/>
      <c r="Y378" s="38"/>
      <c r="Z378" s="38"/>
    </row>
    <row r="379" spans="1:26" ht="14.25" customHeight="1" x14ac:dyDescent="0.3">
      <c r="A379" s="36"/>
      <c r="B379" s="37"/>
      <c r="C379" s="37"/>
      <c r="D379" s="37"/>
      <c r="E379" s="37"/>
      <c r="F379" s="37"/>
      <c r="G379" s="37"/>
      <c r="H379" s="37"/>
      <c r="I379" s="37"/>
      <c r="J379" s="37"/>
      <c r="K379" s="38"/>
      <c r="L379" s="38"/>
      <c r="M379" s="38"/>
      <c r="N379" s="38"/>
      <c r="O379" s="38"/>
      <c r="P379" s="38"/>
      <c r="Q379" s="38"/>
      <c r="R379" s="38"/>
      <c r="S379" s="38"/>
      <c r="T379" s="38"/>
      <c r="U379" s="38"/>
      <c r="V379" s="38"/>
      <c r="W379" s="38"/>
      <c r="X379" s="38"/>
      <c r="Y379" s="38"/>
      <c r="Z379" s="38"/>
    </row>
    <row r="380" spans="1:26" ht="14.25" customHeight="1" x14ac:dyDescent="0.3">
      <c r="A380" s="36"/>
      <c r="B380" s="37"/>
      <c r="C380" s="37"/>
      <c r="D380" s="37"/>
      <c r="E380" s="37"/>
      <c r="F380" s="37"/>
      <c r="G380" s="37"/>
      <c r="H380" s="37"/>
      <c r="I380" s="37"/>
      <c r="J380" s="37"/>
      <c r="K380" s="38"/>
      <c r="L380" s="38"/>
      <c r="M380" s="38"/>
      <c r="N380" s="38"/>
      <c r="O380" s="38"/>
      <c r="P380" s="38"/>
      <c r="Q380" s="38"/>
      <c r="R380" s="38"/>
      <c r="S380" s="38"/>
      <c r="T380" s="38"/>
      <c r="U380" s="38"/>
      <c r="V380" s="38"/>
      <c r="W380" s="38"/>
      <c r="X380" s="38"/>
      <c r="Y380" s="38"/>
      <c r="Z380" s="38"/>
    </row>
    <row r="381" spans="1:26" ht="14.25" customHeight="1" x14ac:dyDescent="0.3">
      <c r="A381" s="36"/>
      <c r="B381" s="37"/>
      <c r="C381" s="37"/>
      <c r="D381" s="37"/>
      <c r="E381" s="37"/>
      <c r="F381" s="37"/>
      <c r="G381" s="37"/>
      <c r="H381" s="37"/>
      <c r="I381" s="37"/>
      <c r="J381" s="37"/>
      <c r="K381" s="38"/>
      <c r="L381" s="38"/>
      <c r="M381" s="38"/>
      <c r="N381" s="38"/>
      <c r="O381" s="38"/>
      <c r="P381" s="38"/>
      <c r="Q381" s="38"/>
      <c r="R381" s="38"/>
      <c r="S381" s="38"/>
      <c r="T381" s="38"/>
      <c r="U381" s="38"/>
      <c r="V381" s="38"/>
      <c r="W381" s="38"/>
      <c r="X381" s="38"/>
      <c r="Y381" s="38"/>
      <c r="Z381" s="38"/>
    </row>
    <row r="382" spans="1:26" ht="14.25" customHeight="1" x14ac:dyDescent="0.3">
      <c r="A382" s="36"/>
      <c r="B382" s="37"/>
      <c r="C382" s="37"/>
      <c r="D382" s="37"/>
      <c r="E382" s="37"/>
      <c r="F382" s="37"/>
      <c r="G382" s="37"/>
      <c r="H382" s="37"/>
      <c r="I382" s="37"/>
      <c r="J382" s="37"/>
      <c r="K382" s="38"/>
      <c r="L382" s="38"/>
      <c r="M382" s="38"/>
      <c r="N382" s="38"/>
      <c r="O382" s="38"/>
      <c r="P382" s="38"/>
      <c r="Q382" s="38"/>
      <c r="R382" s="38"/>
      <c r="S382" s="38"/>
      <c r="T382" s="38"/>
      <c r="U382" s="38"/>
      <c r="V382" s="38"/>
      <c r="W382" s="38"/>
      <c r="X382" s="38"/>
      <c r="Y382" s="38"/>
      <c r="Z382" s="38"/>
    </row>
    <row r="383" spans="1:26" ht="14.25" customHeight="1" x14ac:dyDescent="0.3">
      <c r="A383" s="36"/>
      <c r="B383" s="37"/>
      <c r="C383" s="37"/>
      <c r="D383" s="37"/>
      <c r="E383" s="37"/>
      <c r="F383" s="37"/>
      <c r="G383" s="37"/>
      <c r="H383" s="37"/>
      <c r="I383" s="37"/>
      <c r="J383" s="37"/>
      <c r="K383" s="38"/>
      <c r="L383" s="38"/>
      <c r="M383" s="38"/>
      <c r="N383" s="38"/>
      <c r="O383" s="38"/>
      <c r="P383" s="38"/>
      <c r="Q383" s="38"/>
      <c r="R383" s="38"/>
      <c r="S383" s="38"/>
      <c r="T383" s="38"/>
      <c r="U383" s="38"/>
      <c r="V383" s="38"/>
      <c r="W383" s="38"/>
      <c r="X383" s="38"/>
      <c r="Y383" s="38"/>
      <c r="Z383" s="38"/>
    </row>
    <row r="384" spans="1:26" ht="14.25" customHeight="1" x14ac:dyDescent="0.3">
      <c r="A384" s="36"/>
      <c r="B384" s="37"/>
      <c r="C384" s="37"/>
      <c r="D384" s="37"/>
      <c r="E384" s="37"/>
      <c r="F384" s="37"/>
      <c r="G384" s="37"/>
      <c r="H384" s="37"/>
      <c r="I384" s="37"/>
      <c r="J384" s="37"/>
      <c r="K384" s="38"/>
      <c r="L384" s="38"/>
      <c r="M384" s="38"/>
      <c r="N384" s="38"/>
      <c r="O384" s="38"/>
      <c r="P384" s="38"/>
      <c r="Q384" s="38"/>
      <c r="R384" s="38"/>
      <c r="S384" s="38"/>
      <c r="T384" s="38"/>
      <c r="U384" s="38"/>
      <c r="V384" s="38"/>
      <c r="W384" s="38"/>
      <c r="X384" s="38"/>
      <c r="Y384" s="38"/>
      <c r="Z384" s="38"/>
    </row>
    <row r="385" spans="1:26" ht="14.25" customHeight="1" x14ac:dyDescent="0.3">
      <c r="A385" s="36"/>
      <c r="B385" s="37"/>
      <c r="C385" s="37"/>
      <c r="D385" s="37"/>
      <c r="E385" s="37"/>
      <c r="F385" s="37"/>
      <c r="G385" s="37"/>
      <c r="H385" s="37"/>
      <c r="I385" s="37"/>
      <c r="J385" s="37"/>
      <c r="K385" s="38"/>
      <c r="L385" s="38"/>
      <c r="M385" s="38"/>
      <c r="N385" s="38"/>
      <c r="O385" s="38"/>
      <c r="P385" s="38"/>
      <c r="Q385" s="38"/>
      <c r="R385" s="38"/>
      <c r="S385" s="38"/>
      <c r="T385" s="38"/>
      <c r="U385" s="38"/>
      <c r="V385" s="38"/>
      <c r="W385" s="38"/>
      <c r="X385" s="38"/>
      <c r="Y385" s="38"/>
      <c r="Z385" s="38"/>
    </row>
    <row r="386" spans="1:26" ht="14.25" customHeight="1" x14ac:dyDescent="0.3">
      <c r="A386" s="36"/>
      <c r="B386" s="37"/>
      <c r="C386" s="37"/>
      <c r="D386" s="37"/>
      <c r="E386" s="37"/>
      <c r="F386" s="37"/>
      <c r="G386" s="37"/>
      <c r="H386" s="37"/>
      <c r="I386" s="37"/>
      <c r="J386" s="37"/>
      <c r="K386" s="38"/>
      <c r="L386" s="38"/>
      <c r="M386" s="38"/>
      <c r="N386" s="38"/>
      <c r="O386" s="38"/>
      <c r="P386" s="38"/>
      <c r="Q386" s="38"/>
      <c r="R386" s="38"/>
      <c r="S386" s="38"/>
      <c r="T386" s="38"/>
      <c r="U386" s="38"/>
      <c r="V386" s="38"/>
      <c r="W386" s="38"/>
      <c r="X386" s="38"/>
      <c r="Y386" s="38"/>
      <c r="Z386" s="38"/>
    </row>
    <row r="387" spans="1:26" ht="14.25" customHeight="1" x14ac:dyDescent="0.3">
      <c r="A387" s="36"/>
      <c r="B387" s="37"/>
      <c r="C387" s="37"/>
      <c r="D387" s="37"/>
      <c r="E387" s="37"/>
      <c r="F387" s="37"/>
      <c r="G387" s="37"/>
      <c r="H387" s="37"/>
      <c r="I387" s="37"/>
      <c r="J387" s="37"/>
      <c r="K387" s="38"/>
      <c r="L387" s="38"/>
      <c r="M387" s="38"/>
      <c r="N387" s="38"/>
      <c r="O387" s="38"/>
      <c r="P387" s="38"/>
      <c r="Q387" s="38"/>
      <c r="R387" s="38"/>
      <c r="S387" s="38"/>
      <c r="T387" s="38"/>
      <c r="U387" s="38"/>
      <c r="V387" s="38"/>
      <c r="W387" s="38"/>
      <c r="X387" s="38"/>
      <c r="Y387" s="38"/>
      <c r="Z387" s="38"/>
    </row>
    <row r="388" spans="1:26" ht="14.25" customHeight="1" x14ac:dyDescent="0.3">
      <c r="A388" s="36"/>
      <c r="B388" s="37"/>
      <c r="C388" s="37"/>
      <c r="D388" s="37"/>
      <c r="E388" s="37"/>
      <c r="F388" s="37"/>
      <c r="G388" s="37"/>
      <c r="H388" s="37"/>
      <c r="I388" s="37"/>
      <c r="J388" s="37"/>
      <c r="K388" s="38"/>
      <c r="L388" s="38"/>
      <c r="M388" s="38"/>
      <c r="N388" s="38"/>
      <c r="O388" s="38"/>
      <c r="P388" s="38"/>
      <c r="Q388" s="38"/>
      <c r="R388" s="38"/>
      <c r="S388" s="38"/>
      <c r="T388" s="38"/>
      <c r="U388" s="38"/>
      <c r="V388" s="38"/>
      <c r="W388" s="38"/>
      <c r="X388" s="38"/>
      <c r="Y388" s="38"/>
      <c r="Z388" s="38"/>
    </row>
    <row r="389" spans="1:26" ht="14.25" customHeight="1" x14ac:dyDescent="0.3">
      <c r="A389" s="36"/>
      <c r="B389" s="37"/>
      <c r="C389" s="37"/>
      <c r="D389" s="37"/>
      <c r="E389" s="37"/>
      <c r="F389" s="37"/>
      <c r="G389" s="37"/>
      <c r="H389" s="37"/>
      <c r="I389" s="37"/>
      <c r="J389" s="37"/>
      <c r="K389" s="38"/>
      <c r="L389" s="38"/>
      <c r="M389" s="38"/>
      <c r="N389" s="38"/>
      <c r="O389" s="38"/>
      <c r="P389" s="38"/>
      <c r="Q389" s="38"/>
      <c r="R389" s="38"/>
      <c r="S389" s="38"/>
      <c r="T389" s="38"/>
      <c r="U389" s="38"/>
      <c r="V389" s="38"/>
      <c r="W389" s="38"/>
      <c r="X389" s="38"/>
      <c r="Y389" s="38"/>
      <c r="Z389" s="38"/>
    </row>
    <row r="390" spans="1:26" ht="14.25" customHeight="1" x14ac:dyDescent="0.3">
      <c r="A390" s="36"/>
      <c r="B390" s="37"/>
      <c r="C390" s="37"/>
      <c r="D390" s="37"/>
      <c r="E390" s="37"/>
      <c r="F390" s="37"/>
      <c r="G390" s="37"/>
      <c r="H390" s="37"/>
      <c r="I390" s="37"/>
      <c r="J390" s="37"/>
      <c r="K390" s="38"/>
      <c r="L390" s="38"/>
      <c r="M390" s="38"/>
      <c r="N390" s="38"/>
      <c r="O390" s="38"/>
      <c r="P390" s="38"/>
      <c r="Q390" s="38"/>
      <c r="R390" s="38"/>
      <c r="S390" s="38"/>
      <c r="T390" s="38"/>
      <c r="U390" s="38"/>
      <c r="V390" s="38"/>
      <c r="W390" s="38"/>
      <c r="X390" s="38"/>
      <c r="Y390" s="38"/>
      <c r="Z390" s="38"/>
    </row>
    <row r="391" spans="1:26" ht="14.25" customHeight="1" x14ac:dyDescent="0.3">
      <c r="A391" s="36"/>
      <c r="B391" s="37"/>
      <c r="C391" s="37"/>
      <c r="D391" s="37"/>
      <c r="E391" s="37"/>
      <c r="F391" s="37"/>
      <c r="G391" s="37"/>
      <c r="H391" s="37"/>
      <c r="I391" s="37"/>
      <c r="J391" s="37"/>
      <c r="K391" s="38"/>
      <c r="L391" s="38"/>
      <c r="M391" s="38"/>
      <c r="N391" s="38"/>
      <c r="O391" s="38"/>
      <c r="P391" s="38"/>
      <c r="Q391" s="38"/>
      <c r="R391" s="38"/>
      <c r="S391" s="38"/>
      <c r="T391" s="38"/>
      <c r="U391" s="38"/>
      <c r="V391" s="38"/>
      <c r="W391" s="38"/>
      <c r="X391" s="38"/>
      <c r="Y391" s="38"/>
      <c r="Z391" s="38"/>
    </row>
    <row r="392" spans="1:26" ht="14.25" customHeight="1" x14ac:dyDescent="0.3">
      <c r="A392" s="36"/>
      <c r="B392" s="37"/>
      <c r="C392" s="37"/>
      <c r="D392" s="37"/>
      <c r="E392" s="37"/>
      <c r="F392" s="37"/>
      <c r="G392" s="37"/>
      <c r="H392" s="37"/>
      <c r="I392" s="37"/>
      <c r="J392" s="37"/>
      <c r="K392" s="38"/>
      <c r="L392" s="38"/>
      <c r="M392" s="38"/>
      <c r="N392" s="38"/>
      <c r="O392" s="38"/>
      <c r="P392" s="38"/>
      <c r="Q392" s="38"/>
      <c r="R392" s="38"/>
      <c r="S392" s="38"/>
      <c r="T392" s="38"/>
      <c r="U392" s="38"/>
      <c r="V392" s="38"/>
      <c r="W392" s="38"/>
      <c r="X392" s="38"/>
      <c r="Y392" s="38"/>
      <c r="Z392" s="38"/>
    </row>
    <row r="393" spans="1:26" ht="14.25" customHeight="1" x14ac:dyDescent="0.3">
      <c r="A393" s="36"/>
      <c r="B393" s="37"/>
      <c r="C393" s="37"/>
      <c r="D393" s="37"/>
      <c r="E393" s="37"/>
      <c r="F393" s="37"/>
      <c r="G393" s="37"/>
      <c r="H393" s="37"/>
      <c r="I393" s="37"/>
      <c r="J393" s="37"/>
      <c r="K393" s="38"/>
      <c r="L393" s="38"/>
      <c r="M393" s="38"/>
      <c r="N393" s="38"/>
      <c r="O393" s="38"/>
      <c r="P393" s="38"/>
      <c r="Q393" s="38"/>
      <c r="R393" s="38"/>
      <c r="S393" s="38"/>
      <c r="T393" s="38"/>
      <c r="U393" s="38"/>
      <c r="V393" s="38"/>
      <c r="W393" s="38"/>
      <c r="X393" s="38"/>
      <c r="Y393" s="38"/>
      <c r="Z393" s="38"/>
    </row>
    <row r="394" spans="1:26" ht="14.25" customHeight="1" x14ac:dyDescent="0.3">
      <c r="A394" s="36"/>
      <c r="B394" s="37"/>
      <c r="C394" s="37"/>
      <c r="D394" s="37"/>
      <c r="E394" s="37"/>
      <c r="F394" s="37"/>
      <c r="G394" s="37"/>
      <c r="H394" s="37"/>
      <c r="I394" s="37"/>
      <c r="J394" s="37"/>
      <c r="K394" s="38"/>
      <c r="L394" s="38"/>
      <c r="M394" s="38"/>
      <c r="N394" s="38"/>
      <c r="O394" s="38"/>
      <c r="P394" s="38"/>
      <c r="Q394" s="38"/>
      <c r="R394" s="38"/>
      <c r="S394" s="38"/>
      <c r="T394" s="38"/>
      <c r="U394" s="38"/>
      <c r="V394" s="38"/>
      <c r="W394" s="38"/>
      <c r="X394" s="38"/>
      <c r="Y394" s="38"/>
      <c r="Z394" s="38"/>
    </row>
    <row r="395" spans="1:26" ht="14.25" customHeight="1" x14ac:dyDescent="0.3">
      <c r="A395" s="36"/>
      <c r="B395" s="37"/>
      <c r="C395" s="37"/>
      <c r="D395" s="37"/>
      <c r="E395" s="37"/>
      <c r="F395" s="37"/>
      <c r="G395" s="37"/>
      <c r="H395" s="37"/>
      <c r="I395" s="37"/>
      <c r="J395" s="37"/>
      <c r="K395" s="38"/>
      <c r="L395" s="38"/>
      <c r="M395" s="38"/>
      <c r="N395" s="38"/>
      <c r="O395" s="38"/>
      <c r="P395" s="38"/>
      <c r="Q395" s="38"/>
      <c r="R395" s="38"/>
      <c r="S395" s="38"/>
      <c r="T395" s="38"/>
      <c r="U395" s="38"/>
      <c r="V395" s="38"/>
      <c r="W395" s="38"/>
      <c r="X395" s="38"/>
      <c r="Y395" s="38"/>
      <c r="Z395" s="38"/>
    </row>
    <row r="396" spans="1:26" ht="14.25" customHeight="1" x14ac:dyDescent="0.3">
      <c r="A396" s="36"/>
      <c r="B396" s="37"/>
      <c r="C396" s="37"/>
      <c r="D396" s="37"/>
      <c r="E396" s="37"/>
      <c r="F396" s="37"/>
      <c r="G396" s="37"/>
      <c r="H396" s="37"/>
      <c r="I396" s="37"/>
      <c r="J396" s="37"/>
      <c r="K396" s="38"/>
      <c r="L396" s="38"/>
      <c r="M396" s="38"/>
      <c r="N396" s="38"/>
      <c r="O396" s="38"/>
      <c r="P396" s="38"/>
      <c r="Q396" s="38"/>
      <c r="R396" s="38"/>
      <c r="S396" s="38"/>
      <c r="T396" s="38"/>
      <c r="U396" s="38"/>
      <c r="V396" s="38"/>
      <c r="W396" s="38"/>
      <c r="X396" s="38"/>
      <c r="Y396" s="38"/>
      <c r="Z396" s="38"/>
    </row>
    <row r="397" spans="1:26" ht="14.25" customHeight="1" x14ac:dyDescent="0.3">
      <c r="A397" s="36"/>
      <c r="B397" s="37"/>
      <c r="C397" s="37"/>
      <c r="D397" s="37"/>
      <c r="E397" s="37"/>
      <c r="F397" s="37"/>
      <c r="G397" s="37"/>
      <c r="H397" s="37"/>
      <c r="I397" s="37"/>
      <c r="J397" s="37"/>
      <c r="K397" s="38"/>
      <c r="L397" s="38"/>
      <c r="M397" s="38"/>
      <c r="N397" s="38"/>
      <c r="O397" s="38"/>
      <c r="P397" s="38"/>
      <c r="Q397" s="38"/>
      <c r="R397" s="38"/>
      <c r="S397" s="38"/>
      <c r="T397" s="38"/>
      <c r="U397" s="38"/>
      <c r="V397" s="38"/>
      <c r="W397" s="38"/>
      <c r="X397" s="38"/>
      <c r="Y397" s="38"/>
      <c r="Z397" s="38"/>
    </row>
    <row r="398" spans="1:26" ht="14.25" customHeight="1" x14ac:dyDescent="0.3">
      <c r="A398" s="36"/>
      <c r="B398" s="37"/>
      <c r="C398" s="37"/>
      <c r="D398" s="37"/>
      <c r="E398" s="37"/>
      <c r="F398" s="37"/>
      <c r="G398" s="37"/>
      <c r="H398" s="37"/>
      <c r="I398" s="37"/>
      <c r="J398" s="37"/>
      <c r="K398" s="38"/>
      <c r="L398" s="38"/>
      <c r="M398" s="38"/>
      <c r="N398" s="38"/>
      <c r="O398" s="38"/>
      <c r="P398" s="38"/>
      <c r="Q398" s="38"/>
      <c r="R398" s="38"/>
      <c r="S398" s="38"/>
      <c r="T398" s="38"/>
      <c r="U398" s="38"/>
      <c r="V398" s="38"/>
      <c r="W398" s="38"/>
      <c r="X398" s="38"/>
      <c r="Y398" s="38"/>
      <c r="Z398" s="38"/>
    </row>
    <row r="399" spans="1:26" ht="14.25" customHeight="1" x14ac:dyDescent="0.3">
      <c r="A399" s="36"/>
      <c r="B399" s="37"/>
      <c r="C399" s="37"/>
      <c r="D399" s="37"/>
      <c r="E399" s="37"/>
      <c r="F399" s="37"/>
      <c r="G399" s="37"/>
      <c r="H399" s="37"/>
      <c r="I399" s="37"/>
      <c r="J399" s="37"/>
      <c r="K399" s="38"/>
      <c r="L399" s="38"/>
      <c r="M399" s="38"/>
      <c r="N399" s="38"/>
      <c r="O399" s="38"/>
      <c r="P399" s="38"/>
      <c r="Q399" s="38"/>
      <c r="R399" s="38"/>
      <c r="S399" s="38"/>
      <c r="T399" s="38"/>
      <c r="U399" s="38"/>
      <c r="V399" s="38"/>
      <c r="W399" s="38"/>
      <c r="X399" s="38"/>
      <c r="Y399" s="38"/>
      <c r="Z399" s="38"/>
    </row>
    <row r="400" spans="1:26" ht="14.25" customHeight="1" x14ac:dyDescent="0.3">
      <c r="A400" s="36"/>
      <c r="B400" s="37"/>
      <c r="C400" s="37"/>
      <c r="D400" s="37"/>
      <c r="E400" s="37"/>
      <c r="F400" s="37"/>
      <c r="G400" s="37"/>
      <c r="H400" s="37"/>
      <c r="I400" s="37"/>
      <c r="J400" s="37"/>
      <c r="K400" s="38"/>
      <c r="L400" s="38"/>
      <c r="M400" s="38"/>
      <c r="N400" s="38"/>
      <c r="O400" s="38"/>
      <c r="P400" s="38"/>
      <c r="Q400" s="38"/>
      <c r="R400" s="38"/>
      <c r="S400" s="38"/>
      <c r="T400" s="38"/>
      <c r="U400" s="38"/>
      <c r="V400" s="38"/>
      <c r="W400" s="38"/>
      <c r="X400" s="38"/>
      <c r="Y400" s="38"/>
      <c r="Z400" s="38"/>
    </row>
    <row r="401" spans="1:26" ht="14.25" customHeight="1" x14ac:dyDescent="0.3">
      <c r="A401" s="36"/>
      <c r="B401" s="37"/>
      <c r="C401" s="37"/>
      <c r="D401" s="37"/>
      <c r="E401" s="37"/>
      <c r="F401" s="37"/>
      <c r="G401" s="37"/>
      <c r="H401" s="37"/>
      <c r="I401" s="37"/>
      <c r="J401" s="37"/>
      <c r="K401" s="38"/>
      <c r="L401" s="38"/>
      <c r="M401" s="38"/>
      <c r="N401" s="38"/>
      <c r="O401" s="38"/>
      <c r="P401" s="38"/>
      <c r="Q401" s="38"/>
      <c r="R401" s="38"/>
      <c r="S401" s="38"/>
      <c r="T401" s="38"/>
      <c r="U401" s="38"/>
      <c r="V401" s="38"/>
      <c r="W401" s="38"/>
      <c r="X401" s="38"/>
      <c r="Y401" s="38"/>
      <c r="Z401" s="38"/>
    </row>
    <row r="402" spans="1:26" ht="14.25" customHeight="1" x14ac:dyDescent="0.3">
      <c r="A402" s="36"/>
      <c r="B402" s="37"/>
      <c r="C402" s="37"/>
      <c r="D402" s="37"/>
      <c r="E402" s="37"/>
      <c r="F402" s="37"/>
      <c r="G402" s="37"/>
      <c r="H402" s="37"/>
      <c r="I402" s="37"/>
      <c r="J402" s="37"/>
      <c r="K402" s="38"/>
      <c r="L402" s="38"/>
      <c r="M402" s="38"/>
      <c r="N402" s="38"/>
      <c r="O402" s="38"/>
      <c r="P402" s="38"/>
      <c r="Q402" s="38"/>
      <c r="R402" s="38"/>
      <c r="S402" s="38"/>
      <c r="T402" s="38"/>
      <c r="U402" s="38"/>
      <c r="V402" s="38"/>
      <c r="W402" s="38"/>
      <c r="X402" s="38"/>
      <c r="Y402" s="38"/>
      <c r="Z402" s="38"/>
    </row>
    <row r="403" spans="1:26" ht="14.25" customHeight="1" x14ac:dyDescent="0.3">
      <c r="A403" s="36"/>
      <c r="B403" s="37"/>
      <c r="C403" s="37"/>
      <c r="D403" s="37"/>
      <c r="E403" s="37"/>
      <c r="F403" s="37"/>
      <c r="G403" s="37"/>
      <c r="H403" s="37"/>
      <c r="I403" s="37"/>
      <c r="J403" s="37"/>
      <c r="K403" s="38"/>
      <c r="L403" s="38"/>
      <c r="M403" s="38"/>
      <c r="N403" s="38"/>
      <c r="O403" s="38"/>
      <c r="P403" s="38"/>
      <c r="Q403" s="38"/>
      <c r="R403" s="38"/>
      <c r="S403" s="38"/>
      <c r="T403" s="38"/>
      <c r="U403" s="38"/>
      <c r="V403" s="38"/>
      <c r="W403" s="38"/>
      <c r="X403" s="38"/>
      <c r="Y403" s="38"/>
      <c r="Z403" s="38"/>
    </row>
    <row r="404" spans="1:26" ht="14.25" customHeight="1" x14ac:dyDescent="0.3">
      <c r="A404" s="36"/>
      <c r="B404" s="37"/>
      <c r="C404" s="37"/>
      <c r="D404" s="37"/>
      <c r="E404" s="37"/>
      <c r="F404" s="37"/>
      <c r="G404" s="37"/>
      <c r="H404" s="37"/>
      <c r="I404" s="37"/>
      <c r="J404" s="37"/>
      <c r="K404" s="38"/>
      <c r="L404" s="38"/>
      <c r="M404" s="38"/>
      <c r="N404" s="38"/>
      <c r="O404" s="38"/>
      <c r="P404" s="38"/>
      <c r="Q404" s="38"/>
      <c r="R404" s="38"/>
      <c r="S404" s="38"/>
      <c r="T404" s="38"/>
      <c r="U404" s="38"/>
      <c r="V404" s="38"/>
      <c r="W404" s="38"/>
      <c r="X404" s="38"/>
      <c r="Y404" s="38"/>
      <c r="Z404" s="38"/>
    </row>
    <row r="405" spans="1:26" ht="14.25" customHeight="1" x14ac:dyDescent="0.3">
      <c r="A405" s="36"/>
      <c r="B405" s="37"/>
      <c r="C405" s="37"/>
      <c r="D405" s="37"/>
      <c r="E405" s="37"/>
      <c r="F405" s="37"/>
      <c r="G405" s="37"/>
      <c r="H405" s="37"/>
      <c r="I405" s="37"/>
      <c r="J405" s="37"/>
      <c r="K405" s="38"/>
      <c r="L405" s="38"/>
      <c r="M405" s="38"/>
      <c r="N405" s="38"/>
      <c r="O405" s="38"/>
      <c r="P405" s="38"/>
      <c r="Q405" s="38"/>
      <c r="R405" s="38"/>
      <c r="S405" s="38"/>
      <c r="T405" s="38"/>
      <c r="U405" s="38"/>
      <c r="V405" s="38"/>
      <c r="W405" s="38"/>
      <c r="X405" s="38"/>
      <c r="Y405" s="38"/>
      <c r="Z405" s="38"/>
    </row>
    <row r="406" spans="1:26" ht="14.25" customHeight="1" x14ac:dyDescent="0.3">
      <c r="A406" s="36"/>
      <c r="B406" s="37"/>
      <c r="C406" s="37"/>
      <c r="D406" s="37"/>
      <c r="E406" s="37"/>
      <c r="F406" s="37"/>
      <c r="G406" s="37"/>
      <c r="H406" s="37"/>
      <c r="I406" s="37"/>
      <c r="J406" s="37"/>
      <c r="K406" s="38"/>
      <c r="L406" s="38"/>
      <c r="M406" s="38"/>
      <c r="N406" s="38"/>
      <c r="O406" s="38"/>
      <c r="P406" s="38"/>
      <c r="Q406" s="38"/>
      <c r="R406" s="38"/>
      <c r="S406" s="38"/>
      <c r="T406" s="38"/>
      <c r="U406" s="38"/>
      <c r="V406" s="38"/>
      <c r="W406" s="38"/>
      <c r="X406" s="38"/>
      <c r="Y406" s="38"/>
      <c r="Z406" s="38"/>
    </row>
    <row r="407" spans="1:26" ht="14.25" customHeight="1" x14ac:dyDescent="0.3">
      <c r="A407" s="36"/>
      <c r="B407" s="37"/>
      <c r="C407" s="37"/>
      <c r="D407" s="37"/>
      <c r="E407" s="37"/>
      <c r="F407" s="37"/>
      <c r="G407" s="37"/>
      <c r="H407" s="37"/>
      <c r="I407" s="37"/>
      <c r="J407" s="37"/>
      <c r="K407" s="38"/>
      <c r="L407" s="38"/>
      <c r="M407" s="38"/>
      <c r="N407" s="38"/>
      <c r="O407" s="38"/>
      <c r="P407" s="38"/>
      <c r="Q407" s="38"/>
      <c r="R407" s="38"/>
      <c r="S407" s="38"/>
      <c r="T407" s="38"/>
      <c r="U407" s="38"/>
      <c r="V407" s="38"/>
      <c r="W407" s="38"/>
      <c r="X407" s="38"/>
      <c r="Y407" s="38"/>
      <c r="Z407" s="38"/>
    </row>
    <row r="408" spans="1:26" ht="14.25" customHeight="1" x14ac:dyDescent="0.3">
      <c r="A408" s="36"/>
      <c r="B408" s="37"/>
      <c r="C408" s="37"/>
      <c r="D408" s="37"/>
      <c r="E408" s="37"/>
      <c r="F408" s="37"/>
      <c r="G408" s="37"/>
      <c r="H408" s="37"/>
      <c r="I408" s="37"/>
      <c r="J408" s="37"/>
      <c r="K408" s="38"/>
      <c r="L408" s="38"/>
      <c r="M408" s="38"/>
      <c r="N408" s="38"/>
      <c r="O408" s="38"/>
      <c r="P408" s="38"/>
      <c r="Q408" s="38"/>
      <c r="R408" s="38"/>
      <c r="S408" s="38"/>
      <c r="T408" s="38"/>
      <c r="U408" s="38"/>
      <c r="V408" s="38"/>
      <c r="W408" s="38"/>
      <c r="X408" s="38"/>
      <c r="Y408" s="38"/>
      <c r="Z408" s="38"/>
    </row>
    <row r="409" spans="1:26" ht="14.25" customHeight="1" x14ac:dyDescent="0.3">
      <c r="A409" s="36"/>
      <c r="B409" s="37"/>
      <c r="C409" s="37"/>
      <c r="D409" s="37"/>
      <c r="E409" s="37"/>
      <c r="F409" s="37"/>
      <c r="G409" s="37"/>
      <c r="H409" s="37"/>
      <c r="I409" s="37"/>
      <c r="J409" s="37"/>
      <c r="K409" s="38"/>
      <c r="L409" s="38"/>
      <c r="M409" s="38"/>
      <c r="N409" s="38"/>
      <c r="O409" s="38"/>
      <c r="P409" s="38"/>
      <c r="Q409" s="38"/>
      <c r="R409" s="38"/>
      <c r="S409" s="38"/>
      <c r="T409" s="38"/>
      <c r="U409" s="38"/>
      <c r="V409" s="38"/>
      <c r="W409" s="38"/>
      <c r="X409" s="38"/>
      <c r="Y409" s="38"/>
      <c r="Z409" s="38"/>
    </row>
    <row r="410" spans="1:26" ht="14.25" customHeight="1" x14ac:dyDescent="0.3">
      <c r="A410" s="36"/>
      <c r="B410" s="37"/>
      <c r="C410" s="37"/>
      <c r="D410" s="37"/>
      <c r="E410" s="37"/>
      <c r="F410" s="37"/>
      <c r="G410" s="37"/>
      <c r="H410" s="37"/>
      <c r="I410" s="37"/>
      <c r="J410" s="37"/>
      <c r="K410" s="38"/>
      <c r="L410" s="38"/>
      <c r="M410" s="38"/>
      <c r="N410" s="38"/>
      <c r="O410" s="38"/>
      <c r="P410" s="38"/>
      <c r="Q410" s="38"/>
      <c r="R410" s="38"/>
      <c r="S410" s="38"/>
      <c r="T410" s="38"/>
      <c r="U410" s="38"/>
      <c r="V410" s="38"/>
      <c r="W410" s="38"/>
      <c r="X410" s="38"/>
      <c r="Y410" s="38"/>
      <c r="Z410" s="38"/>
    </row>
    <row r="411" spans="1:26" ht="14.25" customHeight="1" x14ac:dyDescent="0.3">
      <c r="A411" s="36"/>
      <c r="B411" s="37"/>
      <c r="C411" s="37"/>
      <c r="D411" s="37"/>
      <c r="E411" s="37"/>
      <c r="F411" s="37"/>
      <c r="G411" s="37"/>
      <c r="H411" s="37"/>
      <c r="I411" s="37"/>
      <c r="J411" s="37"/>
      <c r="K411" s="38"/>
      <c r="L411" s="38"/>
      <c r="M411" s="38"/>
      <c r="N411" s="38"/>
      <c r="O411" s="38"/>
      <c r="P411" s="38"/>
      <c r="Q411" s="38"/>
      <c r="R411" s="38"/>
      <c r="S411" s="38"/>
      <c r="T411" s="38"/>
      <c r="U411" s="38"/>
      <c r="V411" s="38"/>
      <c r="W411" s="38"/>
      <c r="X411" s="38"/>
      <c r="Y411" s="38"/>
      <c r="Z411" s="38"/>
    </row>
    <row r="412" spans="1:26" ht="14.25" customHeight="1" x14ac:dyDescent="0.3">
      <c r="A412" s="36"/>
      <c r="B412" s="37"/>
      <c r="C412" s="37"/>
      <c r="D412" s="37"/>
      <c r="E412" s="37"/>
      <c r="F412" s="37"/>
      <c r="G412" s="37"/>
      <c r="H412" s="37"/>
      <c r="I412" s="37"/>
      <c r="J412" s="37"/>
      <c r="K412" s="38"/>
      <c r="L412" s="38"/>
      <c r="M412" s="38"/>
      <c r="N412" s="38"/>
      <c r="O412" s="38"/>
      <c r="P412" s="38"/>
      <c r="Q412" s="38"/>
      <c r="R412" s="38"/>
      <c r="S412" s="38"/>
      <c r="T412" s="38"/>
      <c r="U412" s="38"/>
      <c r="V412" s="38"/>
      <c r="W412" s="38"/>
      <c r="X412" s="38"/>
      <c r="Y412" s="38"/>
      <c r="Z412" s="38"/>
    </row>
    <row r="413" spans="1:26" ht="14.25" customHeight="1" x14ac:dyDescent="0.3">
      <c r="A413" s="36"/>
      <c r="B413" s="37"/>
      <c r="C413" s="37"/>
      <c r="D413" s="37"/>
      <c r="E413" s="37"/>
      <c r="F413" s="37"/>
      <c r="G413" s="37"/>
      <c r="H413" s="37"/>
      <c r="I413" s="37"/>
      <c r="J413" s="37"/>
      <c r="K413" s="38"/>
      <c r="L413" s="38"/>
      <c r="M413" s="38"/>
      <c r="N413" s="38"/>
      <c r="O413" s="38"/>
      <c r="P413" s="38"/>
      <c r="Q413" s="38"/>
      <c r="R413" s="38"/>
      <c r="S413" s="38"/>
      <c r="T413" s="38"/>
      <c r="U413" s="38"/>
      <c r="V413" s="38"/>
      <c r="W413" s="38"/>
      <c r="X413" s="38"/>
      <c r="Y413" s="38"/>
      <c r="Z413" s="38"/>
    </row>
    <row r="414" spans="1:26" ht="14.25" customHeight="1" x14ac:dyDescent="0.3">
      <c r="A414" s="36"/>
      <c r="B414" s="37"/>
      <c r="C414" s="37"/>
      <c r="D414" s="37"/>
      <c r="E414" s="37"/>
      <c r="F414" s="37"/>
      <c r="G414" s="37"/>
      <c r="H414" s="37"/>
      <c r="I414" s="37"/>
      <c r="J414" s="37"/>
      <c r="K414" s="38"/>
      <c r="L414" s="38"/>
      <c r="M414" s="38"/>
      <c r="N414" s="38"/>
      <c r="O414" s="38"/>
      <c r="P414" s="38"/>
      <c r="Q414" s="38"/>
      <c r="R414" s="38"/>
      <c r="S414" s="38"/>
      <c r="T414" s="38"/>
      <c r="U414" s="38"/>
      <c r="V414" s="38"/>
      <c r="W414" s="38"/>
      <c r="X414" s="38"/>
      <c r="Y414" s="38"/>
      <c r="Z414" s="38"/>
    </row>
    <row r="415" spans="1:26" ht="14.25" customHeight="1" x14ac:dyDescent="0.3">
      <c r="A415" s="36"/>
      <c r="B415" s="37"/>
      <c r="C415" s="37"/>
      <c r="D415" s="37"/>
      <c r="E415" s="37"/>
      <c r="F415" s="37"/>
      <c r="G415" s="37"/>
      <c r="H415" s="37"/>
      <c r="I415" s="37"/>
      <c r="J415" s="37"/>
      <c r="K415" s="38"/>
      <c r="L415" s="38"/>
      <c r="M415" s="38"/>
      <c r="N415" s="38"/>
      <c r="O415" s="38"/>
      <c r="P415" s="38"/>
      <c r="Q415" s="38"/>
      <c r="R415" s="38"/>
      <c r="S415" s="38"/>
      <c r="T415" s="38"/>
      <c r="U415" s="38"/>
      <c r="V415" s="38"/>
      <c r="W415" s="38"/>
      <c r="X415" s="38"/>
      <c r="Y415" s="38"/>
      <c r="Z415" s="38"/>
    </row>
    <row r="416" spans="1:26" ht="14.25" customHeight="1" x14ac:dyDescent="0.3">
      <c r="A416" s="36"/>
      <c r="B416" s="37"/>
      <c r="C416" s="37"/>
      <c r="D416" s="37"/>
      <c r="E416" s="37"/>
      <c r="F416" s="37"/>
      <c r="G416" s="37"/>
      <c r="H416" s="37"/>
      <c r="I416" s="37"/>
      <c r="J416" s="37"/>
      <c r="K416" s="38"/>
      <c r="L416" s="38"/>
      <c r="M416" s="38"/>
      <c r="N416" s="38"/>
      <c r="O416" s="38"/>
      <c r="P416" s="38"/>
      <c r="Q416" s="38"/>
      <c r="R416" s="38"/>
      <c r="S416" s="38"/>
      <c r="T416" s="38"/>
      <c r="U416" s="38"/>
      <c r="V416" s="38"/>
      <c r="W416" s="38"/>
      <c r="X416" s="38"/>
      <c r="Y416" s="38"/>
      <c r="Z416" s="38"/>
    </row>
    <row r="417" spans="1:26" ht="14.25" customHeight="1" x14ac:dyDescent="0.3">
      <c r="A417" s="36"/>
      <c r="B417" s="37"/>
      <c r="C417" s="37"/>
      <c r="D417" s="37"/>
      <c r="E417" s="37"/>
      <c r="F417" s="37"/>
      <c r="G417" s="37"/>
      <c r="H417" s="37"/>
      <c r="I417" s="37"/>
      <c r="J417" s="37"/>
      <c r="K417" s="38"/>
      <c r="L417" s="38"/>
      <c r="M417" s="38"/>
      <c r="N417" s="38"/>
      <c r="O417" s="38"/>
      <c r="P417" s="38"/>
      <c r="Q417" s="38"/>
      <c r="R417" s="38"/>
      <c r="S417" s="38"/>
      <c r="T417" s="38"/>
      <c r="U417" s="38"/>
      <c r="V417" s="38"/>
      <c r="W417" s="38"/>
      <c r="X417" s="38"/>
      <c r="Y417" s="38"/>
      <c r="Z417" s="38"/>
    </row>
    <row r="418" spans="1:26" ht="14.25" customHeight="1" x14ac:dyDescent="0.3">
      <c r="A418" s="36"/>
      <c r="B418" s="37"/>
      <c r="C418" s="37"/>
      <c r="D418" s="37"/>
      <c r="E418" s="37"/>
      <c r="F418" s="37"/>
      <c r="G418" s="37"/>
      <c r="H418" s="37"/>
      <c r="I418" s="37"/>
      <c r="J418" s="37"/>
      <c r="K418" s="38"/>
      <c r="L418" s="38"/>
      <c r="M418" s="38"/>
      <c r="N418" s="38"/>
      <c r="O418" s="38"/>
      <c r="P418" s="38"/>
      <c r="Q418" s="38"/>
      <c r="R418" s="38"/>
      <c r="S418" s="38"/>
      <c r="T418" s="38"/>
      <c r="U418" s="38"/>
      <c r="V418" s="38"/>
      <c r="W418" s="38"/>
      <c r="X418" s="38"/>
      <c r="Y418" s="38"/>
      <c r="Z418" s="38"/>
    </row>
    <row r="419" spans="1:26" ht="14.25" customHeight="1" x14ac:dyDescent="0.3">
      <c r="A419" s="36"/>
      <c r="B419" s="37"/>
      <c r="C419" s="37"/>
      <c r="D419" s="37"/>
      <c r="E419" s="37"/>
      <c r="F419" s="37"/>
      <c r="G419" s="37"/>
      <c r="H419" s="37"/>
      <c r="I419" s="37"/>
      <c r="J419" s="37"/>
      <c r="K419" s="38"/>
      <c r="L419" s="38"/>
      <c r="M419" s="38"/>
      <c r="N419" s="38"/>
      <c r="O419" s="38"/>
      <c r="P419" s="38"/>
      <c r="Q419" s="38"/>
      <c r="R419" s="38"/>
      <c r="S419" s="38"/>
      <c r="T419" s="38"/>
      <c r="U419" s="38"/>
      <c r="V419" s="38"/>
      <c r="W419" s="38"/>
      <c r="X419" s="38"/>
      <c r="Y419" s="38"/>
      <c r="Z419" s="38"/>
    </row>
    <row r="420" spans="1:26" ht="14.25" customHeight="1" x14ac:dyDescent="0.3">
      <c r="A420" s="36"/>
      <c r="B420" s="37"/>
      <c r="C420" s="37"/>
      <c r="D420" s="37"/>
      <c r="E420" s="37"/>
      <c r="F420" s="37"/>
      <c r="G420" s="37"/>
      <c r="H420" s="37"/>
      <c r="I420" s="37"/>
      <c r="J420" s="37"/>
      <c r="K420" s="38"/>
      <c r="L420" s="38"/>
      <c r="M420" s="38"/>
      <c r="N420" s="38"/>
      <c r="O420" s="38"/>
      <c r="P420" s="38"/>
      <c r="Q420" s="38"/>
      <c r="R420" s="38"/>
      <c r="S420" s="38"/>
      <c r="T420" s="38"/>
      <c r="U420" s="38"/>
      <c r="V420" s="38"/>
      <c r="W420" s="38"/>
      <c r="X420" s="38"/>
      <c r="Y420" s="38"/>
      <c r="Z420" s="38"/>
    </row>
    <row r="421" spans="1:26" ht="14.25" customHeight="1" x14ac:dyDescent="0.3">
      <c r="A421" s="36"/>
      <c r="B421" s="37"/>
      <c r="C421" s="37"/>
      <c r="D421" s="37"/>
      <c r="E421" s="37"/>
      <c r="F421" s="37"/>
      <c r="G421" s="37"/>
      <c r="H421" s="37"/>
      <c r="I421" s="37"/>
      <c r="J421" s="37"/>
      <c r="K421" s="38"/>
      <c r="L421" s="38"/>
      <c r="M421" s="38"/>
      <c r="N421" s="38"/>
      <c r="O421" s="38"/>
      <c r="P421" s="38"/>
      <c r="Q421" s="38"/>
      <c r="R421" s="38"/>
      <c r="S421" s="38"/>
      <c r="T421" s="38"/>
      <c r="U421" s="38"/>
      <c r="V421" s="38"/>
      <c r="W421" s="38"/>
      <c r="X421" s="38"/>
      <c r="Y421" s="38"/>
      <c r="Z421" s="38"/>
    </row>
    <row r="422" spans="1:26" ht="14.25" customHeight="1" x14ac:dyDescent="0.3">
      <c r="A422" s="36"/>
      <c r="B422" s="37"/>
      <c r="C422" s="37"/>
      <c r="D422" s="37"/>
      <c r="E422" s="37"/>
      <c r="F422" s="37"/>
      <c r="G422" s="37"/>
      <c r="H422" s="37"/>
      <c r="I422" s="37"/>
      <c r="J422" s="37"/>
      <c r="K422" s="38"/>
      <c r="L422" s="38"/>
      <c r="M422" s="38"/>
      <c r="N422" s="38"/>
      <c r="O422" s="38"/>
      <c r="P422" s="38"/>
      <c r="Q422" s="38"/>
      <c r="R422" s="38"/>
      <c r="S422" s="38"/>
      <c r="T422" s="38"/>
      <c r="U422" s="38"/>
      <c r="V422" s="38"/>
      <c r="W422" s="38"/>
      <c r="X422" s="38"/>
      <c r="Y422" s="38"/>
      <c r="Z422" s="38"/>
    </row>
    <row r="423" spans="1:26" ht="14.25" customHeight="1" x14ac:dyDescent="0.3">
      <c r="A423" s="36"/>
      <c r="B423" s="37"/>
      <c r="C423" s="37"/>
      <c r="D423" s="37"/>
      <c r="E423" s="37"/>
      <c r="F423" s="37"/>
      <c r="G423" s="37"/>
      <c r="H423" s="37"/>
      <c r="I423" s="37"/>
      <c r="J423" s="37"/>
      <c r="K423" s="38"/>
      <c r="L423" s="38"/>
      <c r="M423" s="38"/>
      <c r="N423" s="38"/>
      <c r="O423" s="38"/>
      <c r="P423" s="38"/>
      <c r="Q423" s="38"/>
      <c r="R423" s="38"/>
      <c r="S423" s="38"/>
      <c r="T423" s="38"/>
      <c r="U423" s="38"/>
      <c r="V423" s="38"/>
      <c r="W423" s="38"/>
      <c r="X423" s="38"/>
      <c r="Y423" s="38"/>
      <c r="Z423" s="38"/>
    </row>
    <row r="424" spans="1:26" ht="14.25" customHeight="1" x14ac:dyDescent="0.3">
      <c r="A424" s="36"/>
      <c r="B424" s="37"/>
      <c r="C424" s="37"/>
      <c r="D424" s="37"/>
      <c r="E424" s="37"/>
      <c r="F424" s="37"/>
      <c r="G424" s="37"/>
      <c r="H424" s="37"/>
      <c r="I424" s="37"/>
      <c r="J424" s="37"/>
      <c r="K424" s="38"/>
      <c r="L424" s="38"/>
      <c r="M424" s="38"/>
      <c r="N424" s="38"/>
      <c r="O424" s="38"/>
      <c r="P424" s="38"/>
      <c r="Q424" s="38"/>
      <c r="R424" s="38"/>
      <c r="S424" s="38"/>
      <c r="T424" s="38"/>
      <c r="U424" s="38"/>
      <c r="V424" s="38"/>
      <c r="W424" s="38"/>
      <c r="X424" s="38"/>
      <c r="Y424" s="38"/>
      <c r="Z424" s="38"/>
    </row>
    <row r="425" spans="1:26" ht="14.25" customHeight="1" x14ac:dyDescent="0.3">
      <c r="A425" s="36"/>
      <c r="B425" s="37"/>
      <c r="C425" s="37"/>
      <c r="D425" s="37"/>
      <c r="E425" s="37"/>
      <c r="F425" s="37"/>
      <c r="G425" s="37"/>
      <c r="H425" s="37"/>
      <c r="I425" s="37"/>
      <c r="J425" s="37"/>
      <c r="K425" s="38"/>
      <c r="L425" s="38"/>
      <c r="M425" s="38"/>
      <c r="N425" s="38"/>
      <c r="O425" s="38"/>
      <c r="P425" s="38"/>
      <c r="Q425" s="38"/>
      <c r="R425" s="38"/>
      <c r="S425" s="38"/>
      <c r="T425" s="38"/>
      <c r="U425" s="38"/>
      <c r="V425" s="38"/>
      <c r="W425" s="38"/>
      <c r="X425" s="38"/>
      <c r="Y425" s="38"/>
      <c r="Z425" s="38"/>
    </row>
    <row r="426" spans="1:26" ht="14.25" customHeight="1" x14ac:dyDescent="0.3">
      <c r="A426" s="36"/>
      <c r="B426" s="37"/>
      <c r="C426" s="37"/>
      <c r="D426" s="37"/>
      <c r="E426" s="37"/>
      <c r="F426" s="37"/>
      <c r="G426" s="37"/>
      <c r="H426" s="37"/>
      <c r="I426" s="37"/>
      <c r="J426" s="37"/>
      <c r="K426" s="38"/>
      <c r="L426" s="38"/>
      <c r="M426" s="38"/>
      <c r="N426" s="38"/>
      <c r="O426" s="38"/>
      <c r="P426" s="38"/>
      <c r="Q426" s="38"/>
      <c r="R426" s="38"/>
      <c r="S426" s="38"/>
      <c r="T426" s="38"/>
      <c r="U426" s="38"/>
      <c r="V426" s="38"/>
      <c r="W426" s="38"/>
      <c r="X426" s="38"/>
      <c r="Y426" s="38"/>
      <c r="Z426" s="38"/>
    </row>
    <row r="427" spans="1:26" ht="14.25" customHeight="1" x14ac:dyDescent="0.3">
      <c r="A427" s="36"/>
      <c r="B427" s="37"/>
      <c r="C427" s="37"/>
      <c r="D427" s="37"/>
      <c r="E427" s="37"/>
      <c r="F427" s="37"/>
      <c r="G427" s="37"/>
      <c r="H427" s="37"/>
      <c r="I427" s="37"/>
      <c r="J427" s="37"/>
      <c r="K427" s="38"/>
      <c r="L427" s="38"/>
      <c r="M427" s="38"/>
      <c r="N427" s="38"/>
      <c r="O427" s="38"/>
      <c r="P427" s="38"/>
      <c r="Q427" s="38"/>
      <c r="R427" s="38"/>
      <c r="S427" s="38"/>
      <c r="T427" s="38"/>
      <c r="U427" s="38"/>
      <c r="V427" s="38"/>
      <c r="W427" s="38"/>
      <c r="X427" s="38"/>
      <c r="Y427" s="38"/>
      <c r="Z427" s="38"/>
    </row>
    <row r="428" spans="1:26" ht="14.25" customHeight="1" x14ac:dyDescent="0.3">
      <c r="A428" s="36"/>
      <c r="B428" s="37"/>
      <c r="C428" s="37"/>
      <c r="D428" s="37"/>
      <c r="E428" s="37"/>
      <c r="F428" s="37"/>
      <c r="G428" s="37"/>
      <c r="H428" s="37"/>
      <c r="I428" s="37"/>
      <c r="J428" s="37"/>
      <c r="K428" s="38"/>
      <c r="L428" s="38"/>
      <c r="M428" s="38"/>
      <c r="N428" s="38"/>
      <c r="O428" s="38"/>
      <c r="P428" s="38"/>
      <c r="Q428" s="38"/>
      <c r="R428" s="38"/>
      <c r="S428" s="38"/>
      <c r="T428" s="38"/>
      <c r="U428" s="38"/>
      <c r="V428" s="38"/>
      <c r="W428" s="38"/>
      <c r="X428" s="38"/>
      <c r="Y428" s="38"/>
      <c r="Z428" s="38"/>
    </row>
    <row r="429" spans="1:26" ht="14.25" customHeight="1" x14ac:dyDescent="0.3">
      <c r="A429" s="36"/>
      <c r="B429" s="37"/>
      <c r="C429" s="37"/>
      <c r="D429" s="37"/>
      <c r="E429" s="37"/>
      <c r="F429" s="37"/>
      <c r="G429" s="37"/>
      <c r="H429" s="37"/>
      <c r="I429" s="37"/>
      <c r="J429" s="37"/>
      <c r="K429" s="38"/>
      <c r="L429" s="38"/>
      <c r="M429" s="38"/>
      <c r="N429" s="38"/>
      <c r="O429" s="38"/>
      <c r="P429" s="38"/>
      <c r="Q429" s="38"/>
      <c r="R429" s="38"/>
      <c r="S429" s="38"/>
      <c r="T429" s="38"/>
      <c r="U429" s="38"/>
      <c r="V429" s="38"/>
      <c r="W429" s="38"/>
      <c r="X429" s="38"/>
      <c r="Y429" s="38"/>
      <c r="Z429" s="38"/>
    </row>
    <row r="430" spans="1:26" ht="14.25" customHeight="1" x14ac:dyDescent="0.3">
      <c r="A430" s="36"/>
      <c r="B430" s="37"/>
      <c r="C430" s="37"/>
      <c r="D430" s="37"/>
      <c r="E430" s="37"/>
      <c r="F430" s="37"/>
      <c r="G430" s="37"/>
      <c r="H430" s="37"/>
      <c r="I430" s="37"/>
      <c r="J430" s="37"/>
      <c r="K430" s="38"/>
      <c r="L430" s="38"/>
      <c r="M430" s="38"/>
      <c r="N430" s="38"/>
      <c r="O430" s="38"/>
      <c r="P430" s="38"/>
      <c r="Q430" s="38"/>
      <c r="R430" s="38"/>
      <c r="S430" s="38"/>
      <c r="T430" s="38"/>
      <c r="U430" s="38"/>
      <c r="V430" s="38"/>
      <c r="W430" s="38"/>
      <c r="X430" s="38"/>
      <c r="Y430" s="38"/>
      <c r="Z430" s="38"/>
    </row>
    <row r="431" spans="1:26" ht="14.25" customHeight="1" x14ac:dyDescent="0.3">
      <c r="A431" s="36"/>
      <c r="B431" s="37"/>
      <c r="C431" s="37"/>
      <c r="D431" s="37"/>
      <c r="E431" s="37"/>
      <c r="F431" s="37"/>
      <c r="G431" s="37"/>
      <c r="H431" s="37"/>
      <c r="I431" s="37"/>
      <c r="J431" s="37"/>
      <c r="K431" s="38"/>
      <c r="L431" s="38"/>
      <c r="M431" s="38"/>
      <c r="N431" s="38"/>
      <c r="O431" s="38"/>
      <c r="P431" s="38"/>
      <c r="Q431" s="38"/>
      <c r="R431" s="38"/>
      <c r="S431" s="38"/>
      <c r="T431" s="38"/>
      <c r="U431" s="38"/>
      <c r="V431" s="38"/>
      <c r="W431" s="38"/>
      <c r="X431" s="38"/>
      <c r="Y431" s="38"/>
      <c r="Z431" s="38"/>
    </row>
    <row r="432" spans="1:26" ht="14.25" customHeight="1" x14ac:dyDescent="0.3">
      <c r="A432" s="36"/>
      <c r="B432" s="37"/>
      <c r="C432" s="37"/>
      <c r="D432" s="37"/>
      <c r="E432" s="37"/>
      <c r="F432" s="37"/>
      <c r="G432" s="37"/>
      <c r="H432" s="37"/>
      <c r="I432" s="37"/>
      <c r="J432" s="37"/>
      <c r="K432" s="38"/>
      <c r="L432" s="38"/>
      <c r="M432" s="38"/>
      <c r="N432" s="38"/>
      <c r="O432" s="38"/>
      <c r="P432" s="38"/>
      <c r="Q432" s="38"/>
      <c r="R432" s="38"/>
      <c r="S432" s="38"/>
      <c r="T432" s="38"/>
      <c r="U432" s="38"/>
      <c r="V432" s="38"/>
      <c r="W432" s="38"/>
      <c r="X432" s="38"/>
      <c r="Y432" s="38"/>
      <c r="Z432" s="38"/>
    </row>
    <row r="433" spans="1:26" ht="14.25" customHeight="1" x14ac:dyDescent="0.3">
      <c r="A433" s="36"/>
      <c r="B433" s="37"/>
      <c r="C433" s="37"/>
      <c r="D433" s="37"/>
      <c r="E433" s="37"/>
      <c r="F433" s="37"/>
      <c r="G433" s="37"/>
      <c r="H433" s="37"/>
      <c r="I433" s="37"/>
      <c r="J433" s="37"/>
      <c r="K433" s="38"/>
      <c r="L433" s="38"/>
      <c r="M433" s="38"/>
      <c r="N433" s="38"/>
      <c r="O433" s="38"/>
      <c r="P433" s="38"/>
      <c r="Q433" s="38"/>
      <c r="R433" s="38"/>
      <c r="S433" s="38"/>
      <c r="T433" s="38"/>
      <c r="U433" s="38"/>
      <c r="V433" s="38"/>
      <c r="W433" s="38"/>
      <c r="X433" s="38"/>
      <c r="Y433" s="38"/>
      <c r="Z433" s="38"/>
    </row>
    <row r="434" spans="1:26" ht="14.25" customHeight="1" x14ac:dyDescent="0.3">
      <c r="A434" s="36"/>
      <c r="B434" s="37"/>
      <c r="C434" s="37"/>
      <c r="D434" s="37"/>
      <c r="E434" s="37"/>
      <c r="F434" s="37"/>
      <c r="G434" s="37"/>
      <c r="H434" s="37"/>
      <c r="I434" s="37"/>
      <c r="J434" s="37"/>
      <c r="K434" s="38"/>
      <c r="L434" s="38"/>
      <c r="M434" s="38"/>
      <c r="N434" s="38"/>
      <c r="O434" s="38"/>
      <c r="P434" s="38"/>
      <c r="Q434" s="38"/>
      <c r="R434" s="38"/>
      <c r="S434" s="38"/>
      <c r="T434" s="38"/>
      <c r="U434" s="38"/>
      <c r="V434" s="38"/>
      <c r="W434" s="38"/>
      <c r="X434" s="38"/>
      <c r="Y434" s="38"/>
      <c r="Z434" s="38"/>
    </row>
    <row r="435" spans="1:26" ht="14.25" customHeight="1" x14ac:dyDescent="0.3">
      <c r="A435" s="36"/>
      <c r="B435" s="37"/>
      <c r="C435" s="37"/>
      <c r="D435" s="37"/>
      <c r="E435" s="37"/>
      <c r="F435" s="37"/>
      <c r="G435" s="37"/>
      <c r="H435" s="37"/>
      <c r="I435" s="37"/>
      <c r="J435" s="37"/>
      <c r="K435" s="38"/>
      <c r="L435" s="38"/>
      <c r="M435" s="38"/>
      <c r="N435" s="38"/>
      <c r="O435" s="38"/>
      <c r="P435" s="38"/>
      <c r="Q435" s="38"/>
      <c r="R435" s="38"/>
      <c r="S435" s="38"/>
      <c r="T435" s="38"/>
      <c r="U435" s="38"/>
      <c r="V435" s="38"/>
      <c r="W435" s="38"/>
      <c r="X435" s="38"/>
      <c r="Y435" s="38"/>
      <c r="Z435" s="38"/>
    </row>
    <row r="436" spans="1:26" ht="14.25" customHeight="1" x14ac:dyDescent="0.3">
      <c r="A436" s="36"/>
      <c r="B436" s="37"/>
      <c r="C436" s="37"/>
      <c r="D436" s="37"/>
      <c r="E436" s="37"/>
      <c r="F436" s="37"/>
      <c r="G436" s="37"/>
      <c r="H436" s="37"/>
      <c r="I436" s="37"/>
      <c r="J436" s="37"/>
      <c r="K436" s="38"/>
      <c r="L436" s="38"/>
      <c r="M436" s="38"/>
      <c r="N436" s="38"/>
      <c r="O436" s="38"/>
      <c r="P436" s="38"/>
      <c r="Q436" s="38"/>
      <c r="R436" s="38"/>
      <c r="S436" s="38"/>
      <c r="T436" s="38"/>
      <c r="U436" s="38"/>
      <c r="V436" s="38"/>
      <c r="W436" s="38"/>
      <c r="X436" s="38"/>
      <c r="Y436" s="38"/>
      <c r="Z436" s="38"/>
    </row>
    <row r="437" spans="1:26" ht="14.25" customHeight="1" x14ac:dyDescent="0.3">
      <c r="A437" s="36"/>
      <c r="B437" s="37"/>
      <c r="C437" s="37"/>
      <c r="D437" s="37"/>
      <c r="E437" s="37"/>
      <c r="F437" s="37"/>
      <c r="G437" s="37"/>
      <c r="H437" s="37"/>
      <c r="I437" s="37"/>
      <c r="J437" s="37"/>
      <c r="K437" s="38"/>
      <c r="L437" s="38"/>
      <c r="M437" s="38"/>
      <c r="N437" s="38"/>
      <c r="O437" s="38"/>
      <c r="P437" s="38"/>
      <c r="Q437" s="38"/>
      <c r="R437" s="38"/>
      <c r="S437" s="38"/>
      <c r="T437" s="38"/>
      <c r="U437" s="38"/>
      <c r="V437" s="38"/>
      <c r="W437" s="38"/>
      <c r="X437" s="38"/>
      <c r="Y437" s="38"/>
      <c r="Z437" s="38"/>
    </row>
    <row r="438" spans="1:26" ht="14.25" customHeight="1" x14ac:dyDescent="0.3">
      <c r="A438" s="36"/>
      <c r="B438" s="37"/>
      <c r="C438" s="37"/>
      <c r="D438" s="37"/>
      <c r="E438" s="37"/>
      <c r="F438" s="37"/>
      <c r="G438" s="37"/>
      <c r="H438" s="37"/>
      <c r="I438" s="37"/>
      <c r="J438" s="37"/>
      <c r="K438" s="38"/>
      <c r="L438" s="38"/>
      <c r="M438" s="38"/>
      <c r="N438" s="38"/>
      <c r="O438" s="38"/>
      <c r="P438" s="38"/>
      <c r="Q438" s="38"/>
      <c r="R438" s="38"/>
      <c r="S438" s="38"/>
      <c r="T438" s="38"/>
      <c r="U438" s="38"/>
      <c r="V438" s="38"/>
      <c r="W438" s="38"/>
      <c r="X438" s="38"/>
      <c r="Y438" s="38"/>
      <c r="Z438" s="38"/>
    </row>
    <row r="439" spans="1:26" ht="14.25" customHeight="1" x14ac:dyDescent="0.3">
      <c r="A439" s="36"/>
      <c r="B439" s="37"/>
      <c r="C439" s="37"/>
      <c r="D439" s="37"/>
      <c r="E439" s="37"/>
      <c r="F439" s="37"/>
      <c r="G439" s="37"/>
      <c r="H439" s="37"/>
      <c r="I439" s="37"/>
      <c r="J439" s="37"/>
      <c r="K439" s="38"/>
      <c r="L439" s="38"/>
      <c r="M439" s="38"/>
      <c r="N439" s="38"/>
      <c r="O439" s="38"/>
      <c r="P439" s="38"/>
      <c r="Q439" s="38"/>
      <c r="R439" s="38"/>
      <c r="S439" s="38"/>
      <c r="T439" s="38"/>
      <c r="U439" s="38"/>
      <c r="V439" s="38"/>
      <c r="W439" s="38"/>
      <c r="X439" s="38"/>
      <c r="Y439" s="38"/>
      <c r="Z439" s="38"/>
    </row>
    <row r="440" spans="1:26" ht="14.25" customHeight="1" x14ac:dyDescent="0.3">
      <c r="A440" s="36"/>
      <c r="B440" s="37"/>
      <c r="C440" s="37"/>
      <c r="D440" s="37"/>
      <c r="E440" s="37"/>
      <c r="F440" s="37"/>
      <c r="G440" s="37"/>
      <c r="H440" s="37"/>
      <c r="I440" s="37"/>
      <c r="J440" s="37"/>
      <c r="K440" s="38"/>
      <c r="L440" s="38"/>
      <c r="M440" s="38"/>
      <c r="N440" s="38"/>
      <c r="O440" s="38"/>
      <c r="P440" s="38"/>
      <c r="Q440" s="38"/>
      <c r="R440" s="38"/>
      <c r="S440" s="38"/>
      <c r="T440" s="38"/>
      <c r="U440" s="38"/>
      <c r="V440" s="38"/>
      <c r="W440" s="38"/>
      <c r="X440" s="38"/>
      <c r="Y440" s="38"/>
      <c r="Z440" s="38"/>
    </row>
    <row r="441" spans="1:26" ht="14.25" customHeight="1" x14ac:dyDescent="0.3">
      <c r="A441" s="36"/>
      <c r="B441" s="37"/>
      <c r="C441" s="37"/>
      <c r="D441" s="37"/>
      <c r="E441" s="37"/>
      <c r="F441" s="37"/>
      <c r="G441" s="37"/>
      <c r="H441" s="37"/>
      <c r="I441" s="37"/>
      <c r="J441" s="37"/>
      <c r="K441" s="38"/>
      <c r="L441" s="38"/>
      <c r="M441" s="38"/>
      <c r="N441" s="38"/>
      <c r="O441" s="38"/>
      <c r="P441" s="38"/>
      <c r="Q441" s="38"/>
      <c r="R441" s="38"/>
      <c r="S441" s="38"/>
      <c r="T441" s="38"/>
      <c r="U441" s="38"/>
      <c r="V441" s="38"/>
      <c r="W441" s="38"/>
      <c r="X441" s="38"/>
      <c r="Y441" s="38"/>
      <c r="Z441" s="38"/>
    </row>
    <row r="442" spans="1:26" ht="14.25" customHeight="1" x14ac:dyDescent="0.3">
      <c r="A442" s="36"/>
      <c r="B442" s="37"/>
      <c r="C442" s="37"/>
      <c r="D442" s="37"/>
      <c r="E442" s="37"/>
      <c r="F442" s="37"/>
      <c r="G442" s="37"/>
      <c r="H442" s="37"/>
      <c r="I442" s="37"/>
      <c r="J442" s="37"/>
      <c r="K442" s="38"/>
      <c r="L442" s="38"/>
      <c r="M442" s="38"/>
      <c r="N442" s="38"/>
      <c r="O442" s="38"/>
      <c r="P442" s="38"/>
      <c r="Q442" s="38"/>
      <c r="R442" s="38"/>
      <c r="S442" s="38"/>
      <c r="T442" s="38"/>
      <c r="U442" s="38"/>
      <c r="V442" s="38"/>
      <c r="W442" s="38"/>
      <c r="X442" s="38"/>
      <c r="Y442" s="38"/>
      <c r="Z442" s="38"/>
    </row>
    <row r="443" spans="1:26" ht="14.25" customHeight="1" x14ac:dyDescent="0.3">
      <c r="A443" s="36"/>
      <c r="B443" s="37"/>
      <c r="C443" s="37"/>
      <c r="D443" s="37"/>
      <c r="E443" s="37"/>
      <c r="F443" s="37"/>
      <c r="G443" s="37"/>
      <c r="H443" s="37"/>
      <c r="I443" s="37"/>
      <c r="J443" s="37"/>
      <c r="K443" s="38"/>
      <c r="L443" s="38"/>
      <c r="M443" s="38"/>
      <c r="N443" s="38"/>
      <c r="O443" s="38"/>
      <c r="P443" s="38"/>
      <c r="Q443" s="38"/>
      <c r="R443" s="38"/>
      <c r="S443" s="38"/>
      <c r="T443" s="38"/>
      <c r="U443" s="38"/>
      <c r="V443" s="38"/>
      <c r="W443" s="38"/>
      <c r="X443" s="38"/>
      <c r="Y443" s="38"/>
      <c r="Z443" s="38"/>
    </row>
    <row r="444" spans="1:26" ht="14.25" customHeight="1" x14ac:dyDescent="0.3">
      <c r="A444" s="36"/>
      <c r="B444" s="37"/>
      <c r="C444" s="37"/>
      <c r="D444" s="37"/>
      <c r="E444" s="37"/>
      <c r="F444" s="37"/>
      <c r="G444" s="37"/>
      <c r="H444" s="37"/>
      <c r="I444" s="37"/>
      <c r="J444" s="37"/>
      <c r="K444" s="38"/>
      <c r="L444" s="38"/>
      <c r="M444" s="38"/>
      <c r="N444" s="38"/>
      <c r="O444" s="38"/>
      <c r="P444" s="38"/>
      <c r="Q444" s="38"/>
      <c r="R444" s="38"/>
      <c r="S444" s="38"/>
      <c r="T444" s="38"/>
      <c r="U444" s="38"/>
      <c r="V444" s="38"/>
      <c r="W444" s="38"/>
      <c r="X444" s="38"/>
      <c r="Y444" s="38"/>
      <c r="Z444" s="38"/>
    </row>
    <row r="445" spans="1:26" ht="14.25" customHeight="1" x14ac:dyDescent="0.3">
      <c r="A445" s="36"/>
      <c r="B445" s="37"/>
      <c r="C445" s="37"/>
      <c r="D445" s="37"/>
      <c r="E445" s="37"/>
      <c r="F445" s="37"/>
      <c r="G445" s="37"/>
      <c r="H445" s="37"/>
      <c r="I445" s="37"/>
      <c r="J445" s="37"/>
      <c r="K445" s="38"/>
      <c r="L445" s="38"/>
      <c r="M445" s="38"/>
      <c r="N445" s="38"/>
      <c r="O445" s="38"/>
      <c r="P445" s="38"/>
      <c r="Q445" s="38"/>
      <c r="R445" s="38"/>
      <c r="S445" s="38"/>
      <c r="T445" s="38"/>
      <c r="U445" s="38"/>
      <c r="V445" s="38"/>
      <c r="W445" s="38"/>
      <c r="X445" s="38"/>
      <c r="Y445" s="38"/>
      <c r="Z445" s="38"/>
    </row>
    <row r="446" spans="1:26" ht="14.25" customHeight="1" x14ac:dyDescent="0.3">
      <c r="A446" s="36"/>
      <c r="B446" s="37"/>
      <c r="C446" s="37"/>
      <c r="D446" s="37"/>
      <c r="E446" s="37"/>
      <c r="F446" s="37"/>
      <c r="G446" s="37"/>
      <c r="H446" s="37"/>
      <c r="I446" s="37"/>
      <c r="J446" s="37"/>
      <c r="K446" s="38"/>
      <c r="L446" s="38"/>
      <c r="M446" s="38"/>
      <c r="N446" s="38"/>
      <c r="O446" s="38"/>
      <c r="P446" s="38"/>
      <c r="Q446" s="38"/>
      <c r="R446" s="38"/>
      <c r="S446" s="38"/>
      <c r="T446" s="38"/>
      <c r="U446" s="38"/>
      <c r="V446" s="38"/>
      <c r="W446" s="38"/>
      <c r="X446" s="38"/>
      <c r="Y446" s="38"/>
      <c r="Z446" s="38"/>
    </row>
    <row r="447" spans="1:26" ht="14.25" customHeight="1" x14ac:dyDescent="0.3">
      <c r="A447" s="36"/>
      <c r="B447" s="37"/>
      <c r="C447" s="37"/>
      <c r="D447" s="37"/>
      <c r="E447" s="37"/>
      <c r="F447" s="37"/>
      <c r="G447" s="37"/>
      <c r="H447" s="37"/>
      <c r="I447" s="37"/>
      <c r="J447" s="37"/>
      <c r="K447" s="38"/>
      <c r="L447" s="38"/>
      <c r="M447" s="38"/>
      <c r="N447" s="38"/>
      <c r="O447" s="38"/>
      <c r="P447" s="38"/>
      <c r="Q447" s="38"/>
      <c r="R447" s="38"/>
      <c r="S447" s="38"/>
      <c r="T447" s="38"/>
      <c r="U447" s="38"/>
      <c r="V447" s="38"/>
      <c r="W447" s="38"/>
      <c r="X447" s="38"/>
      <c r="Y447" s="38"/>
      <c r="Z447" s="38"/>
    </row>
    <row r="448" spans="1:26" ht="14.25" customHeight="1" x14ac:dyDescent="0.3">
      <c r="A448" s="36"/>
      <c r="B448" s="37"/>
      <c r="C448" s="37"/>
      <c r="D448" s="37"/>
      <c r="E448" s="37"/>
      <c r="F448" s="37"/>
      <c r="G448" s="37"/>
      <c r="H448" s="37"/>
      <c r="I448" s="37"/>
      <c r="J448" s="37"/>
      <c r="K448" s="38"/>
      <c r="L448" s="38"/>
      <c r="M448" s="38"/>
      <c r="N448" s="38"/>
      <c r="O448" s="38"/>
      <c r="P448" s="38"/>
      <c r="Q448" s="38"/>
      <c r="R448" s="38"/>
      <c r="S448" s="38"/>
      <c r="T448" s="38"/>
      <c r="U448" s="38"/>
      <c r="V448" s="38"/>
      <c r="W448" s="38"/>
      <c r="X448" s="38"/>
      <c r="Y448" s="38"/>
      <c r="Z448" s="38"/>
    </row>
    <row r="449" spans="1:26" ht="14.25" customHeight="1" x14ac:dyDescent="0.3">
      <c r="A449" s="36"/>
      <c r="B449" s="37"/>
      <c r="C449" s="37"/>
      <c r="D449" s="37"/>
      <c r="E449" s="37"/>
      <c r="F449" s="37"/>
      <c r="G449" s="37"/>
      <c r="H449" s="37"/>
      <c r="I449" s="37"/>
      <c r="J449" s="37"/>
      <c r="K449" s="38"/>
      <c r="L449" s="38"/>
      <c r="M449" s="38"/>
      <c r="N449" s="38"/>
      <c r="O449" s="38"/>
      <c r="P449" s="38"/>
      <c r="Q449" s="38"/>
      <c r="R449" s="38"/>
      <c r="S449" s="38"/>
      <c r="T449" s="38"/>
      <c r="U449" s="38"/>
      <c r="V449" s="38"/>
      <c r="W449" s="38"/>
      <c r="X449" s="38"/>
      <c r="Y449" s="38"/>
      <c r="Z449" s="38"/>
    </row>
    <row r="450" spans="1:26" ht="14.25" customHeight="1" x14ac:dyDescent="0.3">
      <c r="A450" s="36"/>
      <c r="B450" s="37"/>
      <c r="C450" s="37"/>
      <c r="D450" s="37"/>
      <c r="E450" s="37"/>
      <c r="F450" s="37"/>
      <c r="G450" s="37"/>
      <c r="H450" s="37"/>
      <c r="I450" s="37"/>
      <c r="J450" s="37"/>
      <c r="K450" s="38"/>
      <c r="L450" s="38"/>
      <c r="M450" s="38"/>
      <c r="N450" s="38"/>
      <c r="O450" s="38"/>
      <c r="P450" s="38"/>
      <c r="Q450" s="38"/>
      <c r="R450" s="38"/>
      <c r="S450" s="38"/>
      <c r="T450" s="38"/>
      <c r="U450" s="38"/>
      <c r="V450" s="38"/>
      <c r="W450" s="38"/>
      <c r="X450" s="38"/>
      <c r="Y450" s="38"/>
      <c r="Z450" s="38"/>
    </row>
    <row r="451" spans="1:26" ht="14.25" customHeight="1" x14ac:dyDescent="0.3">
      <c r="A451" s="36"/>
      <c r="B451" s="37"/>
      <c r="C451" s="37"/>
      <c r="D451" s="37"/>
      <c r="E451" s="37"/>
      <c r="F451" s="37"/>
      <c r="G451" s="37"/>
      <c r="H451" s="37"/>
      <c r="I451" s="37"/>
      <c r="J451" s="37"/>
      <c r="K451" s="38"/>
      <c r="L451" s="38"/>
      <c r="M451" s="38"/>
      <c r="N451" s="38"/>
      <c r="O451" s="38"/>
      <c r="P451" s="38"/>
      <c r="Q451" s="38"/>
      <c r="R451" s="38"/>
      <c r="S451" s="38"/>
      <c r="T451" s="38"/>
      <c r="U451" s="38"/>
      <c r="V451" s="38"/>
      <c r="W451" s="38"/>
      <c r="X451" s="38"/>
      <c r="Y451" s="38"/>
      <c r="Z451" s="38"/>
    </row>
    <row r="452" spans="1:26" ht="14.25" customHeight="1" x14ac:dyDescent="0.3">
      <c r="A452" s="36"/>
      <c r="B452" s="37"/>
      <c r="C452" s="37"/>
      <c r="D452" s="37"/>
      <c r="E452" s="37"/>
      <c r="F452" s="37"/>
      <c r="G452" s="37"/>
      <c r="H452" s="37"/>
      <c r="I452" s="37"/>
      <c r="J452" s="37"/>
      <c r="K452" s="38"/>
      <c r="L452" s="38"/>
      <c r="M452" s="38"/>
      <c r="N452" s="38"/>
      <c r="O452" s="38"/>
      <c r="P452" s="38"/>
      <c r="Q452" s="38"/>
      <c r="R452" s="38"/>
      <c r="S452" s="38"/>
      <c r="T452" s="38"/>
      <c r="U452" s="38"/>
      <c r="V452" s="38"/>
      <c r="W452" s="38"/>
      <c r="X452" s="38"/>
      <c r="Y452" s="38"/>
      <c r="Z452" s="38"/>
    </row>
    <row r="453" spans="1:26" ht="14.25" customHeight="1" x14ac:dyDescent="0.3">
      <c r="A453" s="36"/>
      <c r="B453" s="37"/>
      <c r="C453" s="37"/>
      <c r="D453" s="37"/>
      <c r="E453" s="37"/>
      <c r="F453" s="37"/>
      <c r="G453" s="37"/>
      <c r="H453" s="37"/>
      <c r="I453" s="37"/>
      <c r="J453" s="37"/>
      <c r="K453" s="38"/>
      <c r="L453" s="38"/>
      <c r="M453" s="38"/>
      <c r="N453" s="38"/>
      <c r="O453" s="38"/>
      <c r="P453" s="38"/>
      <c r="Q453" s="38"/>
      <c r="R453" s="38"/>
      <c r="S453" s="38"/>
      <c r="T453" s="38"/>
      <c r="U453" s="38"/>
      <c r="V453" s="38"/>
      <c r="W453" s="38"/>
      <c r="X453" s="38"/>
      <c r="Y453" s="38"/>
      <c r="Z453" s="38"/>
    </row>
    <row r="454" spans="1:26" ht="14.25" customHeight="1" x14ac:dyDescent="0.3">
      <c r="A454" s="36"/>
      <c r="B454" s="37"/>
      <c r="C454" s="37"/>
      <c r="D454" s="37"/>
      <c r="E454" s="37"/>
      <c r="F454" s="37"/>
      <c r="G454" s="37"/>
      <c r="H454" s="37"/>
      <c r="I454" s="37"/>
      <c r="J454" s="37"/>
      <c r="K454" s="38"/>
      <c r="L454" s="38"/>
      <c r="M454" s="38"/>
      <c r="N454" s="38"/>
      <c r="O454" s="38"/>
      <c r="P454" s="38"/>
      <c r="Q454" s="38"/>
      <c r="R454" s="38"/>
      <c r="S454" s="38"/>
      <c r="T454" s="38"/>
      <c r="U454" s="38"/>
      <c r="V454" s="38"/>
      <c r="W454" s="38"/>
      <c r="X454" s="38"/>
      <c r="Y454" s="38"/>
      <c r="Z454" s="38"/>
    </row>
    <row r="455" spans="1:26" ht="14.25" customHeight="1" x14ac:dyDescent="0.3">
      <c r="A455" s="36"/>
      <c r="B455" s="37"/>
      <c r="C455" s="37"/>
      <c r="D455" s="37"/>
      <c r="E455" s="37"/>
      <c r="F455" s="37"/>
      <c r="G455" s="37"/>
      <c r="H455" s="37"/>
      <c r="I455" s="37"/>
      <c r="J455" s="37"/>
      <c r="K455" s="38"/>
      <c r="L455" s="38"/>
      <c r="M455" s="38"/>
      <c r="N455" s="38"/>
      <c r="O455" s="38"/>
      <c r="P455" s="38"/>
      <c r="Q455" s="38"/>
      <c r="R455" s="38"/>
      <c r="S455" s="38"/>
      <c r="T455" s="38"/>
      <c r="U455" s="38"/>
      <c r="V455" s="38"/>
      <c r="W455" s="38"/>
      <c r="X455" s="38"/>
      <c r="Y455" s="38"/>
      <c r="Z455" s="38"/>
    </row>
    <row r="456" spans="1:26" ht="14.25" customHeight="1" x14ac:dyDescent="0.3">
      <c r="A456" s="36"/>
      <c r="B456" s="37"/>
      <c r="C456" s="37"/>
      <c r="D456" s="37"/>
      <c r="E456" s="37"/>
      <c r="F456" s="37"/>
      <c r="G456" s="37"/>
      <c r="H456" s="37"/>
      <c r="I456" s="37"/>
      <c r="J456" s="37"/>
      <c r="K456" s="38"/>
      <c r="L456" s="38"/>
      <c r="M456" s="38"/>
      <c r="N456" s="38"/>
      <c r="O456" s="38"/>
      <c r="P456" s="38"/>
      <c r="Q456" s="38"/>
      <c r="R456" s="38"/>
      <c r="S456" s="38"/>
      <c r="T456" s="38"/>
      <c r="U456" s="38"/>
      <c r="V456" s="38"/>
      <c r="W456" s="38"/>
      <c r="X456" s="38"/>
      <c r="Y456" s="38"/>
      <c r="Z456" s="38"/>
    </row>
    <row r="457" spans="1:26" ht="14.25" customHeight="1" x14ac:dyDescent="0.3">
      <c r="A457" s="36"/>
      <c r="B457" s="37"/>
      <c r="C457" s="37"/>
      <c r="D457" s="37"/>
      <c r="E457" s="37"/>
      <c r="F457" s="37"/>
      <c r="G457" s="37"/>
      <c r="H457" s="37"/>
      <c r="I457" s="37"/>
      <c r="J457" s="37"/>
      <c r="K457" s="38"/>
      <c r="L457" s="38"/>
      <c r="M457" s="38"/>
      <c r="N457" s="38"/>
      <c r="O457" s="38"/>
      <c r="P457" s="38"/>
      <c r="Q457" s="38"/>
      <c r="R457" s="38"/>
      <c r="S457" s="38"/>
      <c r="T457" s="38"/>
      <c r="U457" s="38"/>
      <c r="V457" s="38"/>
      <c r="W457" s="38"/>
      <c r="X457" s="38"/>
      <c r="Y457" s="38"/>
      <c r="Z457" s="38"/>
    </row>
    <row r="458" spans="1:26" ht="14.25" customHeight="1" x14ac:dyDescent="0.3">
      <c r="A458" s="36"/>
      <c r="B458" s="37"/>
      <c r="C458" s="37"/>
      <c r="D458" s="37"/>
      <c r="E458" s="37"/>
      <c r="F458" s="37"/>
      <c r="G458" s="37"/>
      <c r="H458" s="37"/>
      <c r="I458" s="37"/>
      <c r="J458" s="37"/>
      <c r="K458" s="38"/>
      <c r="L458" s="38"/>
      <c r="M458" s="38"/>
      <c r="N458" s="38"/>
      <c r="O458" s="38"/>
      <c r="P458" s="38"/>
      <c r="Q458" s="38"/>
      <c r="R458" s="38"/>
      <c r="S458" s="38"/>
      <c r="T458" s="38"/>
      <c r="U458" s="38"/>
      <c r="V458" s="38"/>
      <c r="W458" s="38"/>
      <c r="X458" s="38"/>
      <c r="Y458" s="38"/>
      <c r="Z458" s="38"/>
    </row>
    <row r="459" spans="1:26" ht="14.25" customHeight="1" x14ac:dyDescent="0.3">
      <c r="A459" s="36"/>
      <c r="B459" s="37"/>
      <c r="C459" s="37"/>
      <c r="D459" s="37"/>
      <c r="E459" s="37"/>
      <c r="F459" s="37"/>
      <c r="G459" s="37"/>
      <c r="H459" s="37"/>
      <c r="I459" s="37"/>
      <c r="J459" s="37"/>
      <c r="K459" s="38"/>
      <c r="L459" s="38"/>
      <c r="M459" s="38"/>
      <c r="N459" s="38"/>
      <c r="O459" s="38"/>
      <c r="P459" s="38"/>
      <c r="Q459" s="38"/>
      <c r="R459" s="38"/>
      <c r="S459" s="38"/>
      <c r="T459" s="38"/>
      <c r="U459" s="38"/>
      <c r="V459" s="38"/>
      <c r="W459" s="38"/>
      <c r="X459" s="38"/>
      <c r="Y459" s="38"/>
      <c r="Z459" s="38"/>
    </row>
    <row r="460" spans="1:26" ht="14.25" customHeight="1" x14ac:dyDescent="0.3">
      <c r="A460" s="36"/>
      <c r="B460" s="37"/>
      <c r="C460" s="37"/>
      <c r="D460" s="37"/>
      <c r="E460" s="37"/>
      <c r="F460" s="37"/>
      <c r="G460" s="37"/>
      <c r="H460" s="37"/>
      <c r="I460" s="37"/>
      <c r="J460" s="37"/>
      <c r="K460" s="38"/>
      <c r="L460" s="38"/>
      <c r="M460" s="38"/>
      <c r="N460" s="38"/>
      <c r="O460" s="38"/>
      <c r="P460" s="38"/>
      <c r="Q460" s="38"/>
      <c r="R460" s="38"/>
      <c r="S460" s="38"/>
      <c r="T460" s="38"/>
      <c r="U460" s="38"/>
      <c r="V460" s="38"/>
      <c r="W460" s="38"/>
      <c r="X460" s="38"/>
      <c r="Y460" s="38"/>
      <c r="Z460" s="38"/>
    </row>
    <row r="461" spans="1:26" ht="14.25" customHeight="1" x14ac:dyDescent="0.3">
      <c r="A461" s="36"/>
      <c r="B461" s="37"/>
      <c r="C461" s="37"/>
      <c r="D461" s="37"/>
      <c r="E461" s="37"/>
      <c r="F461" s="37"/>
      <c r="G461" s="37"/>
      <c r="H461" s="37"/>
      <c r="I461" s="37"/>
      <c r="J461" s="37"/>
      <c r="K461" s="38"/>
      <c r="L461" s="38"/>
      <c r="M461" s="38"/>
      <c r="N461" s="38"/>
      <c r="O461" s="38"/>
      <c r="P461" s="38"/>
      <c r="Q461" s="38"/>
      <c r="R461" s="38"/>
      <c r="S461" s="38"/>
      <c r="T461" s="38"/>
      <c r="U461" s="38"/>
      <c r="V461" s="38"/>
      <c r="W461" s="38"/>
      <c r="X461" s="38"/>
      <c r="Y461" s="38"/>
      <c r="Z461" s="38"/>
    </row>
    <row r="462" spans="1:26" ht="14.25" customHeight="1" x14ac:dyDescent="0.3">
      <c r="A462" s="36"/>
      <c r="B462" s="37"/>
      <c r="C462" s="37"/>
      <c r="D462" s="37"/>
      <c r="E462" s="37"/>
      <c r="F462" s="37"/>
      <c r="G462" s="37"/>
      <c r="H462" s="37"/>
      <c r="I462" s="37"/>
      <c r="J462" s="37"/>
      <c r="K462" s="38"/>
      <c r="L462" s="38"/>
      <c r="M462" s="38"/>
      <c r="N462" s="38"/>
      <c r="O462" s="38"/>
      <c r="P462" s="38"/>
      <c r="Q462" s="38"/>
      <c r="R462" s="38"/>
      <c r="S462" s="38"/>
      <c r="T462" s="38"/>
      <c r="U462" s="38"/>
      <c r="V462" s="38"/>
      <c r="W462" s="38"/>
      <c r="X462" s="38"/>
      <c r="Y462" s="38"/>
      <c r="Z462" s="38"/>
    </row>
    <row r="463" spans="1:26" ht="14.25" customHeight="1" x14ac:dyDescent="0.3">
      <c r="A463" s="36"/>
      <c r="B463" s="37"/>
      <c r="C463" s="37"/>
      <c r="D463" s="37"/>
      <c r="E463" s="37"/>
      <c r="F463" s="37"/>
      <c r="G463" s="37"/>
      <c r="H463" s="37"/>
      <c r="I463" s="37"/>
      <c r="J463" s="37"/>
      <c r="K463" s="38"/>
      <c r="L463" s="38"/>
      <c r="M463" s="38"/>
      <c r="N463" s="38"/>
      <c r="O463" s="38"/>
      <c r="P463" s="38"/>
      <c r="Q463" s="38"/>
      <c r="R463" s="38"/>
      <c r="S463" s="38"/>
      <c r="T463" s="38"/>
      <c r="U463" s="38"/>
      <c r="V463" s="38"/>
      <c r="W463" s="38"/>
      <c r="X463" s="38"/>
      <c r="Y463" s="38"/>
      <c r="Z463" s="38"/>
    </row>
    <row r="464" spans="1:26" ht="14.25" customHeight="1" x14ac:dyDescent="0.3">
      <c r="A464" s="36"/>
      <c r="B464" s="37"/>
      <c r="C464" s="37"/>
      <c r="D464" s="37"/>
      <c r="E464" s="37"/>
      <c r="F464" s="37"/>
      <c r="G464" s="37"/>
      <c r="H464" s="37"/>
      <c r="I464" s="37"/>
      <c r="J464" s="37"/>
      <c r="K464" s="38"/>
      <c r="L464" s="38"/>
      <c r="M464" s="38"/>
      <c r="N464" s="38"/>
      <c r="O464" s="38"/>
      <c r="P464" s="38"/>
      <c r="Q464" s="38"/>
      <c r="R464" s="38"/>
      <c r="S464" s="38"/>
      <c r="T464" s="38"/>
      <c r="U464" s="38"/>
      <c r="V464" s="38"/>
      <c r="W464" s="38"/>
      <c r="X464" s="38"/>
      <c r="Y464" s="38"/>
      <c r="Z464" s="38"/>
    </row>
    <row r="465" spans="1:26" ht="14.25" customHeight="1" x14ac:dyDescent="0.3">
      <c r="A465" s="36"/>
      <c r="B465" s="37"/>
      <c r="C465" s="37"/>
      <c r="D465" s="37"/>
      <c r="E465" s="37"/>
      <c r="F465" s="37"/>
      <c r="G465" s="37"/>
      <c r="H465" s="37"/>
      <c r="I465" s="37"/>
      <c r="J465" s="37"/>
      <c r="K465" s="38"/>
      <c r="L465" s="38"/>
      <c r="M465" s="38"/>
      <c r="N465" s="38"/>
      <c r="O465" s="38"/>
      <c r="P465" s="38"/>
      <c r="Q465" s="38"/>
      <c r="R465" s="38"/>
      <c r="S465" s="38"/>
      <c r="T465" s="38"/>
      <c r="U465" s="38"/>
      <c r="V465" s="38"/>
      <c r="W465" s="38"/>
      <c r="X465" s="38"/>
      <c r="Y465" s="38"/>
      <c r="Z465" s="38"/>
    </row>
    <row r="466" spans="1:26" ht="14.25" customHeight="1" x14ac:dyDescent="0.3">
      <c r="A466" s="36"/>
      <c r="B466" s="37"/>
      <c r="C466" s="37"/>
      <c r="D466" s="37"/>
      <c r="E466" s="37"/>
      <c r="F466" s="37"/>
      <c r="G466" s="37"/>
      <c r="H466" s="37"/>
      <c r="I466" s="37"/>
      <c r="J466" s="37"/>
      <c r="K466" s="38"/>
      <c r="L466" s="38"/>
      <c r="M466" s="38"/>
      <c r="N466" s="38"/>
      <c r="O466" s="38"/>
      <c r="P466" s="38"/>
      <c r="Q466" s="38"/>
      <c r="R466" s="38"/>
      <c r="S466" s="38"/>
      <c r="T466" s="38"/>
      <c r="U466" s="38"/>
      <c r="V466" s="38"/>
      <c r="W466" s="38"/>
      <c r="X466" s="38"/>
      <c r="Y466" s="38"/>
      <c r="Z466" s="38"/>
    </row>
    <row r="467" spans="1:26" ht="14.25" customHeight="1" x14ac:dyDescent="0.3">
      <c r="A467" s="36"/>
      <c r="B467" s="37"/>
      <c r="C467" s="37"/>
      <c r="D467" s="37"/>
      <c r="E467" s="37"/>
      <c r="F467" s="37"/>
      <c r="G467" s="37"/>
      <c r="H467" s="37"/>
      <c r="I467" s="37"/>
      <c r="J467" s="37"/>
      <c r="K467" s="38"/>
      <c r="L467" s="38"/>
      <c r="M467" s="38"/>
      <c r="N467" s="38"/>
      <c r="O467" s="38"/>
      <c r="P467" s="38"/>
      <c r="Q467" s="38"/>
      <c r="R467" s="38"/>
      <c r="S467" s="38"/>
      <c r="T467" s="38"/>
      <c r="U467" s="38"/>
      <c r="V467" s="38"/>
      <c r="W467" s="38"/>
      <c r="X467" s="38"/>
      <c r="Y467" s="38"/>
      <c r="Z467" s="38"/>
    </row>
    <row r="468" spans="1:26" ht="14.25" customHeight="1" x14ac:dyDescent="0.3">
      <c r="A468" s="36"/>
      <c r="B468" s="37"/>
      <c r="C468" s="37"/>
      <c r="D468" s="37"/>
      <c r="E468" s="37"/>
      <c r="F468" s="37"/>
      <c r="G468" s="37"/>
      <c r="H468" s="37"/>
      <c r="I468" s="37"/>
      <c r="J468" s="37"/>
      <c r="K468" s="38"/>
      <c r="L468" s="38"/>
      <c r="M468" s="38"/>
      <c r="N468" s="38"/>
      <c r="O468" s="38"/>
      <c r="P468" s="38"/>
      <c r="Q468" s="38"/>
      <c r="R468" s="38"/>
      <c r="S468" s="38"/>
      <c r="T468" s="38"/>
      <c r="U468" s="38"/>
      <c r="V468" s="38"/>
      <c r="W468" s="38"/>
      <c r="X468" s="38"/>
      <c r="Y468" s="38"/>
      <c r="Z468" s="38"/>
    </row>
    <row r="469" spans="1:26" ht="14.25" customHeight="1" x14ac:dyDescent="0.3">
      <c r="A469" s="36"/>
      <c r="B469" s="37"/>
      <c r="C469" s="37"/>
      <c r="D469" s="37"/>
      <c r="E469" s="37"/>
      <c r="F469" s="37"/>
      <c r="G469" s="37"/>
      <c r="H469" s="37"/>
      <c r="I469" s="37"/>
      <c r="J469" s="37"/>
      <c r="K469" s="38"/>
      <c r="L469" s="38"/>
      <c r="M469" s="38"/>
      <c r="N469" s="38"/>
      <c r="O469" s="38"/>
      <c r="P469" s="38"/>
      <c r="Q469" s="38"/>
      <c r="R469" s="38"/>
      <c r="S469" s="38"/>
      <c r="T469" s="38"/>
      <c r="U469" s="38"/>
      <c r="V469" s="38"/>
      <c r="W469" s="38"/>
      <c r="X469" s="38"/>
      <c r="Y469" s="38"/>
      <c r="Z469" s="38"/>
    </row>
    <row r="470" spans="1:26" ht="14.25" customHeight="1" x14ac:dyDescent="0.3">
      <c r="A470" s="36"/>
      <c r="B470" s="37"/>
      <c r="C470" s="37"/>
      <c r="D470" s="37"/>
      <c r="E470" s="37"/>
      <c r="F470" s="37"/>
      <c r="G470" s="37"/>
      <c r="H470" s="37"/>
      <c r="I470" s="37"/>
      <c r="J470" s="37"/>
      <c r="K470" s="38"/>
      <c r="L470" s="38"/>
      <c r="M470" s="38"/>
      <c r="N470" s="38"/>
      <c r="O470" s="38"/>
      <c r="P470" s="38"/>
      <c r="Q470" s="38"/>
      <c r="R470" s="38"/>
      <c r="S470" s="38"/>
      <c r="T470" s="38"/>
      <c r="U470" s="38"/>
      <c r="V470" s="38"/>
      <c r="W470" s="38"/>
      <c r="X470" s="38"/>
      <c r="Y470" s="38"/>
      <c r="Z470" s="38"/>
    </row>
    <row r="471" spans="1:26" ht="14.25" customHeight="1" x14ac:dyDescent="0.3">
      <c r="A471" s="36"/>
      <c r="B471" s="37"/>
      <c r="C471" s="37"/>
      <c r="D471" s="37"/>
      <c r="E471" s="37"/>
      <c r="F471" s="37"/>
      <c r="G471" s="37"/>
      <c r="H471" s="37"/>
      <c r="I471" s="37"/>
      <c r="J471" s="37"/>
      <c r="K471" s="38"/>
      <c r="L471" s="38"/>
      <c r="M471" s="38"/>
      <c r="N471" s="38"/>
      <c r="O471" s="38"/>
      <c r="P471" s="38"/>
      <c r="Q471" s="38"/>
      <c r="R471" s="38"/>
      <c r="S471" s="38"/>
      <c r="T471" s="38"/>
      <c r="U471" s="38"/>
      <c r="V471" s="38"/>
      <c r="W471" s="38"/>
      <c r="X471" s="38"/>
      <c r="Y471" s="38"/>
      <c r="Z471" s="38"/>
    </row>
    <row r="472" spans="1:26" ht="14.25" customHeight="1" x14ac:dyDescent="0.3">
      <c r="A472" s="36"/>
      <c r="B472" s="37"/>
      <c r="C472" s="37"/>
      <c r="D472" s="37"/>
      <c r="E472" s="37"/>
      <c r="F472" s="37"/>
      <c r="G472" s="37"/>
      <c r="H472" s="37"/>
      <c r="I472" s="37"/>
      <c r="J472" s="37"/>
      <c r="K472" s="38"/>
      <c r="L472" s="38"/>
      <c r="M472" s="38"/>
      <c r="N472" s="38"/>
      <c r="O472" s="38"/>
      <c r="P472" s="38"/>
      <c r="Q472" s="38"/>
      <c r="R472" s="38"/>
      <c r="S472" s="38"/>
      <c r="T472" s="38"/>
      <c r="U472" s="38"/>
      <c r="V472" s="38"/>
      <c r="W472" s="38"/>
      <c r="X472" s="38"/>
      <c r="Y472" s="38"/>
      <c r="Z472" s="38"/>
    </row>
    <row r="473" spans="1:26" ht="14.25" customHeight="1" x14ac:dyDescent="0.3">
      <c r="A473" s="36"/>
      <c r="B473" s="37"/>
      <c r="C473" s="37"/>
      <c r="D473" s="37"/>
      <c r="E473" s="37"/>
      <c r="F473" s="37"/>
      <c r="G473" s="37"/>
      <c r="H473" s="37"/>
      <c r="I473" s="37"/>
      <c r="J473" s="37"/>
      <c r="K473" s="38"/>
      <c r="L473" s="38"/>
      <c r="M473" s="38"/>
      <c r="N473" s="38"/>
      <c r="O473" s="38"/>
      <c r="P473" s="38"/>
      <c r="Q473" s="38"/>
      <c r="R473" s="38"/>
      <c r="S473" s="38"/>
      <c r="T473" s="38"/>
      <c r="U473" s="38"/>
      <c r="V473" s="38"/>
      <c r="W473" s="38"/>
      <c r="X473" s="38"/>
      <c r="Y473" s="38"/>
      <c r="Z473" s="38"/>
    </row>
    <row r="474" spans="1:26" ht="14.25" customHeight="1" x14ac:dyDescent="0.3">
      <c r="A474" s="36"/>
      <c r="B474" s="37"/>
      <c r="C474" s="37"/>
      <c r="D474" s="37"/>
      <c r="E474" s="37"/>
      <c r="F474" s="37"/>
      <c r="G474" s="37"/>
      <c r="H474" s="37"/>
      <c r="I474" s="37"/>
      <c r="J474" s="37"/>
      <c r="K474" s="38"/>
      <c r="L474" s="38"/>
      <c r="M474" s="38"/>
      <c r="N474" s="38"/>
      <c r="O474" s="38"/>
      <c r="P474" s="38"/>
      <c r="Q474" s="38"/>
      <c r="R474" s="38"/>
      <c r="S474" s="38"/>
      <c r="T474" s="38"/>
      <c r="U474" s="38"/>
      <c r="V474" s="38"/>
      <c r="W474" s="38"/>
      <c r="X474" s="38"/>
      <c r="Y474" s="38"/>
      <c r="Z474" s="38"/>
    </row>
    <row r="475" spans="1:26" ht="14.25" customHeight="1" x14ac:dyDescent="0.3">
      <c r="A475" s="36"/>
      <c r="B475" s="37"/>
      <c r="C475" s="37"/>
      <c r="D475" s="37"/>
      <c r="E475" s="37"/>
      <c r="F475" s="37"/>
      <c r="G475" s="37"/>
      <c r="H475" s="37"/>
      <c r="I475" s="37"/>
      <c r="J475" s="37"/>
      <c r="K475" s="38"/>
      <c r="L475" s="38"/>
      <c r="M475" s="38"/>
      <c r="N475" s="38"/>
      <c r="O475" s="38"/>
      <c r="P475" s="38"/>
      <c r="Q475" s="38"/>
      <c r="R475" s="38"/>
      <c r="S475" s="38"/>
      <c r="T475" s="38"/>
      <c r="U475" s="38"/>
      <c r="V475" s="38"/>
      <c r="W475" s="38"/>
      <c r="X475" s="38"/>
      <c r="Y475" s="38"/>
      <c r="Z475" s="38"/>
    </row>
    <row r="476" spans="1:26" ht="14.25" customHeight="1" x14ac:dyDescent="0.3">
      <c r="A476" s="36"/>
      <c r="B476" s="37"/>
      <c r="C476" s="37"/>
      <c r="D476" s="37"/>
      <c r="E476" s="37"/>
      <c r="F476" s="37"/>
      <c r="G476" s="37"/>
      <c r="H476" s="37"/>
      <c r="I476" s="37"/>
      <c r="J476" s="37"/>
      <c r="K476" s="38"/>
      <c r="L476" s="38"/>
      <c r="M476" s="38"/>
      <c r="N476" s="38"/>
      <c r="O476" s="38"/>
      <c r="P476" s="38"/>
      <c r="Q476" s="38"/>
      <c r="R476" s="38"/>
      <c r="S476" s="38"/>
      <c r="T476" s="38"/>
      <c r="U476" s="38"/>
      <c r="V476" s="38"/>
      <c r="W476" s="38"/>
      <c r="X476" s="38"/>
      <c r="Y476" s="38"/>
      <c r="Z476" s="38"/>
    </row>
    <row r="477" spans="1:26" ht="14.25" customHeight="1" x14ac:dyDescent="0.3">
      <c r="A477" s="36"/>
      <c r="B477" s="37"/>
      <c r="C477" s="37"/>
      <c r="D477" s="37"/>
      <c r="E477" s="37"/>
      <c r="F477" s="37"/>
      <c r="G477" s="37"/>
      <c r="H477" s="37"/>
      <c r="I477" s="37"/>
      <c r="J477" s="37"/>
      <c r="K477" s="38"/>
      <c r="L477" s="38"/>
      <c r="M477" s="38"/>
      <c r="N477" s="38"/>
      <c r="O477" s="38"/>
      <c r="P477" s="38"/>
      <c r="Q477" s="38"/>
      <c r="R477" s="38"/>
      <c r="S477" s="38"/>
      <c r="T477" s="38"/>
      <c r="U477" s="38"/>
      <c r="V477" s="38"/>
      <c r="W477" s="38"/>
      <c r="X477" s="38"/>
      <c r="Y477" s="38"/>
      <c r="Z477" s="38"/>
    </row>
    <row r="478" spans="1:26" ht="14.25" customHeight="1" x14ac:dyDescent="0.3">
      <c r="A478" s="36"/>
      <c r="B478" s="37"/>
      <c r="C478" s="37"/>
      <c r="D478" s="37"/>
      <c r="E478" s="37"/>
      <c r="F478" s="37"/>
      <c r="G478" s="37"/>
      <c r="H478" s="37"/>
      <c r="I478" s="37"/>
      <c r="J478" s="37"/>
      <c r="K478" s="38"/>
      <c r="L478" s="38"/>
      <c r="M478" s="38"/>
      <c r="N478" s="38"/>
      <c r="O478" s="38"/>
      <c r="P478" s="38"/>
      <c r="Q478" s="38"/>
      <c r="R478" s="38"/>
      <c r="S478" s="38"/>
      <c r="T478" s="38"/>
      <c r="U478" s="38"/>
      <c r="V478" s="38"/>
      <c r="W478" s="38"/>
      <c r="X478" s="38"/>
      <c r="Y478" s="38"/>
      <c r="Z478" s="38"/>
    </row>
    <row r="479" spans="1:26" ht="14.25" customHeight="1" x14ac:dyDescent="0.3">
      <c r="A479" s="36"/>
      <c r="B479" s="37"/>
      <c r="C479" s="37"/>
      <c r="D479" s="37"/>
      <c r="E479" s="37"/>
      <c r="F479" s="37"/>
      <c r="G479" s="37"/>
      <c r="H479" s="37"/>
      <c r="I479" s="37"/>
      <c r="J479" s="37"/>
      <c r="K479" s="38"/>
      <c r="L479" s="38"/>
      <c r="M479" s="38"/>
      <c r="N479" s="38"/>
      <c r="O479" s="38"/>
      <c r="P479" s="38"/>
      <c r="Q479" s="38"/>
      <c r="R479" s="38"/>
      <c r="S479" s="38"/>
      <c r="T479" s="38"/>
      <c r="U479" s="38"/>
      <c r="V479" s="38"/>
      <c r="W479" s="38"/>
      <c r="X479" s="38"/>
      <c r="Y479" s="38"/>
      <c r="Z479" s="38"/>
    </row>
    <row r="480" spans="1:26" ht="14.25" customHeight="1" x14ac:dyDescent="0.3">
      <c r="A480" s="36"/>
      <c r="B480" s="37"/>
      <c r="C480" s="37"/>
      <c r="D480" s="37"/>
      <c r="E480" s="37"/>
      <c r="F480" s="37"/>
      <c r="G480" s="37"/>
      <c r="H480" s="37"/>
      <c r="I480" s="37"/>
      <c r="J480" s="37"/>
      <c r="K480" s="38"/>
      <c r="L480" s="38"/>
      <c r="M480" s="38"/>
      <c r="N480" s="38"/>
      <c r="O480" s="38"/>
      <c r="P480" s="38"/>
      <c r="Q480" s="38"/>
      <c r="R480" s="38"/>
      <c r="S480" s="38"/>
      <c r="T480" s="38"/>
      <c r="U480" s="38"/>
      <c r="V480" s="38"/>
      <c r="W480" s="38"/>
      <c r="X480" s="38"/>
      <c r="Y480" s="38"/>
      <c r="Z480" s="38"/>
    </row>
    <row r="481" spans="1:26" ht="14.25" customHeight="1" x14ac:dyDescent="0.3">
      <c r="A481" s="36"/>
      <c r="B481" s="37"/>
      <c r="C481" s="37"/>
      <c r="D481" s="37"/>
      <c r="E481" s="37"/>
      <c r="F481" s="37"/>
      <c r="G481" s="37"/>
      <c r="H481" s="37"/>
      <c r="I481" s="37"/>
      <c r="J481" s="37"/>
      <c r="K481" s="38"/>
      <c r="L481" s="38"/>
      <c r="M481" s="38"/>
      <c r="N481" s="38"/>
      <c r="O481" s="38"/>
      <c r="P481" s="38"/>
      <c r="Q481" s="38"/>
      <c r="R481" s="38"/>
      <c r="S481" s="38"/>
      <c r="T481" s="38"/>
      <c r="U481" s="38"/>
      <c r="V481" s="38"/>
      <c r="W481" s="38"/>
      <c r="X481" s="38"/>
      <c r="Y481" s="38"/>
      <c r="Z481" s="38"/>
    </row>
    <row r="482" spans="1:26" ht="14.25" customHeight="1" x14ac:dyDescent="0.3">
      <c r="A482" s="36"/>
      <c r="B482" s="37"/>
      <c r="C482" s="37"/>
      <c r="D482" s="37"/>
      <c r="E482" s="37"/>
      <c r="F482" s="37"/>
      <c r="G482" s="37"/>
      <c r="H482" s="37"/>
      <c r="I482" s="37"/>
      <c r="J482" s="37"/>
      <c r="K482" s="38"/>
      <c r="L482" s="38"/>
      <c r="M482" s="38"/>
      <c r="N482" s="38"/>
      <c r="O482" s="38"/>
      <c r="P482" s="38"/>
      <c r="Q482" s="38"/>
      <c r="R482" s="38"/>
      <c r="S482" s="38"/>
      <c r="T482" s="38"/>
      <c r="U482" s="38"/>
      <c r="V482" s="38"/>
      <c r="W482" s="38"/>
      <c r="X482" s="38"/>
      <c r="Y482" s="38"/>
      <c r="Z482" s="38"/>
    </row>
    <row r="483" spans="1:26" ht="14.25" customHeight="1" x14ac:dyDescent="0.3">
      <c r="A483" s="36"/>
      <c r="B483" s="37"/>
      <c r="C483" s="37"/>
      <c r="D483" s="37"/>
      <c r="E483" s="37"/>
      <c r="F483" s="37"/>
      <c r="G483" s="37"/>
      <c r="H483" s="37"/>
      <c r="I483" s="37"/>
      <c r="J483" s="37"/>
      <c r="K483" s="38"/>
      <c r="L483" s="38"/>
      <c r="M483" s="38"/>
      <c r="N483" s="38"/>
      <c r="O483" s="38"/>
      <c r="P483" s="38"/>
      <c r="Q483" s="38"/>
      <c r="R483" s="38"/>
      <c r="S483" s="38"/>
      <c r="T483" s="38"/>
      <c r="U483" s="38"/>
      <c r="V483" s="38"/>
      <c r="W483" s="38"/>
      <c r="X483" s="38"/>
      <c r="Y483" s="38"/>
      <c r="Z483" s="38"/>
    </row>
    <row r="484" spans="1:26" ht="14.25" customHeight="1" x14ac:dyDescent="0.3">
      <c r="A484" s="36"/>
      <c r="B484" s="37"/>
      <c r="C484" s="37"/>
      <c r="D484" s="37"/>
      <c r="E484" s="37"/>
      <c r="F484" s="37"/>
      <c r="G484" s="37"/>
      <c r="H484" s="37"/>
      <c r="I484" s="37"/>
      <c r="J484" s="37"/>
      <c r="K484" s="38"/>
      <c r="L484" s="38"/>
      <c r="M484" s="38"/>
      <c r="N484" s="38"/>
      <c r="O484" s="38"/>
      <c r="P484" s="38"/>
      <c r="Q484" s="38"/>
      <c r="R484" s="38"/>
      <c r="S484" s="38"/>
      <c r="T484" s="38"/>
      <c r="U484" s="38"/>
      <c r="V484" s="38"/>
      <c r="W484" s="38"/>
      <c r="X484" s="38"/>
      <c r="Y484" s="38"/>
      <c r="Z484" s="38"/>
    </row>
    <row r="485" spans="1:26" ht="14.25" customHeight="1" x14ac:dyDescent="0.3">
      <c r="A485" s="36"/>
      <c r="B485" s="37"/>
      <c r="C485" s="37"/>
      <c r="D485" s="37"/>
      <c r="E485" s="37"/>
      <c r="F485" s="37"/>
      <c r="G485" s="37"/>
      <c r="H485" s="37"/>
      <c r="I485" s="37"/>
      <c r="J485" s="37"/>
      <c r="K485" s="38"/>
      <c r="L485" s="38"/>
      <c r="M485" s="38"/>
      <c r="N485" s="38"/>
      <c r="O485" s="38"/>
      <c r="P485" s="38"/>
      <c r="Q485" s="38"/>
      <c r="R485" s="38"/>
      <c r="S485" s="38"/>
      <c r="T485" s="38"/>
      <c r="U485" s="38"/>
      <c r="V485" s="38"/>
      <c r="W485" s="38"/>
      <c r="X485" s="38"/>
      <c r="Y485" s="38"/>
      <c r="Z485" s="38"/>
    </row>
    <row r="486" spans="1:26" ht="14.25" customHeight="1" x14ac:dyDescent="0.3">
      <c r="A486" s="36"/>
      <c r="B486" s="37"/>
      <c r="C486" s="37"/>
      <c r="D486" s="37"/>
      <c r="E486" s="37"/>
      <c r="F486" s="37"/>
      <c r="G486" s="37"/>
      <c r="H486" s="37"/>
      <c r="I486" s="37"/>
      <c r="J486" s="37"/>
      <c r="K486" s="38"/>
      <c r="L486" s="38"/>
      <c r="M486" s="38"/>
      <c r="N486" s="38"/>
      <c r="O486" s="38"/>
      <c r="P486" s="38"/>
      <c r="Q486" s="38"/>
      <c r="R486" s="38"/>
      <c r="S486" s="38"/>
      <c r="T486" s="38"/>
      <c r="U486" s="38"/>
      <c r="V486" s="38"/>
      <c r="W486" s="38"/>
      <c r="X486" s="38"/>
      <c r="Y486" s="38"/>
      <c r="Z486" s="38"/>
    </row>
    <row r="487" spans="1:26" ht="14.25" customHeight="1" x14ac:dyDescent="0.3">
      <c r="A487" s="36"/>
      <c r="B487" s="37"/>
      <c r="C487" s="37"/>
      <c r="D487" s="37"/>
      <c r="E487" s="37"/>
      <c r="F487" s="37"/>
      <c r="G487" s="37"/>
      <c r="H487" s="37"/>
      <c r="I487" s="37"/>
      <c r="J487" s="37"/>
      <c r="K487" s="38"/>
      <c r="L487" s="38"/>
      <c r="M487" s="38"/>
      <c r="N487" s="38"/>
      <c r="O487" s="38"/>
      <c r="P487" s="38"/>
      <c r="Q487" s="38"/>
      <c r="R487" s="38"/>
      <c r="S487" s="38"/>
      <c r="T487" s="38"/>
      <c r="U487" s="38"/>
      <c r="V487" s="38"/>
      <c r="W487" s="38"/>
      <c r="X487" s="38"/>
      <c r="Y487" s="38"/>
      <c r="Z487" s="38"/>
    </row>
    <row r="488" spans="1:26" ht="14.25" customHeight="1" x14ac:dyDescent="0.3">
      <c r="A488" s="36"/>
      <c r="B488" s="37"/>
      <c r="C488" s="37"/>
      <c r="D488" s="37"/>
      <c r="E488" s="37"/>
      <c r="F488" s="37"/>
      <c r="G488" s="37"/>
      <c r="H488" s="37"/>
      <c r="I488" s="37"/>
      <c r="J488" s="37"/>
      <c r="K488" s="38"/>
      <c r="L488" s="38"/>
      <c r="M488" s="38"/>
      <c r="N488" s="38"/>
      <c r="O488" s="38"/>
      <c r="P488" s="38"/>
      <c r="Q488" s="38"/>
      <c r="R488" s="38"/>
      <c r="S488" s="38"/>
      <c r="T488" s="38"/>
      <c r="U488" s="38"/>
      <c r="V488" s="38"/>
      <c r="W488" s="38"/>
      <c r="X488" s="38"/>
      <c r="Y488" s="38"/>
      <c r="Z488" s="38"/>
    </row>
    <row r="489" spans="1:26" ht="14.25" customHeight="1" x14ac:dyDescent="0.3">
      <c r="A489" s="36"/>
      <c r="B489" s="37"/>
      <c r="C489" s="37"/>
      <c r="D489" s="37"/>
      <c r="E489" s="37"/>
      <c r="F489" s="37"/>
      <c r="G489" s="37"/>
      <c r="H489" s="37"/>
      <c r="I489" s="37"/>
      <c r="J489" s="37"/>
      <c r="K489" s="38"/>
      <c r="L489" s="38"/>
      <c r="M489" s="38"/>
      <c r="N489" s="38"/>
      <c r="O489" s="38"/>
      <c r="P489" s="38"/>
      <c r="Q489" s="38"/>
      <c r="R489" s="38"/>
      <c r="S489" s="38"/>
      <c r="T489" s="38"/>
      <c r="U489" s="38"/>
      <c r="V489" s="38"/>
      <c r="W489" s="38"/>
      <c r="X489" s="38"/>
      <c r="Y489" s="38"/>
      <c r="Z489" s="38"/>
    </row>
    <row r="490" spans="1:26" ht="14.25" customHeight="1" x14ac:dyDescent="0.3">
      <c r="A490" s="36"/>
      <c r="B490" s="37"/>
      <c r="C490" s="37"/>
      <c r="D490" s="37"/>
      <c r="E490" s="37"/>
      <c r="F490" s="37"/>
      <c r="G490" s="37"/>
      <c r="H490" s="37"/>
      <c r="I490" s="37"/>
      <c r="J490" s="37"/>
      <c r="K490" s="38"/>
      <c r="L490" s="38"/>
      <c r="M490" s="38"/>
      <c r="N490" s="38"/>
      <c r="O490" s="38"/>
      <c r="P490" s="38"/>
      <c r="Q490" s="38"/>
      <c r="R490" s="38"/>
      <c r="S490" s="38"/>
      <c r="T490" s="38"/>
      <c r="U490" s="38"/>
      <c r="V490" s="38"/>
      <c r="W490" s="38"/>
      <c r="X490" s="38"/>
      <c r="Y490" s="38"/>
      <c r="Z490" s="38"/>
    </row>
    <row r="491" spans="1:26" ht="14.25" customHeight="1" x14ac:dyDescent="0.3">
      <c r="A491" s="36"/>
      <c r="B491" s="37"/>
      <c r="C491" s="37"/>
      <c r="D491" s="37"/>
      <c r="E491" s="37"/>
      <c r="F491" s="37"/>
      <c r="G491" s="37"/>
      <c r="H491" s="37"/>
      <c r="I491" s="37"/>
      <c r="J491" s="37"/>
      <c r="K491" s="38"/>
      <c r="L491" s="38"/>
      <c r="M491" s="38"/>
      <c r="N491" s="38"/>
      <c r="O491" s="38"/>
      <c r="P491" s="38"/>
      <c r="Q491" s="38"/>
      <c r="R491" s="38"/>
      <c r="S491" s="38"/>
      <c r="T491" s="38"/>
      <c r="U491" s="38"/>
      <c r="V491" s="38"/>
      <c r="W491" s="38"/>
      <c r="X491" s="38"/>
      <c r="Y491" s="38"/>
      <c r="Z491" s="38"/>
    </row>
    <row r="492" spans="1:26" ht="14.25" customHeight="1" x14ac:dyDescent="0.3">
      <c r="A492" s="36"/>
      <c r="B492" s="37"/>
      <c r="C492" s="37"/>
      <c r="D492" s="37"/>
      <c r="E492" s="37"/>
      <c r="F492" s="37"/>
      <c r="G492" s="37"/>
      <c r="H492" s="37"/>
      <c r="I492" s="37"/>
      <c r="J492" s="37"/>
      <c r="K492" s="38"/>
      <c r="L492" s="38"/>
      <c r="M492" s="38"/>
      <c r="N492" s="38"/>
      <c r="O492" s="38"/>
      <c r="P492" s="38"/>
      <c r="Q492" s="38"/>
      <c r="R492" s="38"/>
      <c r="S492" s="38"/>
      <c r="T492" s="38"/>
      <c r="U492" s="38"/>
      <c r="V492" s="38"/>
      <c r="W492" s="38"/>
      <c r="X492" s="38"/>
      <c r="Y492" s="38"/>
      <c r="Z492" s="38"/>
    </row>
    <row r="493" spans="1:26" ht="14.25" customHeight="1" x14ac:dyDescent="0.3">
      <c r="A493" s="36"/>
      <c r="B493" s="37"/>
      <c r="C493" s="37"/>
      <c r="D493" s="37"/>
      <c r="E493" s="37"/>
      <c r="F493" s="37"/>
      <c r="G493" s="37"/>
      <c r="H493" s="37"/>
      <c r="I493" s="37"/>
      <c r="J493" s="37"/>
      <c r="K493" s="38"/>
      <c r="L493" s="38"/>
      <c r="M493" s="38"/>
      <c r="N493" s="38"/>
      <c r="O493" s="38"/>
      <c r="P493" s="38"/>
      <c r="Q493" s="38"/>
      <c r="R493" s="38"/>
      <c r="S493" s="38"/>
      <c r="T493" s="38"/>
      <c r="U493" s="38"/>
      <c r="V493" s="38"/>
      <c r="W493" s="38"/>
      <c r="X493" s="38"/>
      <c r="Y493" s="38"/>
      <c r="Z493" s="38"/>
    </row>
    <row r="494" spans="1:26" ht="14.25" customHeight="1" x14ac:dyDescent="0.3">
      <c r="A494" s="36"/>
      <c r="B494" s="37"/>
      <c r="C494" s="37"/>
      <c r="D494" s="37"/>
      <c r="E494" s="37"/>
      <c r="F494" s="37"/>
      <c r="G494" s="37"/>
      <c r="H494" s="37"/>
      <c r="I494" s="37"/>
      <c r="J494" s="37"/>
      <c r="K494" s="38"/>
      <c r="L494" s="38"/>
      <c r="M494" s="38"/>
      <c r="N494" s="38"/>
      <c r="O494" s="38"/>
      <c r="P494" s="38"/>
      <c r="Q494" s="38"/>
      <c r="R494" s="38"/>
      <c r="S494" s="38"/>
      <c r="T494" s="38"/>
      <c r="U494" s="38"/>
      <c r="V494" s="38"/>
      <c r="W494" s="38"/>
      <c r="X494" s="38"/>
      <c r="Y494" s="38"/>
      <c r="Z494" s="38"/>
    </row>
    <row r="495" spans="1:26" ht="14.25" customHeight="1" x14ac:dyDescent="0.3">
      <c r="A495" s="36"/>
      <c r="B495" s="37"/>
      <c r="C495" s="37"/>
      <c r="D495" s="37"/>
      <c r="E495" s="37"/>
      <c r="F495" s="37"/>
      <c r="G495" s="37"/>
      <c r="H495" s="37"/>
      <c r="I495" s="37"/>
      <c r="J495" s="37"/>
      <c r="K495" s="38"/>
      <c r="L495" s="38"/>
      <c r="M495" s="38"/>
      <c r="N495" s="38"/>
      <c r="O495" s="38"/>
      <c r="P495" s="38"/>
      <c r="Q495" s="38"/>
      <c r="R495" s="38"/>
      <c r="S495" s="38"/>
      <c r="T495" s="38"/>
      <c r="U495" s="38"/>
      <c r="V495" s="38"/>
      <c r="W495" s="38"/>
      <c r="X495" s="38"/>
      <c r="Y495" s="38"/>
      <c r="Z495" s="38"/>
    </row>
    <row r="496" spans="1:26" ht="14.25" customHeight="1" x14ac:dyDescent="0.3">
      <c r="A496" s="36"/>
      <c r="B496" s="37"/>
      <c r="C496" s="37"/>
      <c r="D496" s="37"/>
      <c r="E496" s="37"/>
      <c r="F496" s="37"/>
      <c r="G496" s="37"/>
      <c r="H496" s="37"/>
      <c r="I496" s="37"/>
      <c r="J496" s="37"/>
      <c r="K496" s="38"/>
      <c r="L496" s="38"/>
      <c r="M496" s="38"/>
      <c r="N496" s="38"/>
      <c r="O496" s="38"/>
      <c r="P496" s="38"/>
      <c r="Q496" s="38"/>
      <c r="R496" s="38"/>
      <c r="S496" s="38"/>
      <c r="T496" s="38"/>
      <c r="U496" s="38"/>
      <c r="V496" s="38"/>
      <c r="W496" s="38"/>
      <c r="X496" s="38"/>
      <c r="Y496" s="38"/>
      <c r="Z496" s="38"/>
    </row>
    <row r="497" spans="1:26" ht="14.25" customHeight="1" x14ac:dyDescent="0.3">
      <c r="A497" s="36"/>
      <c r="B497" s="37"/>
      <c r="C497" s="37"/>
      <c r="D497" s="37"/>
      <c r="E497" s="37"/>
      <c r="F497" s="37"/>
      <c r="G497" s="37"/>
      <c r="H497" s="37"/>
      <c r="I497" s="37"/>
      <c r="J497" s="37"/>
      <c r="K497" s="38"/>
      <c r="L497" s="38"/>
      <c r="M497" s="38"/>
      <c r="N497" s="38"/>
      <c r="O497" s="38"/>
      <c r="P497" s="38"/>
      <c r="Q497" s="38"/>
      <c r="R497" s="38"/>
      <c r="S497" s="38"/>
      <c r="T497" s="38"/>
      <c r="U497" s="38"/>
      <c r="V497" s="38"/>
      <c r="W497" s="38"/>
      <c r="X497" s="38"/>
      <c r="Y497" s="38"/>
      <c r="Z497" s="38"/>
    </row>
    <row r="498" spans="1:26" ht="14.25" customHeight="1" x14ac:dyDescent="0.3">
      <c r="A498" s="36"/>
      <c r="B498" s="37"/>
      <c r="C498" s="37"/>
      <c r="D498" s="37"/>
      <c r="E498" s="37"/>
      <c r="F498" s="37"/>
      <c r="G498" s="37"/>
      <c r="H498" s="37"/>
      <c r="I498" s="37"/>
      <c r="J498" s="37"/>
      <c r="K498" s="38"/>
      <c r="L498" s="38"/>
      <c r="M498" s="38"/>
      <c r="N498" s="38"/>
      <c r="O498" s="38"/>
      <c r="P498" s="38"/>
      <c r="Q498" s="38"/>
      <c r="R498" s="38"/>
      <c r="S498" s="38"/>
      <c r="T498" s="38"/>
      <c r="U498" s="38"/>
      <c r="V498" s="38"/>
      <c r="W498" s="38"/>
      <c r="X498" s="38"/>
      <c r="Y498" s="38"/>
      <c r="Z498" s="38"/>
    </row>
    <row r="499" spans="1:26" ht="14.25" customHeight="1" x14ac:dyDescent="0.3">
      <c r="A499" s="36"/>
      <c r="B499" s="37"/>
      <c r="C499" s="37"/>
      <c r="D499" s="37"/>
      <c r="E499" s="37"/>
      <c r="F499" s="37"/>
      <c r="G499" s="37"/>
      <c r="H499" s="37"/>
      <c r="I499" s="37"/>
      <c r="J499" s="37"/>
      <c r="K499" s="38"/>
      <c r="L499" s="38"/>
      <c r="M499" s="38"/>
      <c r="N499" s="38"/>
      <c r="O499" s="38"/>
      <c r="P499" s="38"/>
      <c r="Q499" s="38"/>
      <c r="R499" s="38"/>
      <c r="S499" s="38"/>
      <c r="T499" s="38"/>
      <c r="U499" s="38"/>
      <c r="V499" s="38"/>
      <c r="W499" s="38"/>
      <c r="X499" s="38"/>
      <c r="Y499" s="38"/>
      <c r="Z499" s="38"/>
    </row>
    <row r="500" spans="1:26" ht="14.25" customHeight="1" x14ac:dyDescent="0.3">
      <c r="A500" s="36"/>
      <c r="B500" s="37"/>
      <c r="C500" s="37"/>
      <c r="D500" s="37"/>
      <c r="E500" s="37"/>
      <c r="F500" s="37"/>
      <c r="G500" s="37"/>
      <c r="H500" s="37"/>
      <c r="I500" s="37"/>
      <c r="J500" s="37"/>
      <c r="K500" s="38"/>
      <c r="L500" s="38"/>
      <c r="M500" s="38"/>
      <c r="N500" s="38"/>
      <c r="O500" s="38"/>
      <c r="P500" s="38"/>
      <c r="Q500" s="38"/>
      <c r="R500" s="38"/>
      <c r="S500" s="38"/>
      <c r="T500" s="38"/>
      <c r="U500" s="38"/>
      <c r="V500" s="38"/>
      <c r="W500" s="38"/>
      <c r="X500" s="38"/>
      <c r="Y500" s="38"/>
      <c r="Z500" s="38"/>
    </row>
    <row r="501" spans="1:26" ht="14.25" customHeight="1" x14ac:dyDescent="0.3">
      <c r="A501" s="36"/>
      <c r="B501" s="37"/>
      <c r="C501" s="37"/>
      <c r="D501" s="37"/>
      <c r="E501" s="37"/>
      <c r="F501" s="37"/>
      <c r="G501" s="37"/>
      <c r="H501" s="37"/>
      <c r="I501" s="37"/>
      <c r="J501" s="37"/>
      <c r="K501" s="38"/>
      <c r="L501" s="38"/>
      <c r="M501" s="38"/>
      <c r="N501" s="38"/>
      <c r="O501" s="38"/>
      <c r="P501" s="38"/>
      <c r="Q501" s="38"/>
      <c r="R501" s="38"/>
      <c r="S501" s="38"/>
      <c r="T501" s="38"/>
      <c r="U501" s="38"/>
      <c r="V501" s="38"/>
      <c r="W501" s="38"/>
      <c r="X501" s="38"/>
      <c r="Y501" s="38"/>
      <c r="Z501" s="38"/>
    </row>
    <row r="502" spans="1:26" ht="14.25" customHeight="1" x14ac:dyDescent="0.3">
      <c r="A502" s="36"/>
      <c r="B502" s="37"/>
      <c r="C502" s="37"/>
      <c r="D502" s="37"/>
      <c r="E502" s="37"/>
      <c r="F502" s="37"/>
      <c r="G502" s="37"/>
      <c r="H502" s="37"/>
      <c r="I502" s="37"/>
      <c r="J502" s="37"/>
      <c r="K502" s="38"/>
      <c r="L502" s="38"/>
      <c r="M502" s="38"/>
      <c r="N502" s="38"/>
      <c r="O502" s="38"/>
      <c r="P502" s="38"/>
      <c r="Q502" s="38"/>
      <c r="R502" s="38"/>
      <c r="S502" s="38"/>
      <c r="T502" s="38"/>
      <c r="U502" s="38"/>
      <c r="V502" s="38"/>
      <c r="W502" s="38"/>
      <c r="X502" s="38"/>
      <c r="Y502" s="38"/>
      <c r="Z502" s="38"/>
    </row>
    <row r="503" spans="1:26" ht="14.25" customHeight="1" x14ac:dyDescent="0.3">
      <c r="A503" s="36"/>
      <c r="B503" s="37"/>
      <c r="C503" s="37"/>
      <c r="D503" s="37"/>
      <c r="E503" s="37"/>
      <c r="F503" s="37"/>
      <c r="G503" s="37"/>
      <c r="H503" s="37"/>
      <c r="I503" s="37"/>
      <c r="J503" s="37"/>
      <c r="K503" s="38"/>
      <c r="L503" s="38"/>
      <c r="M503" s="38"/>
      <c r="N503" s="38"/>
      <c r="O503" s="38"/>
      <c r="P503" s="38"/>
      <c r="Q503" s="38"/>
      <c r="R503" s="38"/>
      <c r="S503" s="38"/>
      <c r="T503" s="38"/>
      <c r="U503" s="38"/>
      <c r="V503" s="38"/>
      <c r="W503" s="38"/>
      <c r="X503" s="38"/>
      <c r="Y503" s="38"/>
      <c r="Z503" s="38"/>
    </row>
    <row r="504" spans="1:26" ht="14.25" customHeight="1" x14ac:dyDescent="0.3">
      <c r="A504" s="36"/>
      <c r="B504" s="37"/>
      <c r="C504" s="37"/>
      <c r="D504" s="37"/>
      <c r="E504" s="37"/>
      <c r="F504" s="37"/>
      <c r="G504" s="37"/>
      <c r="H504" s="37"/>
      <c r="I504" s="37"/>
      <c r="J504" s="37"/>
      <c r="K504" s="38"/>
      <c r="L504" s="38"/>
      <c r="M504" s="38"/>
      <c r="N504" s="38"/>
      <c r="O504" s="38"/>
      <c r="P504" s="38"/>
      <c r="Q504" s="38"/>
      <c r="R504" s="38"/>
      <c r="S504" s="38"/>
      <c r="T504" s="38"/>
      <c r="U504" s="38"/>
      <c r="V504" s="38"/>
      <c r="W504" s="38"/>
      <c r="X504" s="38"/>
      <c r="Y504" s="38"/>
      <c r="Z504" s="38"/>
    </row>
    <row r="505" spans="1:26" ht="14.25" customHeight="1" x14ac:dyDescent="0.3">
      <c r="A505" s="36"/>
      <c r="B505" s="37"/>
      <c r="C505" s="37"/>
      <c r="D505" s="37"/>
      <c r="E505" s="37"/>
      <c r="F505" s="37"/>
      <c r="G505" s="37"/>
      <c r="H505" s="37"/>
      <c r="I505" s="37"/>
      <c r="J505" s="37"/>
      <c r="K505" s="38"/>
      <c r="L505" s="38"/>
      <c r="M505" s="38"/>
      <c r="N505" s="38"/>
      <c r="O505" s="38"/>
      <c r="P505" s="38"/>
      <c r="Q505" s="38"/>
      <c r="R505" s="38"/>
      <c r="S505" s="38"/>
      <c r="T505" s="38"/>
      <c r="U505" s="38"/>
      <c r="V505" s="38"/>
      <c r="W505" s="38"/>
      <c r="X505" s="38"/>
      <c r="Y505" s="38"/>
      <c r="Z505" s="38"/>
    </row>
    <row r="506" spans="1:26" ht="14.25" customHeight="1" x14ac:dyDescent="0.3">
      <c r="A506" s="36"/>
      <c r="B506" s="37"/>
      <c r="C506" s="37"/>
      <c r="D506" s="37"/>
      <c r="E506" s="37"/>
      <c r="F506" s="37"/>
      <c r="G506" s="37"/>
      <c r="H506" s="37"/>
      <c r="I506" s="37"/>
      <c r="J506" s="37"/>
      <c r="K506" s="38"/>
      <c r="L506" s="38"/>
      <c r="M506" s="38"/>
      <c r="N506" s="38"/>
      <c r="O506" s="38"/>
      <c r="P506" s="38"/>
      <c r="Q506" s="38"/>
      <c r="R506" s="38"/>
      <c r="S506" s="38"/>
      <c r="T506" s="38"/>
      <c r="U506" s="38"/>
      <c r="V506" s="38"/>
      <c r="W506" s="38"/>
      <c r="X506" s="38"/>
      <c r="Y506" s="38"/>
      <c r="Z506" s="38"/>
    </row>
    <row r="507" spans="1:26" ht="14.25" customHeight="1" x14ac:dyDescent="0.3">
      <c r="A507" s="36"/>
      <c r="B507" s="37"/>
      <c r="C507" s="37"/>
      <c r="D507" s="37"/>
      <c r="E507" s="37"/>
      <c r="F507" s="37"/>
      <c r="G507" s="37"/>
      <c r="H507" s="37"/>
      <c r="I507" s="37"/>
      <c r="J507" s="37"/>
      <c r="K507" s="38"/>
      <c r="L507" s="38"/>
      <c r="M507" s="38"/>
      <c r="N507" s="38"/>
      <c r="O507" s="38"/>
      <c r="P507" s="38"/>
      <c r="Q507" s="38"/>
      <c r="R507" s="38"/>
      <c r="S507" s="38"/>
      <c r="T507" s="38"/>
      <c r="U507" s="38"/>
      <c r="V507" s="38"/>
      <c r="W507" s="38"/>
      <c r="X507" s="38"/>
      <c r="Y507" s="38"/>
      <c r="Z507" s="38"/>
    </row>
    <row r="508" spans="1:26" ht="14.25" customHeight="1" x14ac:dyDescent="0.3">
      <c r="A508" s="36"/>
      <c r="B508" s="37"/>
      <c r="C508" s="37"/>
      <c r="D508" s="37"/>
      <c r="E508" s="37"/>
      <c r="F508" s="37"/>
      <c r="G508" s="37"/>
      <c r="H508" s="37"/>
      <c r="I508" s="37"/>
      <c r="J508" s="37"/>
      <c r="K508" s="38"/>
      <c r="L508" s="38"/>
      <c r="M508" s="38"/>
      <c r="N508" s="38"/>
      <c r="O508" s="38"/>
      <c r="P508" s="38"/>
      <c r="Q508" s="38"/>
      <c r="R508" s="38"/>
      <c r="S508" s="38"/>
      <c r="T508" s="38"/>
      <c r="U508" s="38"/>
      <c r="V508" s="38"/>
      <c r="W508" s="38"/>
      <c r="X508" s="38"/>
      <c r="Y508" s="38"/>
      <c r="Z508" s="38"/>
    </row>
    <row r="509" spans="1:26" ht="14.25" customHeight="1" x14ac:dyDescent="0.3">
      <c r="A509" s="36"/>
      <c r="B509" s="37"/>
      <c r="C509" s="37"/>
      <c r="D509" s="37"/>
      <c r="E509" s="37"/>
      <c r="F509" s="37"/>
      <c r="G509" s="37"/>
      <c r="H509" s="37"/>
      <c r="I509" s="37"/>
      <c r="J509" s="37"/>
      <c r="K509" s="38"/>
      <c r="L509" s="38"/>
      <c r="M509" s="38"/>
      <c r="N509" s="38"/>
      <c r="O509" s="38"/>
      <c r="P509" s="38"/>
      <c r="Q509" s="38"/>
      <c r="R509" s="38"/>
      <c r="S509" s="38"/>
      <c r="T509" s="38"/>
      <c r="U509" s="38"/>
      <c r="V509" s="38"/>
      <c r="W509" s="38"/>
      <c r="X509" s="38"/>
      <c r="Y509" s="38"/>
      <c r="Z509" s="38"/>
    </row>
    <row r="510" spans="1:26" ht="14.25" customHeight="1" x14ac:dyDescent="0.3">
      <c r="A510" s="36"/>
      <c r="B510" s="37"/>
      <c r="C510" s="37"/>
      <c r="D510" s="37"/>
      <c r="E510" s="37"/>
      <c r="F510" s="37"/>
      <c r="G510" s="37"/>
      <c r="H510" s="37"/>
      <c r="I510" s="37"/>
      <c r="J510" s="37"/>
      <c r="K510" s="38"/>
      <c r="L510" s="38"/>
      <c r="M510" s="38"/>
      <c r="N510" s="38"/>
      <c r="O510" s="38"/>
      <c r="P510" s="38"/>
      <c r="Q510" s="38"/>
      <c r="R510" s="38"/>
      <c r="S510" s="38"/>
      <c r="T510" s="38"/>
      <c r="U510" s="38"/>
      <c r="V510" s="38"/>
      <c r="W510" s="38"/>
      <c r="X510" s="38"/>
      <c r="Y510" s="38"/>
      <c r="Z510" s="38"/>
    </row>
    <row r="511" spans="1:26" ht="14.25" customHeight="1" x14ac:dyDescent="0.3">
      <c r="A511" s="36"/>
      <c r="B511" s="37"/>
      <c r="C511" s="37"/>
      <c r="D511" s="37"/>
      <c r="E511" s="37"/>
      <c r="F511" s="37"/>
      <c r="G511" s="37"/>
      <c r="H511" s="37"/>
      <c r="I511" s="37"/>
      <c r="J511" s="37"/>
      <c r="K511" s="38"/>
      <c r="L511" s="38"/>
      <c r="M511" s="38"/>
      <c r="N511" s="38"/>
      <c r="O511" s="38"/>
      <c r="P511" s="38"/>
      <c r="Q511" s="38"/>
      <c r="R511" s="38"/>
      <c r="S511" s="38"/>
      <c r="T511" s="38"/>
      <c r="U511" s="38"/>
      <c r="V511" s="38"/>
      <c r="W511" s="38"/>
      <c r="X511" s="38"/>
      <c r="Y511" s="38"/>
      <c r="Z511" s="38"/>
    </row>
    <row r="512" spans="1:26" ht="14.25" customHeight="1" x14ac:dyDescent="0.3">
      <c r="A512" s="36"/>
      <c r="B512" s="37"/>
      <c r="C512" s="37"/>
      <c r="D512" s="37"/>
      <c r="E512" s="37"/>
      <c r="F512" s="37"/>
      <c r="G512" s="37"/>
      <c r="H512" s="37"/>
      <c r="I512" s="37"/>
      <c r="J512" s="37"/>
      <c r="K512" s="38"/>
      <c r="L512" s="38"/>
      <c r="M512" s="38"/>
      <c r="N512" s="38"/>
      <c r="O512" s="38"/>
      <c r="P512" s="38"/>
      <c r="Q512" s="38"/>
      <c r="R512" s="38"/>
      <c r="S512" s="38"/>
      <c r="T512" s="38"/>
      <c r="U512" s="38"/>
      <c r="V512" s="38"/>
      <c r="W512" s="38"/>
      <c r="X512" s="38"/>
      <c r="Y512" s="38"/>
      <c r="Z512" s="38"/>
    </row>
    <row r="513" spans="1:26" ht="14.25" customHeight="1" x14ac:dyDescent="0.3">
      <c r="A513" s="36"/>
      <c r="B513" s="37"/>
      <c r="C513" s="37"/>
      <c r="D513" s="37"/>
      <c r="E513" s="37"/>
      <c r="F513" s="37"/>
      <c r="G513" s="37"/>
      <c r="H513" s="37"/>
      <c r="I513" s="37"/>
      <c r="J513" s="37"/>
      <c r="K513" s="38"/>
      <c r="L513" s="38"/>
      <c r="M513" s="38"/>
      <c r="N513" s="38"/>
      <c r="O513" s="38"/>
      <c r="P513" s="38"/>
      <c r="Q513" s="38"/>
      <c r="R513" s="38"/>
      <c r="S513" s="38"/>
      <c r="T513" s="38"/>
      <c r="U513" s="38"/>
      <c r="V513" s="38"/>
      <c r="W513" s="38"/>
      <c r="X513" s="38"/>
      <c r="Y513" s="38"/>
      <c r="Z513" s="38"/>
    </row>
    <row r="514" spans="1:26" ht="14.25" customHeight="1" x14ac:dyDescent="0.3">
      <c r="A514" s="36"/>
      <c r="B514" s="37"/>
      <c r="C514" s="37"/>
      <c r="D514" s="37"/>
      <c r="E514" s="37"/>
      <c r="F514" s="37"/>
      <c r="G514" s="37"/>
      <c r="H514" s="37"/>
      <c r="I514" s="37"/>
      <c r="J514" s="37"/>
      <c r="K514" s="38"/>
      <c r="L514" s="38"/>
      <c r="M514" s="38"/>
      <c r="N514" s="38"/>
      <c r="O514" s="38"/>
      <c r="P514" s="38"/>
      <c r="Q514" s="38"/>
      <c r="R514" s="38"/>
      <c r="S514" s="38"/>
      <c r="T514" s="38"/>
      <c r="U514" s="38"/>
      <c r="V514" s="38"/>
      <c r="W514" s="38"/>
      <c r="X514" s="38"/>
      <c r="Y514" s="38"/>
      <c r="Z514" s="38"/>
    </row>
    <row r="515" spans="1:26" ht="14.25" customHeight="1" x14ac:dyDescent="0.3">
      <c r="A515" s="36"/>
      <c r="B515" s="37"/>
      <c r="C515" s="37"/>
      <c r="D515" s="37"/>
      <c r="E515" s="37"/>
      <c r="F515" s="37"/>
      <c r="G515" s="37"/>
      <c r="H515" s="37"/>
      <c r="I515" s="37"/>
      <c r="J515" s="37"/>
      <c r="K515" s="38"/>
      <c r="L515" s="38"/>
      <c r="M515" s="38"/>
      <c r="N515" s="38"/>
      <c r="O515" s="38"/>
      <c r="P515" s="38"/>
      <c r="Q515" s="38"/>
      <c r="R515" s="38"/>
      <c r="S515" s="38"/>
      <c r="T515" s="38"/>
      <c r="U515" s="38"/>
      <c r="V515" s="38"/>
      <c r="W515" s="38"/>
      <c r="X515" s="38"/>
      <c r="Y515" s="38"/>
      <c r="Z515" s="38"/>
    </row>
    <row r="516" spans="1:26" ht="14.25" customHeight="1" x14ac:dyDescent="0.3">
      <c r="A516" s="36"/>
      <c r="B516" s="37"/>
      <c r="C516" s="37"/>
      <c r="D516" s="37"/>
      <c r="E516" s="37"/>
      <c r="F516" s="37"/>
      <c r="G516" s="37"/>
      <c r="H516" s="37"/>
      <c r="I516" s="37"/>
      <c r="J516" s="37"/>
      <c r="K516" s="38"/>
      <c r="L516" s="38"/>
      <c r="M516" s="38"/>
      <c r="N516" s="38"/>
      <c r="O516" s="38"/>
      <c r="P516" s="38"/>
      <c r="Q516" s="38"/>
      <c r="R516" s="38"/>
      <c r="S516" s="38"/>
      <c r="T516" s="38"/>
      <c r="U516" s="38"/>
      <c r="V516" s="38"/>
      <c r="W516" s="38"/>
      <c r="X516" s="38"/>
      <c r="Y516" s="38"/>
      <c r="Z516" s="38"/>
    </row>
    <row r="517" spans="1:26" ht="14.25" customHeight="1" x14ac:dyDescent="0.3">
      <c r="A517" s="36"/>
      <c r="B517" s="37"/>
      <c r="C517" s="37"/>
      <c r="D517" s="37"/>
      <c r="E517" s="37"/>
      <c r="F517" s="37"/>
      <c r="G517" s="37"/>
      <c r="H517" s="37"/>
      <c r="I517" s="37"/>
      <c r="J517" s="37"/>
      <c r="K517" s="38"/>
      <c r="L517" s="38"/>
      <c r="M517" s="38"/>
      <c r="N517" s="38"/>
      <c r="O517" s="38"/>
      <c r="P517" s="38"/>
      <c r="Q517" s="38"/>
      <c r="R517" s="38"/>
      <c r="S517" s="38"/>
      <c r="T517" s="38"/>
      <c r="U517" s="38"/>
      <c r="V517" s="38"/>
      <c r="W517" s="38"/>
      <c r="X517" s="38"/>
      <c r="Y517" s="38"/>
      <c r="Z517" s="38"/>
    </row>
    <row r="518" spans="1:26" ht="14.25" customHeight="1" x14ac:dyDescent="0.3">
      <c r="A518" s="36"/>
      <c r="B518" s="37"/>
      <c r="C518" s="37"/>
      <c r="D518" s="37"/>
      <c r="E518" s="37"/>
      <c r="F518" s="37"/>
      <c r="G518" s="37"/>
      <c r="H518" s="37"/>
      <c r="I518" s="37"/>
      <c r="J518" s="37"/>
      <c r="K518" s="38"/>
      <c r="L518" s="38"/>
      <c r="M518" s="38"/>
      <c r="N518" s="38"/>
      <c r="O518" s="38"/>
      <c r="P518" s="38"/>
      <c r="Q518" s="38"/>
      <c r="R518" s="38"/>
      <c r="S518" s="38"/>
      <c r="T518" s="38"/>
      <c r="U518" s="38"/>
      <c r="V518" s="38"/>
      <c r="W518" s="38"/>
      <c r="X518" s="38"/>
      <c r="Y518" s="38"/>
      <c r="Z518" s="38"/>
    </row>
    <row r="519" spans="1:26" ht="14.25" customHeight="1" x14ac:dyDescent="0.3">
      <c r="A519" s="36"/>
      <c r="B519" s="37"/>
      <c r="C519" s="37"/>
      <c r="D519" s="37"/>
      <c r="E519" s="37"/>
      <c r="F519" s="37"/>
      <c r="G519" s="37"/>
      <c r="H519" s="37"/>
      <c r="I519" s="37"/>
      <c r="J519" s="37"/>
      <c r="K519" s="38"/>
      <c r="L519" s="38"/>
      <c r="M519" s="38"/>
      <c r="N519" s="38"/>
      <c r="O519" s="38"/>
      <c r="P519" s="38"/>
      <c r="Q519" s="38"/>
      <c r="R519" s="38"/>
      <c r="S519" s="38"/>
      <c r="T519" s="38"/>
      <c r="U519" s="38"/>
      <c r="V519" s="38"/>
      <c r="W519" s="38"/>
      <c r="X519" s="38"/>
      <c r="Y519" s="38"/>
      <c r="Z519" s="38"/>
    </row>
    <row r="520" spans="1:26" ht="14.25" customHeight="1" x14ac:dyDescent="0.3">
      <c r="A520" s="36"/>
      <c r="B520" s="37"/>
      <c r="C520" s="37"/>
      <c r="D520" s="37"/>
      <c r="E520" s="37"/>
      <c r="F520" s="37"/>
      <c r="G520" s="37"/>
      <c r="H520" s="37"/>
      <c r="I520" s="37"/>
      <c r="J520" s="37"/>
      <c r="K520" s="38"/>
      <c r="L520" s="38"/>
      <c r="M520" s="38"/>
      <c r="N520" s="38"/>
      <c r="O520" s="38"/>
      <c r="P520" s="38"/>
      <c r="Q520" s="38"/>
      <c r="R520" s="38"/>
      <c r="S520" s="38"/>
      <c r="T520" s="38"/>
      <c r="U520" s="38"/>
      <c r="V520" s="38"/>
      <c r="W520" s="38"/>
      <c r="X520" s="38"/>
      <c r="Y520" s="38"/>
      <c r="Z520" s="38"/>
    </row>
    <row r="521" spans="1:26" ht="14.25" customHeight="1" x14ac:dyDescent="0.3">
      <c r="A521" s="36"/>
      <c r="B521" s="37"/>
      <c r="C521" s="37"/>
      <c r="D521" s="37"/>
      <c r="E521" s="37"/>
      <c r="F521" s="37"/>
      <c r="G521" s="37"/>
      <c r="H521" s="37"/>
      <c r="I521" s="37"/>
      <c r="J521" s="37"/>
      <c r="K521" s="38"/>
      <c r="L521" s="38"/>
      <c r="M521" s="38"/>
      <c r="N521" s="38"/>
      <c r="O521" s="38"/>
      <c r="P521" s="38"/>
      <c r="Q521" s="38"/>
      <c r="R521" s="38"/>
      <c r="S521" s="38"/>
      <c r="T521" s="38"/>
      <c r="U521" s="38"/>
      <c r="V521" s="38"/>
      <c r="W521" s="38"/>
      <c r="X521" s="38"/>
      <c r="Y521" s="38"/>
      <c r="Z521" s="38"/>
    </row>
    <row r="522" spans="1:26" ht="14.25" customHeight="1" x14ac:dyDescent="0.3">
      <c r="A522" s="36"/>
      <c r="B522" s="37"/>
      <c r="C522" s="37"/>
      <c r="D522" s="37"/>
      <c r="E522" s="37"/>
      <c r="F522" s="37"/>
      <c r="G522" s="37"/>
      <c r="H522" s="37"/>
      <c r="I522" s="37"/>
      <c r="J522" s="37"/>
      <c r="K522" s="38"/>
      <c r="L522" s="38"/>
      <c r="M522" s="38"/>
      <c r="N522" s="38"/>
      <c r="O522" s="38"/>
      <c r="P522" s="38"/>
      <c r="Q522" s="38"/>
      <c r="R522" s="38"/>
      <c r="S522" s="38"/>
      <c r="T522" s="38"/>
      <c r="U522" s="38"/>
      <c r="V522" s="38"/>
      <c r="W522" s="38"/>
      <c r="X522" s="38"/>
      <c r="Y522" s="38"/>
      <c r="Z522" s="38"/>
    </row>
    <row r="523" spans="1:26" ht="14.25" customHeight="1" x14ac:dyDescent="0.3">
      <c r="A523" s="36"/>
      <c r="B523" s="37"/>
      <c r="C523" s="37"/>
      <c r="D523" s="37"/>
      <c r="E523" s="37"/>
      <c r="F523" s="37"/>
      <c r="G523" s="37"/>
      <c r="H523" s="37"/>
      <c r="I523" s="37"/>
      <c r="J523" s="37"/>
      <c r="K523" s="38"/>
      <c r="L523" s="38"/>
      <c r="M523" s="38"/>
      <c r="N523" s="38"/>
      <c r="O523" s="38"/>
      <c r="P523" s="38"/>
      <c r="Q523" s="38"/>
      <c r="R523" s="38"/>
      <c r="S523" s="38"/>
      <c r="T523" s="38"/>
      <c r="U523" s="38"/>
      <c r="V523" s="38"/>
      <c r="W523" s="38"/>
      <c r="X523" s="38"/>
      <c r="Y523" s="38"/>
      <c r="Z523" s="38"/>
    </row>
    <row r="524" spans="1:26" ht="14.25" customHeight="1" x14ac:dyDescent="0.3">
      <c r="A524" s="36"/>
      <c r="B524" s="37"/>
      <c r="C524" s="37"/>
      <c r="D524" s="37"/>
      <c r="E524" s="37"/>
      <c r="F524" s="37"/>
      <c r="G524" s="37"/>
      <c r="H524" s="37"/>
      <c r="I524" s="37"/>
      <c r="J524" s="37"/>
      <c r="K524" s="38"/>
      <c r="L524" s="38"/>
      <c r="M524" s="38"/>
      <c r="N524" s="38"/>
      <c r="O524" s="38"/>
      <c r="P524" s="38"/>
      <c r="Q524" s="38"/>
      <c r="R524" s="38"/>
      <c r="S524" s="38"/>
      <c r="T524" s="38"/>
      <c r="U524" s="38"/>
      <c r="V524" s="38"/>
      <c r="W524" s="38"/>
      <c r="X524" s="38"/>
      <c r="Y524" s="38"/>
      <c r="Z524" s="38"/>
    </row>
    <row r="525" spans="1:26" ht="14.25" customHeight="1" x14ac:dyDescent="0.3">
      <c r="A525" s="36"/>
      <c r="B525" s="37"/>
      <c r="C525" s="37"/>
      <c r="D525" s="37"/>
      <c r="E525" s="37"/>
      <c r="F525" s="37"/>
      <c r="G525" s="37"/>
      <c r="H525" s="37"/>
      <c r="I525" s="37"/>
      <c r="J525" s="37"/>
      <c r="K525" s="38"/>
      <c r="L525" s="38"/>
      <c r="M525" s="38"/>
      <c r="N525" s="38"/>
      <c r="O525" s="38"/>
      <c r="P525" s="38"/>
      <c r="Q525" s="38"/>
      <c r="R525" s="38"/>
      <c r="S525" s="38"/>
      <c r="T525" s="38"/>
      <c r="U525" s="38"/>
      <c r="V525" s="38"/>
      <c r="W525" s="38"/>
      <c r="X525" s="38"/>
      <c r="Y525" s="38"/>
      <c r="Z525" s="38"/>
    </row>
    <row r="526" spans="1:26" ht="14.25" customHeight="1" x14ac:dyDescent="0.3">
      <c r="A526" s="36"/>
      <c r="B526" s="37"/>
      <c r="C526" s="37"/>
      <c r="D526" s="37"/>
      <c r="E526" s="37"/>
      <c r="F526" s="37"/>
      <c r="G526" s="37"/>
      <c r="H526" s="37"/>
      <c r="I526" s="37"/>
      <c r="J526" s="37"/>
      <c r="K526" s="38"/>
      <c r="L526" s="38"/>
      <c r="M526" s="38"/>
      <c r="N526" s="38"/>
      <c r="O526" s="38"/>
      <c r="P526" s="38"/>
      <c r="Q526" s="38"/>
      <c r="R526" s="38"/>
      <c r="S526" s="38"/>
      <c r="T526" s="38"/>
      <c r="U526" s="38"/>
      <c r="V526" s="38"/>
      <c r="W526" s="38"/>
      <c r="X526" s="38"/>
      <c r="Y526" s="38"/>
      <c r="Z526" s="38"/>
    </row>
    <row r="527" spans="1:26" ht="14.25" customHeight="1" x14ac:dyDescent="0.3">
      <c r="A527" s="36"/>
      <c r="B527" s="37"/>
      <c r="C527" s="37"/>
      <c r="D527" s="37"/>
      <c r="E527" s="37"/>
      <c r="F527" s="37"/>
      <c r="G527" s="37"/>
      <c r="H527" s="37"/>
      <c r="I527" s="37"/>
      <c r="J527" s="37"/>
      <c r="K527" s="38"/>
      <c r="L527" s="38"/>
      <c r="M527" s="38"/>
      <c r="N527" s="38"/>
      <c r="O527" s="38"/>
      <c r="P527" s="38"/>
      <c r="Q527" s="38"/>
      <c r="R527" s="38"/>
      <c r="S527" s="38"/>
      <c r="T527" s="38"/>
      <c r="U527" s="38"/>
      <c r="V527" s="38"/>
      <c r="W527" s="38"/>
      <c r="X527" s="38"/>
      <c r="Y527" s="38"/>
      <c r="Z527" s="38"/>
    </row>
    <row r="528" spans="1:26" ht="14.25" customHeight="1" x14ac:dyDescent="0.3">
      <c r="A528" s="36"/>
      <c r="B528" s="37"/>
      <c r="C528" s="37"/>
      <c r="D528" s="37"/>
      <c r="E528" s="37"/>
      <c r="F528" s="37"/>
      <c r="G528" s="37"/>
      <c r="H528" s="37"/>
      <c r="I528" s="37"/>
      <c r="J528" s="37"/>
      <c r="K528" s="38"/>
      <c r="L528" s="38"/>
      <c r="M528" s="38"/>
      <c r="N528" s="38"/>
      <c r="O528" s="38"/>
      <c r="P528" s="38"/>
      <c r="Q528" s="38"/>
      <c r="R528" s="38"/>
      <c r="S528" s="38"/>
      <c r="T528" s="38"/>
      <c r="U528" s="38"/>
      <c r="V528" s="38"/>
      <c r="W528" s="38"/>
      <c r="X528" s="38"/>
      <c r="Y528" s="38"/>
      <c r="Z528" s="38"/>
    </row>
    <row r="529" spans="1:26" ht="14.25" customHeight="1" x14ac:dyDescent="0.3">
      <c r="A529" s="36"/>
      <c r="B529" s="37"/>
      <c r="C529" s="37"/>
      <c r="D529" s="37"/>
      <c r="E529" s="37"/>
      <c r="F529" s="37"/>
      <c r="G529" s="37"/>
      <c r="H529" s="37"/>
      <c r="I529" s="37"/>
      <c r="J529" s="37"/>
      <c r="K529" s="38"/>
      <c r="L529" s="38"/>
      <c r="M529" s="38"/>
      <c r="N529" s="38"/>
      <c r="O529" s="38"/>
      <c r="P529" s="38"/>
      <c r="Q529" s="38"/>
      <c r="R529" s="38"/>
      <c r="S529" s="38"/>
      <c r="T529" s="38"/>
      <c r="U529" s="38"/>
      <c r="V529" s="38"/>
      <c r="W529" s="38"/>
      <c r="X529" s="38"/>
      <c r="Y529" s="38"/>
      <c r="Z529" s="38"/>
    </row>
    <row r="530" spans="1:26" ht="14.25" customHeight="1" x14ac:dyDescent="0.3">
      <c r="A530" s="36"/>
      <c r="B530" s="37"/>
      <c r="C530" s="37"/>
      <c r="D530" s="37"/>
      <c r="E530" s="37"/>
      <c r="F530" s="37"/>
      <c r="G530" s="37"/>
      <c r="H530" s="37"/>
      <c r="I530" s="37"/>
      <c r="J530" s="37"/>
      <c r="K530" s="38"/>
      <c r="L530" s="38"/>
      <c r="M530" s="38"/>
      <c r="N530" s="38"/>
      <c r="O530" s="38"/>
      <c r="P530" s="38"/>
      <c r="Q530" s="38"/>
      <c r="R530" s="38"/>
      <c r="S530" s="38"/>
      <c r="T530" s="38"/>
      <c r="U530" s="38"/>
      <c r="V530" s="38"/>
      <c r="W530" s="38"/>
      <c r="X530" s="38"/>
      <c r="Y530" s="38"/>
      <c r="Z530" s="38"/>
    </row>
    <row r="531" spans="1:26" ht="14.25" customHeight="1" x14ac:dyDescent="0.3">
      <c r="A531" s="36"/>
      <c r="B531" s="37"/>
      <c r="C531" s="37"/>
      <c r="D531" s="37"/>
      <c r="E531" s="37"/>
      <c r="F531" s="37"/>
      <c r="G531" s="37"/>
      <c r="H531" s="37"/>
      <c r="I531" s="37"/>
      <c r="J531" s="37"/>
      <c r="K531" s="38"/>
      <c r="L531" s="38"/>
      <c r="M531" s="38"/>
      <c r="N531" s="38"/>
      <c r="O531" s="38"/>
      <c r="P531" s="38"/>
      <c r="Q531" s="38"/>
      <c r="R531" s="38"/>
      <c r="S531" s="38"/>
      <c r="T531" s="38"/>
      <c r="U531" s="38"/>
      <c r="V531" s="38"/>
      <c r="W531" s="38"/>
      <c r="X531" s="38"/>
      <c r="Y531" s="38"/>
      <c r="Z531" s="38"/>
    </row>
    <row r="532" spans="1:26" ht="14.25" customHeight="1" x14ac:dyDescent="0.3">
      <c r="A532" s="36"/>
      <c r="B532" s="37"/>
      <c r="C532" s="37"/>
      <c r="D532" s="37"/>
      <c r="E532" s="37"/>
      <c r="F532" s="37"/>
      <c r="G532" s="37"/>
      <c r="H532" s="37"/>
      <c r="I532" s="37"/>
      <c r="J532" s="37"/>
      <c r="K532" s="38"/>
      <c r="L532" s="38"/>
      <c r="M532" s="38"/>
      <c r="N532" s="38"/>
      <c r="O532" s="38"/>
      <c r="P532" s="38"/>
      <c r="Q532" s="38"/>
      <c r="R532" s="38"/>
      <c r="S532" s="38"/>
      <c r="T532" s="38"/>
      <c r="U532" s="38"/>
      <c r="V532" s="38"/>
      <c r="W532" s="38"/>
      <c r="X532" s="38"/>
      <c r="Y532" s="38"/>
      <c r="Z532" s="38"/>
    </row>
    <row r="533" spans="1:26" ht="14.25" customHeight="1" x14ac:dyDescent="0.3">
      <c r="A533" s="36"/>
      <c r="B533" s="37"/>
      <c r="C533" s="37"/>
      <c r="D533" s="37"/>
      <c r="E533" s="37"/>
      <c r="F533" s="37"/>
      <c r="G533" s="37"/>
      <c r="H533" s="37"/>
      <c r="I533" s="37"/>
      <c r="J533" s="37"/>
      <c r="K533" s="38"/>
      <c r="L533" s="38"/>
      <c r="M533" s="38"/>
      <c r="N533" s="38"/>
      <c r="O533" s="38"/>
      <c r="P533" s="38"/>
      <c r="Q533" s="38"/>
      <c r="R533" s="38"/>
      <c r="S533" s="38"/>
      <c r="T533" s="38"/>
      <c r="U533" s="38"/>
      <c r="V533" s="38"/>
      <c r="W533" s="38"/>
      <c r="X533" s="38"/>
      <c r="Y533" s="38"/>
      <c r="Z533" s="38"/>
    </row>
    <row r="534" spans="1:26" ht="14.25" customHeight="1" x14ac:dyDescent="0.3">
      <c r="A534" s="36"/>
      <c r="B534" s="37"/>
      <c r="C534" s="37"/>
      <c r="D534" s="37"/>
      <c r="E534" s="37"/>
      <c r="F534" s="37"/>
      <c r="G534" s="37"/>
      <c r="H534" s="37"/>
      <c r="I534" s="37"/>
      <c r="J534" s="37"/>
      <c r="K534" s="38"/>
      <c r="L534" s="38"/>
      <c r="M534" s="38"/>
      <c r="N534" s="38"/>
      <c r="O534" s="38"/>
      <c r="P534" s="38"/>
      <c r="Q534" s="38"/>
      <c r="R534" s="38"/>
      <c r="S534" s="38"/>
      <c r="T534" s="38"/>
      <c r="U534" s="38"/>
      <c r="V534" s="38"/>
      <c r="W534" s="38"/>
      <c r="X534" s="38"/>
      <c r="Y534" s="38"/>
      <c r="Z534" s="38"/>
    </row>
    <row r="535" spans="1:26" ht="14.25" customHeight="1" x14ac:dyDescent="0.3">
      <c r="A535" s="36"/>
      <c r="B535" s="37"/>
      <c r="C535" s="37"/>
      <c r="D535" s="37"/>
      <c r="E535" s="37"/>
      <c r="F535" s="37"/>
      <c r="G535" s="37"/>
      <c r="H535" s="37"/>
      <c r="I535" s="37"/>
      <c r="J535" s="37"/>
      <c r="K535" s="38"/>
      <c r="L535" s="38"/>
      <c r="M535" s="38"/>
      <c r="N535" s="38"/>
      <c r="O535" s="38"/>
      <c r="P535" s="38"/>
      <c r="Q535" s="38"/>
      <c r="R535" s="38"/>
      <c r="S535" s="38"/>
      <c r="T535" s="38"/>
      <c r="U535" s="38"/>
      <c r="V535" s="38"/>
      <c r="W535" s="38"/>
      <c r="X535" s="38"/>
      <c r="Y535" s="38"/>
      <c r="Z535" s="38"/>
    </row>
    <row r="536" spans="1:26" ht="14.25" customHeight="1" x14ac:dyDescent="0.3">
      <c r="A536" s="36"/>
      <c r="B536" s="37"/>
      <c r="C536" s="37"/>
      <c r="D536" s="37"/>
      <c r="E536" s="37"/>
      <c r="F536" s="37"/>
      <c r="G536" s="37"/>
      <c r="H536" s="37"/>
      <c r="I536" s="37"/>
      <c r="J536" s="37"/>
      <c r="K536" s="38"/>
      <c r="L536" s="38"/>
      <c r="M536" s="38"/>
      <c r="N536" s="38"/>
      <c r="O536" s="38"/>
      <c r="P536" s="38"/>
      <c r="Q536" s="38"/>
      <c r="R536" s="38"/>
      <c r="S536" s="38"/>
      <c r="T536" s="38"/>
      <c r="U536" s="38"/>
      <c r="V536" s="38"/>
      <c r="W536" s="38"/>
      <c r="X536" s="38"/>
      <c r="Y536" s="38"/>
      <c r="Z536" s="38"/>
    </row>
    <row r="537" spans="1:26" ht="14.25" customHeight="1" x14ac:dyDescent="0.3">
      <c r="A537" s="36"/>
      <c r="B537" s="37"/>
      <c r="C537" s="37"/>
      <c r="D537" s="37"/>
      <c r="E537" s="37"/>
      <c r="F537" s="37"/>
      <c r="G537" s="37"/>
      <c r="H537" s="37"/>
      <c r="I537" s="37"/>
      <c r="J537" s="37"/>
      <c r="K537" s="38"/>
      <c r="L537" s="38"/>
      <c r="M537" s="38"/>
      <c r="N537" s="38"/>
      <c r="O537" s="38"/>
      <c r="P537" s="38"/>
      <c r="Q537" s="38"/>
      <c r="R537" s="38"/>
      <c r="S537" s="38"/>
      <c r="T537" s="38"/>
      <c r="U537" s="38"/>
      <c r="V537" s="38"/>
      <c r="W537" s="38"/>
      <c r="X537" s="38"/>
      <c r="Y537" s="38"/>
      <c r="Z537" s="38"/>
    </row>
    <row r="538" spans="1:26" ht="14.25" customHeight="1" x14ac:dyDescent="0.3">
      <c r="A538" s="36"/>
      <c r="B538" s="37"/>
      <c r="C538" s="37"/>
      <c r="D538" s="37"/>
      <c r="E538" s="37"/>
      <c r="F538" s="37"/>
      <c r="G538" s="37"/>
      <c r="H538" s="37"/>
      <c r="I538" s="37"/>
      <c r="J538" s="37"/>
      <c r="K538" s="38"/>
      <c r="L538" s="38"/>
      <c r="M538" s="38"/>
      <c r="N538" s="38"/>
      <c r="O538" s="38"/>
      <c r="P538" s="38"/>
      <c r="Q538" s="38"/>
      <c r="R538" s="38"/>
      <c r="S538" s="38"/>
      <c r="T538" s="38"/>
      <c r="U538" s="38"/>
      <c r="V538" s="38"/>
      <c r="W538" s="38"/>
      <c r="X538" s="38"/>
      <c r="Y538" s="38"/>
      <c r="Z538" s="38"/>
    </row>
    <row r="539" spans="1:26" ht="14.25" customHeight="1" x14ac:dyDescent="0.3">
      <c r="A539" s="36"/>
      <c r="B539" s="37"/>
      <c r="C539" s="37"/>
      <c r="D539" s="37"/>
      <c r="E539" s="37"/>
      <c r="F539" s="37"/>
      <c r="G539" s="37"/>
      <c r="H539" s="37"/>
      <c r="I539" s="37"/>
      <c r="J539" s="37"/>
      <c r="K539" s="38"/>
      <c r="L539" s="38"/>
      <c r="M539" s="38"/>
      <c r="N539" s="38"/>
      <c r="O539" s="38"/>
      <c r="P539" s="38"/>
      <c r="Q539" s="38"/>
      <c r="R539" s="38"/>
      <c r="S539" s="38"/>
      <c r="T539" s="38"/>
      <c r="U539" s="38"/>
      <c r="V539" s="38"/>
      <c r="W539" s="38"/>
      <c r="X539" s="38"/>
      <c r="Y539" s="38"/>
      <c r="Z539" s="38"/>
    </row>
    <row r="540" spans="1:26" ht="14.25" customHeight="1" x14ac:dyDescent="0.3">
      <c r="A540" s="36"/>
      <c r="B540" s="37"/>
      <c r="C540" s="37"/>
      <c r="D540" s="37"/>
      <c r="E540" s="37"/>
      <c r="F540" s="37"/>
      <c r="G540" s="37"/>
      <c r="H540" s="37"/>
      <c r="I540" s="37"/>
      <c r="J540" s="37"/>
      <c r="K540" s="38"/>
      <c r="L540" s="38"/>
      <c r="M540" s="38"/>
      <c r="N540" s="38"/>
      <c r="O540" s="38"/>
      <c r="P540" s="38"/>
      <c r="Q540" s="38"/>
      <c r="R540" s="38"/>
      <c r="S540" s="38"/>
      <c r="T540" s="38"/>
      <c r="U540" s="38"/>
      <c r="V540" s="38"/>
      <c r="W540" s="38"/>
      <c r="X540" s="38"/>
      <c r="Y540" s="38"/>
      <c r="Z540" s="38"/>
    </row>
    <row r="541" spans="1:26" ht="14.25" customHeight="1" x14ac:dyDescent="0.3">
      <c r="A541" s="36"/>
      <c r="B541" s="37"/>
      <c r="C541" s="37"/>
      <c r="D541" s="37"/>
      <c r="E541" s="37"/>
      <c r="F541" s="37"/>
      <c r="G541" s="37"/>
      <c r="H541" s="37"/>
      <c r="I541" s="37"/>
      <c r="J541" s="37"/>
      <c r="K541" s="38"/>
      <c r="L541" s="38"/>
      <c r="M541" s="38"/>
      <c r="N541" s="38"/>
      <c r="O541" s="38"/>
      <c r="P541" s="38"/>
      <c r="Q541" s="38"/>
      <c r="R541" s="38"/>
      <c r="S541" s="38"/>
      <c r="T541" s="38"/>
      <c r="U541" s="38"/>
      <c r="V541" s="38"/>
      <c r="W541" s="38"/>
      <c r="X541" s="38"/>
      <c r="Y541" s="38"/>
      <c r="Z541" s="38"/>
    </row>
    <row r="542" spans="1:26" ht="14.25" customHeight="1" x14ac:dyDescent="0.3">
      <c r="A542" s="36"/>
      <c r="B542" s="37"/>
      <c r="C542" s="37"/>
      <c r="D542" s="37"/>
      <c r="E542" s="37"/>
      <c r="F542" s="37"/>
      <c r="G542" s="37"/>
      <c r="H542" s="37"/>
      <c r="I542" s="37"/>
      <c r="J542" s="37"/>
      <c r="K542" s="38"/>
      <c r="L542" s="38"/>
      <c r="M542" s="38"/>
      <c r="N542" s="38"/>
      <c r="O542" s="38"/>
      <c r="P542" s="38"/>
      <c r="Q542" s="38"/>
      <c r="R542" s="38"/>
      <c r="S542" s="38"/>
      <c r="T542" s="38"/>
      <c r="U542" s="38"/>
      <c r="V542" s="38"/>
      <c r="W542" s="38"/>
      <c r="X542" s="38"/>
      <c r="Y542" s="38"/>
      <c r="Z542" s="38"/>
    </row>
    <row r="543" spans="1:26" ht="14.25" customHeight="1" x14ac:dyDescent="0.3">
      <c r="A543" s="36"/>
      <c r="B543" s="37"/>
      <c r="C543" s="37"/>
      <c r="D543" s="37"/>
      <c r="E543" s="37"/>
      <c r="F543" s="37"/>
      <c r="G543" s="37"/>
      <c r="H543" s="37"/>
      <c r="I543" s="37"/>
      <c r="J543" s="37"/>
      <c r="K543" s="38"/>
      <c r="L543" s="38"/>
      <c r="M543" s="38"/>
      <c r="N543" s="38"/>
      <c r="O543" s="38"/>
      <c r="P543" s="38"/>
      <c r="Q543" s="38"/>
      <c r="R543" s="38"/>
      <c r="S543" s="38"/>
      <c r="T543" s="38"/>
      <c r="U543" s="38"/>
      <c r="V543" s="38"/>
      <c r="W543" s="38"/>
      <c r="X543" s="38"/>
      <c r="Y543" s="38"/>
      <c r="Z543" s="38"/>
    </row>
    <row r="544" spans="1:26" ht="14.25" customHeight="1" x14ac:dyDescent="0.3">
      <c r="A544" s="36"/>
      <c r="B544" s="37"/>
      <c r="C544" s="37"/>
      <c r="D544" s="37"/>
      <c r="E544" s="37"/>
      <c r="F544" s="37"/>
      <c r="G544" s="37"/>
      <c r="H544" s="37"/>
      <c r="I544" s="37"/>
      <c r="J544" s="37"/>
      <c r="K544" s="38"/>
      <c r="L544" s="38"/>
      <c r="M544" s="38"/>
      <c r="N544" s="38"/>
      <c r="O544" s="38"/>
      <c r="P544" s="38"/>
      <c r="Q544" s="38"/>
      <c r="R544" s="38"/>
      <c r="S544" s="38"/>
      <c r="T544" s="38"/>
      <c r="U544" s="38"/>
      <c r="V544" s="38"/>
      <c r="W544" s="38"/>
      <c r="X544" s="38"/>
      <c r="Y544" s="38"/>
      <c r="Z544" s="38"/>
    </row>
    <row r="545" spans="1:26" ht="14.25" customHeight="1" x14ac:dyDescent="0.3">
      <c r="A545" s="36"/>
      <c r="B545" s="37"/>
      <c r="C545" s="37"/>
      <c r="D545" s="37"/>
      <c r="E545" s="37"/>
      <c r="F545" s="37"/>
      <c r="G545" s="37"/>
      <c r="H545" s="37"/>
      <c r="I545" s="37"/>
      <c r="J545" s="37"/>
      <c r="K545" s="38"/>
      <c r="L545" s="38"/>
      <c r="M545" s="38"/>
      <c r="N545" s="38"/>
      <c r="O545" s="38"/>
      <c r="P545" s="38"/>
      <c r="Q545" s="38"/>
      <c r="R545" s="38"/>
      <c r="S545" s="38"/>
      <c r="T545" s="38"/>
      <c r="U545" s="38"/>
      <c r="V545" s="38"/>
      <c r="W545" s="38"/>
      <c r="X545" s="38"/>
      <c r="Y545" s="38"/>
      <c r="Z545" s="38"/>
    </row>
    <row r="546" spans="1:26" ht="14.25" customHeight="1" x14ac:dyDescent="0.3">
      <c r="A546" s="36"/>
      <c r="B546" s="37"/>
      <c r="C546" s="37"/>
      <c r="D546" s="37"/>
      <c r="E546" s="37"/>
      <c r="F546" s="37"/>
      <c r="G546" s="37"/>
      <c r="H546" s="37"/>
      <c r="I546" s="37"/>
      <c r="J546" s="37"/>
      <c r="K546" s="38"/>
      <c r="L546" s="38"/>
      <c r="M546" s="38"/>
      <c r="N546" s="38"/>
      <c r="O546" s="38"/>
      <c r="P546" s="38"/>
      <c r="Q546" s="38"/>
      <c r="R546" s="38"/>
      <c r="S546" s="38"/>
      <c r="T546" s="38"/>
      <c r="U546" s="38"/>
      <c r="V546" s="38"/>
      <c r="W546" s="38"/>
      <c r="X546" s="38"/>
      <c r="Y546" s="38"/>
      <c r="Z546" s="38"/>
    </row>
    <row r="547" spans="1:26" ht="14.25" customHeight="1" x14ac:dyDescent="0.3">
      <c r="A547" s="36"/>
      <c r="B547" s="37"/>
      <c r="C547" s="37"/>
      <c r="D547" s="37"/>
      <c r="E547" s="37"/>
      <c r="F547" s="37"/>
      <c r="G547" s="37"/>
      <c r="H547" s="37"/>
      <c r="I547" s="37"/>
      <c r="J547" s="37"/>
      <c r="K547" s="38"/>
      <c r="L547" s="38"/>
      <c r="M547" s="38"/>
      <c r="N547" s="38"/>
      <c r="O547" s="38"/>
      <c r="P547" s="38"/>
      <c r="Q547" s="38"/>
      <c r="R547" s="38"/>
      <c r="S547" s="38"/>
      <c r="T547" s="38"/>
      <c r="U547" s="38"/>
      <c r="V547" s="38"/>
      <c r="W547" s="38"/>
      <c r="X547" s="38"/>
      <c r="Y547" s="38"/>
      <c r="Z547" s="38"/>
    </row>
    <row r="548" spans="1:26" ht="14.25" customHeight="1" x14ac:dyDescent="0.3">
      <c r="A548" s="36"/>
      <c r="B548" s="37"/>
      <c r="C548" s="37"/>
      <c r="D548" s="37"/>
      <c r="E548" s="37"/>
      <c r="F548" s="37"/>
      <c r="G548" s="37"/>
      <c r="H548" s="37"/>
      <c r="I548" s="37"/>
      <c r="J548" s="37"/>
      <c r="K548" s="38"/>
      <c r="L548" s="38"/>
      <c r="M548" s="38"/>
      <c r="N548" s="38"/>
      <c r="O548" s="38"/>
      <c r="P548" s="38"/>
      <c r="Q548" s="38"/>
      <c r="R548" s="38"/>
      <c r="S548" s="38"/>
      <c r="T548" s="38"/>
      <c r="U548" s="38"/>
      <c r="V548" s="38"/>
      <c r="W548" s="38"/>
      <c r="X548" s="38"/>
      <c r="Y548" s="38"/>
      <c r="Z548" s="38"/>
    </row>
    <row r="549" spans="1:26" ht="14.25" customHeight="1" x14ac:dyDescent="0.3">
      <c r="A549" s="36"/>
      <c r="B549" s="37"/>
      <c r="C549" s="37"/>
      <c r="D549" s="37"/>
      <c r="E549" s="37"/>
      <c r="F549" s="37"/>
      <c r="G549" s="37"/>
      <c r="H549" s="37"/>
      <c r="I549" s="37"/>
      <c r="J549" s="37"/>
      <c r="K549" s="38"/>
      <c r="L549" s="38"/>
      <c r="M549" s="38"/>
      <c r="N549" s="38"/>
      <c r="O549" s="38"/>
      <c r="P549" s="38"/>
      <c r="Q549" s="38"/>
      <c r="R549" s="38"/>
      <c r="S549" s="38"/>
      <c r="T549" s="38"/>
      <c r="U549" s="38"/>
      <c r="V549" s="38"/>
      <c r="W549" s="38"/>
      <c r="X549" s="38"/>
      <c r="Y549" s="38"/>
      <c r="Z549" s="38"/>
    </row>
    <row r="550" spans="1:26" ht="14.25" customHeight="1" x14ac:dyDescent="0.3">
      <c r="A550" s="36"/>
      <c r="B550" s="37"/>
      <c r="C550" s="37"/>
      <c r="D550" s="37"/>
      <c r="E550" s="37"/>
      <c r="F550" s="37"/>
      <c r="G550" s="37"/>
      <c r="H550" s="37"/>
      <c r="I550" s="37"/>
      <c r="J550" s="37"/>
      <c r="K550" s="38"/>
      <c r="L550" s="38"/>
      <c r="M550" s="38"/>
      <c r="N550" s="38"/>
      <c r="O550" s="38"/>
      <c r="P550" s="38"/>
      <c r="Q550" s="38"/>
      <c r="R550" s="38"/>
      <c r="S550" s="38"/>
      <c r="T550" s="38"/>
      <c r="U550" s="38"/>
      <c r="V550" s="38"/>
      <c r="W550" s="38"/>
      <c r="X550" s="38"/>
      <c r="Y550" s="38"/>
      <c r="Z550" s="38"/>
    </row>
    <row r="551" spans="1:26" ht="14.25" customHeight="1" x14ac:dyDescent="0.3">
      <c r="A551" s="36"/>
      <c r="B551" s="37"/>
      <c r="C551" s="37"/>
      <c r="D551" s="37"/>
      <c r="E551" s="37"/>
      <c r="F551" s="37"/>
      <c r="G551" s="37"/>
      <c r="H551" s="37"/>
      <c r="I551" s="37"/>
      <c r="J551" s="37"/>
      <c r="K551" s="38"/>
      <c r="L551" s="38"/>
      <c r="M551" s="38"/>
      <c r="N551" s="38"/>
      <c r="O551" s="38"/>
      <c r="P551" s="38"/>
      <c r="Q551" s="38"/>
      <c r="R551" s="38"/>
      <c r="S551" s="38"/>
      <c r="T551" s="38"/>
      <c r="U551" s="38"/>
      <c r="V551" s="38"/>
      <c r="W551" s="38"/>
      <c r="X551" s="38"/>
      <c r="Y551" s="38"/>
      <c r="Z551" s="38"/>
    </row>
    <row r="552" spans="1:26" ht="14.25" customHeight="1" x14ac:dyDescent="0.3">
      <c r="A552" s="36"/>
      <c r="B552" s="37"/>
      <c r="C552" s="37"/>
      <c r="D552" s="37"/>
      <c r="E552" s="37"/>
      <c r="F552" s="37"/>
      <c r="G552" s="37"/>
      <c r="H552" s="37"/>
      <c r="I552" s="37"/>
      <c r="J552" s="37"/>
      <c r="K552" s="38"/>
      <c r="L552" s="38"/>
      <c r="M552" s="38"/>
      <c r="N552" s="38"/>
      <c r="O552" s="38"/>
      <c r="P552" s="38"/>
      <c r="Q552" s="38"/>
      <c r="R552" s="38"/>
      <c r="S552" s="38"/>
      <c r="T552" s="38"/>
      <c r="U552" s="38"/>
      <c r="V552" s="38"/>
      <c r="W552" s="38"/>
      <c r="X552" s="38"/>
      <c r="Y552" s="38"/>
      <c r="Z552" s="38"/>
    </row>
    <row r="553" spans="1:26" ht="14.25" customHeight="1" x14ac:dyDescent="0.3">
      <c r="A553" s="36"/>
      <c r="B553" s="37"/>
      <c r="C553" s="37"/>
      <c r="D553" s="37"/>
      <c r="E553" s="37"/>
      <c r="F553" s="37"/>
      <c r="G553" s="37"/>
      <c r="H553" s="37"/>
      <c r="I553" s="37"/>
      <c r="J553" s="37"/>
      <c r="K553" s="38"/>
      <c r="L553" s="38"/>
      <c r="M553" s="38"/>
      <c r="N553" s="38"/>
      <c r="O553" s="38"/>
      <c r="P553" s="38"/>
      <c r="Q553" s="38"/>
      <c r="R553" s="38"/>
      <c r="S553" s="38"/>
      <c r="T553" s="38"/>
      <c r="U553" s="38"/>
      <c r="V553" s="38"/>
      <c r="W553" s="38"/>
      <c r="X553" s="38"/>
      <c r="Y553" s="38"/>
      <c r="Z553" s="38"/>
    </row>
    <row r="554" spans="1:26" ht="14.25" customHeight="1" x14ac:dyDescent="0.3">
      <c r="A554" s="36"/>
      <c r="B554" s="37"/>
      <c r="C554" s="37"/>
      <c r="D554" s="37"/>
      <c r="E554" s="37"/>
      <c r="F554" s="37"/>
      <c r="G554" s="37"/>
      <c r="H554" s="37"/>
      <c r="I554" s="37"/>
      <c r="J554" s="37"/>
      <c r="K554" s="38"/>
      <c r="L554" s="38"/>
      <c r="M554" s="38"/>
      <c r="N554" s="38"/>
      <c r="O554" s="38"/>
      <c r="P554" s="38"/>
      <c r="Q554" s="38"/>
      <c r="R554" s="38"/>
      <c r="S554" s="38"/>
      <c r="T554" s="38"/>
      <c r="U554" s="38"/>
      <c r="V554" s="38"/>
      <c r="W554" s="38"/>
      <c r="X554" s="38"/>
      <c r="Y554" s="38"/>
      <c r="Z554" s="38"/>
    </row>
    <row r="555" spans="1:26" ht="14.25" customHeight="1" x14ac:dyDescent="0.3">
      <c r="A555" s="36"/>
      <c r="B555" s="37"/>
      <c r="C555" s="37"/>
      <c r="D555" s="37"/>
      <c r="E555" s="37"/>
      <c r="F555" s="37"/>
      <c r="G555" s="37"/>
      <c r="H555" s="37"/>
      <c r="I555" s="37"/>
      <c r="J555" s="37"/>
      <c r="K555" s="38"/>
      <c r="L555" s="38"/>
      <c r="M555" s="38"/>
      <c r="N555" s="38"/>
      <c r="O555" s="38"/>
      <c r="P555" s="38"/>
      <c r="Q555" s="38"/>
      <c r="R555" s="38"/>
      <c r="S555" s="38"/>
      <c r="T555" s="38"/>
      <c r="U555" s="38"/>
      <c r="V555" s="38"/>
      <c r="W555" s="38"/>
      <c r="X555" s="38"/>
      <c r="Y555" s="38"/>
      <c r="Z555" s="38"/>
    </row>
    <row r="556" spans="1:26" ht="14.25" customHeight="1" x14ac:dyDescent="0.3">
      <c r="A556" s="36"/>
      <c r="B556" s="37"/>
      <c r="C556" s="37"/>
      <c r="D556" s="37"/>
      <c r="E556" s="37"/>
      <c r="F556" s="37"/>
      <c r="G556" s="37"/>
      <c r="H556" s="37"/>
      <c r="I556" s="37"/>
      <c r="J556" s="37"/>
      <c r="K556" s="38"/>
      <c r="L556" s="38"/>
      <c r="M556" s="38"/>
      <c r="N556" s="38"/>
      <c r="O556" s="38"/>
      <c r="P556" s="38"/>
      <c r="Q556" s="38"/>
      <c r="R556" s="38"/>
      <c r="S556" s="38"/>
      <c r="T556" s="38"/>
      <c r="U556" s="38"/>
      <c r="V556" s="38"/>
      <c r="W556" s="38"/>
      <c r="X556" s="38"/>
      <c r="Y556" s="38"/>
      <c r="Z556" s="38"/>
    </row>
    <row r="557" spans="1:26" ht="14.25" customHeight="1" x14ac:dyDescent="0.3">
      <c r="A557" s="36"/>
      <c r="B557" s="37"/>
      <c r="C557" s="37"/>
      <c r="D557" s="37"/>
      <c r="E557" s="37"/>
      <c r="F557" s="37"/>
      <c r="G557" s="37"/>
      <c r="H557" s="37"/>
      <c r="I557" s="37"/>
      <c r="J557" s="37"/>
      <c r="K557" s="38"/>
      <c r="L557" s="38"/>
      <c r="M557" s="38"/>
      <c r="N557" s="38"/>
      <c r="O557" s="38"/>
      <c r="P557" s="38"/>
      <c r="Q557" s="38"/>
      <c r="R557" s="38"/>
      <c r="S557" s="38"/>
      <c r="T557" s="38"/>
      <c r="U557" s="38"/>
      <c r="V557" s="38"/>
      <c r="W557" s="38"/>
      <c r="X557" s="38"/>
      <c r="Y557" s="38"/>
      <c r="Z557" s="38"/>
    </row>
    <row r="558" spans="1:26" ht="14.25" customHeight="1" x14ac:dyDescent="0.3">
      <c r="A558" s="36"/>
      <c r="B558" s="37"/>
      <c r="C558" s="37"/>
      <c r="D558" s="37"/>
      <c r="E558" s="37"/>
      <c r="F558" s="37"/>
      <c r="G558" s="37"/>
      <c r="H558" s="37"/>
      <c r="I558" s="37"/>
      <c r="J558" s="37"/>
      <c r="K558" s="38"/>
      <c r="L558" s="38"/>
      <c r="M558" s="38"/>
      <c r="N558" s="38"/>
      <c r="O558" s="38"/>
      <c r="P558" s="38"/>
      <c r="Q558" s="38"/>
      <c r="R558" s="38"/>
      <c r="S558" s="38"/>
      <c r="T558" s="38"/>
      <c r="U558" s="38"/>
      <c r="V558" s="38"/>
      <c r="W558" s="38"/>
      <c r="X558" s="38"/>
      <c r="Y558" s="38"/>
      <c r="Z558" s="38"/>
    </row>
    <row r="559" spans="1:26" ht="14.25" customHeight="1" x14ac:dyDescent="0.3">
      <c r="A559" s="36"/>
      <c r="B559" s="37"/>
      <c r="C559" s="37"/>
      <c r="D559" s="37"/>
      <c r="E559" s="37"/>
      <c r="F559" s="37"/>
      <c r="G559" s="37"/>
      <c r="H559" s="37"/>
      <c r="I559" s="37"/>
      <c r="J559" s="37"/>
      <c r="K559" s="38"/>
      <c r="L559" s="38"/>
      <c r="M559" s="38"/>
      <c r="N559" s="38"/>
      <c r="O559" s="38"/>
      <c r="P559" s="38"/>
      <c r="Q559" s="38"/>
      <c r="R559" s="38"/>
      <c r="S559" s="38"/>
      <c r="T559" s="38"/>
      <c r="U559" s="38"/>
      <c r="V559" s="38"/>
      <c r="W559" s="38"/>
      <c r="X559" s="38"/>
      <c r="Y559" s="38"/>
      <c r="Z559" s="38"/>
    </row>
    <row r="560" spans="1:26" ht="14.25" customHeight="1" x14ac:dyDescent="0.3">
      <c r="A560" s="36"/>
      <c r="B560" s="37"/>
      <c r="C560" s="37"/>
      <c r="D560" s="37"/>
      <c r="E560" s="37"/>
      <c r="F560" s="37"/>
      <c r="G560" s="37"/>
      <c r="H560" s="37"/>
      <c r="I560" s="37"/>
      <c r="J560" s="37"/>
      <c r="K560" s="38"/>
      <c r="L560" s="38"/>
      <c r="M560" s="38"/>
      <c r="N560" s="38"/>
      <c r="O560" s="38"/>
      <c r="P560" s="38"/>
      <c r="Q560" s="38"/>
      <c r="R560" s="38"/>
      <c r="S560" s="38"/>
      <c r="T560" s="38"/>
      <c r="U560" s="38"/>
      <c r="V560" s="38"/>
      <c r="W560" s="38"/>
      <c r="X560" s="38"/>
      <c r="Y560" s="38"/>
      <c r="Z560" s="38"/>
    </row>
    <row r="561" spans="1:26" ht="14.25" customHeight="1" x14ac:dyDescent="0.3">
      <c r="A561" s="36"/>
      <c r="B561" s="37"/>
      <c r="C561" s="37"/>
      <c r="D561" s="37"/>
      <c r="E561" s="37"/>
      <c r="F561" s="37"/>
      <c r="G561" s="37"/>
      <c r="H561" s="37"/>
      <c r="I561" s="37"/>
      <c r="J561" s="37"/>
      <c r="K561" s="38"/>
      <c r="L561" s="38"/>
      <c r="M561" s="38"/>
      <c r="N561" s="38"/>
      <c r="O561" s="38"/>
      <c r="P561" s="38"/>
      <c r="Q561" s="38"/>
      <c r="R561" s="38"/>
      <c r="S561" s="38"/>
      <c r="T561" s="38"/>
      <c r="U561" s="38"/>
      <c r="V561" s="38"/>
      <c r="W561" s="38"/>
      <c r="X561" s="38"/>
      <c r="Y561" s="38"/>
      <c r="Z561" s="38"/>
    </row>
    <row r="562" spans="1:26" ht="14.25" customHeight="1" x14ac:dyDescent="0.3">
      <c r="A562" s="36"/>
      <c r="B562" s="37"/>
      <c r="C562" s="37"/>
      <c r="D562" s="37"/>
      <c r="E562" s="37"/>
      <c r="F562" s="37"/>
      <c r="G562" s="37"/>
      <c r="H562" s="37"/>
      <c r="I562" s="37"/>
      <c r="J562" s="37"/>
      <c r="K562" s="38"/>
      <c r="L562" s="38"/>
      <c r="M562" s="38"/>
      <c r="N562" s="38"/>
      <c r="O562" s="38"/>
      <c r="P562" s="38"/>
      <c r="Q562" s="38"/>
      <c r="R562" s="38"/>
      <c r="S562" s="38"/>
      <c r="T562" s="38"/>
      <c r="U562" s="38"/>
      <c r="V562" s="38"/>
      <c r="W562" s="38"/>
      <c r="X562" s="38"/>
      <c r="Y562" s="38"/>
      <c r="Z562" s="38"/>
    </row>
    <row r="563" spans="1:26" ht="14.25" customHeight="1" x14ac:dyDescent="0.3">
      <c r="A563" s="36"/>
      <c r="B563" s="37"/>
      <c r="C563" s="37"/>
      <c r="D563" s="37"/>
      <c r="E563" s="37"/>
      <c r="F563" s="37"/>
      <c r="G563" s="37"/>
      <c r="H563" s="37"/>
      <c r="I563" s="37"/>
      <c r="J563" s="37"/>
      <c r="K563" s="38"/>
      <c r="L563" s="38"/>
      <c r="M563" s="38"/>
      <c r="N563" s="38"/>
      <c r="O563" s="38"/>
      <c r="P563" s="38"/>
      <c r="Q563" s="38"/>
      <c r="R563" s="38"/>
      <c r="S563" s="38"/>
      <c r="T563" s="38"/>
      <c r="U563" s="38"/>
      <c r="V563" s="38"/>
      <c r="W563" s="38"/>
      <c r="X563" s="38"/>
      <c r="Y563" s="38"/>
      <c r="Z563" s="38"/>
    </row>
    <row r="564" spans="1:26" ht="14.25" customHeight="1" x14ac:dyDescent="0.3">
      <c r="A564" s="36"/>
      <c r="B564" s="37"/>
      <c r="C564" s="37"/>
      <c r="D564" s="37"/>
      <c r="E564" s="37"/>
      <c r="F564" s="37"/>
      <c r="G564" s="37"/>
      <c r="H564" s="37"/>
      <c r="I564" s="37"/>
      <c r="J564" s="37"/>
      <c r="K564" s="38"/>
      <c r="L564" s="38"/>
      <c r="M564" s="38"/>
      <c r="N564" s="38"/>
      <c r="O564" s="38"/>
      <c r="P564" s="38"/>
      <c r="Q564" s="38"/>
      <c r="R564" s="38"/>
      <c r="S564" s="38"/>
      <c r="T564" s="38"/>
      <c r="U564" s="38"/>
      <c r="V564" s="38"/>
      <c r="W564" s="38"/>
      <c r="X564" s="38"/>
      <c r="Y564" s="38"/>
      <c r="Z564" s="38"/>
    </row>
    <row r="565" spans="1:26" ht="14.25" customHeight="1" x14ac:dyDescent="0.3">
      <c r="A565" s="36"/>
      <c r="B565" s="37"/>
      <c r="C565" s="37"/>
      <c r="D565" s="37"/>
      <c r="E565" s="37"/>
      <c r="F565" s="37"/>
      <c r="G565" s="37"/>
      <c r="H565" s="37"/>
      <c r="I565" s="37"/>
      <c r="J565" s="37"/>
      <c r="K565" s="38"/>
      <c r="L565" s="38"/>
      <c r="M565" s="38"/>
      <c r="N565" s="38"/>
      <c r="O565" s="38"/>
      <c r="P565" s="38"/>
      <c r="Q565" s="38"/>
      <c r="R565" s="38"/>
      <c r="S565" s="38"/>
      <c r="T565" s="38"/>
      <c r="U565" s="38"/>
      <c r="V565" s="38"/>
      <c r="W565" s="38"/>
      <c r="X565" s="38"/>
      <c r="Y565" s="38"/>
      <c r="Z565" s="38"/>
    </row>
    <row r="566" spans="1:26" ht="14.25" customHeight="1" x14ac:dyDescent="0.3">
      <c r="A566" s="36"/>
      <c r="B566" s="37"/>
      <c r="C566" s="37"/>
      <c r="D566" s="37"/>
      <c r="E566" s="37"/>
      <c r="F566" s="37"/>
      <c r="G566" s="37"/>
      <c r="H566" s="37"/>
      <c r="I566" s="37"/>
      <c r="J566" s="37"/>
      <c r="K566" s="38"/>
      <c r="L566" s="38"/>
      <c r="M566" s="38"/>
      <c r="N566" s="38"/>
      <c r="O566" s="38"/>
      <c r="P566" s="38"/>
      <c r="Q566" s="38"/>
      <c r="R566" s="38"/>
      <c r="S566" s="38"/>
      <c r="T566" s="38"/>
      <c r="U566" s="38"/>
      <c r="V566" s="38"/>
      <c r="W566" s="38"/>
      <c r="X566" s="38"/>
      <c r="Y566" s="38"/>
      <c r="Z566" s="38"/>
    </row>
    <row r="567" spans="1:26" ht="14.25" customHeight="1" x14ac:dyDescent="0.3">
      <c r="A567" s="36"/>
      <c r="B567" s="37"/>
      <c r="C567" s="37"/>
      <c r="D567" s="37"/>
      <c r="E567" s="37"/>
      <c r="F567" s="37"/>
      <c r="G567" s="37"/>
      <c r="H567" s="37"/>
      <c r="I567" s="37"/>
      <c r="J567" s="37"/>
      <c r="K567" s="38"/>
      <c r="L567" s="38"/>
      <c r="M567" s="38"/>
      <c r="N567" s="38"/>
      <c r="O567" s="38"/>
      <c r="P567" s="38"/>
      <c r="Q567" s="38"/>
      <c r="R567" s="38"/>
      <c r="S567" s="38"/>
      <c r="T567" s="38"/>
      <c r="U567" s="38"/>
      <c r="V567" s="38"/>
      <c r="W567" s="38"/>
      <c r="X567" s="38"/>
      <c r="Y567" s="38"/>
      <c r="Z567" s="38"/>
    </row>
    <row r="568" spans="1:26" ht="14.25" customHeight="1" x14ac:dyDescent="0.3">
      <c r="A568" s="36"/>
      <c r="B568" s="37"/>
      <c r="C568" s="37"/>
      <c r="D568" s="37"/>
      <c r="E568" s="37"/>
      <c r="F568" s="37"/>
      <c r="G568" s="37"/>
      <c r="H568" s="37"/>
      <c r="I568" s="37"/>
      <c r="J568" s="37"/>
      <c r="K568" s="38"/>
      <c r="L568" s="38"/>
      <c r="M568" s="38"/>
      <c r="N568" s="38"/>
      <c r="O568" s="38"/>
      <c r="P568" s="38"/>
      <c r="Q568" s="38"/>
      <c r="R568" s="38"/>
      <c r="S568" s="38"/>
      <c r="T568" s="38"/>
      <c r="U568" s="38"/>
      <c r="V568" s="38"/>
      <c r="W568" s="38"/>
      <c r="X568" s="38"/>
      <c r="Y568" s="38"/>
      <c r="Z568" s="38"/>
    </row>
    <row r="569" spans="1:26" ht="14.25" customHeight="1" x14ac:dyDescent="0.3">
      <c r="A569" s="36"/>
      <c r="B569" s="37"/>
      <c r="C569" s="37"/>
      <c r="D569" s="37"/>
      <c r="E569" s="37"/>
      <c r="F569" s="37"/>
      <c r="G569" s="37"/>
      <c r="H569" s="37"/>
      <c r="I569" s="37"/>
      <c r="J569" s="37"/>
      <c r="K569" s="38"/>
      <c r="L569" s="38"/>
      <c r="M569" s="38"/>
      <c r="N569" s="38"/>
      <c r="O569" s="38"/>
      <c r="P569" s="38"/>
      <c r="Q569" s="38"/>
      <c r="R569" s="38"/>
      <c r="S569" s="38"/>
      <c r="T569" s="38"/>
      <c r="U569" s="38"/>
      <c r="V569" s="38"/>
      <c r="W569" s="38"/>
      <c r="X569" s="38"/>
      <c r="Y569" s="38"/>
      <c r="Z569" s="38"/>
    </row>
    <row r="570" spans="1:26" ht="14.25" customHeight="1" x14ac:dyDescent="0.3">
      <c r="A570" s="36"/>
      <c r="B570" s="37"/>
      <c r="C570" s="37"/>
      <c r="D570" s="37"/>
      <c r="E570" s="37"/>
      <c r="F570" s="37"/>
      <c r="G570" s="37"/>
      <c r="H570" s="37"/>
      <c r="I570" s="37"/>
      <c r="J570" s="37"/>
      <c r="K570" s="38"/>
      <c r="L570" s="38"/>
      <c r="M570" s="38"/>
      <c r="N570" s="38"/>
      <c r="O570" s="38"/>
      <c r="P570" s="38"/>
      <c r="Q570" s="38"/>
      <c r="R570" s="38"/>
      <c r="S570" s="38"/>
      <c r="T570" s="38"/>
      <c r="U570" s="38"/>
      <c r="V570" s="38"/>
      <c r="W570" s="38"/>
      <c r="X570" s="38"/>
      <c r="Y570" s="38"/>
      <c r="Z570" s="38"/>
    </row>
    <row r="571" spans="1:26" ht="14.25" customHeight="1" x14ac:dyDescent="0.3">
      <c r="A571" s="36"/>
      <c r="B571" s="37"/>
      <c r="C571" s="37"/>
      <c r="D571" s="37"/>
      <c r="E571" s="37"/>
      <c r="F571" s="37"/>
      <c r="G571" s="37"/>
      <c r="H571" s="37"/>
      <c r="I571" s="37"/>
      <c r="J571" s="37"/>
      <c r="K571" s="38"/>
      <c r="L571" s="38"/>
      <c r="M571" s="38"/>
      <c r="N571" s="38"/>
      <c r="O571" s="38"/>
      <c r="P571" s="38"/>
      <c r="Q571" s="38"/>
      <c r="R571" s="38"/>
      <c r="S571" s="38"/>
      <c r="T571" s="38"/>
      <c r="U571" s="38"/>
      <c r="V571" s="38"/>
      <c r="W571" s="38"/>
      <c r="X571" s="38"/>
      <c r="Y571" s="38"/>
      <c r="Z571" s="38"/>
    </row>
    <row r="572" spans="1:26" ht="14.25" customHeight="1" x14ac:dyDescent="0.3">
      <c r="A572" s="36"/>
      <c r="B572" s="37"/>
      <c r="C572" s="37"/>
      <c r="D572" s="37"/>
      <c r="E572" s="37"/>
      <c r="F572" s="37"/>
      <c r="G572" s="37"/>
      <c r="H572" s="37"/>
      <c r="I572" s="37"/>
      <c r="J572" s="37"/>
      <c r="K572" s="38"/>
      <c r="L572" s="38"/>
      <c r="M572" s="38"/>
      <c r="N572" s="38"/>
      <c r="O572" s="38"/>
      <c r="P572" s="38"/>
      <c r="Q572" s="38"/>
      <c r="R572" s="38"/>
      <c r="S572" s="38"/>
      <c r="T572" s="38"/>
      <c r="U572" s="38"/>
      <c r="V572" s="38"/>
      <c r="W572" s="38"/>
      <c r="X572" s="38"/>
      <c r="Y572" s="38"/>
      <c r="Z572" s="38"/>
    </row>
    <row r="573" spans="1:26" ht="14.25" customHeight="1" x14ac:dyDescent="0.3">
      <c r="A573" s="36"/>
      <c r="B573" s="37"/>
      <c r="C573" s="37"/>
      <c r="D573" s="37"/>
      <c r="E573" s="37"/>
      <c r="F573" s="37"/>
      <c r="G573" s="37"/>
      <c r="H573" s="37"/>
      <c r="I573" s="37"/>
      <c r="J573" s="37"/>
      <c r="K573" s="38"/>
      <c r="L573" s="38"/>
      <c r="M573" s="38"/>
      <c r="N573" s="38"/>
      <c r="O573" s="38"/>
      <c r="P573" s="38"/>
      <c r="Q573" s="38"/>
      <c r="R573" s="38"/>
      <c r="S573" s="38"/>
      <c r="T573" s="38"/>
      <c r="U573" s="38"/>
      <c r="V573" s="38"/>
      <c r="W573" s="38"/>
      <c r="X573" s="38"/>
      <c r="Y573" s="38"/>
      <c r="Z573" s="38"/>
    </row>
    <row r="574" spans="1:26" ht="14.25" customHeight="1" x14ac:dyDescent="0.3">
      <c r="A574" s="36"/>
      <c r="B574" s="37"/>
      <c r="C574" s="37"/>
      <c r="D574" s="37"/>
      <c r="E574" s="37"/>
      <c r="F574" s="37"/>
      <c r="G574" s="37"/>
      <c r="H574" s="37"/>
      <c r="I574" s="37"/>
      <c r="J574" s="37"/>
      <c r="K574" s="38"/>
      <c r="L574" s="38"/>
      <c r="M574" s="38"/>
      <c r="N574" s="38"/>
      <c r="O574" s="38"/>
      <c r="P574" s="38"/>
      <c r="Q574" s="38"/>
      <c r="R574" s="38"/>
      <c r="S574" s="38"/>
      <c r="T574" s="38"/>
      <c r="U574" s="38"/>
      <c r="V574" s="38"/>
      <c r="W574" s="38"/>
      <c r="X574" s="38"/>
      <c r="Y574" s="38"/>
      <c r="Z574" s="38"/>
    </row>
    <row r="575" spans="1:26" ht="14.25" customHeight="1" x14ac:dyDescent="0.3">
      <c r="A575" s="36"/>
      <c r="B575" s="37"/>
      <c r="C575" s="37"/>
      <c r="D575" s="37"/>
      <c r="E575" s="37"/>
      <c r="F575" s="37"/>
      <c r="G575" s="37"/>
      <c r="H575" s="37"/>
      <c r="I575" s="37"/>
      <c r="J575" s="37"/>
      <c r="K575" s="38"/>
      <c r="L575" s="38"/>
      <c r="M575" s="38"/>
      <c r="N575" s="38"/>
      <c r="O575" s="38"/>
      <c r="P575" s="38"/>
      <c r="Q575" s="38"/>
      <c r="R575" s="38"/>
      <c r="S575" s="38"/>
      <c r="T575" s="38"/>
      <c r="U575" s="38"/>
      <c r="V575" s="38"/>
      <c r="W575" s="38"/>
      <c r="X575" s="38"/>
      <c r="Y575" s="38"/>
      <c r="Z575" s="38"/>
    </row>
    <row r="576" spans="1:26" ht="14.25" customHeight="1" x14ac:dyDescent="0.3">
      <c r="A576" s="36"/>
      <c r="B576" s="37"/>
      <c r="C576" s="37"/>
      <c r="D576" s="37"/>
      <c r="E576" s="37"/>
      <c r="F576" s="37"/>
      <c r="G576" s="37"/>
      <c r="H576" s="37"/>
      <c r="I576" s="37"/>
      <c r="J576" s="37"/>
      <c r="K576" s="38"/>
      <c r="L576" s="38"/>
      <c r="M576" s="38"/>
      <c r="N576" s="38"/>
      <c r="O576" s="38"/>
      <c r="P576" s="38"/>
      <c r="Q576" s="38"/>
      <c r="R576" s="38"/>
      <c r="S576" s="38"/>
      <c r="T576" s="38"/>
      <c r="U576" s="38"/>
      <c r="V576" s="38"/>
      <c r="W576" s="38"/>
      <c r="X576" s="38"/>
      <c r="Y576" s="38"/>
      <c r="Z576" s="38"/>
    </row>
    <row r="577" spans="1:26" ht="14.25" customHeight="1" x14ac:dyDescent="0.3">
      <c r="A577" s="36"/>
      <c r="B577" s="37"/>
      <c r="C577" s="37"/>
      <c r="D577" s="37"/>
      <c r="E577" s="37"/>
      <c r="F577" s="37"/>
      <c r="G577" s="37"/>
      <c r="H577" s="37"/>
      <c r="I577" s="37"/>
      <c r="J577" s="37"/>
      <c r="K577" s="38"/>
      <c r="L577" s="38"/>
      <c r="M577" s="38"/>
      <c r="N577" s="38"/>
      <c r="O577" s="38"/>
      <c r="P577" s="38"/>
      <c r="Q577" s="38"/>
      <c r="R577" s="38"/>
      <c r="S577" s="38"/>
      <c r="T577" s="38"/>
      <c r="U577" s="38"/>
      <c r="V577" s="38"/>
      <c r="W577" s="38"/>
      <c r="X577" s="38"/>
      <c r="Y577" s="38"/>
      <c r="Z577" s="38"/>
    </row>
    <row r="578" spans="1:26" ht="14.25" customHeight="1" x14ac:dyDescent="0.3">
      <c r="A578" s="36"/>
      <c r="B578" s="37"/>
      <c r="C578" s="37"/>
      <c r="D578" s="37"/>
      <c r="E578" s="37"/>
      <c r="F578" s="37"/>
      <c r="G578" s="37"/>
      <c r="H578" s="37"/>
      <c r="I578" s="37"/>
      <c r="J578" s="37"/>
      <c r="K578" s="38"/>
      <c r="L578" s="38"/>
      <c r="M578" s="38"/>
      <c r="N578" s="38"/>
      <c r="O578" s="38"/>
      <c r="P578" s="38"/>
      <c r="Q578" s="38"/>
      <c r="R578" s="38"/>
      <c r="S578" s="38"/>
      <c r="T578" s="38"/>
      <c r="U578" s="38"/>
      <c r="V578" s="38"/>
      <c r="W578" s="38"/>
      <c r="X578" s="38"/>
      <c r="Y578" s="38"/>
      <c r="Z578" s="38"/>
    </row>
    <row r="579" spans="1:26" ht="14.25" customHeight="1" x14ac:dyDescent="0.3">
      <c r="A579" s="36"/>
      <c r="B579" s="37"/>
      <c r="C579" s="37"/>
      <c r="D579" s="37"/>
      <c r="E579" s="37"/>
      <c r="F579" s="37"/>
      <c r="G579" s="37"/>
      <c r="H579" s="37"/>
      <c r="I579" s="37"/>
      <c r="J579" s="37"/>
      <c r="K579" s="38"/>
      <c r="L579" s="38"/>
      <c r="M579" s="38"/>
      <c r="N579" s="38"/>
      <c r="O579" s="38"/>
      <c r="P579" s="38"/>
      <c r="Q579" s="38"/>
      <c r="R579" s="38"/>
      <c r="S579" s="38"/>
      <c r="T579" s="38"/>
      <c r="U579" s="38"/>
      <c r="V579" s="38"/>
      <c r="W579" s="38"/>
      <c r="X579" s="38"/>
      <c r="Y579" s="38"/>
      <c r="Z579" s="38"/>
    </row>
    <row r="580" spans="1:26" ht="14.25" customHeight="1" x14ac:dyDescent="0.3">
      <c r="A580" s="36"/>
      <c r="B580" s="37"/>
      <c r="C580" s="37"/>
      <c r="D580" s="37"/>
      <c r="E580" s="37"/>
      <c r="F580" s="37"/>
      <c r="G580" s="37"/>
      <c r="H580" s="37"/>
      <c r="I580" s="37"/>
      <c r="J580" s="37"/>
      <c r="K580" s="38"/>
      <c r="L580" s="38"/>
      <c r="M580" s="38"/>
      <c r="N580" s="38"/>
      <c r="O580" s="38"/>
      <c r="P580" s="38"/>
      <c r="Q580" s="38"/>
      <c r="R580" s="38"/>
      <c r="S580" s="38"/>
      <c r="T580" s="38"/>
      <c r="U580" s="38"/>
      <c r="V580" s="38"/>
      <c r="W580" s="38"/>
      <c r="X580" s="38"/>
      <c r="Y580" s="38"/>
      <c r="Z580" s="38"/>
    </row>
    <row r="581" spans="1:26" ht="14.25" customHeight="1" x14ac:dyDescent="0.3">
      <c r="A581" s="36"/>
      <c r="B581" s="37"/>
      <c r="C581" s="37"/>
      <c r="D581" s="37"/>
      <c r="E581" s="37"/>
      <c r="F581" s="37"/>
      <c r="G581" s="37"/>
      <c r="H581" s="37"/>
      <c r="I581" s="37"/>
      <c r="J581" s="37"/>
      <c r="K581" s="38"/>
      <c r="L581" s="38"/>
      <c r="M581" s="38"/>
      <c r="N581" s="38"/>
      <c r="O581" s="38"/>
      <c r="P581" s="38"/>
      <c r="Q581" s="38"/>
      <c r="R581" s="38"/>
      <c r="S581" s="38"/>
      <c r="T581" s="38"/>
      <c r="U581" s="38"/>
      <c r="V581" s="38"/>
      <c r="W581" s="38"/>
      <c r="X581" s="38"/>
      <c r="Y581" s="38"/>
      <c r="Z581" s="38"/>
    </row>
    <row r="582" spans="1:26" ht="14.25" customHeight="1" x14ac:dyDescent="0.3">
      <c r="A582" s="36"/>
      <c r="B582" s="37"/>
      <c r="C582" s="37"/>
      <c r="D582" s="37"/>
      <c r="E582" s="37"/>
      <c r="F582" s="37"/>
      <c r="G582" s="37"/>
      <c r="H582" s="37"/>
      <c r="I582" s="37"/>
      <c r="J582" s="37"/>
      <c r="K582" s="38"/>
      <c r="L582" s="38"/>
      <c r="M582" s="38"/>
      <c r="N582" s="38"/>
      <c r="O582" s="38"/>
      <c r="P582" s="38"/>
      <c r="Q582" s="38"/>
      <c r="R582" s="38"/>
      <c r="S582" s="38"/>
      <c r="T582" s="38"/>
      <c r="U582" s="38"/>
      <c r="V582" s="38"/>
      <c r="W582" s="38"/>
      <c r="X582" s="38"/>
      <c r="Y582" s="38"/>
      <c r="Z582" s="38"/>
    </row>
    <row r="583" spans="1:26" ht="14.25" customHeight="1" x14ac:dyDescent="0.3">
      <c r="A583" s="36"/>
      <c r="B583" s="37"/>
      <c r="C583" s="37"/>
      <c r="D583" s="37"/>
      <c r="E583" s="37"/>
      <c r="F583" s="37"/>
      <c r="G583" s="37"/>
      <c r="H583" s="37"/>
      <c r="I583" s="37"/>
      <c r="J583" s="37"/>
      <c r="K583" s="38"/>
      <c r="L583" s="38"/>
      <c r="M583" s="38"/>
      <c r="N583" s="38"/>
      <c r="O583" s="38"/>
      <c r="P583" s="38"/>
      <c r="Q583" s="38"/>
      <c r="R583" s="38"/>
      <c r="S583" s="38"/>
      <c r="T583" s="38"/>
      <c r="U583" s="38"/>
      <c r="V583" s="38"/>
      <c r="W583" s="38"/>
      <c r="X583" s="38"/>
      <c r="Y583" s="38"/>
      <c r="Z583" s="38"/>
    </row>
    <row r="584" spans="1:26" ht="14.25" customHeight="1" x14ac:dyDescent="0.3">
      <c r="A584" s="36"/>
      <c r="B584" s="37"/>
      <c r="C584" s="37"/>
      <c r="D584" s="37"/>
      <c r="E584" s="37"/>
      <c r="F584" s="37"/>
      <c r="G584" s="37"/>
      <c r="H584" s="37"/>
      <c r="I584" s="37"/>
      <c r="J584" s="37"/>
      <c r="K584" s="38"/>
      <c r="L584" s="38"/>
      <c r="M584" s="38"/>
      <c r="N584" s="38"/>
      <c r="O584" s="38"/>
      <c r="P584" s="38"/>
      <c r="Q584" s="38"/>
      <c r="R584" s="38"/>
      <c r="S584" s="38"/>
      <c r="T584" s="38"/>
      <c r="U584" s="38"/>
      <c r="V584" s="38"/>
      <c r="W584" s="38"/>
      <c r="X584" s="38"/>
      <c r="Y584" s="38"/>
      <c r="Z584" s="38"/>
    </row>
    <row r="585" spans="1:26" ht="14.25" customHeight="1" x14ac:dyDescent="0.3">
      <c r="A585" s="36"/>
      <c r="B585" s="37"/>
      <c r="C585" s="37"/>
      <c r="D585" s="37"/>
      <c r="E585" s="37"/>
      <c r="F585" s="37"/>
      <c r="G585" s="37"/>
      <c r="H585" s="37"/>
      <c r="I585" s="37"/>
      <c r="J585" s="37"/>
      <c r="K585" s="38"/>
      <c r="L585" s="38"/>
      <c r="M585" s="38"/>
      <c r="N585" s="38"/>
      <c r="O585" s="38"/>
      <c r="P585" s="38"/>
      <c r="Q585" s="38"/>
      <c r="R585" s="38"/>
      <c r="S585" s="38"/>
      <c r="T585" s="38"/>
      <c r="U585" s="38"/>
      <c r="V585" s="38"/>
      <c r="W585" s="38"/>
      <c r="X585" s="38"/>
      <c r="Y585" s="38"/>
      <c r="Z585" s="38"/>
    </row>
    <row r="586" spans="1:26" ht="14.25" customHeight="1" x14ac:dyDescent="0.3">
      <c r="A586" s="36"/>
      <c r="B586" s="37"/>
      <c r="C586" s="37"/>
      <c r="D586" s="37"/>
      <c r="E586" s="37"/>
      <c r="F586" s="37"/>
      <c r="G586" s="37"/>
      <c r="H586" s="37"/>
      <c r="I586" s="37"/>
      <c r="J586" s="37"/>
      <c r="K586" s="38"/>
      <c r="L586" s="38"/>
      <c r="M586" s="38"/>
      <c r="N586" s="38"/>
      <c r="O586" s="38"/>
      <c r="P586" s="38"/>
      <c r="Q586" s="38"/>
      <c r="R586" s="38"/>
      <c r="S586" s="38"/>
      <c r="T586" s="38"/>
      <c r="U586" s="38"/>
      <c r="V586" s="38"/>
      <c r="W586" s="38"/>
      <c r="X586" s="38"/>
      <c r="Y586" s="38"/>
      <c r="Z586" s="38"/>
    </row>
    <row r="587" spans="1:26" ht="14.25" customHeight="1" x14ac:dyDescent="0.3">
      <c r="A587" s="36"/>
      <c r="B587" s="37"/>
      <c r="C587" s="37"/>
      <c r="D587" s="37"/>
      <c r="E587" s="37"/>
      <c r="F587" s="37"/>
      <c r="G587" s="37"/>
      <c r="H587" s="37"/>
      <c r="I587" s="37"/>
      <c r="J587" s="37"/>
      <c r="K587" s="38"/>
      <c r="L587" s="38"/>
      <c r="M587" s="38"/>
      <c r="N587" s="38"/>
      <c r="O587" s="38"/>
      <c r="P587" s="38"/>
      <c r="Q587" s="38"/>
      <c r="R587" s="38"/>
      <c r="S587" s="38"/>
      <c r="T587" s="38"/>
      <c r="U587" s="38"/>
      <c r="V587" s="38"/>
      <c r="W587" s="38"/>
      <c r="X587" s="38"/>
      <c r="Y587" s="38"/>
      <c r="Z587" s="38"/>
    </row>
    <row r="588" spans="1:26" ht="14.25" customHeight="1" x14ac:dyDescent="0.3">
      <c r="A588" s="36"/>
      <c r="B588" s="37"/>
      <c r="C588" s="37"/>
      <c r="D588" s="37"/>
      <c r="E588" s="37"/>
      <c r="F588" s="37"/>
      <c r="G588" s="37"/>
      <c r="H588" s="37"/>
      <c r="I588" s="37"/>
      <c r="J588" s="37"/>
      <c r="K588" s="38"/>
      <c r="L588" s="38"/>
      <c r="M588" s="38"/>
      <c r="N588" s="38"/>
      <c r="O588" s="38"/>
      <c r="P588" s="38"/>
      <c r="Q588" s="38"/>
      <c r="R588" s="38"/>
      <c r="S588" s="38"/>
      <c r="T588" s="38"/>
      <c r="U588" s="38"/>
      <c r="V588" s="38"/>
      <c r="W588" s="38"/>
      <c r="X588" s="38"/>
      <c r="Y588" s="38"/>
      <c r="Z588" s="38"/>
    </row>
    <row r="589" spans="1:26" ht="14.25" customHeight="1" x14ac:dyDescent="0.3">
      <c r="A589" s="36"/>
      <c r="B589" s="37"/>
      <c r="C589" s="37"/>
      <c r="D589" s="37"/>
      <c r="E589" s="37"/>
      <c r="F589" s="37"/>
      <c r="G589" s="37"/>
      <c r="H589" s="37"/>
      <c r="I589" s="37"/>
      <c r="J589" s="37"/>
      <c r="K589" s="38"/>
      <c r="L589" s="38"/>
      <c r="M589" s="38"/>
      <c r="N589" s="38"/>
      <c r="O589" s="38"/>
      <c r="P589" s="38"/>
      <c r="Q589" s="38"/>
      <c r="R589" s="38"/>
      <c r="S589" s="38"/>
      <c r="T589" s="38"/>
      <c r="U589" s="38"/>
      <c r="V589" s="38"/>
      <c r="W589" s="38"/>
      <c r="X589" s="38"/>
      <c r="Y589" s="38"/>
      <c r="Z589" s="38"/>
    </row>
    <row r="590" spans="1:26" ht="14.25" customHeight="1" x14ac:dyDescent="0.3">
      <c r="A590" s="36"/>
      <c r="B590" s="37"/>
      <c r="C590" s="37"/>
      <c r="D590" s="37"/>
      <c r="E590" s="37"/>
      <c r="F590" s="37"/>
      <c r="G590" s="37"/>
      <c r="H590" s="37"/>
      <c r="I590" s="37"/>
      <c r="J590" s="37"/>
      <c r="K590" s="38"/>
      <c r="L590" s="38"/>
      <c r="M590" s="38"/>
      <c r="N590" s="38"/>
      <c r="O590" s="38"/>
      <c r="P590" s="38"/>
      <c r="Q590" s="38"/>
      <c r="R590" s="38"/>
      <c r="S590" s="38"/>
      <c r="T590" s="38"/>
      <c r="U590" s="38"/>
      <c r="V590" s="38"/>
      <c r="W590" s="38"/>
      <c r="X590" s="38"/>
      <c r="Y590" s="38"/>
      <c r="Z590" s="38"/>
    </row>
    <row r="591" spans="1:26" ht="14.25" customHeight="1" x14ac:dyDescent="0.3">
      <c r="A591" s="36"/>
      <c r="B591" s="37"/>
      <c r="C591" s="37"/>
      <c r="D591" s="37"/>
      <c r="E591" s="37"/>
      <c r="F591" s="37"/>
      <c r="G591" s="37"/>
      <c r="H591" s="37"/>
      <c r="I591" s="37"/>
      <c r="J591" s="37"/>
      <c r="K591" s="38"/>
      <c r="L591" s="38"/>
      <c r="M591" s="38"/>
      <c r="N591" s="38"/>
      <c r="O591" s="38"/>
      <c r="P591" s="38"/>
      <c r="Q591" s="38"/>
      <c r="R591" s="38"/>
      <c r="S591" s="38"/>
      <c r="T591" s="38"/>
      <c r="U591" s="38"/>
      <c r="V591" s="38"/>
      <c r="W591" s="38"/>
      <c r="X591" s="38"/>
      <c r="Y591" s="38"/>
      <c r="Z591" s="38"/>
    </row>
    <row r="592" spans="1:26" ht="14.25" customHeight="1" x14ac:dyDescent="0.3">
      <c r="A592" s="36"/>
      <c r="B592" s="37"/>
      <c r="C592" s="37"/>
      <c r="D592" s="37"/>
      <c r="E592" s="37"/>
      <c r="F592" s="37"/>
      <c r="G592" s="37"/>
      <c r="H592" s="37"/>
      <c r="I592" s="37"/>
      <c r="J592" s="37"/>
      <c r="K592" s="38"/>
      <c r="L592" s="38"/>
      <c r="M592" s="38"/>
      <c r="N592" s="38"/>
      <c r="O592" s="38"/>
      <c r="P592" s="38"/>
      <c r="Q592" s="38"/>
      <c r="R592" s="38"/>
      <c r="S592" s="38"/>
      <c r="T592" s="38"/>
      <c r="U592" s="38"/>
      <c r="V592" s="38"/>
      <c r="W592" s="38"/>
      <c r="X592" s="38"/>
      <c r="Y592" s="38"/>
      <c r="Z592" s="38"/>
    </row>
    <row r="593" spans="1:26" ht="14.25" customHeight="1" x14ac:dyDescent="0.3">
      <c r="A593" s="36"/>
      <c r="B593" s="37"/>
      <c r="C593" s="37"/>
      <c r="D593" s="37"/>
      <c r="E593" s="37"/>
      <c r="F593" s="37"/>
      <c r="G593" s="37"/>
      <c r="H593" s="37"/>
      <c r="I593" s="37"/>
      <c r="J593" s="37"/>
      <c r="K593" s="38"/>
      <c r="L593" s="38"/>
      <c r="M593" s="38"/>
      <c r="N593" s="38"/>
      <c r="O593" s="38"/>
      <c r="P593" s="38"/>
      <c r="Q593" s="38"/>
      <c r="R593" s="38"/>
      <c r="S593" s="38"/>
      <c r="T593" s="38"/>
      <c r="U593" s="38"/>
      <c r="V593" s="38"/>
      <c r="W593" s="38"/>
      <c r="X593" s="38"/>
      <c r="Y593" s="38"/>
      <c r="Z593" s="38"/>
    </row>
    <row r="594" spans="1:26" ht="14.25" customHeight="1" x14ac:dyDescent="0.3">
      <c r="A594" s="36"/>
      <c r="B594" s="37"/>
      <c r="C594" s="37"/>
      <c r="D594" s="37"/>
      <c r="E594" s="37"/>
      <c r="F594" s="37"/>
      <c r="G594" s="37"/>
      <c r="H594" s="37"/>
      <c r="I594" s="37"/>
      <c r="J594" s="37"/>
      <c r="K594" s="38"/>
      <c r="L594" s="38"/>
      <c r="M594" s="38"/>
      <c r="N594" s="38"/>
      <c r="O594" s="38"/>
      <c r="P594" s="38"/>
      <c r="Q594" s="38"/>
      <c r="R594" s="38"/>
      <c r="S594" s="38"/>
      <c r="T594" s="38"/>
      <c r="U594" s="38"/>
      <c r="V594" s="38"/>
      <c r="W594" s="38"/>
      <c r="X594" s="38"/>
      <c r="Y594" s="38"/>
      <c r="Z594" s="38"/>
    </row>
    <row r="595" spans="1:26" ht="14.25" customHeight="1" x14ac:dyDescent="0.3">
      <c r="A595" s="36"/>
      <c r="B595" s="37"/>
      <c r="C595" s="37"/>
      <c r="D595" s="37"/>
      <c r="E595" s="37"/>
      <c r="F595" s="37"/>
      <c r="G595" s="37"/>
      <c r="H595" s="37"/>
      <c r="I595" s="37"/>
      <c r="J595" s="37"/>
      <c r="K595" s="38"/>
      <c r="L595" s="38"/>
      <c r="M595" s="38"/>
      <c r="N595" s="38"/>
      <c r="O595" s="38"/>
      <c r="P595" s="38"/>
      <c r="Q595" s="38"/>
      <c r="R595" s="38"/>
      <c r="S595" s="38"/>
      <c r="T595" s="38"/>
      <c r="U595" s="38"/>
      <c r="V595" s="38"/>
      <c r="W595" s="38"/>
      <c r="X595" s="38"/>
      <c r="Y595" s="38"/>
      <c r="Z595" s="38"/>
    </row>
    <row r="596" spans="1:26" ht="14.25" customHeight="1" x14ac:dyDescent="0.3">
      <c r="A596" s="36"/>
      <c r="B596" s="37"/>
      <c r="C596" s="37"/>
      <c r="D596" s="37"/>
      <c r="E596" s="37"/>
      <c r="F596" s="37"/>
      <c r="G596" s="37"/>
      <c r="H596" s="37"/>
      <c r="I596" s="37"/>
      <c r="J596" s="37"/>
      <c r="K596" s="38"/>
      <c r="L596" s="38"/>
      <c r="M596" s="38"/>
      <c r="N596" s="38"/>
      <c r="O596" s="38"/>
      <c r="P596" s="38"/>
      <c r="Q596" s="38"/>
      <c r="R596" s="38"/>
      <c r="S596" s="38"/>
      <c r="T596" s="38"/>
      <c r="U596" s="38"/>
      <c r="V596" s="38"/>
      <c r="W596" s="38"/>
      <c r="X596" s="38"/>
      <c r="Y596" s="38"/>
      <c r="Z596" s="38"/>
    </row>
    <row r="597" spans="1:26" ht="14.25" customHeight="1" x14ac:dyDescent="0.3">
      <c r="A597" s="36"/>
      <c r="B597" s="37"/>
      <c r="C597" s="37"/>
      <c r="D597" s="37"/>
      <c r="E597" s="37"/>
      <c r="F597" s="37"/>
      <c r="G597" s="37"/>
      <c r="H597" s="37"/>
      <c r="I597" s="37"/>
      <c r="J597" s="37"/>
      <c r="K597" s="38"/>
      <c r="L597" s="38"/>
      <c r="M597" s="38"/>
      <c r="N597" s="38"/>
      <c r="O597" s="38"/>
      <c r="P597" s="38"/>
      <c r="Q597" s="38"/>
      <c r="R597" s="38"/>
      <c r="S597" s="38"/>
      <c r="T597" s="38"/>
      <c r="U597" s="38"/>
      <c r="V597" s="38"/>
      <c r="W597" s="38"/>
      <c r="X597" s="38"/>
      <c r="Y597" s="38"/>
      <c r="Z597" s="38"/>
    </row>
    <row r="598" spans="1:26" ht="14.25" customHeight="1" x14ac:dyDescent="0.3">
      <c r="A598" s="36"/>
      <c r="B598" s="37"/>
      <c r="C598" s="37"/>
      <c r="D598" s="37"/>
      <c r="E598" s="37"/>
      <c r="F598" s="37"/>
      <c r="G598" s="37"/>
      <c r="H598" s="37"/>
      <c r="I598" s="37"/>
      <c r="J598" s="37"/>
      <c r="K598" s="38"/>
      <c r="L598" s="38"/>
      <c r="M598" s="38"/>
      <c r="N598" s="38"/>
      <c r="O598" s="38"/>
      <c r="P598" s="38"/>
      <c r="Q598" s="38"/>
      <c r="R598" s="38"/>
      <c r="S598" s="38"/>
      <c r="T598" s="38"/>
      <c r="U598" s="38"/>
      <c r="V598" s="38"/>
      <c r="W598" s="38"/>
      <c r="X598" s="38"/>
      <c r="Y598" s="38"/>
      <c r="Z598" s="38"/>
    </row>
    <row r="599" spans="1:26" ht="14.25" customHeight="1" x14ac:dyDescent="0.3">
      <c r="A599" s="36"/>
      <c r="B599" s="37"/>
      <c r="C599" s="37"/>
      <c r="D599" s="37"/>
      <c r="E599" s="37"/>
      <c r="F599" s="37"/>
      <c r="G599" s="37"/>
      <c r="H599" s="37"/>
      <c r="I599" s="37"/>
      <c r="J599" s="37"/>
      <c r="K599" s="38"/>
      <c r="L599" s="38"/>
      <c r="M599" s="38"/>
      <c r="N599" s="38"/>
      <c r="O599" s="38"/>
      <c r="P599" s="38"/>
      <c r="Q599" s="38"/>
      <c r="R599" s="38"/>
      <c r="S599" s="38"/>
      <c r="T599" s="38"/>
      <c r="U599" s="38"/>
      <c r="V599" s="38"/>
      <c r="W599" s="38"/>
      <c r="X599" s="38"/>
      <c r="Y599" s="38"/>
      <c r="Z599" s="38"/>
    </row>
    <row r="600" spans="1:26" ht="14.25" customHeight="1" x14ac:dyDescent="0.3">
      <c r="A600" s="36"/>
      <c r="B600" s="37"/>
      <c r="C600" s="37"/>
      <c r="D600" s="37"/>
      <c r="E600" s="37"/>
      <c r="F600" s="37"/>
      <c r="G600" s="37"/>
      <c r="H600" s="37"/>
      <c r="I600" s="37"/>
      <c r="J600" s="37"/>
      <c r="K600" s="38"/>
      <c r="L600" s="38"/>
      <c r="M600" s="38"/>
      <c r="N600" s="38"/>
      <c r="O600" s="38"/>
      <c r="P600" s="38"/>
      <c r="Q600" s="38"/>
      <c r="R600" s="38"/>
      <c r="S600" s="38"/>
      <c r="T600" s="38"/>
      <c r="U600" s="38"/>
      <c r="V600" s="38"/>
      <c r="W600" s="38"/>
      <c r="X600" s="38"/>
      <c r="Y600" s="38"/>
      <c r="Z600" s="38"/>
    </row>
    <row r="601" spans="1:26" ht="14.25" customHeight="1" x14ac:dyDescent="0.3">
      <c r="A601" s="36"/>
      <c r="B601" s="37"/>
      <c r="C601" s="37"/>
      <c r="D601" s="37"/>
      <c r="E601" s="37"/>
      <c r="F601" s="37"/>
      <c r="G601" s="37"/>
      <c r="H601" s="37"/>
      <c r="I601" s="37"/>
      <c r="J601" s="37"/>
      <c r="K601" s="38"/>
      <c r="L601" s="38"/>
      <c r="M601" s="38"/>
      <c r="N601" s="38"/>
      <c r="O601" s="38"/>
      <c r="P601" s="38"/>
      <c r="Q601" s="38"/>
      <c r="R601" s="38"/>
      <c r="S601" s="38"/>
      <c r="T601" s="38"/>
      <c r="U601" s="38"/>
      <c r="V601" s="38"/>
      <c r="W601" s="38"/>
      <c r="X601" s="38"/>
      <c r="Y601" s="38"/>
      <c r="Z601" s="38"/>
    </row>
    <row r="602" spans="1:26" ht="14.25" customHeight="1" x14ac:dyDescent="0.3">
      <c r="A602" s="36"/>
      <c r="B602" s="37"/>
      <c r="C602" s="37"/>
      <c r="D602" s="37"/>
      <c r="E602" s="37"/>
      <c r="F602" s="37"/>
      <c r="G602" s="37"/>
      <c r="H602" s="37"/>
      <c r="I602" s="37"/>
      <c r="J602" s="37"/>
      <c r="K602" s="38"/>
      <c r="L602" s="38"/>
      <c r="M602" s="38"/>
      <c r="N602" s="38"/>
      <c r="O602" s="38"/>
      <c r="P602" s="38"/>
      <c r="Q602" s="38"/>
      <c r="R602" s="38"/>
      <c r="S602" s="38"/>
      <c r="T602" s="38"/>
      <c r="U602" s="38"/>
      <c r="V602" s="38"/>
      <c r="W602" s="38"/>
      <c r="X602" s="38"/>
      <c r="Y602" s="38"/>
      <c r="Z602" s="38"/>
    </row>
    <row r="603" spans="1:26" ht="14.25" customHeight="1" x14ac:dyDescent="0.3">
      <c r="A603" s="36"/>
      <c r="B603" s="37"/>
      <c r="C603" s="37"/>
      <c r="D603" s="37"/>
      <c r="E603" s="37"/>
      <c r="F603" s="37"/>
      <c r="G603" s="37"/>
      <c r="H603" s="37"/>
      <c r="I603" s="37"/>
      <c r="J603" s="37"/>
      <c r="K603" s="38"/>
      <c r="L603" s="38"/>
      <c r="M603" s="38"/>
      <c r="N603" s="38"/>
      <c r="O603" s="38"/>
      <c r="P603" s="38"/>
      <c r="Q603" s="38"/>
      <c r="R603" s="38"/>
      <c r="S603" s="38"/>
      <c r="T603" s="38"/>
      <c r="U603" s="38"/>
      <c r="V603" s="38"/>
      <c r="W603" s="38"/>
      <c r="X603" s="38"/>
      <c r="Y603" s="38"/>
      <c r="Z603" s="38"/>
    </row>
    <row r="604" spans="1:26" ht="14.25" customHeight="1" x14ac:dyDescent="0.3">
      <c r="A604" s="36"/>
      <c r="B604" s="37"/>
      <c r="C604" s="37"/>
      <c r="D604" s="37"/>
      <c r="E604" s="37"/>
      <c r="F604" s="37"/>
      <c r="G604" s="37"/>
      <c r="H604" s="37"/>
      <c r="I604" s="37"/>
      <c r="J604" s="37"/>
      <c r="K604" s="38"/>
      <c r="L604" s="38"/>
      <c r="M604" s="38"/>
      <c r="N604" s="38"/>
      <c r="O604" s="38"/>
      <c r="P604" s="38"/>
      <c r="Q604" s="38"/>
      <c r="R604" s="38"/>
      <c r="S604" s="38"/>
      <c r="T604" s="38"/>
      <c r="U604" s="38"/>
      <c r="V604" s="38"/>
      <c r="W604" s="38"/>
      <c r="X604" s="38"/>
      <c r="Y604" s="38"/>
      <c r="Z604" s="38"/>
    </row>
    <row r="605" spans="1:26" ht="14.25" customHeight="1" x14ac:dyDescent="0.3">
      <c r="A605" s="36"/>
      <c r="B605" s="37"/>
      <c r="C605" s="37"/>
      <c r="D605" s="37"/>
      <c r="E605" s="37"/>
      <c r="F605" s="37"/>
      <c r="G605" s="37"/>
      <c r="H605" s="37"/>
      <c r="I605" s="37"/>
      <c r="J605" s="37"/>
      <c r="K605" s="38"/>
      <c r="L605" s="38"/>
      <c r="M605" s="38"/>
      <c r="N605" s="38"/>
      <c r="O605" s="38"/>
      <c r="P605" s="38"/>
      <c r="Q605" s="38"/>
      <c r="R605" s="38"/>
      <c r="S605" s="38"/>
      <c r="T605" s="38"/>
      <c r="U605" s="38"/>
      <c r="V605" s="38"/>
      <c r="W605" s="38"/>
      <c r="X605" s="38"/>
      <c r="Y605" s="38"/>
      <c r="Z605" s="38"/>
    </row>
    <row r="606" spans="1:26" ht="14.25" customHeight="1" x14ac:dyDescent="0.3">
      <c r="A606" s="36"/>
      <c r="B606" s="37"/>
      <c r="C606" s="37"/>
      <c r="D606" s="37"/>
      <c r="E606" s="37"/>
      <c r="F606" s="37"/>
      <c r="G606" s="37"/>
      <c r="H606" s="37"/>
      <c r="I606" s="37"/>
      <c r="J606" s="37"/>
      <c r="K606" s="38"/>
      <c r="L606" s="38"/>
      <c r="M606" s="38"/>
      <c r="N606" s="38"/>
      <c r="O606" s="38"/>
      <c r="P606" s="38"/>
      <c r="Q606" s="38"/>
      <c r="R606" s="38"/>
      <c r="S606" s="38"/>
      <c r="T606" s="38"/>
      <c r="U606" s="38"/>
      <c r="V606" s="38"/>
      <c r="W606" s="38"/>
      <c r="X606" s="38"/>
      <c r="Y606" s="38"/>
      <c r="Z606" s="38"/>
    </row>
    <row r="607" spans="1:26" ht="14.25" customHeight="1" x14ac:dyDescent="0.3">
      <c r="A607" s="36"/>
      <c r="B607" s="37"/>
      <c r="C607" s="37"/>
      <c r="D607" s="37"/>
      <c r="E607" s="37"/>
      <c r="F607" s="37"/>
      <c r="G607" s="37"/>
      <c r="H607" s="37"/>
      <c r="I607" s="37"/>
      <c r="J607" s="37"/>
      <c r="K607" s="38"/>
      <c r="L607" s="38"/>
      <c r="M607" s="38"/>
      <c r="N607" s="38"/>
      <c r="O607" s="38"/>
      <c r="P607" s="38"/>
      <c r="Q607" s="38"/>
      <c r="R607" s="38"/>
      <c r="S607" s="38"/>
      <c r="T607" s="38"/>
      <c r="U607" s="38"/>
      <c r="V607" s="38"/>
      <c r="W607" s="38"/>
      <c r="X607" s="38"/>
      <c r="Y607" s="38"/>
      <c r="Z607" s="38"/>
    </row>
    <row r="608" spans="1:26" ht="14.25" customHeight="1" x14ac:dyDescent="0.3">
      <c r="A608" s="36"/>
      <c r="B608" s="37"/>
      <c r="C608" s="37"/>
      <c r="D608" s="37"/>
      <c r="E608" s="37"/>
      <c r="F608" s="37"/>
      <c r="G608" s="37"/>
      <c r="H608" s="37"/>
      <c r="I608" s="37"/>
      <c r="J608" s="37"/>
      <c r="K608" s="38"/>
      <c r="L608" s="38"/>
      <c r="M608" s="38"/>
      <c r="N608" s="38"/>
      <c r="O608" s="38"/>
      <c r="P608" s="38"/>
      <c r="Q608" s="38"/>
      <c r="R608" s="38"/>
      <c r="S608" s="38"/>
      <c r="T608" s="38"/>
      <c r="U608" s="38"/>
      <c r="V608" s="38"/>
      <c r="W608" s="38"/>
      <c r="X608" s="38"/>
      <c r="Y608" s="38"/>
      <c r="Z608" s="38"/>
    </row>
    <row r="609" spans="1:26" ht="14.25" customHeight="1" x14ac:dyDescent="0.3">
      <c r="A609" s="36"/>
      <c r="B609" s="37"/>
      <c r="C609" s="37"/>
      <c r="D609" s="37"/>
      <c r="E609" s="37"/>
      <c r="F609" s="37"/>
      <c r="G609" s="37"/>
      <c r="H609" s="37"/>
      <c r="I609" s="37"/>
      <c r="J609" s="37"/>
      <c r="K609" s="38"/>
      <c r="L609" s="38"/>
      <c r="M609" s="38"/>
      <c r="N609" s="38"/>
      <c r="O609" s="38"/>
      <c r="P609" s="38"/>
      <c r="Q609" s="38"/>
      <c r="R609" s="38"/>
      <c r="S609" s="38"/>
      <c r="T609" s="38"/>
      <c r="U609" s="38"/>
      <c r="V609" s="38"/>
      <c r="W609" s="38"/>
      <c r="X609" s="38"/>
      <c r="Y609" s="38"/>
      <c r="Z609" s="38"/>
    </row>
    <row r="610" spans="1:26" ht="14.25" customHeight="1" x14ac:dyDescent="0.3">
      <c r="A610" s="36"/>
      <c r="B610" s="37"/>
      <c r="C610" s="37"/>
      <c r="D610" s="37"/>
      <c r="E610" s="37"/>
      <c r="F610" s="37"/>
      <c r="G610" s="37"/>
      <c r="H610" s="37"/>
      <c r="I610" s="37"/>
      <c r="J610" s="37"/>
      <c r="K610" s="38"/>
      <c r="L610" s="38"/>
      <c r="M610" s="38"/>
      <c r="N610" s="38"/>
      <c r="O610" s="38"/>
      <c r="P610" s="38"/>
      <c r="Q610" s="38"/>
      <c r="R610" s="38"/>
      <c r="S610" s="38"/>
      <c r="T610" s="38"/>
      <c r="U610" s="38"/>
      <c r="V610" s="38"/>
      <c r="W610" s="38"/>
      <c r="X610" s="38"/>
      <c r="Y610" s="38"/>
      <c r="Z610" s="38"/>
    </row>
    <row r="611" spans="1:26" ht="14.25" customHeight="1" x14ac:dyDescent="0.3">
      <c r="A611" s="36"/>
      <c r="B611" s="37"/>
      <c r="C611" s="37"/>
      <c r="D611" s="37"/>
      <c r="E611" s="37"/>
      <c r="F611" s="37"/>
      <c r="G611" s="37"/>
      <c r="H611" s="37"/>
      <c r="I611" s="37"/>
      <c r="J611" s="37"/>
      <c r="K611" s="38"/>
      <c r="L611" s="38"/>
      <c r="M611" s="38"/>
      <c r="N611" s="38"/>
      <c r="O611" s="38"/>
      <c r="P611" s="38"/>
      <c r="Q611" s="38"/>
      <c r="R611" s="38"/>
      <c r="S611" s="38"/>
      <c r="T611" s="38"/>
      <c r="U611" s="38"/>
      <c r="V611" s="38"/>
      <c r="W611" s="38"/>
      <c r="X611" s="38"/>
      <c r="Y611" s="38"/>
      <c r="Z611" s="38"/>
    </row>
    <row r="612" spans="1:26" ht="14.25" customHeight="1" x14ac:dyDescent="0.3">
      <c r="A612" s="36"/>
      <c r="B612" s="37"/>
      <c r="C612" s="37"/>
      <c r="D612" s="37"/>
      <c r="E612" s="37"/>
      <c r="F612" s="37"/>
      <c r="G612" s="37"/>
      <c r="H612" s="37"/>
      <c r="I612" s="37"/>
      <c r="J612" s="37"/>
      <c r="K612" s="38"/>
      <c r="L612" s="38"/>
      <c r="M612" s="38"/>
      <c r="N612" s="38"/>
      <c r="O612" s="38"/>
      <c r="P612" s="38"/>
      <c r="Q612" s="38"/>
      <c r="R612" s="38"/>
      <c r="S612" s="38"/>
      <c r="T612" s="38"/>
      <c r="U612" s="38"/>
      <c r="V612" s="38"/>
      <c r="W612" s="38"/>
      <c r="X612" s="38"/>
      <c r="Y612" s="38"/>
      <c r="Z612" s="38"/>
    </row>
    <row r="613" spans="1:26" ht="14.25" customHeight="1" x14ac:dyDescent="0.3">
      <c r="A613" s="36"/>
      <c r="B613" s="37"/>
      <c r="C613" s="37"/>
      <c r="D613" s="37"/>
      <c r="E613" s="37"/>
      <c r="F613" s="37"/>
      <c r="G613" s="37"/>
      <c r="H613" s="37"/>
      <c r="I613" s="37"/>
      <c r="J613" s="37"/>
      <c r="K613" s="38"/>
      <c r="L613" s="38"/>
      <c r="M613" s="38"/>
      <c r="N613" s="38"/>
      <c r="O613" s="38"/>
      <c r="P613" s="38"/>
      <c r="Q613" s="38"/>
      <c r="R613" s="38"/>
      <c r="S613" s="38"/>
      <c r="T613" s="38"/>
      <c r="U613" s="38"/>
      <c r="V613" s="38"/>
      <c r="W613" s="38"/>
      <c r="X613" s="38"/>
      <c r="Y613" s="38"/>
      <c r="Z613" s="38"/>
    </row>
    <row r="614" spans="1:26" ht="14.25" customHeight="1" x14ac:dyDescent="0.3">
      <c r="A614" s="36"/>
      <c r="B614" s="37"/>
      <c r="C614" s="37"/>
      <c r="D614" s="37"/>
      <c r="E614" s="37"/>
      <c r="F614" s="37"/>
      <c r="G614" s="37"/>
      <c r="H614" s="37"/>
      <c r="I614" s="37"/>
      <c r="J614" s="37"/>
      <c r="K614" s="38"/>
      <c r="L614" s="38"/>
      <c r="M614" s="38"/>
      <c r="N614" s="38"/>
      <c r="O614" s="38"/>
      <c r="P614" s="38"/>
      <c r="Q614" s="38"/>
      <c r="R614" s="38"/>
      <c r="S614" s="38"/>
      <c r="T614" s="38"/>
      <c r="U614" s="38"/>
      <c r="V614" s="38"/>
      <c r="W614" s="38"/>
      <c r="X614" s="38"/>
      <c r="Y614" s="38"/>
      <c r="Z614" s="38"/>
    </row>
    <row r="615" spans="1:26" ht="14.25" customHeight="1" x14ac:dyDescent="0.3">
      <c r="A615" s="36"/>
      <c r="B615" s="37"/>
      <c r="C615" s="37"/>
      <c r="D615" s="37"/>
      <c r="E615" s="37"/>
      <c r="F615" s="37"/>
      <c r="G615" s="37"/>
      <c r="H615" s="37"/>
      <c r="I615" s="37"/>
      <c r="J615" s="37"/>
      <c r="K615" s="38"/>
      <c r="L615" s="38"/>
      <c r="M615" s="38"/>
      <c r="N615" s="38"/>
      <c r="O615" s="38"/>
      <c r="P615" s="38"/>
      <c r="Q615" s="38"/>
      <c r="R615" s="38"/>
      <c r="S615" s="38"/>
      <c r="T615" s="38"/>
      <c r="U615" s="38"/>
      <c r="V615" s="38"/>
      <c r="W615" s="38"/>
      <c r="X615" s="38"/>
      <c r="Y615" s="38"/>
      <c r="Z615" s="38"/>
    </row>
    <row r="616" spans="1:26" ht="14.25" customHeight="1" x14ac:dyDescent="0.3">
      <c r="A616" s="36"/>
      <c r="B616" s="37"/>
      <c r="C616" s="37"/>
      <c r="D616" s="37"/>
      <c r="E616" s="37"/>
      <c r="F616" s="37"/>
      <c r="G616" s="37"/>
      <c r="H616" s="37"/>
      <c r="I616" s="37"/>
      <c r="J616" s="37"/>
      <c r="K616" s="38"/>
      <c r="L616" s="38"/>
      <c r="M616" s="38"/>
      <c r="N616" s="38"/>
      <c r="O616" s="38"/>
      <c r="P616" s="38"/>
      <c r="Q616" s="38"/>
      <c r="R616" s="38"/>
      <c r="S616" s="38"/>
      <c r="T616" s="38"/>
      <c r="U616" s="38"/>
      <c r="V616" s="38"/>
      <c r="W616" s="38"/>
      <c r="X616" s="38"/>
      <c r="Y616" s="38"/>
      <c r="Z616" s="38"/>
    </row>
    <row r="617" spans="1:26" ht="14.25" customHeight="1" x14ac:dyDescent="0.3">
      <c r="A617" s="36"/>
      <c r="B617" s="37"/>
      <c r="C617" s="37"/>
      <c r="D617" s="37"/>
      <c r="E617" s="37"/>
      <c r="F617" s="37"/>
      <c r="G617" s="37"/>
      <c r="H617" s="37"/>
      <c r="I617" s="37"/>
      <c r="J617" s="37"/>
      <c r="K617" s="38"/>
      <c r="L617" s="38"/>
      <c r="M617" s="38"/>
      <c r="N617" s="38"/>
      <c r="O617" s="38"/>
      <c r="P617" s="38"/>
      <c r="Q617" s="38"/>
      <c r="R617" s="38"/>
      <c r="S617" s="38"/>
      <c r="T617" s="38"/>
      <c r="U617" s="38"/>
      <c r="V617" s="38"/>
      <c r="W617" s="38"/>
      <c r="X617" s="38"/>
      <c r="Y617" s="38"/>
      <c r="Z617" s="38"/>
    </row>
    <row r="618" spans="1:26" ht="14.25" customHeight="1" x14ac:dyDescent="0.3">
      <c r="A618" s="36"/>
      <c r="B618" s="37"/>
      <c r="C618" s="37"/>
      <c r="D618" s="37"/>
      <c r="E618" s="37"/>
      <c r="F618" s="37"/>
      <c r="G618" s="37"/>
      <c r="H618" s="37"/>
      <c r="I618" s="37"/>
      <c r="J618" s="37"/>
      <c r="K618" s="38"/>
      <c r="L618" s="38"/>
      <c r="M618" s="38"/>
      <c r="N618" s="38"/>
      <c r="O618" s="38"/>
      <c r="P618" s="38"/>
      <c r="Q618" s="38"/>
      <c r="R618" s="38"/>
      <c r="S618" s="38"/>
      <c r="T618" s="38"/>
      <c r="U618" s="38"/>
      <c r="V618" s="38"/>
      <c r="W618" s="38"/>
      <c r="X618" s="38"/>
      <c r="Y618" s="38"/>
      <c r="Z618" s="38"/>
    </row>
    <row r="619" spans="1:26" ht="14.25" customHeight="1" x14ac:dyDescent="0.3">
      <c r="A619" s="36"/>
      <c r="B619" s="37"/>
      <c r="C619" s="37"/>
      <c r="D619" s="37"/>
      <c r="E619" s="37"/>
      <c r="F619" s="37"/>
      <c r="G619" s="37"/>
      <c r="H619" s="37"/>
      <c r="I619" s="37"/>
      <c r="J619" s="37"/>
      <c r="K619" s="38"/>
      <c r="L619" s="38"/>
      <c r="M619" s="38"/>
      <c r="N619" s="38"/>
      <c r="O619" s="38"/>
      <c r="P619" s="38"/>
      <c r="Q619" s="38"/>
      <c r="R619" s="38"/>
      <c r="S619" s="38"/>
      <c r="T619" s="38"/>
      <c r="U619" s="38"/>
      <c r="V619" s="38"/>
      <c r="W619" s="38"/>
      <c r="X619" s="38"/>
      <c r="Y619" s="38"/>
      <c r="Z619" s="38"/>
    </row>
    <row r="620" spans="1:26" ht="14.25" customHeight="1" x14ac:dyDescent="0.3">
      <c r="A620" s="36"/>
      <c r="B620" s="37"/>
      <c r="C620" s="37"/>
      <c r="D620" s="37"/>
      <c r="E620" s="37"/>
      <c r="F620" s="37"/>
      <c r="G620" s="37"/>
      <c r="H620" s="37"/>
      <c r="I620" s="37"/>
      <c r="J620" s="37"/>
      <c r="K620" s="38"/>
      <c r="L620" s="38"/>
      <c r="M620" s="38"/>
      <c r="N620" s="38"/>
      <c r="O620" s="38"/>
      <c r="P620" s="38"/>
      <c r="Q620" s="38"/>
      <c r="R620" s="38"/>
      <c r="S620" s="38"/>
      <c r="T620" s="38"/>
      <c r="U620" s="38"/>
      <c r="V620" s="38"/>
      <c r="W620" s="38"/>
      <c r="X620" s="38"/>
      <c r="Y620" s="38"/>
      <c r="Z620" s="38"/>
    </row>
    <row r="621" spans="1:26" ht="14.25" customHeight="1" x14ac:dyDescent="0.3">
      <c r="A621" s="36"/>
      <c r="B621" s="37"/>
      <c r="C621" s="37"/>
      <c r="D621" s="37"/>
      <c r="E621" s="37"/>
      <c r="F621" s="37"/>
      <c r="G621" s="37"/>
      <c r="H621" s="37"/>
      <c r="I621" s="37"/>
      <c r="J621" s="37"/>
      <c r="K621" s="38"/>
      <c r="L621" s="38"/>
      <c r="M621" s="38"/>
      <c r="N621" s="38"/>
      <c r="O621" s="38"/>
      <c r="P621" s="38"/>
      <c r="Q621" s="38"/>
      <c r="R621" s="38"/>
      <c r="S621" s="38"/>
      <c r="T621" s="38"/>
      <c r="U621" s="38"/>
      <c r="V621" s="38"/>
      <c r="W621" s="38"/>
      <c r="X621" s="38"/>
      <c r="Y621" s="38"/>
      <c r="Z621" s="38"/>
    </row>
    <row r="622" spans="1:26" ht="14.25" customHeight="1" x14ac:dyDescent="0.3">
      <c r="A622" s="36"/>
      <c r="B622" s="37"/>
      <c r="C622" s="37"/>
      <c r="D622" s="37"/>
      <c r="E622" s="37"/>
      <c r="F622" s="37"/>
      <c r="G622" s="37"/>
      <c r="H622" s="37"/>
      <c r="I622" s="37"/>
      <c r="J622" s="37"/>
      <c r="K622" s="38"/>
      <c r="L622" s="38"/>
      <c r="M622" s="38"/>
      <c r="N622" s="38"/>
      <c r="O622" s="38"/>
      <c r="P622" s="38"/>
      <c r="Q622" s="38"/>
      <c r="R622" s="38"/>
      <c r="S622" s="38"/>
      <c r="T622" s="38"/>
      <c r="U622" s="38"/>
      <c r="V622" s="38"/>
      <c r="W622" s="38"/>
      <c r="X622" s="38"/>
      <c r="Y622" s="38"/>
      <c r="Z622" s="38"/>
    </row>
    <row r="623" spans="1:26" ht="14.25" customHeight="1" x14ac:dyDescent="0.3">
      <c r="A623" s="36"/>
      <c r="B623" s="37"/>
      <c r="C623" s="37"/>
      <c r="D623" s="37"/>
      <c r="E623" s="37"/>
      <c r="F623" s="37"/>
      <c r="G623" s="37"/>
      <c r="H623" s="37"/>
      <c r="I623" s="37"/>
      <c r="J623" s="37"/>
      <c r="K623" s="38"/>
      <c r="L623" s="38"/>
      <c r="M623" s="38"/>
      <c r="N623" s="38"/>
      <c r="O623" s="38"/>
      <c r="P623" s="38"/>
      <c r="Q623" s="38"/>
      <c r="R623" s="38"/>
      <c r="S623" s="38"/>
      <c r="T623" s="38"/>
      <c r="U623" s="38"/>
      <c r="V623" s="38"/>
      <c r="W623" s="38"/>
      <c r="X623" s="38"/>
      <c r="Y623" s="38"/>
      <c r="Z623" s="38"/>
    </row>
    <row r="624" spans="1:26" ht="14.25" customHeight="1" x14ac:dyDescent="0.3">
      <c r="A624" s="36"/>
      <c r="B624" s="37"/>
      <c r="C624" s="37"/>
      <c r="D624" s="37"/>
      <c r="E624" s="37"/>
      <c r="F624" s="37"/>
      <c r="G624" s="37"/>
      <c r="H624" s="37"/>
      <c r="I624" s="37"/>
      <c r="J624" s="37"/>
      <c r="K624" s="38"/>
      <c r="L624" s="38"/>
      <c r="M624" s="38"/>
      <c r="N624" s="38"/>
      <c r="O624" s="38"/>
      <c r="P624" s="38"/>
      <c r="Q624" s="38"/>
      <c r="R624" s="38"/>
      <c r="S624" s="38"/>
      <c r="T624" s="38"/>
      <c r="U624" s="38"/>
      <c r="V624" s="38"/>
      <c r="W624" s="38"/>
      <c r="X624" s="38"/>
      <c r="Y624" s="38"/>
      <c r="Z624" s="38"/>
    </row>
    <row r="625" spans="1:26" ht="14.25" customHeight="1" x14ac:dyDescent="0.3">
      <c r="A625" s="36"/>
      <c r="B625" s="37"/>
      <c r="C625" s="37"/>
      <c r="D625" s="37"/>
      <c r="E625" s="37"/>
      <c r="F625" s="37"/>
      <c r="G625" s="37"/>
      <c r="H625" s="37"/>
      <c r="I625" s="37"/>
      <c r="J625" s="37"/>
      <c r="K625" s="38"/>
      <c r="L625" s="38"/>
      <c r="M625" s="38"/>
      <c r="N625" s="38"/>
      <c r="O625" s="38"/>
      <c r="P625" s="38"/>
      <c r="Q625" s="38"/>
      <c r="R625" s="38"/>
      <c r="S625" s="38"/>
      <c r="T625" s="38"/>
      <c r="U625" s="38"/>
      <c r="V625" s="38"/>
      <c r="W625" s="38"/>
      <c r="X625" s="38"/>
      <c r="Y625" s="38"/>
      <c r="Z625" s="38"/>
    </row>
    <row r="626" spans="1:26" ht="14.25" customHeight="1" x14ac:dyDescent="0.3">
      <c r="A626" s="36"/>
      <c r="B626" s="37"/>
      <c r="C626" s="37"/>
      <c r="D626" s="37"/>
      <c r="E626" s="37"/>
      <c r="F626" s="37"/>
      <c r="G626" s="37"/>
      <c r="H626" s="37"/>
      <c r="I626" s="37"/>
      <c r="J626" s="37"/>
      <c r="K626" s="38"/>
      <c r="L626" s="38"/>
      <c r="M626" s="38"/>
      <c r="N626" s="38"/>
      <c r="O626" s="38"/>
      <c r="P626" s="38"/>
      <c r="Q626" s="38"/>
      <c r="R626" s="38"/>
      <c r="S626" s="38"/>
      <c r="T626" s="38"/>
      <c r="U626" s="38"/>
      <c r="V626" s="38"/>
      <c r="W626" s="38"/>
      <c r="X626" s="38"/>
      <c r="Y626" s="38"/>
      <c r="Z626" s="38"/>
    </row>
    <row r="627" spans="1:26" ht="14.25" customHeight="1" x14ac:dyDescent="0.3">
      <c r="A627" s="36"/>
      <c r="B627" s="37"/>
      <c r="C627" s="37"/>
      <c r="D627" s="37"/>
      <c r="E627" s="37"/>
      <c r="F627" s="37"/>
      <c r="G627" s="37"/>
      <c r="H627" s="37"/>
      <c r="I627" s="37"/>
      <c r="J627" s="37"/>
      <c r="K627" s="38"/>
      <c r="L627" s="38"/>
      <c r="M627" s="38"/>
      <c r="N627" s="38"/>
      <c r="O627" s="38"/>
      <c r="P627" s="38"/>
      <c r="Q627" s="38"/>
      <c r="R627" s="38"/>
      <c r="S627" s="38"/>
      <c r="T627" s="38"/>
      <c r="U627" s="38"/>
      <c r="V627" s="38"/>
      <c r="W627" s="38"/>
      <c r="X627" s="38"/>
      <c r="Y627" s="38"/>
      <c r="Z627" s="38"/>
    </row>
    <row r="628" spans="1:26" ht="14.25" customHeight="1" x14ac:dyDescent="0.3">
      <c r="A628" s="36"/>
      <c r="B628" s="37"/>
      <c r="C628" s="37"/>
      <c r="D628" s="37"/>
      <c r="E628" s="37"/>
      <c r="F628" s="37"/>
      <c r="G628" s="37"/>
      <c r="H628" s="37"/>
      <c r="I628" s="37"/>
      <c r="J628" s="37"/>
      <c r="K628" s="38"/>
      <c r="L628" s="38"/>
      <c r="M628" s="38"/>
      <c r="N628" s="38"/>
      <c r="O628" s="38"/>
      <c r="P628" s="38"/>
      <c r="Q628" s="38"/>
      <c r="R628" s="38"/>
      <c r="S628" s="38"/>
      <c r="T628" s="38"/>
      <c r="U628" s="38"/>
      <c r="V628" s="38"/>
      <c r="W628" s="38"/>
      <c r="X628" s="38"/>
      <c r="Y628" s="38"/>
      <c r="Z628" s="38"/>
    </row>
    <row r="629" spans="1:26" ht="14.25" customHeight="1" x14ac:dyDescent="0.3">
      <c r="A629" s="36"/>
      <c r="B629" s="37"/>
      <c r="C629" s="37"/>
      <c r="D629" s="37"/>
      <c r="E629" s="37"/>
      <c r="F629" s="37"/>
      <c r="G629" s="37"/>
      <c r="H629" s="37"/>
      <c r="I629" s="37"/>
      <c r="J629" s="37"/>
      <c r="K629" s="38"/>
      <c r="L629" s="38"/>
      <c r="M629" s="38"/>
      <c r="N629" s="38"/>
      <c r="O629" s="38"/>
      <c r="P629" s="38"/>
      <c r="Q629" s="38"/>
      <c r="R629" s="38"/>
      <c r="S629" s="38"/>
      <c r="T629" s="38"/>
      <c r="U629" s="38"/>
      <c r="V629" s="38"/>
      <c r="W629" s="38"/>
      <c r="X629" s="38"/>
      <c r="Y629" s="38"/>
      <c r="Z629" s="38"/>
    </row>
    <row r="630" spans="1:26" ht="14.25" customHeight="1" x14ac:dyDescent="0.3">
      <c r="A630" s="36"/>
      <c r="B630" s="37"/>
      <c r="C630" s="37"/>
      <c r="D630" s="37"/>
      <c r="E630" s="37"/>
      <c r="F630" s="37"/>
      <c r="G630" s="37"/>
      <c r="H630" s="37"/>
      <c r="I630" s="37"/>
      <c r="J630" s="37"/>
      <c r="K630" s="38"/>
      <c r="L630" s="38"/>
      <c r="M630" s="38"/>
      <c r="N630" s="38"/>
      <c r="O630" s="38"/>
      <c r="P630" s="38"/>
      <c r="Q630" s="38"/>
      <c r="R630" s="38"/>
      <c r="S630" s="38"/>
      <c r="T630" s="38"/>
      <c r="U630" s="38"/>
      <c r="V630" s="38"/>
      <c r="W630" s="38"/>
      <c r="X630" s="38"/>
      <c r="Y630" s="38"/>
      <c r="Z630" s="38"/>
    </row>
    <row r="631" spans="1:26" ht="14.25" customHeight="1" x14ac:dyDescent="0.3">
      <c r="A631" s="36"/>
      <c r="B631" s="37"/>
      <c r="C631" s="37"/>
      <c r="D631" s="37"/>
      <c r="E631" s="37"/>
      <c r="F631" s="37"/>
      <c r="G631" s="37"/>
      <c r="H631" s="37"/>
      <c r="I631" s="37"/>
      <c r="J631" s="37"/>
      <c r="K631" s="38"/>
      <c r="L631" s="38"/>
      <c r="M631" s="38"/>
      <c r="N631" s="38"/>
      <c r="O631" s="38"/>
      <c r="P631" s="38"/>
      <c r="Q631" s="38"/>
      <c r="R631" s="38"/>
      <c r="S631" s="38"/>
      <c r="T631" s="38"/>
      <c r="U631" s="38"/>
      <c r="V631" s="38"/>
      <c r="W631" s="38"/>
      <c r="X631" s="38"/>
      <c r="Y631" s="38"/>
      <c r="Z631" s="38"/>
    </row>
    <row r="632" spans="1:26" ht="14.25" customHeight="1" x14ac:dyDescent="0.3">
      <c r="A632" s="36"/>
      <c r="B632" s="37"/>
      <c r="C632" s="37"/>
      <c r="D632" s="37"/>
      <c r="E632" s="37"/>
      <c r="F632" s="37"/>
      <c r="G632" s="37"/>
      <c r="H632" s="37"/>
      <c r="I632" s="37"/>
      <c r="J632" s="37"/>
      <c r="K632" s="38"/>
      <c r="L632" s="38"/>
      <c r="M632" s="38"/>
      <c r="N632" s="38"/>
      <c r="O632" s="38"/>
      <c r="P632" s="38"/>
      <c r="Q632" s="38"/>
      <c r="R632" s="38"/>
      <c r="S632" s="38"/>
      <c r="T632" s="38"/>
      <c r="U632" s="38"/>
      <c r="V632" s="38"/>
      <c r="W632" s="38"/>
      <c r="X632" s="38"/>
      <c r="Y632" s="38"/>
      <c r="Z632" s="38"/>
    </row>
    <row r="633" spans="1:26" ht="14.25" customHeight="1" x14ac:dyDescent="0.3">
      <c r="A633" s="36"/>
      <c r="B633" s="37"/>
      <c r="C633" s="37"/>
      <c r="D633" s="37"/>
      <c r="E633" s="37"/>
      <c r="F633" s="37"/>
      <c r="G633" s="37"/>
      <c r="H633" s="37"/>
      <c r="I633" s="37"/>
      <c r="J633" s="37"/>
      <c r="K633" s="38"/>
      <c r="L633" s="38"/>
      <c r="M633" s="38"/>
      <c r="N633" s="38"/>
      <c r="O633" s="38"/>
      <c r="P633" s="38"/>
      <c r="Q633" s="38"/>
      <c r="R633" s="38"/>
      <c r="S633" s="38"/>
      <c r="T633" s="38"/>
      <c r="U633" s="38"/>
      <c r="V633" s="38"/>
      <c r="W633" s="38"/>
      <c r="X633" s="38"/>
      <c r="Y633" s="38"/>
      <c r="Z633" s="38"/>
    </row>
    <row r="634" spans="1:26" ht="14.25" customHeight="1" x14ac:dyDescent="0.3">
      <c r="A634" s="36"/>
      <c r="B634" s="37"/>
      <c r="C634" s="37"/>
      <c r="D634" s="37"/>
      <c r="E634" s="37"/>
      <c r="F634" s="37"/>
      <c r="G634" s="37"/>
      <c r="H634" s="37"/>
      <c r="I634" s="37"/>
      <c r="J634" s="37"/>
      <c r="K634" s="38"/>
      <c r="L634" s="38"/>
      <c r="M634" s="38"/>
      <c r="N634" s="38"/>
      <c r="O634" s="38"/>
      <c r="P634" s="38"/>
      <c r="Q634" s="38"/>
      <c r="R634" s="38"/>
      <c r="S634" s="38"/>
      <c r="T634" s="38"/>
      <c r="U634" s="38"/>
      <c r="V634" s="38"/>
      <c r="W634" s="38"/>
      <c r="X634" s="38"/>
      <c r="Y634" s="38"/>
      <c r="Z634" s="38"/>
    </row>
    <row r="635" spans="1:26" ht="14.25" customHeight="1" x14ac:dyDescent="0.3">
      <c r="A635" s="36"/>
      <c r="B635" s="37"/>
      <c r="C635" s="37"/>
      <c r="D635" s="37"/>
      <c r="E635" s="37"/>
      <c r="F635" s="37"/>
      <c r="G635" s="37"/>
      <c r="H635" s="37"/>
      <c r="I635" s="37"/>
      <c r="J635" s="37"/>
      <c r="K635" s="38"/>
      <c r="L635" s="38"/>
      <c r="M635" s="38"/>
      <c r="N635" s="38"/>
      <c r="O635" s="38"/>
      <c r="P635" s="38"/>
      <c r="Q635" s="38"/>
      <c r="R635" s="38"/>
      <c r="S635" s="38"/>
      <c r="T635" s="38"/>
      <c r="U635" s="38"/>
      <c r="V635" s="38"/>
      <c r="W635" s="38"/>
      <c r="X635" s="38"/>
      <c r="Y635" s="38"/>
      <c r="Z635" s="38"/>
    </row>
    <row r="636" spans="1:26" ht="14.25" customHeight="1" x14ac:dyDescent="0.3">
      <c r="A636" s="36"/>
      <c r="B636" s="37"/>
      <c r="C636" s="37"/>
      <c r="D636" s="37"/>
      <c r="E636" s="37"/>
      <c r="F636" s="37"/>
      <c r="G636" s="37"/>
      <c r="H636" s="37"/>
      <c r="I636" s="37"/>
      <c r="J636" s="37"/>
      <c r="K636" s="38"/>
      <c r="L636" s="38"/>
      <c r="M636" s="38"/>
      <c r="N636" s="38"/>
      <c r="O636" s="38"/>
      <c r="P636" s="38"/>
      <c r="Q636" s="38"/>
      <c r="R636" s="38"/>
      <c r="S636" s="38"/>
      <c r="T636" s="38"/>
      <c r="U636" s="38"/>
      <c r="V636" s="38"/>
      <c r="W636" s="38"/>
      <c r="X636" s="38"/>
      <c r="Y636" s="38"/>
      <c r="Z636" s="38"/>
    </row>
    <row r="637" spans="1:26" ht="14.25" customHeight="1" x14ac:dyDescent="0.3">
      <c r="A637" s="36"/>
      <c r="B637" s="37"/>
      <c r="C637" s="37"/>
      <c r="D637" s="37"/>
      <c r="E637" s="37"/>
      <c r="F637" s="37"/>
      <c r="G637" s="37"/>
      <c r="H637" s="37"/>
      <c r="I637" s="37"/>
      <c r="J637" s="37"/>
      <c r="K637" s="38"/>
      <c r="L637" s="38"/>
      <c r="M637" s="38"/>
      <c r="N637" s="38"/>
      <c r="O637" s="38"/>
      <c r="P637" s="38"/>
      <c r="Q637" s="38"/>
      <c r="R637" s="38"/>
      <c r="S637" s="38"/>
      <c r="T637" s="38"/>
      <c r="U637" s="38"/>
      <c r="V637" s="38"/>
      <c r="W637" s="38"/>
      <c r="X637" s="38"/>
      <c r="Y637" s="38"/>
      <c r="Z637" s="38"/>
    </row>
    <row r="638" spans="1:26" ht="14.25" customHeight="1" x14ac:dyDescent="0.3">
      <c r="A638" s="36"/>
      <c r="B638" s="37"/>
      <c r="C638" s="37"/>
      <c r="D638" s="37"/>
      <c r="E638" s="37"/>
      <c r="F638" s="37"/>
      <c r="G638" s="37"/>
      <c r="H638" s="37"/>
      <c r="I638" s="37"/>
      <c r="J638" s="37"/>
      <c r="K638" s="38"/>
      <c r="L638" s="38"/>
      <c r="M638" s="38"/>
      <c r="N638" s="38"/>
      <c r="O638" s="38"/>
      <c r="P638" s="38"/>
      <c r="Q638" s="38"/>
      <c r="R638" s="38"/>
      <c r="S638" s="38"/>
      <c r="T638" s="38"/>
      <c r="U638" s="38"/>
      <c r="V638" s="38"/>
      <c r="W638" s="38"/>
      <c r="X638" s="38"/>
      <c r="Y638" s="38"/>
      <c r="Z638" s="38"/>
    </row>
    <row r="639" spans="1:26" ht="14.25" customHeight="1" x14ac:dyDescent="0.3">
      <c r="A639" s="36"/>
      <c r="B639" s="37"/>
      <c r="C639" s="37"/>
      <c r="D639" s="37"/>
      <c r="E639" s="37"/>
      <c r="F639" s="37"/>
      <c r="G639" s="37"/>
      <c r="H639" s="37"/>
      <c r="I639" s="37"/>
      <c r="J639" s="37"/>
      <c r="K639" s="38"/>
      <c r="L639" s="38"/>
      <c r="M639" s="38"/>
      <c r="N639" s="38"/>
      <c r="O639" s="38"/>
      <c r="P639" s="38"/>
      <c r="Q639" s="38"/>
      <c r="R639" s="38"/>
      <c r="S639" s="38"/>
      <c r="T639" s="38"/>
      <c r="U639" s="38"/>
      <c r="V639" s="38"/>
      <c r="W639" s="38"/>
      <c r="X639" s="38"/>
      <c r="Y639" s="38"/>
      <c r="Z639" s="38"/>
    </row>
    <row r="640" spans="1:26" ht="14.25" customHeight="1" x14ac:dyDescent="0.3">
      <c r="A640" s="36"/>
      <c r="B640" s="37"/>
      <c r="C640" s="37"/>
      <c r="D640" s="37"/>
      <c r="E640" s="37"/>
      <c r="F640" s="37"/>
      <c r="G640" s="37"/>
      <c r="H640" s="37"/>
      <c r="I640" s="37"/>
      <c r="J640" s="37"/>
      <c r="K640" s="38"/>
      <c r="L640" s="38"/>
      <c r="M640" s="38"/>
      <c r="N640" s="38"/>
      <c r="O640" s="38"/>
      <c r="P640" s="38"/>
      <c r="Q640" s="38"/>
      <c r="R640" s="38"/>
      <c r="S640" s="38"/>
      <c r="T640" s="38"/>
      <c r="U640" s="38"/>
      <c r="V640" s="38"/>
      <c r="W640" s="38"/>
      <c r="X640" s="38"/>
      <c r="Y640" s="38"/>
      <c r="Z640" s="38"/>
    </row>
    <row r="641" spans="1:26" ht="14.25" customHeight="1" x14ac:dyDescent="0.3">
      <c r="A641" s="36"/>
      <c r="B641" s="37"/>
      <c r="C641" s="37"/>
      <c r="D641" s="37"/>
      <c r="E641" s="37"/>
      <c r="F641" s="37"/>
      <c r="G641" s="37"/>
      <c r="H641" s="37"/>
      <c r="I641" s="37"/>
      <c r="J641" s="37"/>
      <c r="K641" s="38"/>
      <c r="L641" s="38"/>
      <c r="M641" s="38"/>
      <c r="N641" s="38"/>
      <c r="O641" s="38"/>
      <c r="P641" s="38"/>
      <c r="Q641" s="38"/>
      <c r="R641" s="38"/>
      <c r="S641" s="38"/>
      <c r="T641" s="38"/>
      <c r="U641" s="38"/>
      <c r="V641" s="38"/>
      <c r="W641" s="38"/>
      <c r="X641" s="38"/>
      <c r="Y641" s="38"/>
      <c r="Z641" s="38"/>
    </row>
    <row r="642" spans="1:26" ht="14.25" customHeight="1" x14ac:dyDescent="0.3">
      <c r="A642" s="36"/>
      <c r="B642" s="37"/>
      <c r="C642" s="37"/>
      <c r="D642" s="37"/>
      <c r="E642" s="37"/>
      <c r="F642" s="37"/>
      <c r="G642" s="37"/>
      <c r="H642" s="37"/>
      <c r="I642" s="37"/>
      <c r="J642" s="37"/>
      <c r="K642" s="38"/>
      <c r="L642" s="38"/>
      <c r="M642" s="38"/>
      <c r="N642" s="38"/>
      <c r="O642" s="38"/>
      <c r="P642" s="38"/>
      <c r="Q642" s="38"/>
      <c r="R642" s="38"/>
      <c r="S642" s="38"/>
      <c r="T642" s="38"/>
      <c r="U642" s="38"/>
      <c r="V642" s="38"/>
      <c r="W642" s="38"/>
      <c r="X642" s="38"/>
      <c r="Y642" s="38"/>
      <c r="Z642" s="38"/>
    </row>
    <row r="643" spans="1:26" ht="14.25" customHeight="1" x14ac:dyDescent="0.3">
      <c r="A643" s="36"/>
      <c r="B643" s="37"/>
      <c r="C643" s="37"/>
      <c r="D643" s="37"/>
      <c r="E643" s="37"/>
      <c r="F643" s="37"/>
      <c r="G643" s="37"/>
      <c r="H643" s="37"/>
      <c r="I643" s="37"/>
      <c r="J643" s="37"/>
      <c r="K643" s="38"/>
      <c r="L643" s="38"/>
      <c r="M643" s="38"/>
      <c r="N643" s="38"/>
      <c r="O643" s="38"/>
      <c r="P643" s="38"/>
      <c r="Q643" s="38"/>
      <c r="R643" s="38"/>
      <c r="S643" s="38"/>
      <c r="T643" s="38"/>
      <c r="U643" s="38"/>
      <c r="V643" s="38"/>
      <c r="W643" s="38"/>
      <c r="X643" s="38"/>
      <c r="Y643" s="38"/>
      <c r="Z643" s="38"/>
    </row>
    <row r="644" spans="1:26" ht="14.25" customHeight="1" x14ac:dyDescent="0.3">
      <c r="A644" s="36"/>
      <c r="B644" s="37"/>
      <c r="C644" s="37"/>
      <c r="D644" s="37"/>
      <c r="E644" s="37"/>
      <c r="F644" s="37"/>
      <c r="G644" s="37"/>
      <c r="H644" s="37"/>
      <c r="I644" s="37"/>
      <c r="J644" s="37"/>
      <c r="K644" s="38"/>
      <c r="L644" s="38"/>
      <c r="M644" s="38"/>
      <c r="N644" s="38"/>
      <c r="O644" s="38"/>
      <c r="P644" s="38"/>
      <c r="Q644" s="38"/>
      <c r="R644" s="38"/>
      <c r="S644" s="38"/>
      <c r="T644" s="38"/>
      <c r="U644" s="38"/>
      <c r="V644" s="38"/>
      <c r="W644" s="38"/>
      <c r="X644" s="38"/>
      <c r="Y644" s="38"/>
      <c r="Z644" s="38"/>
    </row>
    <row r="645" spans="1:26" ht="14.25" customHeight="1" x14ac:dyDescent="0.3">
      <c r="A645" s="36"/>
      <c r="B645" s="37"/>
      <c r="C645" s="37"/>
      <c r="D645" s="37"/>
      <c r="E645" s="37"/>
      <c r="F645" s="37"/>
      <c r="G645" s="37"/>
      <c r="H645" s="37"/>
      <c r="I645" s="37"/>
      <c r="J645" s="37"/>
      <c r="K645" s="38"/>
      <c r="L645" s="38"/>
      <c r="M645" s="38"/>
      <c r="N645" s="38"/>
      <c r="O645" s="38"/>
      <c r="P645" s="38"/>
      <c r="Q645" s="38"/>
      <c r="R645" s="38"/>
      <c r="S645" s="38"/>
      <c r="T645" s="38"/>
      <c r="U645" s="38"/>
      <c r="V645" s="38"/>
      <c r="W645" s="38"/>
      <c r="X645" s="38"/>
      <c r="Y645" s="38"/>
      <c r="Z645" s="38"/>
    </row>
    <row r="646" spans="1:26" ht="14.25" customHeight="1" x14ac:dyDescent="0.3">
      <c r="A646" s="36"/>
      <c r="B646" s="37"/>
      <c r="C646" s="37"/>
      <c r="D646" s="37"/>
      <c r="E646" s="37"/>
      <c r="F646" s="37"/>
      <c r="G646" s="37"/>
      <c r="H646" s="37"/>
      <c r="I646" s="37"/>
      <c r="J646" s="37"/>
      <c r="K646" s="38"/>
      <c r="L646" s="38"/>
      <c r="M646" s="38"/>
      <c r="N646" s="38"/>
      <c r="O646" s="38"/>
      <c r="P646" s="38"/>
      <c r="Q646" s="38"/>
      <c r="R646" s="38"/>
      <c r="S646" s="38"/>
      <c r="T646" s="38"/>
      <c r="U646" s="38"/>
      <c r="V646" s="38"/>
      <c r="W646" s="38"/>
      <c r="X646" s="38"/>
      <c r="Y646" s="38"/>
      <c r="Z646" s="38"/>
    </row>
    <row r="647" spans="1:26" ht="14.25" customHeight="1" x14ac:dyDescent="0.3">
      <c r="A647" s="36"/>
      <c r="B647" s="37"/>
      <c r="C647" s="37"/>
      <c r="D647" s="37"/>
      <c r="E647" s="37"/>
      <c r="F647" s="37"/>
      <c r="G647" s="37"/>
      <c r="H647" s="37"/>
      <c r="I647" s="37"/>
      <c r="J647" s="37"/>
      <c r="K647" s="38"/>
      <c r="L647" s="38"/>
      <c r="M647" s="38"/>
      <c r="N647" s="38"/>
      <c r="O647" s="38"/>
      <c r="P647" s="38"/>
      <c r="Q647" s="38"/>
      <c r="R647" s="38"/>
      <c r="S647" s="38"/>
      <c r="T647" s="38"/>
      <c r="U647" s="38"/>
      <c r="V647" s="38"/>
      <c r="W647" s="38"/>
      <c r="X647" s="38"/>
      <c r="Y647" s="38"/>
      <c r="Z647" s="38"/>
    </row>
    <row r="648" spans="1:26" ht="14.25" customHeight="1" x14ac:dyDescent="0.3">
      <c r="A648" s="36"/>
      <c r="B648" s="37"/>
      <c r="C648" s="37"/>
      <c r="D648" s="37"/>
      <c r="E648" s="37"/>
      <c r="F648" s="37"/>
      <c r="G648" s="37"/>
      <c r="H648" s="37"/>
      <c r="I648" s="37"/>
      <c r="J648" s="37"/>
      <c r="K648" s="38"/>
      <c r="L648" s="38"/>
      <c r="M648" s="38"/>
      <c r="N648" s="38"/>
      <c r="O648" s="38"/>
      <c r="P648" s="38"/>
      <c r="Q648" s="38"/>
      <c r="R648" s="38"/>
      <c r="S648" s="38"/>
      <c r="T648" s="38"/>
      <c r="U648" s="38"/>
      <c r="V648" s="38"/>
      <c r="W648" s="38"/>
      <c r="X648" s="38"/>
      <c r="Y648" s="38"/>
      <c r="Z648" s="38"/>
    </row>
    <row r="649" spans="1:26" ht="14.25" customHeight="1" x14ac:dyDescent="0.3">
      <c r="A649" s="36"/>
      <c r="B649" s="37"/>
      <c r="C649" s="37"/>
      <c r="D649" s="37"/>
      <c r="E649" s="37"/>
      <c r="F649" s="37"/>
      <c r="G649" s="37"/>
      <c r="H649" s="37"/>
      <c r="I649" s="37"/>
      <c r="J649" s="37"/>
      <c r="K649" s="38"/>
      <c r="L649" s="38"/>
      <c r="M649" s="38"/>
      <c r="N649" s="38"/>
      <c r="O649" s="38"/>
      <c r="P649" s="38"/>
      <c r="Q649" s="38"/>
      <c r="R649" s="38"/>
      <c r="S649" s="38"/>
      <c r="T649" s="38"/>
      <c r="U649" s="38"/>
      <c r="V649" s="38"/>
      <c r="W649" s="38"/>
      <c r="X649" s="38"/>
      <c r="Y649" s="38"/>
      <c r="Z649" s="38"/>
    </row>
    <row r="650" spans="1:26" ht="14.25" customHeight="1" x14ac:dyDescent="0.3">
      <c r="A650" s="36"/>
      <c r="B650" s="37"/>
      <c r="C650" s="37"/>
      <c r="D650" s="37"/>
      <c r="E650" s="37"/>
      <c r="F650" s="37"/>
      <c r="G650" s="37"/>
      <c r="H650" s="37"/>
      <c r="I650" s="37"/>
      <c r="J650" s="37"/>
      <c r="K650" s="38"/>
      <c r="L650" s="38"/>
      <c r="M650" s="38"/>
      <c r="N650" s="38"/>
      <c r="O650" s="38"/>
      <c r="P650" s="38"/>
      <c r="Q650" s="38"/>
      <c r="R650" s="38"/>
      <c r="S650" s="38"/>
      <c r="T650" s="38"/>
      <c r="U650" s="38"/>
      <c r="V650" s="38"/>
      <c r="W650" s="38"/>
      <c r="X650" s="38"/>
      <c r="Y650" s="38"/>
      <c r="Z650" s="38"/>
    </row>
    <row r="651" spans="1:26" ht="14.25" customHeight="1" x14ac:dyDescent="0.3">
      <c r="A651" s="36"/>
      <c r="B651" s="37"/>
      <c r="C651" s="37"/>
      <c r="D651" s="37"/>
      <c r="E651" s="37"/>
      <c r="F651" s="37"/>
      <c r="G651" s="37"/>
      <c r="H651" s="37"/>
      <c r="I651" s="37"/>
      <c r="J651" s="37"/>
      <c r="K651" s="38"/>
      <c r="L651" s="38"/>
      <c r="M651" s="38"/>
      <c r="N651" s="38"/>
      <c r="O651" s="38"/>
      <c r="P651" s="38"/>
      <c r="Q651" s="38"/>
      <c r="R651" s="38"/>
      <c r="S651" s="38"/>
      <c r="T651" s="38"/>
      <c r="U651" s="38"/>
      <c r="V651" s="38"/>
      <c r="W651" s="38"/>
      <c r="X651" s="38"/>
      <c r="Y651" s="38"/>
      <c r="Z651" s="38"/>
    </row>
    <row r="652" spans="1:26" ht="14.25" customHeight="1" x14ac:dyDescent="0.3">
      <c r="A652" s="36"/>
      <c r="B652" s="37"/>
      <c r="C652" s="37"/>
      <c r="D652" s="37"/>
      <c r="E652" s="37"/>
      <c r="F652" s="37"/>
      <c r="G652" s="37"/>
      <c r="H652" s="37"/>
      <c r="I652" s="37"/>
      <c r="J652" s="37"/>
      <c r="K652" s="38"/>
      <c r="L652" s="38"/>
      <c r="M652" s="38"/>
      <c r="N652" s="38"/>
      <c r="O652" s="38"/>
      <c r="P652" s="38"/>
      <c r="Q652" s="38"/>
      <c r="R652" s="38"/>
      <c r="S652" s="38"/>
      <c r="T652" s="38"/>
      <c r="U652" s="38"/>
      <c r="V652" s="38"/>
      <c r="W652" s="38"/>
      <c r="X652" s="38"/>
      <c r="Y652" s="38"/>
      <c r="Z652" s="38"/>
    </row>
    <row r="653" spans="1:26" ht="14.25" customHeight="1" x14ac:dyDescent="0.3">
      <c r="A653" s="36"/>
      <c r="B653" s="37"/>
      <c r="C653" s="37"/>
      <c r="D653" s="37"/>
      <c r="E653" s="37"/>
      <c r="F653" s="37"/>
      <c r="G653" s="37"/>
      <c r="H653" s="37"/>
      <c r="I653" s="37"/>
      <c r="J653" s="37"/>
      <c r="K653" s="38"/>
      <c r="L653" s="38"/>
      <c r="M653" s="38"/>
      <c r="N653" s="38"/>
      <c r="O653" s="38"/>
      <c r="P653" s="38"/>
      <c r="Q653" s="38"/>
      <c r="R653" s="38"/>
      <c r="S653" s="38"/>
      <c r="T653" s="38"/>
      <c r="U653" s="38"/>
      <c r="V653" s="38"/>
      <c r="W653" s="38"/>
      <c r="X653" s="38"/>
      <c r="Y653" s="38"/>
      <c r="Z653" s="38"/>
    </row>
    <row r="654" spans="1:26" ht="14.25" customHeight="1" x14ac:dyDescent="0.3">
      <c r="A654" s="36"/>
      <c r="B654" s="37"/>
      <c r="C654" s="37"/>
      <c r="D654" s="37"/>
      <c r="E654" s="37"/>
      <c r="F654" s="37"/>
      <c r="G654" s="37"/>
      <c r="H654" s="37"/>
      <c r="I654" s="37"/>
      <c r="J654" s="37"/>
      <c r="K654" s="38"/>
      <c r="L654" s="38"/>
      <c r="M654" s="38"/>
      <c r="N654" s="38"/>
      <c r="O654" s="38"/>
      <c r="P654" s="38"/>
      <c r="Q654" s="38"/>
      <c r="R654" s="38"/>
      <c r="S654" s="38"/>
      <c r="T654" s="38"/>
      <c r="U654" s="38"/>
      <c r="V654" s="38"/>
      <c r="W654" s="38"/>
      <c r="X654" s="38"/>
      <c r="Y654" s="38"/>
      <c r="Z654" s="38"/>
    </row>
    <row r="655" spans="1:26" ht="14.25" customHeight="1" x14ac:dyDescent="0.3">
      <c r="A655" s="36"/>
      <c r="B655" s="37"/>
      <c r="C655" s="37"/>
      <c r="D655" s="37"/>
      <c r="E655" s="37"/>
      <c r="F655" s="37"/>
      <c r="G655" s="37"/>
      <c r="H655" s="37"/>
      <c r="I655" s="37"/>
      <c r="J655" s="37"/>
      <c r="K655" s="38"/>
      <c r="L655" s="38"/>
      <c r="M655" s="38"/>
      <c r="N655" s="38"/>
      <c r="O655" s="38"/>
      <c r="P655" s="38"/>
      <c r="Q655" s="38"/>
      <c r="R655" s="38"/>
      <c r="S655" s="38"/>
      <c r="T655" s="38"/>
      <c r="U655" s="38"/>
      <c r="V655" s="38"/>
      <c r="W655" s="38"/>
      <c r="X655" s="38"/>
      <c r="Y655" s="38"/>
      <c r="Z655" s="38"/>
    </row>
    <row r="656" spans="1:26" ht="14.25" customHeight="1" x14ac:dyDescent="0.3">
      <c r="A656" s="36"/>
      <c r="B656" s="37"/>
      <c r="C656" s="37"/>
      <c r="D656" s="37"/>
      <c r="E656" s="37"/>
      <c r="F656" s="37"/>
      <c r="G656" s="37"/>
      <c r="H656" s="37"/>
      <c r="I656" s="37"/>
      <c r="J656" s="37"/>
      <c r="K656" s="38"/>
      <c r="L656" s="38"/>
      <c r="M656" s="38"/>
      <c r="N656" s="38"/>
      <c r="O656" s="38"/>
      <c r="P656" s="38"/>
      <c r="Q656" s="38"/>
      <c r="R656" s="38"/>
      <c r="S656" s="38"/>
      <c r="T656" s="38"/>
      <c r="U656" s="38"/>
      <c r="V656" s="38"/>
      <c r="W656" s="38"/>
      <c r="X656" s="38"/>
      <c r="Y656" s="38"/>
      <c r="Z656" s="38"/>
    </row>
    <row r="657" spans="1:26" ht="14.25" customHeight="1" x14ac:dyDescent="0.3">
      <c r="A657" s="36"/>
      <c r="B657" s="37"/>
      <c r="C657" s="37"/>
      <c r="D657" s="37"/>
      <c r="E657" s="37"/>
      <c r="F657" s="37"/>
      <c r="G657" s="37"/>
      <c r="H657" s="37"/>
      <c r="I657" s="37"/>
      <c r="J657" s="37"/>
      <c r="K657" s="38"/>
      <c r="L657" s="38"/>
      <c r="M657" s="38"/>
      <c r="N657" s="38"/>
      <c r="O657" s="38"/>
      <c r="P657" s="38"/>
      <c r="Q657" s="38"/>
      <c r="R657" s="38"/>
      <c r="S657" s="38"/>
      <c r="T657" s="38"/>
      <c r="U657" s="38"/>
      <c r="V657" s="38"/>
      <c r="W657" s="38"/>
      <c r="X657" s="38"/>
      <c r="Y657" s="38"/>
      <c r="Z657" s="38"/>
    </row>
    <row r="658" spans="1:26" ht="14.25" customHeight="1" x14ac:dyDescent="0.3">
      <c r="A658" s="36"/>
      <c r="B658" s="37"/>
      <c r="C658" s="37"/>
      <c r="D658" s="37"/>
      <c r="E658" s="37"/>
      <c r="F658" s="37"/>
      <c r="G658" s="37"/>
      <c r="H658" s="37"/>
      <c r="I658" s="37"/>
      <c r="J658" s="37"/>
      <c r="K658" s="38"/>
      <c r="L658" s="38"/>
      <c r="M658" s="38"/>
      <c r="N658" s="38"/>
      <c r="O658" s="38"/>
      <c r="P658" s="38"/>
      <c r="Q658" s="38"/>
      <c r="R658" s="38"/>
      <c r="S658" s="38"/>
      <c r="T658" s="38"/>
      <c r="U658" s="38"/>
      <c r="V658" s="38"/>
      <c r="W658" s="38"/>
      <c r="X658" s="38"/>
      <c r="Y658" s="38"/>
      <c r="Z658" s="38"/>
    </row>
    <row r="659" spans="1:26" ht="14.25" customHeight="1" x14ac:dyDescent="0.3">
      <c r="A659" s="36"/>
      <c r="B659" s="37"/>
      <c r="C659" s="37"/>
      <c r="D659" s="37"/>
      <c r="E659" s="37"/>
      <c r="F659" s="37"/>
      <c r="G659" s="37"/>
      <c r="H659" s="37"/>
      <c r="I659" s="37"/>
      <c r="J659" s="37"/>
      <c r="K659" s="38"/>
      <c r="L659" s="38"/>
      <c r="M659" s="38"/>
      <c r="N659" s="38"/>
      <c r="O659" s="38"/>
      <c r="P659" s="38"/>
      <c r="Q659" s="38"/>
      <c r="R659" s="38"/>
      <c r="S659" s="38"/>
      <c r="T659" s="38"/>
      <c r="U659" s="38"/>
      <c r="V659" s="38"/>
      <c r="W659" s="38"/>
      <c r="X659" s="38"/>
      <c r="Y659" s="38"/>
      <c r="Z659" s="38"/>
    </row>
    <row r="660" spans="1:26" ht="14.25" customHeight="1" x14ac:dyDescent="0.3">
      <c r="A660" s="36"/>
      <c r="B660" s="37"/>
      <c r="C660" s="37"/>
      <c r="D660" s="37"/>
      <c r="E660" s="37"/>
      <c r="F660" s="37"/>
      <c r="G660" s="37"/>
      <c r="H660" s="37"/>
      <c r="I660" s="37"/>
      <c r="J660" s="37"/>
      <c r="K660" s="38"/>
      <c r="L660" s="38"/>
      <c r="M660" s="38"/>
      <c r="N660" s="38"/>
      <c r="O660" s="38"/>
      <c r="P660" s="38"/>
      <c r="Q660" s="38"/>
      <c r="R660" s="38"/>
      <c r="S660" s="38"/>
      <c r="T660" s="38"/>
      <c r="U660" s="38"/>
      <c r="V660" s="38"/>
      <c r="W660" s="38"/>
      <c r="X660" s="38"/>
      <c r="Y660" s="38"/>
      <c r="Z660" s="38"/>
    </row>
    <row r="661" spans="1:26" ht="14.25" customHeight="1" x14ac:dyDescent="0.3">
      <c r="A661" s="36"/>
      <c r="B661" s="37"/>
      <c r="C661" s="37"/>
      <c r="D661" s="37"/>
      <c r="E661" s="37"/>
      <c r="F661" s="37"/>
      <c r="G661" s="37"/>
      <c r="H661" s="37"/>
      <c r="I661" s="37"/>
      <c r="J661" s="37"/>
      <c r="K661" s="38"/>
      <c r="L661" s="38"/>
      <c r="M661" s="38"/>
      <c r="N661" s="38"/>
      <c r="O661" s="38"/>
      <c r="P661" s="38"/>
      <c r="Q661" s="38"/>
      <c r="R661" s="38"/>
      <c r="S661" s="38"/>
      <c r="T661" s="38"/>
      <c r="U661" s="38"/>
      <c r="V661" s="38"/>
      <c r="W661" s="38"/>
      <c r="X661" s="38"/>
      <c r="Y661" s="38"/>
      <c r="Z661" s="38"/>
    </row>
    <row r="662" spans="1:26" ht="14.25" customHeight="1" x14ac:dyDescent="0.3">
      <c r="A662" s="36"/>
      <c r="B662" s="37"/>
      <c r="C662" s="37"/>
      <c r="D662" s="37"/>
      <c r="E662" s="37"/>
      <c r="F662" s="37"/>
      <c r="G662" s="37"/>
      <c r="H662" s="37"/>
      <c r="I662" s="37"/>
      <c r="J662" s="37"/>
      <c r="K662" s="38"/>
      <c r="L662" s="38"/>
      <c r="M662" s="38"/>
      <c r="N662" s="38"/>
      <c r="O662" s="38"/>
      <c r="P662" s="38"/>
      <c r="Q662" s="38"/>
      <c r="R662" s="38"/>
      <c r="S662" s="38"/>
      <c r="T662" s="38"/>
      <c r="U662" s="38"/>
      <c r="V662" s="38"/>
      <c r="W662" s="38"/>
      <c r="X662" s="38"/>
      <c r="Y662" s="38"/>
      <c r="Z662" s="38"/>
    </row>
    <row r="663" spans="1:26" ht="14.25" customHeight="1" x14ac:dyDescent="0.3">
      <c r="A663" s="36"/>
      <c r="B663" s="37"/>
      <c r="C663" s="37"/>
      <c r="D663" s="37"/>
      <c r="E663" s="37"/>
      <c r="F663" s="37"/>
      <c r="G663" s="37"/>
      <c r="H663" s="37"/>
      <c r="I663" s="37"/>
      <c r="J663" s="37"/>
      <c r="K663" s="38"/>
      <c r="L663" s="38"/>
      <c r="M663" s="38"/>
      <c r="N663" s="38"/>
      <c r="O663" s="38"/>
      <c r="P663" s="38"/>
      <c r="Q663" s="38"/>
      <c r="R663" s="38"/>
      <c r="S663" s="38"/>
      <c r="T663" s="38"/>
      <c r="U663" s="38"/>
      <c r="V663" s="38"/>
      <c r="W663" s="38"/>
      <c r="X663" s="38"/>
      <c r="Y663" s="38"/>
      <c r="Z663" s="38"/>
    </row>
    <row r="664" spans="1:26" ht="14.25" customHeight="1" x14ac:dyDescent="0.3">
      <c r="A664" s="36"/>
      <c r="B664" s="37"/>
      <c r="C664" s="37"/>
      <c r="D664" s="37"/>
      <c r="E664" s="37"/>
      <c r="F664" s="37"/>
      <c r="G664" s="37"/>
      <c r="H664" s="37"/>
      <c r="I664" s="37"/>
      <c r="J664" s="37"/>
      <c r="K664" s="38"/>
      <c r="L664" s="38"/>
      <c r="M664" s="38"/>
      <c r="N664" s="38"/>
      <c r="O664" s="38"/>
      <c r="P664" s="38"/>
      <c r="Q664" s="38"/>
      <c r="R664" s="38"/>
      <c r="S664" s="38"/>
      <c r="T664" s="38"/>
      <c r="U664" s="38"/>
      <c r="V664" s="38"/>
      <c r="W664" s="38"/>
      <c r="X664" s="38"/>
      <c r="Y664" s="38"/>
      <c r="Z664" s="38"/>
    </row>
    <row r="665" spans="1:26" ht="14.25" customHeight="1" x14ac:dyDescent="0.3">
      <c r="A665" s="36"/>
      <c r="B665" s="37"/>
      <c r="C665" s="37"/>
      <c r="D665" s="37"/>
      <c r="E665" s="37"/>
      <c r="F665" s="37"/>
      <c r="G665" s="37"/>
      <c r="H665" s="37"/>
      <c r="I665" s="37"/>
      <c r="J665" s="37"/>
      <c r="K665" s="38"/>
      <c r="L665" s="38"/>
      <c r="M665" s="38"/>
      <c r="N665" s="38"/>
      <c r="O665" s="38"/>
      <c r="P665" s="38"/>
      <c r="Q665" s="38"/>
      <c r="R665" s="38"/>
      <c r="S665" s="38"/>
      <c r="T665" s="38"/>
      <c r="U665" s="38"/>
      <c r="V665" s="38"/>
      <c r="W665" s="38"/>
      <c r="X665" s="38"/>
      <c r="Y665" s="38"/>
      <c r="Z665" s="38"/>
    </row>
    <row r="666" spans="1:26" ht="14.25" customHeight="1" x14ac:dyDescent="0.3">
      <c r="A666" s="36"/>
      <c r="B666" s="37"/>
      <c r="C666" s="37"/>
      <c r="D666" s="37"/>
      <c r="E666" s="37"/>
      <c r="F666" s="37"/>
      <c r="G666" s="37"/>
      <c r="H666" s="37"/>
      <c r="I666" s="37"/>
      <c r="J666" s="37"/>
      <c r="K666" s="38"/>
      <c r="L666" s="38"/>
      <c r="M666" s="38"/>
      <c r="N666" s="38"/>
      <c r="O666" s="38"/>
      <c r="P666" s="38"/>
      <c r="Q666" s="38"/>
      <c r="R666" s="38"/>
      <c r="S666" s="38"/>
      <c r="T666" s="38"/>
      <c r="U666" s="38"/>
      <c r="V666" s="38"/>
      <c r="W666" s="38"/>
      <c r="X666" s="38"/>
      <c r="Y666" s="38"/>
      <c r="Z666" s="38"/>
    </row>
    <row r="667" spans="1:26" ht="14.25" customHeight="1" x14ac:dyDescent="0.3">
      <c r="A667" s="36"/>
      <c r="B667" s="37"/>
      <c r="C667" s="37"/>
      <c r="D667" s="37"/>
      <c r="E667" s="37"/>
      <c r="F667" s="37"/>
      <c r="G667" s="37"/>
      <c r="H667" s="37"/>
      <c r="I667" s="37"/>
      <c r="J667" s="37"/>
      <c r="K667" s="38"/>
      <c r="L667" s="38"/>
      <c r="M667" s="38"/>
      <c r="N667" s="38"/>
      <c r="O667" s="38"/>
      <c r="P667" s="38"/>
      <c r="Q667" s="38"/>
      <c r="R667" s="38"/>
      <c r="S667" s="38"/>
      <c r="T667" s="38"/>
      <c r="U667" s="38"/>
      <c r="V667" s="38"/>
      <c r="W667" s="38"/>
      <c r="X667" s="38"/>
      <c r="Y667" s="38"/>
      <c r="Z667" s="38"/>
    </row>
    <row r="668" spans="1:26" ht="14.25" customHeight="1" x14ac:dyDescent="0.3">
      <c r="A668" s="36"/>
      <c r="B668" s="37"/>
      <c r="C668" s="37"/>
      <c r="D668" s="37"/>
      <c r="E668" s="37"/>
      <c r="F668" s="37"/>
      <c r="G668" s="37"/>
      <c r="H668" s="37"/>
      <c r="I668" s="37"/>
      <c r="J668" s="37"/>
      <c r="K668" s="38"/>
      <c r="L668" s="38"/>
      <c r="M668" s="38"/>
      <c r="N668" s="38"/>
      <c r="O668" s="38"/>
      <c r="P668" s="38"/>
      <c r="Q668" s="38"/>
      <c r="R668" s="38"/>
      <c r="S668" s="38"/>
      <c r="T668" s="38"/>
      <c r="U668" s="38"/>
      <c r="V668" s="38"/>
      <c r="W668" s="38"/>
      <c r="X668" s="38"/>
      <c r="Y668" s="38"/>
      <c r="Z668" s="38"/>
    </row>
    <row r="669" spans="1:26" ht="14.25" customHeight="1" x14ac:dyDescent="0.3">
      <c r="A669" s="36"/>
      <c r="B669" s="37"/>
      <c r="C669" s="37"/>
      <c r="D669" s="37"/>
      <c r="E669" s="37"/>
      <c r="F669" s="37"/>
      <c r="G669" s="37"/>
      <c r="H669" s="37"/>
      <c r="I669" s="37"/>
      <c r="J669" s="37"/>
      <c r="K669" s="38"/>
      <c r="L669" s="38"/>
      <c r="M669" s="38"/>
      <c r="N669" s="38"/>
      <c r="O669" s="38"/>
      <c r="P669" s="38"/>
      <c r="Q669" s="38"/>
      <c r="R669" s="38"/>
      <c r="S669" s="38"/>
      <c r="T669" s="38"/>
      <c r="U669" s="38"/>
      <c r="V669" s="38"/>
      <c r="W669" s="38"/>
      <c r="X669" s="38"/>
      <c r="Y669" s="38"/>
      <c r="Z669" s="38"/>
    </row>
    <row r="670" spans="1:26" ht="14.25" customHeight="1" x14ac:dyDescent="0.3">
      <c r="A670" s="36"/>
      <c r="B670" s="37"/>
      <c r="C670" s="37"/>
      <c r="D670" s="37"/>
      <c r="E670" s="37"/>
      <c r="F670" s="37"/>
      <c r="G670" s="37"/>
      <c r="H670" s="37"/>
      <c r="I670" s="37"/>
      <c r="J670" s="37"/>
      <c r="K670" s="38"/>
      <c r="L670" s="38"/>
      <c r="M670" s="38"/>
      <c r="N670" s="38"/>
      <c r="O670" s="38"/>
      <c r="P670" s="38"/>
      <c r="Q670" s="38"/>
      <c r="R670" s="38"/>
      <c r="S670" s="38"/>
      <c r="T670" s="38"/>
      <c r="U670" s="38"/>
      <c r="V670" s="38"/>
      <c r="W670" s="38"/>
      <c r="X670" s="38"/>
      <c r="Y670" s="38"/>
      <c r="Z670" s="38"/>
    </row>
    <row r="671" spans="1:26" ht="14.25" customHeight="1" x14ac:dyDescent="0.3">
      <c r="A671" s="36"/>
      <c r="B671" s="37"/>
      <c r="C671" s="37"/>
      <c r="D671" s="37"/>
      <c r="E671" s="37"/>
      <c r="F671" s="37"/>
      <c r="G671" s="37"/>
      <c r="H671" s="37"/>
      <c r="I671" s="37"/>
      <c r="J671" s="37"/>
      <c r="K671" s="38"/>
      <c r="L671" s="38"/>
      <c r="M671" s="38"/>
      <c r="N671" s="38"/>
      <c r="O671" s="38"/>
      <c r="P671" s="38"/>
      <c r="Q671" s="38"/>
      <c r="R671" s="38"/>
      <c r="S671" s="38"/>
      <c r="T671" s="38"/>
      <c r="U671" s="38"/>
      <c r="V671" s="38"/>
      <c r="W671" s="38"/>
      <c r="X671" s="38"/>
      <c r="Y671" s="38"/>
      <c r="Z671" s="38"/>
    </row>
    <row r="672" spans="1:26" ht="14.25" customHeight="1" x14ac:dyDescent="0.3">
      <c r="A672" s="36"/>
      <c r="B672" s="37"/>
      <c r="C672" s="37"/>
      <c r="D672" s="37"/>
      <c r="E672" s="37"/>
      <c r="F672" s="37"/>
      <c r="G672" s="37"/>
      <c r="H672" s="37"/>
      <c r="I672" s="37"/>
      <c r="J672" s="37"/>
      <c r="K672" s="38"/>
      <c r="L672" s="38"/>
      <c r="M672" s="38"/>
      <c r="N672" s="38"/>
      <c r="O672" s="38"/>
      <c r="P672" s="38"/>
      <c r="Q672" s="38"/>
      <c r="R672" s="38"/>
      <c r="S672" s="38"/>
      <c r="T672" s="38"/>
      <c r="U672" s="38"/>
      <c r="V672" s="38"/>
      <c r="W672" s="38"/>
      <c r="X672" s="38"/>
      <c r="Y672" s="38"/>
      <c r="Z672" s="38"/>
    </row>
    <row r="673" spans="1:26" ht="14.25" customHeight="1" x14ac:dyDescent="0.3">
      <c r="A673" s="36"/>
      <c r="B673" s="37"/>
      <c r="C673" s="37"/>
      <c r="D673" s="37"/>
      <c r="E673" s="37"/>
      <c r="F673" s="37"/>
      <c r="G673" s="37"/>
      <c r="H673" s="37"/>
      <c r="I673" s="37"/>
      <c r="J673" s="37"/>
      <c r="K673" s="38"/>
      <c r="L673" s="38"/>
      <c r="M673" s="38"/>
      <c r="N673" s="38"/>
      <c r="O673" s="38"/>
      <c r="P673" s="38"/>
      <c r="Q673" s="38"/>
      <c r="R673" s="38"/>
      <c r="S673" s="38"/>
      <c r="T673" s="38"/>
      <c r="U673" s="38"/>
      <c r="V673" s="38"/>
      <c r="W673" s="38"/>
      <c r="X673" s="38"/>
      <c r="Y673" s="38"/>
      <c r="Z673" s="38"/>
    </row>
    <row r="674" spans="1:26" ht="14.25" customHeight="1" x14ac:dyDescent="0.3">
      <c r="A674" s="36"/>
      <c r="B674" s="37"/>
      <c r="C674" s="37"/>
      <c r="D674" s="37"/>
      <c r="E674" s="37"/>
      <c r="F674" s="37"/>
      <c r="G674" s="37"/>
      <c r="H674" s="37"/>
      <c r="I674" s="37"/>
      <c r="J674" s="37"/>
      <c r="K674" s="38"/>
      <c r="L674" s="38"/>
      <c r="M674" s="38"/>
      <c r="N674" s="38"/>
      <c r="O674" s="38"/>
      <c r="P674" s="38"/>
      <c r="Q674" s="38"/>
      <c r="R674" s="38"/>
      <c r="S674" s="38"/>
      <c r="T674" s="38"/>
      <c r="U674" s="38"/>
      <c r="V674" s="38"/>
      <c r="W674" s="38"/>
      <c r="X674" s="38"/>
      <c r="Y674" s="38"/>
      <c r="Z674" s="38"/>
    </row>
    <row r="675" spans="1:26" ht="14.25" customHeight="1" x14ac:dyDescent="0.3">
      <c r="A675" s="36"/>
      <c r="B675" s="37"/>
      <c r="C675" s="37"/>
      <c r="D675" s="37"/>
      <c r="E675" s="37"/>
      <c r="F675" s="37"/>
      <c r="G675" s="37"/>
      <c r="H675" s="37"/>
      <c r="I675" s="37"/>
      <c r="J675" s="37"/>
      <c r="K675" s="38"/>
      <c r="L675" s="38"/>
      <c r="M675" s="38"/>
      <c r="N675" s="38"/>
      <c r="O675" s="38"/>
      <c r="P675" s="38"/>
      <c r="Q675" s="38"/>
      <c r="R675" s="38"/>
      <c r="S675" s="38"/>
      <c r="T675" s="38"/>
      <c r="U675" s="38"/>
      <c r="V675" s="38"/>
      <c r="W675" s="38"/>
      <c r="X675" s="38"/>
      <c r="Y675" s="38"/>
      <c r="Z675" s="38"/>
    </row>
    <row r="676" spans="1:26" ht="14.25" customHeight="1" x14ac:dyDescent="0.3">
      <c r="A676" s="36"/>
      <c r="B676" s="37"/>
      <c r="C676" s="37"/>
      <c r="D676" s="37"/>
      <c r="E676" s="37"/>
      <c r="F676" s="37"/>
      <c r="G676" s="37"/>
      <c r="H676" s="37"/>
      <c r="I676" s="37"/>
      <c r="J676" s="37"/>
      <c r="K676" s="38"/>
      <c r="L676" s="38"/>
      <c r="M676" s="38"/>
      <c r="N676" s="38"/>
      <c r="O676" s="38"/>
      <c r="P676" s="38"/>
      <c r="Q676" s="38"/>
      <c r="R676" s="38"/>
      <c r="S676" s="38"/>
      <c r="T676" s="38"/>
      <c r="U676" s="38"/>
      <c r="V676" s="38"/>
      <c r="W676" s="38"/>
      <c r="X676" s="38"/>
      <c r="Y676" s="38"/>
      <c r="Z676" s="38"/>
    </row>
    <row r="677" spans="1:26" ht="14.25" customHeight="1" x14ac:dyDescent="0.3">
      <c r="A677" s="36"/>
      <c r="B677" s="37"/>
      <c r="C677" s="37"/>
      <c r="D677" s="37"/>
      <c r="E677" s="37"/>
      <c r="F677" s="37"/>
      <c r="G677" s="37"/>
      <c r="H677" s="37"/>
      <c r="I677" s="37"/>
      <c r="J677" s="37"/>
      <c r="K677" s="38"/>
      <c r="L677" s="38"/>
      <c r="M677" s="38"/>
      <c r="N677" s="38"/>
      <c r="O677" s="38"/>
      <c r="P677" s="38"/>
      <c r="Q677" s="38"/>
      <c r="R677" s="38"/>
      <c r="S677" s="38"/>
      <c r="T677" s="38"/>
      <c r="U677" s="38"/>
      <c r="V677" s="38"/>
      <c r="W677" s="38"/>
      <c r="X677" s="38"/>
      <c r="Y677" s="38"/>
      <c r="Z677" s="38"/>
    </row>
    <row r="678" spans="1:26" ht="14.25" customHeight="1" x14ac:dyDescent="0.3">
      <c r="A678" s="36"/>
      <c r="B678" s="37"/>
      <c r="C678" s="37"/>
      <c r="D678" s="37"/>
      <c r="E678" s="37"/>
      <c r="F678" s="37"/>
      <c r="G678" s="37"/>
      <c r="H678" s="37"/>
      <c r="I678" s="37"/>
      <c r="J678" s="37"/>
      <c r="K678" s="38"/>
      <c r="L678" s="38"/>
      <c r="M678" s="38"/>
      <c r="N678" s="38"/>
      <c r="O678" s="38"/>
      <c r="P678" s="38"/>
      <c r="Q678" s="38"/>
      <c r="R678" s="38"/>
      <c r="S678" s="38"/>
      <c r="T678" s="38"/>
      <c r="U678" s="38"/>
      <c r="V678" s="38"/>
      <c r="W678" s="38"/>
      <c r="X678" s="38"/>
      <c r="Y678" s="38"/>
      <c r="Z678" s="38"/>
    </row>
    <row r="679" spans="1:26" ht="14.25" customHeight="1" x14ac:dyDescent="0.3">
      <c r="A679" s="36"/>
      <c r="B679" s="37"/>
      <c r="C679" s="37"/>
      <c r="D679" s="37"/>
      <c r="E679" s="37"/>
      <c r="F679" s="37"/>
      <c r="G679" s="37"/>
      <c r="H679" s="37"/>
      <c r="I679" s="37"/>
      <c r="J679" s="37"/>
      <c r="K679" s="38"/>
      <c r="L679" s="38"/>
      <c r="M679" s="38"/>
      <c r="N679" s="38"/>
      <c r="O679" s="38"/>
      <c r="P679" s="38"/>
      <c r="Q679" s="38"/>
      <c r="R679" s="38"/>
      <c r="S679" s="38"/>
      <c r="T679" s="38"/>
      <c r="U679" s="38"/>
      <c r="V679" s="38"/>
      <c r="W679" s="38"/>
      <c r="X679" s="38"/>
      <c r="Y679" s="38"/>
      <c r="Z679" s="38"/>
    </row>
    <row r="680" spans="1:26" ht="14.25" customHeight="1" x14ac:dyDescent="0.3">
      <c r="A680" s="36"/>
      <c r="B680" s="37"/>
      <c r="C680" s="37"/>
      <c r="D680" s="37"/>
      <c r="E680" s="37"/>
      <c r="F680" s="37"/>
      <c r="G680" s="37"/>
      <c r="H680" s="37"/>
      <c r="I680" s="37"/>
      <c r="J680" s="37"/>
      <c r="K680" s="38"/>
      <c r="L680" s="38"/>
      <c r="M680" s="38"/>
      <c r="N680" s="38"/>
      <c r="O680" s="38"/>
      <c r="P680" s="38"/>
      <c r="Q680" s="38"/>
      <c r="R680" s="38"/>
      <c r="S680" s="38"/>
      <c r="T680" s="38"/>
      <c r="U680" s="38"/>
      <c r="V680" s="38"/>
      <c r="W680" s="38"/>
      <c r="X680" s="38"/>
      <c r="Y680" s="38"/>
      <c r="Z680" s="38"/>
    </row>
    <row r="681" spans="1:26" ht="14.25" customHeight="1" x14ac:dyDescent="0.3">
      <c r="A681" s="36"/>
      <c r="B681" s="37"/>
      <c r="C681" s="37"/>
      <c r="D681" s="37"/>
      <c r="E681" s="37"/>
      <c r="F681" s="37"/>
      <c r="G681" s="37"/>
      <c r="H681" s="37"/>
      <c r="I681" s="37"/>
      <c r="J681" s="37"/>
      <c r="K681" s="38"/>
      <c r="L681" s="38"/>
      <c r="M681" s="38"/>
      <c r="N681" s="38"/>
      <c r="O681" s="38"/>
      <c r="P681" s="38"/>
      <c r="Q681" s="38"/>
      <c r="R681" s="38"/>
      <c r="S681" s="38"/>
      <c r="T681" s="38"/>
      <c r="U681" s="38"/>
      <c r="V681" s="38"/>
      <c r="W681" s="38"/>
      <c r="X681" s="38"/>
      <c r="Y681" s="38"/>
      <c r="Z681" s="38"/>
    </row>
    <row r="682" spans="1:26" ht="14.25" customHeight="1" x14ac:dyDescent="0.3">
      <c r="A682" s="36"/>
      <c r="B682" s="37"/>
      <c r="C682" s="37"/>
      <c r="D682" s="37"/>
      <c r="E682" s="37"/>
      <c r="F682" s="37"/>
      <c r="G682" s="37"/>
      <c r="H682" s="37"/>
      <c r="I682" s="37"/>
      <c r="J682" s="37"/>
      <c r="K682" s="38"/>
      <c r="L682" s="38"/>
      <c r="M682" s="38"/>
      <c r="N682" s="38"/>
      <c r="O682" s="38"/>
      <c r="P682" s="38"/>
      <c r="Q682" s="38"/>
      <c r="R682" s="38"/>
      <c r="S682" s="38"/>
      <c r="T682" s="38"/>
      <c r="U682" s="38"/>
      <c r="V682" s="38"/>
      <c r="W682" s="38"/>
      <c r="X682" s="38"/>
      <c r="Y682" s="38"/>
      <c r="Z682" s="38"/>
    </row>
    <row r="683" spans="1:26" ht="14.25" customHeight="1" x14ac:dyDescent="0.3">
      <c r="A683" s="36"/>
      <c r="B683" s="37"/>
      <c r="C683" s="37"/>
      <c r="D683" s="37"/>
      <c r="E683" s="37"/>
      <c r="F683" s="37"/>
      <c r="G683" s="37"/>
      <c r="H683" s="37"/>
      <c r="I683" s="37"/>
      <c r="J683" s="37"/>
      <c r="K683" s="38"/>
      <c r="L683" s="38"/>
      <c r="M683" s="38"/>
      <c r="N683" s="38"/>
      <c r="O683" s="38"/>
      <c r="P683" s="38"/>
      <c r="Q683" s="38"/>
      <c r="R683" s="38"/>
      <c r="S683" s="38"/>
      <c r="T683" s="38"/>
      <c r="U683" s="38"/>
      <c r="V683" s="38"/>
      <c r="W683" s="38"/>
      <c r="X683" s="38"/>
      <c r="Y683" s="38"/>
      <c r="Z683" s="38"/>
    </row>
    <row r="684" spans="1:26" ht="14.25" customHeight="1" x14ac:dyDescent="0.3">
      <c r="A684" s="36"/>
      <c r="B684" s="37"/>
      <c r="C684" s="37"/>
      <c r="D684" s="37"/>
      <c r="E684" s="37"/>
      <c r="F684" s="37"/>
      <c r="G684" s="37"/>
      <c r="H684" s="37"/>
      <c r="I684" s="37"/>
      <c r="J684" s="37"/>
      <c r="K684" s="38"/>
      <c r="L684" s="38"/>
      <c r="M684" s="38"/>
      <c r="N684" s="38"/>
      <c r="O684" s="38"/>
      <c r="P684" s="38"/>
      <c r="Q684" s="38"/>
      <c r="R684" s="38"/>
      <c r="S684" s="38"/>
      <c r="T684" s="38"/>
      <c r="U684" s="38"/>
      <c r="V684" s="38"/>
      <c r="W684" s="38"/>
      <c r="X684" s="38"/>
      <c r="Y684" s="38"/>
      <c r="Z684" s="38"/>
    </row>
    <row r="685" spans="1:26" ht="14.25" customHeight="1" x14ac:dyDescent="0.3">
      <c r="A685" s="36"/>
      <c r="B685" s="37"/>
      <c r="C685" s="37"/>
      <c r="D685" s="37"/>
      <c r="E685" s="37"/>
      <c r="F685" s="37"/>
      <c r="G685" s="37"/>
      <c r="H685" s="37"/>
      <c r="I685" s="37"/>
      <c r="J685" s="37"/>
      <c r="K685" s="38"/>
      <c r="L685" s="38"/>
      <c r="M685" s="38"/>
      <c r="N685" s="38"/>
      <c r="O685" s="38"/>
      <c r="P685" s="38"/>
      <c r="Q685" s="38"/>
      <c r="R685" s="38"/>
      <c r="S685" s="38"/>
      <c r="T685" s="38"/>
      <c r="U685" s="38"/>
      <c r="V685" s="38"/>
      <c r="W685" s="38"/>
      <c r="X685" s="38"/>
      <c r="Y685" s="38"/>
      <c r="Z685" s="38"/>
    </row>
    <row r="686" spans="1:26" ht="14.25" customHeight="1" x14ac:dyDescent="0.3">
      <c r="A686" s="36"/>
      <c r="B686" s="37"/>
      <c r="C686" s="37"/>
      <c r="D686" s="37"/>
      <c r="E686" s="37"/>
      <c r="F686" s="37"/>
      <c r="G686" s="37"/>
      <c r="H686" s="37"/>
      <c r="I686" s="37"/>
      <c r="J686" s="37"/>
      <c r="K686" s="38"/>
      <c r="L686" s="38"/>
      <c r="M686" s="38"/>
      <c r="N686" s="38"/>
      <c r="O686" s="38"/>
      <c r="P686" s="38"/>
      <c r="Q686" s="38"/>
      <c r="R686" s="38"/>
      <c r="S686" s="38"/>
      <c r="T686" s="38"/>
      <c r="U686" s="38"/>
      <c r="V686" s="38"/>
      <c r="W686" s="38"/>
      <c r="X686" s="38"/>
      <c r="Y686" s="38"/>
      <c r="Z686" s="38"/>
    </row>
    <row r="687" spans="1:26" ht="14.25" customHeight="1" x14ac:dyDescent="0.3">
      <c r="A687" s="36"/>
      <c r="B687" s="37"/>
      <c r="C687" s="37"/>
      <c r="D687" s="37"/>
      <c r="E687" s="37"/>
      <c r="F687" s="37"/>
      <c r="G687" s="37"/>
      <c r="H687" s="37"/>
      <c r="I687" s="37"/>
      <c r="J687" s="37"/>
      <c r="K687" s="38"/>
      <c r="L687" s="38"/>
      <c r="M687" s="38"/>
      <c r="N687" s="38"/>
      <c r="O687" s="38"/>
      <c r="P687" s="38"/>
      <c r="Q687" s="38"/>
      <c r="R687" s="38"/>
      <c r="S687" s="38"/>
      <c r="T687" s="38"/>
      <c r="U687" s="38"/>
      <c r="V687" s="38"/>
      <c r="W687" s="38"/>
      <c r="X687" s="38"/>
      <c r="Y687" s="38"/>
      <c r="Z687" s="38"/>
    </row>
    <row r="688" spans="1:26" ht="14.25" customHeight="1" x14ac:dyDescent="0.3">
      <c r="A688" s="36"/>
      <c r="B688" s="37"/>
      <c r="C688" s="37"/>
      <c r="D688" s="37"/>
      <c r="E688" s="37"/>
      <c r="F688" s="37"/>
      <c r="G688" s="37"/>
      <c r="H688" s="37"/>
      <c r="I688" s="37"/>
      <c r="J688" s="37"/>
      <c r="K688" s="38"/>
      <c r="L688" s="38"/>
      <c r="M688" s="38"/>
      <c r="N688" s="38"/>
      <c r="O688" s="38"/>
      <c r="P688" s="38"/>
      <c r="Q688" s="38"/>
      <c r="R688" s="38"/>
      <c r="S688" s="38"/>
      <c r="T688" s="38"/>
      <c r="U688" s="38"/>
      <c r="V688" s="38"/>
      <c r="W688" s="38"/>
      <c r="X688" s="38"/>
      <c r="Y688" s="38"/>
      <c r="Z688" s="38"/>
    </row>
    <row r="689" spans="1:26" ht="14.25" customHeight="1" x14ac:dyDescent="0.3">
      <c r="A689" s="36"/>
      <c r="B689" s="37"/>
      <c r="C689" s="37"/>
      <c r="D689" s="37"/>
      <c r="E689" s="37"/>
      <c r="F689" s="37"/>
      <c r="G689" s="37"/>
      <c r="H689" s="37"/>
      <c r="I689" s="37"/>
      <c r="J689" s="37"/>
      <c r="K689" s="38"/>
      <c r="L689" s="38"/>
      <c r="M689" s="38"/>
      <c r="N689" s="38"/>
      <c r="O689" s="38"/>
      <c r="P689" s="38"/>
      <c r="Q689" s="38"/>
      <c r="R689" s="38"/>
      <c r="S689" s="38"/>
      <c r="T689" s="38"/>
      <c r="U689" s="38"/>
      <c r="V689" s="38"/>
      <c r="W689" s="38"/>
      <c r="X689" s="38"/>
      <c r="Y689" s="38"/>
      <c r="Z689" s="38"/>
    </row>
    <row r="690" spans="1:26" ht="14.25" customHeight="1" x14ac:dyDescent="0.3">
      <c r="A690" s="36"/>
      <c r="B690" s="37"/>
      <c r="C690" s="37"/>
      <c r="D690" s="37"/>
      <c r="E690" s="37"/>
      <c r="F690" s="37"/>
      <c r="G690" s="37"/>
      <c r="H690" s="37"/>
      <c r="I690" s="37"/>
      <c r="J690" s="37"/>
      <c r="K690" s="38"/>
      <c r="L690" s="38"/>
      <c r="M690" s="38"/>
      <c r="N690" s="38"/>
      <c r="O690" s="38"/>
      <c r="P690" s="38"/>
      <c r="Q690" s="38"/>
      <c r="R690" s="38"/>
      <c r="S690" s="38"/>
      <c r="T690" s="38"/>
      <c r="U690" s="38"/>
      <c r="V690" s="38"/>
      <c r="W690" s="38"/>
      <c r="X690" s="38"/>
      <c r="Y690" s="38"/>
      <c r="Z690" s="38"/>
    </row>
    <row r="691" spans="1:26" ht="14.25" customHeight="1" x14ac:dyDescent="0.3">
      <c r="A691" s="36"/>
      <c r="B691" s="37"/>
      <c r="C691" s="37"/>
      <c r="D691" s="37"/>
      <c r="E691" s="37"/>
      <c r="F691" s="37"/>
      <c r="G691" s="37"/>
      <c r="H691" s="37"/>
      <c r="I691" s="37"/>
      <c r="J691" s="37"/>
      <c r="K691" s="38"/>
      <c r="L691" s="38"/>
      <c r="M691" s="38"/>
      <c r="N691" s="38"/>
      <c r="O691" s="38"/>
      <c r="P691" s="38"/>
      <c r="Q691" s="38"/>
      <c r="R691" s="38"/>
      <c r="S691" s="38"/>
      <c r="T691" s="38"/>
      <c r="U691" s="38"/>
      <c r="V691" s="38"/>
      <c r="W691" s="38"/>
      <c r="X691" s="38"/>
      <c r="Y691" s="38"/>
      <c r="Z691" s="38"/>
    </row>
    <row r="692" spans="1:26" ht="14.25" customHeight="1" x14ac:dyDescent="0.3">
      <c r="A692" s="36"/>
      <c r="B692" s="37"/>
      <c r="C692" s="37"/>
      <c r="D692" s="37"/>
      <c r="E692" s="37"/>
      <c r="F692" s="37"/>
      <c r="G692" s="37"/>
      <c r="H692" s="37"/>
      <c r="I692" s="37"/>
      <c r="J692" s="37"/>
      <c r="K692" s="38"/>
      <c r="L692" s="38"/>
      <c r="M692" s="38"/>
      <c r="N692" s="38"/>
      <c r="O692" s="38"/>
      <c r="P692" s="38"/>
      <c r="Q692" s="38"/>
      <c r="R692" s="38"/>
      <c r="S692" s="38"/>
      <c r="T692" s="38"/>
      <c r="U692" s="38"/>
      <c r="V692" s="38"/>
      <c r="W692" s="38"/>
      <c r="X692" s="38"/>
      <c r="Y692" s="38"/>
      <c r="Z692" s="38"/>
    </row>
    <row r="693" spans="1:26" ht="14.25" customHeight="1" x14ac:dyDescent="0.3">
      <c r="A693" s="36"/>
      <c r="B693" s="37"/>
      <c r="C693" s="37"/>
      <c r="D693" s="37"/>
      <c r="E693" s="37"/>
      <c r="F693" s="37"/>
      <c r="G693" s="37"/>
      <c r="H693" s="37"/>
      <c r="I693" s="37"/>
      <c r="J693" s="37"/>
      <c r="K693" s="38"/>
      <c r="L693" s="38"/>
      <c r="M693" s="38"/>
      <c r="N693" s="38"/>
      <c r="O693" s="38"/>
      <c r="P693" s="38"/>
      <c r="Q693" s="38"/>
      <c r="R693" s="38"/>
      <c r="S693" s="38"/>
      <c r="T693" s="38"/>
      <c r="U693" s="38"/>
      <c r="V693" s="38"/>
      <c r="W693" s="38"/>
      <c r="X693" s="38"/>
      <c r="Y693" s="38"/>
      <c r="Z693" s="38"/>
    </row>
    <row r="694" spans="1:26" ht="14.25" customHeight="1" x14ac:dyDescent="0.3">
      <c r="A694" s="36"/>
      <c r="B694" s="37"/>
      <c r="C694" s="37"/>
      <c r="D694" s="37"/>
      <c r="E694" s="37"/>
      <c r="F694" s="37"/>
      <c r="G694" s="37"/>
      <c r="H694" s="37"/>
      <c r="I694" s="37"/>
      <c r="J694" s="37"/>
      <c r="K694" s="38"/>
      <c r="L694" s="38"/>
      <c r="M694" s="38"/>
      <c r="N694" s="38"/>
      <c r="O694" s="38"/>
      <c r="P694" s="38"/>
      <c r="Q694" s="38"/>
      <c r="R694" s="38"/>
      <c r="S694" s="38"/>
      <c r="T694" s="38"/>
      <c r="U694" s="38"/>
      <c r="V694" s="38"/>
      <c r="W694" s="38"/>
      <c r="X694" s="38"/>
      <c r="Y694" s="38"/>
      <c r="Z694" s="38"/>
    </row>
    <row r="695" spans="1:26" ht="14.25" customHeight="1" x14ac:dyDescent="0.3">
      <c r="A695" s="36"/>
      <c r="B695" s="37"/>
      <c r="C695" s="37"/>
      <c r="D695" s="37"/>
      <c r="E695" s="37"/>
      <c r="F695" s="37"/>
      <c r="G695" s="37"/>
      <c r="H695" s="37"/>
      <c r="I695" s="37"/>
      <c r="J695" s="37"/>
      <c r="K695" s="38"/>
      <c r="L695" s="38"/>
      <c r="M695" s="38"/>
      <c r="N695" s="38"/>
      <c r="O695" s="38"/>
      <c r="P695" s="38"/>
      <c r="Q695" s="38"/>
      <c r="R695" s="38"/>
      <c r="S695" s="38"/>
      <c r="T695" s="38"/>
      <c r="U695" s="38"/>
      <c r="V695" s="38"/>
      <c r="W695" s="38"/>
      <c r="X695" s="38"/>
      <c r="Y695" s="38"/>
      <c r="Z695" s="38"/>
    </row>
    <row r="696" spans="1:26" ht="14.25" customHeight="1" x14ac:dyDescent="0.3">
      <c r="A696" s="36"/>
      <c r="B696" s="37"/>
      <c r="C696" s="37"/>
      <c r="D696" s="37"/>
      <c r="E696" s="37"/>
      <c r="F696" s="37"/>
      <c r="G696" s="37"/>
      <c r="H696" s="37"/>
      <c r="I696" s="37"/>
      <c r="J696" s="37"/>
      <c r="K696" s="38"/>
      <c r="L696" s="38"/>
      <c r="M696" s="38"/>
      <c r="N696" s="38"/>
      <c r="O696" s="38"/>
      <c r="P696" s="38"/>
      <c r="Q696" s="38"/>
      <c r="R696" s="38"/>
      <c r="S696" s="38"/>
      <c r="T696" s="38"/>
      <c r="U696" s="38"/>
      <c r="V696" s="38"/>
      <c r="W696" s="38"/>
      <c r="X696" s="38"/>
      <c r="Y696" s="38"/>
      <c r="Z696" s="38"/>
    </row>
    <row r="697" spans="1:26" ht="14.25" customHeight="1" x14ac:dyDescent="0.3">
      <c r="A697" s="36"/>
      <c r="B697" s="37"/>
      <c r="C697" s="37"/>
      <c r="D697" s="37"/>
      <c r="E697" s="37"/>
      <c r="F697" s="37"/>
      <c r="G697" s="37"/>
      <c r="H697" s="37"/>
      <c r="I697" s="37"/>
      <c r="J697" s="37"/>
      <c r="K697" s="38"/>
      <c r="L697" s="38"/>
      <c r="M697" s="38"/>
      <c r="N697" s="38"/>
      <c r="O697" s="38"/>
      <c r="P697" s="38"/>
      <c r="Q697" s="38"/>
      <c r="R697" s="38"/>
      <c r="S697" s="38"/>
      <c r="T697" s="38"/>
      <c r="U697" s="38"/>
      <c r="V697" s="38"/>
      <c r="W697" s="38"/>
      <c r="X697" s="38"/>
      <c r="Y697" s="38"/>
      <c r="Z697" s="38"/>
    </row>
    <row r="698" spans="1:26" ht="14.25" customHeight="1" x14ac:dyDescent="0.3">
      <c r="A698" s="36"/>
      <c r="B698" s="37"/>
      <c r="C698" s="37"/>
      <c r="D698" s="37"/>
      <c r="E698" s="37"/>
      <c r="F698" s="37"/>
      <c r="G698" s="37"/>
      <c r="H698" s="37"/>
      <c r="I698" s="37"/>
      <c r="J698" s="37"/>
      <c r="K698" s="38"/>
      <c r="L698" s="38"/>
      <c r="M698" s="38"/>
      <c r="N698" s="38"/>
      <c r="O698" s="38"/>
      <c r="P698" s="38"/>
      <c r="Q698" s="38"/>
      <c r="R698" s="38"/>
      <c r="S698" s="38"/>
      <c r="T698" s="38"/>
      <c r="U698" s="38"/>
      <c r="V698" s="38"/>
      <c r="W698" s="38"/>
      <c r="X698" s="38"/>
      <c r="Y698" s="38"/>
      <c r="Z698" s="38"/>
    </row>
    <row r="699" spans="1:26" ht="14.25" customHeight="1" x14ac:dyDescent="0.3">
      <c r="A699" s="36"/>
      <c r="B699" s="37"/>
      <c r="C699" s="37"/>
      <c r="D699" s="37"/>
      <c r="E699" s="37"/>
      <c r="F699" s="37"/>
      <c r="G699" s="37"/>
      <c r="H699" s="37"/>
      <c r="I699" s="37"/>
      <c r="J699" s="37"/>
      <c r="K699" s="38"/>
      <c r="L699" s="38"/>
      <c r="M699" s="38"/>
      <c r="N699" s="38"/>
      <c r="O699" s="38"/>
      <c r="P699" s="38"/>
      <c r="Q699" s="38"/>
      <c r="R699" s="38"/>
      <c r="S699" s="38"/>
      <c r="T699" s="38"/>
      <c r="U699" s="38"/>
      <c r="V699" s="38"/>
      <c r="W699" s="38"/>
      <c r="X699" s="38"/>
      <c r="Y699" s="38"/>
      <c r="Z699" s="38"/>
    </row>
    <row r="700" spans="1:26" ht="14.25" customHeight="1" x14ac:dyDescent="0.3">
      <c r="A700" s="36"/>
      <c r="B700" s="37"/>
      <c r="C700" s="37"/>
      <c r="D700" s="37"/>
      <c r="E700" s="37"/>
      <c r="F700" s="37"/>
      <c r="G700" s="37"/>
      <c r="H700" s="37"/>
      <c r="I700" s="37"/>
      <c r="J700" s="37"/>
      <c r="K700" s="38"/>
      <c r="L700" s="38"/>
      <c r="M700" s="38"/>
      <c r="N700" s="38"/>
      <c r="O700" s="38"/>
      <c r="P700" s="38"/>
      <c r="Q700" s="38"/>
      <c r="R700" s="38"/>
      <c r="S700" s="38"/>
      <c r="T700" s="38"/>
      <c r="U700" s="38"/>
      <c r="V700" s="38"/>
      <c r="W700" s="38"/>
      <c r="X700" s="38"/>
      <c r="Y700" s="38"/>
      <c r="Z700" s="38"/>
    </row>
    <row r="701" spans="1:26" ht="14.25" customHeight="1" x14ac:dyDescent="0.3">
      <c r="A701" s="36"/>
      <c r="B701" s="37"/>
      <c r="C701" s="37"/>
      <c r="D701" s="37"/>
      <c r="E701" s="37"/>
      <c r="F701" s="37"/>
      <c r="G701" s="37"/>
      <c r="H701" s="37"/>
      <c r="I701" s="37"/>
      <c r="J701" s="37"/>
      <c r="K701" s="38"/>
      <c r="L701" s="38"/>
      <c r="M701" s="38"/>
      <c r="N701" s="38"/>
      <c r="O701" s="38"/>
      <c r="P701" s="38"/>
      <c r="Q701" s="38"/>
      <c r="R701" s="38"/>
      <c r="S701" s="38"/>
      <c r="T701" s="38"/>
      <c r="U701" s="38"/>
      <c r="V701" s="38"/>
      <c r="W701" s="38"/>
      <c r="X701" s="38"/>
      <c r="Y701" s="38"/>
      <c r="Z701" s="38"/>
    </row>
    <row r="702" spans="1:26" ht="14.25" customHeight="1" x14ac:dyDescent="0.3">
      <c r="A702" s="36"/>
      <c r="B702" s="37"/>
      <c r="C702" s="37"/>
      <c r="D702" s="37"/>
      <c r="E702" s="37"/>
      <c r="F702" s="37"/>
      <c r="G702" s="37"/>
      <c r="H702" s="37"/>
      <c r="I702" s="37"/>
      <c r="J702" s="37"/>
      <c r="K702" s="38"/>
      <c r="L702" s="38"/>
      <c r="M702" s="38"/>
      <c r="N702" s="38"/>
      <c r="O702" s="38"/>
      <c r="P702" s="38"/>
      <c r="Q702" s="38"/>
      <c r="R702" s="38"/>
      <c r="S702" s="38"/>
      <c r="T702" s="38"/>
      <c r="U702" s="38"/>
      <c r="V702" s="38"/>
      <c r="W702" s="38"/>
      <c r="X702" s="38"/>
      <c r="Y702" s="38"/>
      <c r="Z702" s="38"/>
    </row>
    <row r="703" spans="1:26" ht="14.25" customHeight="1" x14ac:dyDescent="0.3">
      <c r="A703" s="36"/>
      <c r="B703" s="37"/>
      <c r="C703" s="37"/>
      <c r="D703" s="37"/>
      <c r="E703" s="37"/>
      <c r="F703" s="37"/>
      <c r="G703" s="37"/>
      <c r="H703" s="37"/>
      <c r="I703" s="37"/>
      <c r="J703" s="37"/>
      <c r="K703" s="38"/>
      <c r="L703" s="38"/>
      <c r="M703" s="38"/>
      <c r="N703" s="38"/>
      <c r="O703" s="38"/>
      <c r="P703" s="38"/>
      <c r="Q703" s="38"/>
      <c r="R703" s="38"/>
      <c r="S703" s="38"/>
      <c r="T703" s="38"/>
      <c r="U703" s="38"/>
      <c r="V703" s="38"/>
      <c r="W703" s="38"/>
      <c r="X703" s="38"/>
      <c r="Y703" s="38"/>
      <c r="Z703" s="38"/>
    </row>
    <row r="704" spans="1:26" ht="14.25" customHeight="1" x14ac:dyDescent="0.3">
      <c r="A704" s="36"/>
      <c r="B704" s="37"/>
      <c r="C704" s="37"/>
      <c r="D704" s="37"/>
      <c r="E704" s="37"/>
      <c r="F704" s="37"/>
      <c r="G704" s="37"/>
      <c r="H704" s="37"/>
      <c r="I704" s="37"/>
      <c r="J704" s="37"/>
      <c r="K704" s="38"/>
      <c r="L704" s="38"/>
      <c r="M704" s="38"/>
      <c r="N704" s="38"/>
      <c r="O704" s="38"/>
      <c r="P704" s="38"/>
      <c r="Q704" s="38"/>
      <c r="R704" s="38"/>
      <c r="S704" s="38"/>
      <c r="T704" s="38"/>
      <c r="U704" s="38"/>
      <c r="V704" s="38"/>
      <c r="W704" s="38"/>
      <c r="X704" s="38"/>
      <c r="Y704" s="38"/>
      <c r="Z704" s="38"/>
    </row>
    <row r="705" spans="1:26" ht="14.25" customHeight="1" x14ac:dyDescent="0.3">
      <c r="A705" s="36"/>
      <c r="B705" s="37"/>
      <c r="C705" s="37"/>
      <c r="D705" s="37"/>
      <c r="E705" s="37"/>
      <c r="F705" s="37"/>
      <c r="G705" s="37"/>
      <c r="H705" s="37"/>
      <c r="I705" s="37"/>
      <c r="J705" s="37"/>
      <c r="K705" s="38"/>
      <c r="L705" s="38"/>
      <c r="M705" s="38"/>
      <c r="N705" s="38"/>
      <c r="O705" s="38"/>
      <c r="P705" s="38"/>
      <c r="Q705" s="38"/>
      <c r="R705" s="38"/>
      <c r="S705" s="38"/>
      <c r="T705" s="38"/>
      <c r="U705" s="38"/>
      <c r="V705" s="38"/>
      <c r="W705" s="38"/>
      <c r="X705" s="38"/>
      <c r="Y705" s="38"/>
      <c r="Z705" s="38"/>
    </row>
    <row r="706" spans="1:26" ht="14.25" customHeight="1" x14ac:dyDescent="0.3">
      <c r="A706" s="36"/>
      <c r="B706" s="37"/>
      <c r="C706" s="37"/>
      <c r="D706" s="37"/>
      <c r="E706" s="37"/>
      <c r="F706" s="37"/>
      <c r="G706" s="37"/>
      <c r="H706" s="37"/>
      <c r="I706" s="37"/>
      <c r="J706" s="37"/>
      <c r="K706" s="38"/>
      <c r="L706" s="38"/>
      <c r="M706" s="38"/>
      <c r="N706" s="38"/>
      <c r="O706" s="38"/>
      <c r="P706" s="38"/>
      <c r="Q706" s="38"/>
      <c r="R706" s="38"/>
      <c r="S706" s="38"/>
      <c r="T706" s="38"/>
      <c r="U706" s="38"/>
      <c r="V706" s="38"/>
      <c r="W706" s="38"/>
      <c r="X706" s="38"/>
      <c r="Y706" s="38"/>
      <c r="Z706" s="38"/>
    </row>
    <row r="707" spans="1:26" ht="14.25" customHeight="1" x14ac:dyDescent="0.3">
      <c r="A707" s="36"/>
      <c r="B707" s="37"/>
      <c r="C707" s="37"/>
      <c r="D707" s="37"/>
      <c r="E707" s="37"/>
      <c r="F707" s="37"/>
      <c r="G707" s="37"/>
      <c r="H707" s="37"/>
      <c r="I707" s="37"/>
      <c r="J707" s="37"/>
      <c r="K707" s="38"/>
      <c r="L707" s="38"/>
      <c r="M707" s="38"/>
      <c r="N707" s="38"/>
      <c r="O707" s="38"/>
      <c r="P707" s="38"/>
      <c r="Q707" s="38"/>
      <c r="R707" s="38"/>
      <c r="S707" s="38"/>
      <c r="T707" s="38"/>
      <c r="U707" s="38"/>
      <c r="V707" s="38"/>
      <c r="W707" s="38"/>
      <c r="X707" s="38"/>
      <c r="Y707" s="38"/>
      <c r="Z707" s="38"/>
    </row>
    <row r="708" spans="1:26" ht="14.25" customHeight="1" x14ac:dyDescent="0.3">
      <c r="A708" s="36"/>
      <c r="B708" s="37"/>
      <c r="C708" s="37"/>
      <c r="D708" s="37"/>
      <c r="E708" s="37"/>
      <c r="F708" s="37"/>
      <c r="G708" s="37"/>
      <c r="H708" s="37"/>
      <c r="I708" s="37"/>
      <c r="J708" s="37"/>
      <c r="K708" s="38"/>
      <c r="L708" s="38"/>
      <c r="M708" s="38"/>
      <c r="N708" s="38"/>
      <c r="O708" s="38"/>
      <c r="P708" s="38"/>
      <c r="Q708" s="38"/>
      <c r="R708" s="38"/>
      <c r="S708" s="38"/>
      <c r="T708" s="38"/>
      <c r="U708" s="38"/>
      <c r="V708" s="38"/>
      <c r="W708" s="38"/>
      <c r="X708" s="38"/>
      <c r="Y708" s="38"/>
      <c r="Z708" s="38"/>
    </row>
    <row r="709" spans="1:26" ht="14.25" customHeight="1" x14ac:dyDescent="0.3">
      <c r="A709" s="36"/>
      <c r="B709" s="37"/>
      <c r="C709" s="37"/>
      <c r="D709" s="37"/>
      <c r="E709" s="37"/>
      <c r="F709" s="37"/>
      <c r="G709" s="37"/>
      <c r="H709" s="37"/>
      <c r="I709" s="37"/>
      <c r="J709" s="37"/>
      <c r="K709" s="38"/>
      <c r="L709" s="38"/>
      <c r="M709" s="38"/>
      <c r="N709" s="38"/>
      <c r="O709" s="38"/>
      <c r="P709" s="38"/>
      <c r="Q709" s="38"/>
      <c r="R709" s="38"/>
      <c r="S709" s="38"/>
      <c r="T709" s="38"/>
      <c r="U709" s="38"/>
      <c r="V709" s="38"/>
      <c r="W709" s="38"/>
      <c r="X709" s="38"/>
      <c r="Y709" s="38"/>
      <c r="Z709" s="38"/>
    </row>
    <row r="710" spans="1:26" ht="14.25" customHeight="1" x14ac:dyDescent="0.3">
      <c r="A710" s="36"/>
      <c r="B710" s="37"/>
      <c r="C710" s="37"/>
      <c r="D710" s="37"/>
      <c r="E710" s="37"/>
      <c r="F710" s="37"/>
      <c r="G710" s="37"/>
      <c r="H710" s="37"/>
      <c r="I710" s="37"/>
      <c r="J710" s="37"/>
      <c r="K710" s="38"/>
      <c r="L710" s="38"/>
      <c r="M710" s="38"/>
      <c r="N710" s="38"/>
      <c r="O710" s="38"/>
      <c r="P710" s="38"/>
      <c r="Q710" s="38"/>
      <c r="R710" s="38"/>
      <c r="S710" s="38"/>
      <c r="T710" s="38"/>
      <c r="U710" s="38"/>
      <c r="V710" s="38"/>
      <c r="W710" s="38"/>
      <c r="X710" s="38"/>
      <c r="Y710" s="38"/>
      <c r="Z710" s="38"/>
    </row>
    <row r="711" spans="1:26" ht="14.25" customHeight="1" x14ac:dyDescent="0.3">
      <c r="A711" s="36"/>
      <c r="B711" s="37"/>
      <c r="C711" s="37"/>
      <c r="D711" s="37"/>
      <c r="E711" s="37"/>
      <c r="F711" s="37"/>
      <c r="G711" s="37"/>
      <c r="H711" s="37"/>
      <c r="I711" s="37"/>
      <c r="J711" s="37"/>
      <c r="K711" s="38"/>
      <c r="L711" s="38"/>
      <c r="M711" s="38"/>
      <c r="N711" s="38"/>
      <c r="O711" s="38"/>
      <c r="P711" s="38"/>
      <c r="Q711" s="38"/>
      <c r="R711" s="38"/>
      <c r="S711" s="38"/>
      <c r="T711" s="38"/>
      <c r="U711" s="38"/>
      <c r="V711" s="38"/>
      <c r="W711" s="38"/>
      <c r="X711" s="38"/>
      <c r="Y711" s="38"/>
      <c r="Z711" s="38"/>
    </row>
    <row r="712" spans="1:26" ht="14.25" customHeight="1" x14ac:dyDescent="0.3">
      <c r="A712" s="36"/>
      <c r="B712" s="37"/>
      <c r="C712" s="37"/>
      <c r="D712" s="37"/>
      <c r="E712" s="37"/>
      <c r="F712" s="37"/>
      <c r="G712" s="37"/>
      <c r="H712" s="37"/>
      <c r="I712" s="37"/>
      <c r="J712" s="37"/>
      <c r="K712" s="38"/>
      <c r="L712" s="38"/>
      <c r="M712" s="38"/>
      <c r="N712" s="38"/>
      <c r="O712" s="38"/>
      <c r="P712" s="38"/>
      <c r="Q712" s="38"/>
      <c r="R712" s="38"/>
      <c r="S712" s="38"/>
      <c r="T712" s="38"/>
      <c r="U712" s="38"/>
      <c r="V712" s="38"/>
      <c r="W712" s="38"/>
      <c r="X712" s="38"/>
      <c r="Y712" s="38"/>
      <c r="Z712" s="38"/>
    </row>
    <row r="713" spans="1:26" ht="14.25" customHeight="1" x14ac:dyDescent="0.3">
      <c r="A713" s="36"/>
      <c r="B713" s="37"/>
      <c r="C713" s="37"/>
      <c r="D713" s="37"/>
      <c r="E713" s="37"/>
      <c r="F713" s="37"/>
      <c r="G713" s="37"/>
      <c r="H713" s="37"/>
      <c r="I713" s="37"/>
      <c r="J713" s="37"/>
      <c r="K713" s="38"/>
      <c r="L713" s="38"/>
      <c r="M713" s="38"/>
      <c r="N713" s="38"/>
      <c r="O713" s="38"/>
      <c r="P713" s="38"/>
      <c r="Q713" s="38"/>
      <c r="R713" s="38"/>
      <c r="S713" s="38"/>
      <c r="T713" s="38"/>
      <c r="U713" s="38"/>
      <c r="V713" s="38"/>
      <c r="W713" s="38"/>
      <c r="X713" s="38"/>
      <c r="Y713" s="38"/>
      <c r="Z713" s="38"/>
    </row>
    <row r="714" spans="1:26" ht="14.25" customHeight="1" x14ac:dyDescent="0.3">
      <c r="A714" s="36"/>
      <c r="B714" s="37"/>
      <c r="C714" s="37"/>
      <c r="D714" s="37"/>
      <c r="E714" s="37"/>
      <c r="F714" s="37"/>
      <c r="G714" s="37"/>
      <c r="H714" s="37"/>
      <c r="I714" s="37"/>
      <c r="J714" s="37"/>
      <c r="K714" s="38"/>
      <c r="L714" s="38"/>
      <c r="M714" s="38"/>
      <c r="N714" s="38"/>
      <c r="O714" s="38"/>
      <c r="P714" s="38"/>
      <c r="Q714" s="38"/>
      <c r="R714" s="38"/>
      <c r="S714" s="38"/>
      <c r="T714" s="38"/>
      <c r="U714" s="38"/>
      <c r="V714" s="38"/>
      <c r="W714" s="38"/>
      <c r="X714" s="38"/>
      <c r="Y714" s="38"/>
      <c r="Z714" s="38"/>
    </row>
    <row r="715" spans="1:26" ht="14.25" customHeight="1" x14ac:dyDescent="0.3">
      <c r="A715" s="36"/>
      <c r="B715" s="37"/>
      <c r="C715" s="37"/>
      <c r="D715" s="37"/>
      <c r="E715" s="37"/>
      <c r="F715" s="37"/>
      <c r="G715" s="37"/>
      <c r="H715" s="37"/>
      <c r="I715" s="37"/>
      <c r="J715" s="37"/>
      <c r="K715" s="38"/>
      <c r="L715" s="38"/>
      <c r="M715" s="38"/>
      <c r="N715" s="38"/>
      <c r="O715" s="38"/>
      <c r="P715" s="38"/>
      <c r="Q715" s="38"/>
      <c r="R715" s="38"/>
      <c r="S715" s="38"/>
      <c r="T715" s="38"/>
      <c r="U715" s="38"/>
      <c r="V715" s="38"/>
      <c r="W715" s="38"/>
      <c r="X715" s="38"/>
      <c r="Y715" s="38"/>
      <c r="Z715" s="38"/>
    </row>
    <row r="716" spans="1:26" ht="14.25" customHeight="1" x14ac:dyDescent="0.3">
      <c r="A716" s="36"/>
      <c r="B716" s="37"/>
      <c r="C716" s="37"/>
      <c r="D716" s="37"/>
      <c r="E716" s="37"/>
      <c r="F716" s="37"/>
      <c r="G716" s="37"/>
      <c r="H716" s="37"/>
      <c r="I716" s="37"/>
      <c r="J716" s="37"/>
      <c r="K716" s="38"/>
      <c r="L716" s="38"/>
      <c r="M716" s="38"/>
      <c r="N716" s="38"/>
      <c r="O716" s="38"/>
      <c r="P716" s="38"/>
      <c r="Q716" s="38"/>
      <c r="R716" s="38"/>
      <c r="S716" s="38"/>
      <c r="T716" s="38"/>
      <c r="U716" s="38"/>
      <c r="V716" s="38"/>
      <c r="W716" s="38"/>
      <c r="X716" s="38"/>
      <c r="Y716" s="38"/>
      <c r="Z716" s="38"/>
    </row>
    <row r="717" spans="1:26" ht="14.25" customHeight="1" x14ac:dyDescent="0.3">
      <c r="A717" s="36"/>
      <c r="B717" s="37"/>
      <c r="C717" s="37"/>
      <c r="D717" s="37"/>
      <c r="E717" s="37"/>
      <c r="F717" s="37"/>
      <c r="G717" s="37"/>
      <c r="H717" s="37"/>
      <c r="I717" s="37"/>
      <c r="J717" s="37"/>
      <c r="K717" s="38"/>
      <c r="L717" s="38"/>
      <c r="M717" s="38"/>
      <c r="N717" s="38"/>
      <c r="O717" s="38"/>
      <c r="P717" s="38"/>
      <c r="Q717" s="38"/>
      <c r="R717" s="38"/>
      <c r="S717" s="38"/>
      <c r="T717" s="38"/>
      <c r="U717" s="38"/>
      <c r="V717" s="38"/>
      <c r="W717" s="38"/>
      <c r="X717" s="38"/>
      <c r="Y717" s="38"/>
      <c r="Z717" s="38"/>
    </row>
    <row r="718" spans="1:26" ht="14.25" customHeight="1" x14ac:dyDescent="0.3">
      <c r="A718" s="36"/>
      <c r="B718" s="37"/>
      <c r="C718" s="37"/>
      <c r="D718" s="37"/>
      <c r="E718" s="37"/>
      <c r="F718" s="37"/>
      <c r="G718" s="37"/>
      <c r="H718" s="37"/>
      <c r="I718" s="37"/>
      <c r="J718" s="37"/>
      <c r="K718" s="38"/>
      <c r="L718" s="38"/>
      <c r="M718" s="38"/>
      <c r="N718" s="38"/>
      <c r="O718" s="38"/>
      <c r="P718" s="38"/>
      <c r="Q718" s="38"/>
      <c r="R718" s="38"/>
      <c r="S718" s="38"/>
      <c r="T718" s="38"/>
      <c r="U718" s="38"/>
      <c r="V718" s="38"/>
      <c r="W718" s="38"/>
      <c r="X718" s="38"/>
      <c r="Y718" s="38"/>
      <c r="Z718" s="38"/>
    </row>
    <row r="719" spans="1:26" ht="14.25" customHeight="1" x14ac:dyDescent="0.3">
      <c r="A719" s="36"/>
      <c r="B719" s="37"/>
      <c r="C719" s="37"/>
      <c r="D719" s="37"/>
      <c r="E719" s="37"/>
      <c r="F719" s="37"/>
      <c r="G719" s="37"/>
      <c r="H719" s="37"/>
      <c r="I719" s="37"/>
      <c r="J719" s="37"/>
      <c r="K719" s="38"/>
      <c r="L719" s="38"/>
      <c r="M719" s="38"/>
      <c r="N719" s="38"/>
      <c r="O719" s="38"/>
      <c r="P719" s="38"/>
      <c r="Q719" s="38"/>
      <c r="R719" s="38"/>
      <c r="S719" s="38"/>
      <c r="T719" s="38"/>
      <c r="U719" s="38"/>
      <c r="V719" s="38"/>
      <c r="W719" s="38"/>
      <c r="X719" s="38"/>
      <c r="Y719" s="38"/>
      <c r="Z719" s="38"/>
    </row>
    <row r="720" spans="1:26" ht="14.25" customHeight="1" x14ac:dyDescent="0.3">
      <c r="A720" s="36"/>
      <c r="B720" s="37"/>
      <c r="C720" s="37"/>
      <c r="D720" s="37"/>
      <c r="E720" s="37"/>
      <c r="F720" s="37"/>
      <c r="G720" s="37"/>
      <c r="H720" s="37"/>
      <c r="I720" s="37"/>
      <c r="J720" s="37"/>
      <c r="K720" s="38"/>
      <c r="L720" s="38"/>
      <c r="M720" s="38"/>
      <c r="N720" s="38"/>
      <c r="O720" s="38"/>
      <c r="P720" s="38"/>
      <c r="Q720" s="38"/>
      <c r="R720" s="38"/>
      <c r="S720" s="38"/>
      <c r="T720" s="38"/>
      <c r="U720" s="38"/>
      <c r="V720" s="38"/>
      <c r="W720" s="38"/>
      <c r="X720" s="38"/>
      <c r="Y720" s="38"/>
      <c r="Z720" s="38"/>
    </row>
    <row r="721" spans="1:26" ht="14.25" customHeight="1" x14ac:dyDescent="0.3">
      <c r="A721" s="36"/>
      <c r="B721" s="37"/>
      <c r="C721" s="37"/>
      <c r="D721" s="37"/>
      <c r="E721" s="37"/>
      <c r="F721" s="37"/>
      <c r="G721" s="37"/>
      <c r="H721" s="37"/>
      <c r="I721" s="37"/>
      <c r="J721" s="37"/>
      <c r="K721" s="38"/>
      <c r="L721" s="38"/>
      <c r="M721" s="38"/>
      <c r="N721" s="38"/>
      <c r="O721" s="38"/>
      <c r="P721" s="38"/>
      <c r="Q721" s="38"/>
      <c r="R721" s="38"/>
      <c r="S721" s="38"/>
      <c r="T721" s="38"/>
      <c r="U721" s="38"/>
      <c r="V721" s="38"/>
      <c r="W721" s="38"/>
      <c r="X721" s="38"/>
      <c r="Y721" s="38"/>
      <c r="Z721" s="38"/>
    </row>
    <row r="722" spans="1:26" ht="14.25" customHeight="1" x14ac:dyDescent="0.3">
      <c r="A722" s="36"/>
      <c r="B722" s="37"/>
      <c r="C722" s="37"/>
      <c r="D722" s="37"/>
      <c r="E722" s="37"/>
      <c r="F722" s="37"/>
      <c r="G722" s="37"/>
      <c r="H722" s="37"/>
      <c r="I722" s="37"/>
      <c r="J722" s="37"/>
      <c r="K722" s="38"/>
      <c r="L722" s="38"/>
      <c r="M722" s="38"/>
      <c r="N722" s="38"/>
      <c r="O722" s="38"/>
      <c r="P722" s="38"/>
      <c r="Q722" s="38"/>
      <c r="R722" s="38"/>
      <c r="S722" s="38"/>
      <c r="T722" s="38"/>
      <c r="U722" s="38"/>
      <c r="V722" s="38"/>
      <c r="W722" s="38"/>
      <c r="X722" s="38"/>
      <c r="Y722" s="38"/>
      <c r="Z722" s="38"/>
    </row>
    <row r="723" spans="1:26" ht="14.25" customHeight="1" x14ac:dyDescent="0.3">
      <c r="A723" s="36"/>
      <c r="B723" s="37"/>
      <c r="C723" s="37"/>
      <c r="D723" s="37"/>
      <c r="E723" s="37"/>
      <c r="F723" s="37"/>
      <c r="G723" s="37"/>
      <c r="H723" s="37"/>
      <c r="I723" s="37"/>
      <c r="J723" s="37"/>
      <c r="K723" s="38"/>
      <c r="L723" s="38"/>
      <c r="M723" s="38"/>
      <c r="N723" s="38"/>
      <c r="O723" s="38"/>
      <c r="P723" s="38"/>
      <c r="Q723" s="38"/>
      <c r="R723" s="38"/>
      <c r="S723" s="38"/>
      <c r="T723" s="38"/>
      <c r="U723" s="38"/>
      <c r="V723" s="38"/>
      <c r="W723" s="38"/>
      <c r="X723" s="38"/>
      <c r="Y723" s="38"/>
      <c r="Z723" s="38"/>
    </row>
    <row r="724" spans="1:26" ht="14.25" customHeight="1" x14ac:dyDescent="0.3">
      <c r="A724" s="36"/>
      <c r="B724" s="37"/>
      <c r="C724" s="37"/>
      <c r="D724" s="37"/>
      <c r="E724" s="37"/>
      <c r="F724" s="37"/>
      <c r="G724" s="37"/>
      <c r="H724" s="37"/>
      <c r="I724" s="37"/>
      <c r="J724" s="37"/>
      <c r="K724" s="38"/>
      <c r="L724" s="38"/>
      <c r="M724" s="38"/>
      <c r="N724" s="38"/>
      <c r="O724" s="38"/>
      <c r="P724" s="38"/>
      <c r="Q724" s="38"/>
      <c r="R724" s="38"/>
      <c r="S724" s="38"/>
      <c r="T724" s="38"/>
      <c r="U724" s="38"/>
      <c r="V724" s="38"/>
      <c r="W724" s="38"/>
      <c r="X724" s="38"/>
      <c r="Y724" s="38"/>
      <c r="Z724" s="38"/>
    </row>
    <row r="725" spans="1:26" ht="14.25" customHeight="1" x14ac:dyDescent="0.3">
      <c r="A725" s="36"/>
      <c r="B725" s="37"/>
      <c r="C725" s="37"/>
      <c r="D725" s="37"/>
      <c r="E725" s="37"/>
      <c r="F725" s="37"/>
      <c r="G725" s="37"/>
      <c r="H725" s="37"/>
      <c r="I725" s="37"/>
      <c r="J725" s="37"/>
      <c r="K725" s="38"/>
      <c r="L725" s="38"/>
      <c r="M725" s="38"/>
      <c r="N725" s="38"/>
      <c r="O725" s="38"/>
      <c r="P725" s="38"/>
      <c r="Q725" s="38"/>
      <c r="R725" s="38"/>
      <c r="S725" s="38"/>
      <c r="T725" s="38"/>
      <c r="U725" s="38"/>
      <c r="V725" s="38"/>
      <c r="W725" s="38"/>
      <c r="X725" s="38"/>
      <c r="Y725" s="38"/>
      <c r="Z725" s="38"/>
    </row>
    <row r="726" spans="1:26" ht="14.25" customHeight="1" x14ac:dyDescent="0.3">
      <c r="A726" s="36"/>
      <c r="B726" s="37"/>
      <c r="C726" s="37"/>
      <c r="D726" s="37"/>
      <c r="E726" s="37"/>
      <c r="F726" s="37"/>
      <c r="G726" s="37"/>
      <c r="H726" s="37"/>
      <c r="I726" s="37"/>
      <c r="J726" s="37"/>
      <c r="K726" s="38"/>
      <c r="L726" s="38"/>
      <c r="M726" s="38"/>
      <c r="N726" s="38"/>
      <c r="O726" s="38"/>
      <c r="P726" s="38"/>
      <c r="Q726" s="38"/>
      <c r="R726" s="38"/>
      <c r="S726" s="38"/>
      <c r="T726" s="38"/>
      <c r="U726" s="38"/>
      <c r="V726" s="38"/>
      <c r="W726" s="38"/>
      <c r="X726" s="38"/>
      <c r="Y726" s="38"/>
      <c r="Z726" s="38"/>
    </row>
    <row r="727" spans="1:26" ht="14.25" customHeight="1" x14ac:dyDescent="0.3">
      <c r="A727" s="36"/>
      <c r="B727" s="37"/>
      <c r="C727" s="37"/>
      <c r="D727" s="37"/>
      <c r="E727" s="37"/>
      <c r="F727" s="37"/>
      <c r="G727" s="37"/>
      <c r="H727" s="37"/>
      <c r="I727" s="37"/>
      <c r="J727" s="37"/>
      <c r="K727" s="38"/>
      <c r="L727" s="38"/>
      <c r="M727" s="38"/>
      <c r="N727" s="38"/>
      <c r="O727" s="38"/>
      <c r="P727" s="38"/>
      <c r="Q727" s="38"/>
      <c r="R727" s="38"/>
      <c r="S727" s="38"/>
      <c r="T727" s="38"/>
      <c r="U727" s="38"/>
      <c r="V727" s="38"/>
      <c r="W727" s="38"/>
      <c r="X727" s="38"/>
      <c r="Y727" s="38"/>
      <c r="Z727" s="38"/>
    </row>
    <row r="728" spans="1:26" ht="14.25" customHeight="1" x14ac:dyDescent="0.3">
      <c r="A728" s="36"/>
      <c r="B728" s="37"/>
      <c r="C728" s="37"/>
      <c r="D728" s="37"/>
      <c r="E728" s="37"/>
      <c r="F728" s="37"/>
      <c r="G728" s="37"/>
      <c r="H728" s="37"/>
      <c r="I728" s="37"/>
      <c r="J728" s="37"/>
      <c r="K728" s="38"/>
      <c r="L728" s="38"/>
      <c r="M728" s="38"/>
      <c r="N728" s="38"/>
      <c r="O728" s="38"/>
      <c r="P728" s="38"/>
      <c r="Q728" s="38"/>
      <c r="R728" s="38"/>
      <c r="S728" s="38"/>
      <c r="T728" s="38"/>
      <c r="U728" s="38"/>
      <c r="V728" s="38"/>
      <c r="W728" s="38"/>
      <c r="X728" s="38"/>
      <c r="Y728" s="38"/>
      <c r="Z728" s="38"/>
    </row>
    <row r="729" spans="1:26" ht="14.25" customHeight="1" x14ac:dyDescent="0.3">
      <c r="A729" s="36"/>
      <c r="B729" s="37"/>
      <c r="C729" s="37"/>
      <c r="D729" s="37"/>
      <c r="E729" s="37"/>
      <c r="F729" s="37"/>
      <c r="G729" s="37"/>
      <c r="H729" s="37"/>
      <c r="I729" s="37"/>
      <c r="J729" s="37"/>
      <c r="K729" s="38"/>
      <c r="L729" s="38"/>
      <c r="M729" s="38"/>
      <c r="N729" s="38"/>
      <c r="O729" s="38"/>
      <c r="P729" s="38"/>
      <c r="Q729" s="38"/>
      <c r="R729" s="38"/>
      <c r="S729" s="38"/>
      <c r="T729" s="38"/>
      <c r="U729" s="38"/>
      <c r="V729" s="38"/>
      <c r="W729" s="38"/>
      <c r="X729" s="38"/>
      <c r="Y729" s="38"/>
      <c r="Z729" s="38"/>
    </row>
    <row r="730" spans="1:26" ht="14.25" customHeight="1" x14ac:dyDescent="0.3">
      <c r="A730" s="36"/>
      <c r="B730" s="37"/>
      <c r="C730" s="37"/>
      <c r="D730" s="37"/>
      <c r="E730" s="37"/>
      <c r="F730" s="37"/>
      <c r="G730" s="37"/>
      <c r="H730" s="37"/>
      <c r="I730" s="37"/>
      <c r="J730" s="37"/>
      <c r="K730" s="38"/>
      <c r="L730" s="38"/>
      <c r="M730" s="38"/>
      <c r="N730" s="38"/>
      <c r="O730" s="38"/>
      <c r="P730" s="38"/>
      <c r="Q730" s="38"/>
      <c r="R730" s="38"/>
      <c r="S730" s="38"/>
      <c r="T730" s="38"/>
      <c r="U730" s="38"/>
      <c r="V730" s="38"/>
      <c r="W730" s="38"/>
      <c r="X730" s="38"/>
      <c r="Y730" s="38"/>
      <c r="Z730" s="38"/>
    </row>
    <row r="731" spans="1:26" ht="14.25" customHeight="1" x14ac:dyDescent="0.3">
      <c r="A731" s="36"/>
      <c r="B731" s="37"/>
      <c r="C731" s="37"/>
      <c r="D731" s="37"/>
      <c r="E731" s="37"/>
      <c r="F731" s="37"/>
      <c r="G731" s="37"/>
      <c r="H731" s="37"/>
      <c r="I731" s="37"/>
      <c r="J731" s="37"/>
      <c r="K731" s="38"/>
      <c r="L731" s="38"/>
      <c r="M731" s="38"/>
      <c r="N731" s="38"/>
      <c r="O731" s="38"/>
      <c r="P731" s="38"/>
      <c r="Q731" s="38"/>
      <c r="R731" s="38"/>
      <c r="S731" s="38"/>
      <c r="T731" s="38"/>
      <c r="U731" s="38"/>
      <c r="V731" s="38"/>
      <c r="W731" s="38"/>
      <c r="X731" s="38"/>
      <c r="Y731" s="38"/>
      <c r="Z731" s="38"/>
    </row>
    <row r="732" spans="1:26" ht="14.25" customHeight="1" x14ac:dyDescent="0.3">
      <c r="A732" s="36"/>
      <c r="B732" s="37"/>
      <c r="C732" s="37"/>
      <c r="D732" s="37"/>
      <c r="E732" s="37"/>
      <c r="F732" s="37"/>
      <c r="G732" s="37"/>
      <c r="H732" s="37"/>
      <c r="I732" s="37"/>
      <c r="J732" s="37"/>
      <c r="K732" s="38"/>
      <c r="L732" s="38"/>
      <c r="M732" s="38"/>
      <c r="N732" s="38"/>
      <c r="O732" s="38"/>
      <c r="P732" s="38"/>
      <c r="Q732" s="38"/>
      <c r="R732" s="38"/>
      <c r="S732" s="38"/>
      <c r="T732" s="38"/>
      <c r="U732" s="38"/>
      <c r="V732" s="38"/>
      <c r="W732" s="38"/>
      <c r="X732" s="38"/>
      <c r="Y732" s="38"/>
      <c r="Z732" s="38"/>
    </row>
    <row r="733" spans="1:26" ht="14.25" customHeight="1" x14ac:dyDescent="0.3">
      <c r="A733" s="36"/>
      <c r="B733" s="37"/>
      <c r="C733" s="37"/>
      <c r="D733" s="37"/>
      <c r="E733" s="37"/>
      <c r="F733" s="37"/>
      <c r="G733" s="37"/>
      <c r="H733" s="37"/>
      <c r="I733" s="37"/>
      <c r="J733" s="37"/>
      <c r="K733" s="38"/>
      <c r="L733" s="38"/>
      <c r="M733" s="38"/>
      <c r="N733" s="38"/>
      <c r="O733" s="38"/>
      <c r="P733" s="38"/>
      <c r="Q733" s="38"/>
      <c r="R733" s="38"/>
      <c r="S733" s="38"/>
      <c r="T733" s="38"/>
      <c r="U733" s="38"/>
      <c r="V733" s="38"/>
      <c r="W733" s="38"/>
      <c r="X733" s="38"/>
      <c r="Y733" s="38"/>
      <c r="Z733" s="38"/>
    </row>
    <row r="734" spans="1:26" ht="14.25" customHeight="1" x14ac:dyDescent="0.3">
      <c r="A734" s="36"/>
      <c r="B734" s="37"/>
      <c r="C734" s="37"/>
      <c r="D734" s="37"/>
      <c r="E734" s="37"/>
      <c r="F734" s="37"/>
      <c r="G734" s="37"/>
      <c r="H734" s="37"/>
      <c r="I734" s="37"/>
      <c r="J734" s="37"/>
      <c r="K734" s="38"/>
      <c r="L734" s="38"/>
      <c r="M734" s="38"/>
      <c r="N734" s="38"/>
      <c r="O734" s="38"/>
      <c r="P734" s="38"/>
      <c r="Q734" s="38"/>
      <c r="R734" s="38"/>
      <c r="S734" s="38"/>
      <c r="T734" s="38"/>
      <c r="U734" s="38"/>
      <c r="V734" s="38"/>
      <c r="W734" s="38"/>
      <c r="X734" s="38"/>
      <c r="Y734" s="38"/>
      <c r="Z734" s="38"/>
    </row>
    <row r="735" spans="1:26" ht="14.25" customHeight="1" x14ac:dyDescent="0.3">
      <c r="A735" s="36"/>
      <c r="B735" s="37"/>
      <c r="C735" s="37"/>
      <c r="D735" s="37"/>
      <c r="E735" s="37"/>
      <c r="F735" s="37"/>
      <c r="G735" s="37"/>
      <c r="H735" s="37"/>
      <c r="I735" s="37"/>
      <c r="J735" s="37"/>
      <c r="K735" s="38"/>
      <c r="L735" s="38"/>
      <c r="M735" s="38"/>
      <c r="N735" s="38"/>
      <c r="O735" s="38"/>
      <c r="P735" s="38"/>
      <c r="Q735" s="38"/>
      <c r="R735" s="38"/>
      <c r="S735" s="38"/>
      <c r="T735" s="38"/>
      <c r="U735" s="38"/>
      <c r="V735" s="38"/>
      <c r="W735" s="38"/>
      <c r="X735" s="38"/>
      <c r="Y735" s="38"/>
      <c r="Z735" s="38"/>
    </row>
    <row r="736" spans="1:26" ht="14.25" customHeight="1" x14ac:dyDescent="0.3">
      <c r="A736" s="36"/>
      <c r="B736" s="37"/>
      <c r="C736" s="37"/>
      <c r="D736" s="37"/>
      <c r="E736" s="37"/>
      <c r="F736" s="37"/>
      <c r="G736" s="37"/>
      <c r="H736" s="37"/>
      <c r="I736" s="37"/>
      <c r="J736" s="37"/>
      <c r="K736" s="38"/>
      <c r="L736" s="38"/>
      <c r="M736" s="38"/>
      <c r="N736" s="38"/>
      <c r="O736" s="38"/>
      <c r="P736" s="38"/>
      <c r="Q736" s="38"/>
      <c r="R736" s="38"/>
      <c r="S736" s="38"/>
      <c r="T736" s="38"/>
      <c r="U736" s="38"/>
      <c r="V736" s="38"/>
      <c r="W736" s="38"/>
      <c r="X736" s="38"/>
      <c r="Y736" s="38"/>
      <c r="Z736" s="38"/>
    </row>
    <row r="737" spans="1:26" ht="14.25" customHeight="1" x14ac:dyDescent="0.3">
      <c r="A737" s="36"/>
      <c r="B737" s="37"/>
      <c r="C737" s="37"/>
      <c r="D737" s="37"/>
      <c r="E737" s="37"/>
      <c r="F737" s="37"/>
      <c r="G737" s="37"/>
      <c r="H737" s="37"/>
      <c r="I737" s="37"/>
      <c r="J737" s="37"/>
      <c r="K737" s="38"/>
      <c r="L737" s="38"/>
      <c r="M737" s="38"/>
      <c r="N737" s="38"/>
      <c r="O737" s="38"/>
      <c r="P737" s="38"/>
      <c r="Q737" s="38"/>
      <c r="R737" s="38"/>
      <c r="S737" s="38"/>
      <c r="T737" s="38"/>
      <c r="U737" s="38"/>
      <c r="V737" s="38"/>
      <c r="W737" s="38"/>
      <c r="X737" s="38"/>
      <c r="Y737" s="38"/>
      <c r="Z737" s="38"/>
    </row>
    <row r="738" spans="1:26" ht="14.25" customHeight="1" x14ac:dyDescent="0.3">
      <c r="A738" s="36"/>
      <c r="B738" s="37"/>
      <c r="C738" s="37"/>
      <c r="D738" s="37"/>
      <c r="E738" s="37"/>
      <c r="F738" s="37"/>
      <c r="G738" s="37"/>
      <c r="H738" s="37"/>
      <c r="I738" s="37"/>
      <c r="J738" s="37"/>
      <c r="K738" s="38"/>
      <c r="L738" s="38"/>
      <c r="M738" s="38"/>
      <c r="N738" s="38"/>
      <c r="O738" s="38"/>
      <c r="P738" s="38"/>
      <c r="Q738" s="38"/>
      <c r="R738" s="38"/>
      <c r="S738" s="38"/>
      <c r="T738" s="38"/>
      <c r="U738" s="38"/>
      <c r="V738" s="38"/>
      <c r="W738" s="38"/>
      <c r="X738" s="38"/>
      <c r="Y738" s="38"/>
      <c r="Z738" s="38"/>
    </row>
    <row r="739" spans="1:26" ht="14.25" customHeight="1" x14ac:dyDescent="0.3">
      <c r="A739" s="36"/>
      <c r="B739" s="37"/>
      <c r="C739" s="37"/>
      <c r="D739" s="37"/>
      <c r="E739" s="37"/>
      <c r="F739" s="37"/>
      <c r="G739" s="37"/>
      <c r="H739" s="37"/>
      <c r="I739" s="37"/>
      <c r="J739" s="37"/>
      <c r="K739" s="38"/>
      <c r="L739" s="38"/>
      <c r="M739" s="38"/>
      <c r="N739" s="38"/>
      <c r="O739" s="38"/>
      <c r="P739" s="38"/>
      <c r="Q739" s="38"/>
      <c r="R739" s="38"/>
      <c r="S739" s="38"/>
      <c r="T739" s="38"/>
      <c r="U739" s="38"/>
      <c r="V739" s="38"/>
      <c r="W739" s="38"/>
      <c r="X739" s="38"/>
      <c r="Y739" s="38"/>
      <c r="Z739" s="38"/>
    </row>
    <row r="740" spans="1:26" ht="14.25" customHeight="1" x14ac:dyDescent="0.3">
      <c r="A740" s="36"/>
      <c r="B740" s="37"/>
      <c r="C740" s="37"/>
      <c r="D740" s="37"/>
      <c r="E740" s="37"/>
      <c r="F740" s="37"/>
      <c r="G740" s="37"/>
      <c r="H740" s="37"/>
      <c r="I740" s="37"/>
      <c r="J740" s="37"/>
      <c r="K740" s="38"/>
      <c r="L740" s="38"/>
      <c r="M740" s="38"/>
      <c r="N740" s="38"/>
      <c r="O740" s="38"/>
      <c r="P740" s="38"/>
      <c r="Q740" s="38"/>
      <c r="R740" s="38"/>
      <c r="S740" s="38"/>
      <c r="T740" s="38"/>
      <c r="U740" s="38"/>
      <c r="V740" s="38"/>
      <c r="W740" s="38"/>
      <c r="X740" s="38"/>
      <c r="Y740" s="38"/>
      <c r="Z740" s="38"/>
    </row>
    <row r="741" spans="1:26" ht="14.25" customHeight="1" x14ac:dyDescent="0.3">
      <c r="A741" s="36"/>
      <c r="B741" s="37"/>
      <c r="C741" s="37"/>
      <c r="D741" s="37"/>
      <c r="E741" s="37"/>
      <c r="F741" s="37"/>
      <c r="G741" s="37"/>
      <c r="H741" s="37"/>
      <c r="I741" s="37"/>
      <c r="J741" s="37"/>
      <c r="K741" s="38"/>
      <c r="L741" s="38"/>
      <c r="M741" s="38"/>
      <c r="N741" s="38"/>
      <c r="O741" s="38"/>
      <c r="P741" s="38"/>
      <c r="Q741" s="38"/>
      <c r="R741" s="38"/>
      <c r="S741" s="38"/>
      <c r="T741" s="38"/>
      <c r="U741" s="38"/>
      <c r="V741" s="38"/>
      <c r="W741" s="38"/>
      <c r="X741" s="38"/>
      <c r="Y741" s="38"/>
      <c r="Z741" s="38"/>
    </row>
    <row r="742" spans="1:26" ht="14.25" customHeight="1" x14ac:dyDescent="0.3">
      <c r="A742" s="36"/>
      <c r="B742" s="37"/>
      <c r="C742" s="37"/>
      <c r="D742" s="37"/>
      <c r="E742" s="37"/>
      <c r="F742" s="37"/>
      <c r="G742" s="37"/>
      <c r="H742" s="37"/>
      <c r="I742" s="37"/>
      <c r="J742" s="37"/>
      <c r="K742" s="38"/>
      <c r="L742" s="38"/>
      <c r="M742" s="38"/>
      <c r="N742" s="38"/>
      <c r="O742" s="38"/>
      <c r="P742" s="38"/>
      <c r="Q742" s="38"/>
      <c r="R742" s="38"/>
      <c r="S742" s="38"/>
      <c r="T742" s="38"/>
      <c r="U742" s="38"/>
      <c r="V742" s="38"/>
      <c r="W742" s="38"/>
      <c r="X742" s="38"/>
      <c r="Y742" s="38"/>
      <c r="Z742" s="38"/>
    </row>
    <row r="743" spans="1:26" ht="14.25" customHeight="1" x14ac:dyDescent="0.3">
      <c r="A743" s="36"/>
      <c r="B743" s="37"/>
      <c r="C743" s="37"/>
      <c r="D743" s="37"/>
      <c r="E743" s="37"/>
      <c r="F743" s="37"/>
      <c r="G743" s="37"/>
      <c r="H743" s="37"/>
      <c r="I743" s="37"/>
      <c r="J743" s="37"/>
      <c r="K743" s="38"/>
      <c r="L743" s="38"/>
      <c r="M743" s="38"/>
      <c r="N743" s="38"/>
      <c r="O743" s="38"/>
      <c r="P743" s="38"/>
      <c r="Q743" s="38"/>
      <c r="R743" s="38"/>
      <c r="S743" s="38"/>
      <c r="T743" s="38"/>
      <c r="U743" s="38"/>
      <c r="V743" s="38"/>
      <c r="W743" s="38"/>
      <c r="X743" s="38"/>
      <c r="Y743" s="38"/>
      <c r="Z743" s="38"/>
    </row>
    <row r="744" spans="1:26" ht="14.25" customHeight="1" x14ac:dyDescent="0.3">
      <c r="A744" s="36"/>
      <c r="B744" s="37"/>
      <c r="C744" s="37"/>
      <c r="D744" s="37"/>
      <c r="E744" s="37"/>
      <c r="F744" s="37"/>
      <c r="G744" s="37"/>
      <c r="H744" s="37"/>
      <c r="I744" s="37"/>
      <c r="J744" s="37"/>
      <c r="K744" s="38"/>
      <c r="L744" s="38"/>
      <c r="M744" s="38"/>
      <c r="N744" s="38"/>
      <c r="O744" s="38"/>
      <c r="P744" s="38"/>
      <c r="Q744" s="38"/>
      <c r="R744" s="38"/>
      <c r="S744" s="38"/>
      <c r="T744" s="38"/>
      <c r="U744" s="38"/>
      <c r="V744" s="38"/>
      <c r="W744" s="38"/>
      <c r="X744" s="38"/>
      <c r="Y744" s="38"/>
      <c r="Z744" s="38"/>
    </row>
    <row r="745" spans="1:26" ht="14.25" customHeight="1" x14ac:dyDescent="0.3">
      <c r="A745" s="36"/>
      <c r="B745" s="37"/>
      <c r="C745" s="37"/>
      <c r="D745" s="37"/>
      <c r="E745" s="37"/>
      <c r="F745" s="37"/>
      <c r="G745" s="37"/>
      <c r="H745" s="37"/>
      <c r="I745" s="37"/>
      <c r="J745" s="37"/>
      <c r="K745" s="38"/>
      <c r="L745" s="38"/>
      <c r="M745" s="38"/>
      <c r="N745" s="38"/>
      <c r="O745" s="38"/>
      <c r="P745" s="38"/>
      <c r="Q745" s="38"/>
      <c r="R745" s="38"/>
      <c r="S745" s="38"/>
      <c r="T745" s="38"/>
      <c r="U745" s="38"/>
      <c r="V745" s="38"/>
      <c r="W745" s="38"/>
      <c r="X745" s="38"/>
      <c r="Y745" s="38"/>
      <c r="Z745" s="38"/>
    </row>
    <row r="746" spans="1:26" ht="14.25" customHeight="1" x14ac:dyDescent="0.3">
      <c r="A746" s="36"/>
      <c r="B746" s="37"/>
      <c r="C746" s="37"/>
      <c r="D746" s="37"/>
      <c r="E746" s="37"/>
      <c r="F746" s="37"/>
      <c r="G746" s="37"/>
      <c r="H746" s="37"/>
      <c r="I746" s="37"/>
      <c r="J746" s="37"/>
      <c r="K746" s="38"/>
      <c r="L746" s="38"/>
      <c r="M746" s="38"/>
      <c r="N746" s="38"/>
      <c r="O746" s="38"/>
      <c r="P746" s="38"/>
      <c r="Q746" s="38"/>
      <c r="R746" s="38"/>
      <c r="S746" s="38"/>
      <c r="T746" s="38"/>
      <c r="U746" s="38"/>
      <c r="V746" s="38"/>
      <c r="W746" s="38"/>
      <c r="X746" s="38"/>
      <c r="Y746" s="38"/>
      <c r="Z746" s="38"/>
    </row>
    <row r="747" spans="1:26" ht="14.25" customHeight="1" x14ac:dyDescent="0.3">
      <c r="A747" s="36"/>
      <c r="B747" s="37"/>
      <c r="C747" s="37"/>
      <c r="D747" s="37"/>
      <c r="E747" s="37"/>
      <c r="F747" s="37"/>
      <c r="G747" s="37"/>
      <c r="H747" s="37"/>
      <c r="I747" s="37"/>
      <c r="J747" s="37"/>
      <c r="K747" s="38"/>
      <c r="L747" s="38"/>
      <c r="M747" s="38"/>
      <c r="N747" s="38"/>
      <c r="O747" s="38"/>
      <c r="P747" s="38"/>
      <c r="Q747" s="38"/>
      <c r="R747" s="38"/>
      <c r="S747" s="38"/>
      <c r="T747" s="38"/>
      <c r="U747" s="38"/>
      <c r="V747" s="38"/>
      <c r="W747" s="38"/>
      <c r="X747" s="38"/>
      <c r="Y747" s="38"/>
      <c r="Z747" s="38"/>
    </row>
    <row r="748" spans="1:26" ht="14.25" customHeight="1" x14ac:dyDescent="0.3">
      <c r="A748" s="36"/>
      <c r="B748" s="37"/>
      <c r="C748" s="37"/>
      <c r="D748" s="37"/>
      <c r="E748" s="37"/>
      <c r="F748" s="37"/>
      <c r="G748" s="37"/>
      <c r="H748" s="37"/>
      <c r="I748" s="37"/>
      <c r="J748" s="37"/>
      <c r="K748" s="38"/>
      <c r="L748" s="38"/>
      <c r="M748" s="38"/>
      <c r="N748" s="38"/>
      <c r="O748" s="38"/>
      <c r="P748" s="38"/>
      <c r="Q748" s="38"/>
      <c r="R748" s="38"/>
      <c r="S748" s="38"/>
      <c r="T748" s="38"/>
      <c r="U748" s="38"/>
      <c r="V748" s="38"/>
      <c r="W748" s="38"/>
      <c r="X748" s="38"/>
      <c r="Y748" s="38"/>
      <c r="Z748" s="38"/>
    </row>
    <row r="749" spans="1:26" ht="14.25" customHeight="1" x14ac:dyDescent="0.3">
      <c r="A749" s="36"/>
      <c r="B749" s="37"/>
      <c r="C749" s="37"/>
      <c r="D749" s="37"/>
      <c r="E749" s="37"/>
      <c r="F749" s="37"/>
      <c r="G749" s="37"/>
      <c r="H749" s="37"/>
      <c r="I749" s="37"/>
      <c r="J749" s="37"/>
      <c r="K749" s="38"/>
      <c r="L749" s="38"/>
      <c r="M749" s="38"/>
      <c r="N749" s="38"/>
      <c r="O749" s="38"/>
      <c r="P749" s="38"/>
      <c r="Q749" s="38"/>
      <c r="R749" s="38"/>
      <c r="S749" s="38"/>
      <c r="T749" s="38"/>
      <c r="U749" s="38"/>
      <c r="V749" s="38"/>
      <c r="W749" s="38"/>
      <c r="X749" s="38"/>
      <c r="Y749" s="38"/>
      <c r="Z749" s="38"/>
    </row>
    <row r="750" spans="1:26" ht="14.25" customHeight="1" x14ac:dyDescent="0.3">
      <c r="A750" s="36"/>
      <c r="B750" s="37"/>
      <c r="C750" s="37"/>
      <c r="D750" s="37"/>
      <c r="E750" s="37"/>
      <c r="F750" s="37"/>
      <c r="G750" s="37"/>
      <c r="H750" s="37"/>
      <c r="I750" s="37"/>
      <c r="J750" s="37"/>
      <c r="K750" s="38"/>
      <c r="L750" s="38"/>
      <c r="M750" s="38"/>
      <c r="N750" s="38"/>
      <c r="O750" s="38"/>
      <c r="P750" s="38"/>
      <c r="Q750" s="38"/>
      <c r="R750" s="38"/>
      <c r="S750" s="38"/>
      <c r="T750" s="38"/>
      <c r="U750" s="38"/>
      <c r="V750" s="38"/>
      <c r="W750" s="38"/>
      <c r="X750" s="38"/>
      <c r="Y750" s="38"/>
      <c r="Z750" s="38"/>
    </row>
    <row r="751" spans="1:26" ht="14.25" customHeight="1" x14ac:dyDescent="0.3">
      <c r="A751" s="36"/>
      <c r="B751" s="37"/>
      <c r="C751" s="37"/>
      <c r="D751" s="37"/>
      <c r="E751" s="37"/>
      <c r="F751" s="37"/>
      <c r="G751" s="37"/>
      <c r="H751" s="37"/>
      <c r="I751" s="37"/>
      <c r="J751" s="37"/>
      <c r="K751" s="38"/>
      <c r="L751" s="38"/>
      <c r="M751" s="38"/>
      <c r="N751" s="38"/>
      <c r="O751" s="38"/>
      <c r="P751" s="38"/>
      <c r="Q751" s="38"/>
      <c r="R751" s="38"/>
      <c r="S751" s="38"/>
      <c r="T751" s="38"/>
      <c r="U751" s="38"/>
      <c r="V751" s="38"/>
      <c r="W751" s="38"/>
      <c r="X751" s="38"/>
      <c r="Y751" s="38"/>
      <c r="Z751" s="38"/>
    </row>
    <row r="752" spans="1:26" ht="14.25" customHeight="1" x14ac:dyDescent="0.3">
      <c r="A752" s="36"/>
      <c r="B752" s="37"/>
      <c r="C752" s="37"/>
      <c r="D752" s="37"/>
      <c r="E752" s="37"/>
      <c r="F752" s="37"/>
      <c r="G752" s="37"/>
      <c r="H752" s="37"/>
      <c r="I752" s="37"/>
      <c r="J752" s="37"/>
      <c r="K752" s="38"/>
      <c r="L752" s="38"/>
      <c r="M752" s="38"/>
      <c r="N752" s="38"/>
      <c r="O752" s="38"/>
      <c r="P752" s="38"/>
      <c r="Q752" s="38"/>
      <c r="R752" s="38"/>
      <c r="S752" s="38"/>
      <c r="T752" s="38"/>
      <c r="U752" s="38"/>
      <c r="V752" s="38"/>
      <c r="W752" s="38"/>
      <c r="X752" s="38"/>
      <c r="Y752" s="38"/>
      <c r="Z752" s="38"/>
    </row>
    <row r="753" spans="1:26" ht="14.25" customHeight="1" x14ac:dyDescent="0.3">
      <c r="A753" s="36"/>
      <c r="B753" s="37"/>
      <c r="C753" s="37"/>
      <c r="D753" s="37"/>
      <c r="E753" s="37"/>
      <c r="F753" s="37"/>
      <c r="G753" s="37"/>
      <c r="H753" s="37"/>
      <c r="I753" s="37"/>
      <c r="J753" s="37"/>
      <c r="K753" s="38"/>
      <c r="L753" s="38"/>
      <c r="M753" s="38"/>
      <c r="N753" s="38"/>
      <c r="O753" s="38"/>
      <c r="P753" s="38"/>
      <c r="Q753" s="38"/>
      <c r="R753" s="38"/>
      <c r="S753" s="38"/>
      <c r="T753" s="38"/>
      <c r="U753" s="38"/>
      <c r="V753" s="38"/>
      <c r="W753" s="38"/>
      <c r="X753" s="38"/>
      <c r="Y753" s="38"/>
      <c r="Z753" s="38"/>
    </row>
    <row r="754" spans="1:26" ht="14.25" customHeight="1" x14ac:dyDescent="0.3">
      <c r="A754" s="36"/>
      <c r="B754" s="37"/>
      <c r="C754" s="37"/>
      <c r="D754" s="37"/>
      <c r="E754" s="37"/>
      <c r="F754" s="37"/>
      <c r="G754" s="37"/>
      <c r="H754" s="37"/>
      <c r="I754" s="37"/>
      <c r="J754" s="37"/>
      <c r="K754" s="38"/>
      <c r="L754" s="38"/>
      <c r="M754" s="38"/>
      <c r="N754" s="38"/>
      <c r="O754" s="38"/>
      <c r="P754" s="38"/>
      <c r="Q754" s="38"/>
      <c r="R754" s="38"/>
      <c r="S754" s="38"/>
      <c r="T754" s="38"/>
      <c r="U754" s="38"/>
      <c r="V754" s="38"/>
      <c r="W754" s="38"/>
      <c r="X754" s="38"/>
      <c r="Y754" s="38"/>
      <c r="Z754" s="38"/>
    </row>
    <row r="755" spans="1:26" ht="14.25" customHeight="1" x14ac:dyDescent="0.3">
      <c r="A755" s="36"/>
      <c r="B755" s="37"/>
      <c r="C755" s="37"/>
      <c r="D755" s="37"/>
      <c r="E755" s="37"/>
      <c r="F755" s="37"/>
      <c r="G755" s="37"/>
      <c r="H755" s="37"/>
      <c r="I755" s="37"/>
      <c r="J755" s="37"/>
      <c r="K755" s="38"/>
      <c r="L755" s="38"/>
      <c r="M755" s="38"/>
      <c r="N755" s="38"/>
      <c r="O755" s="38"/>
      <c r="P755" s="38"/>
      <c r="Q755" s="38"/>
      <c r="R755" s="38"/>
      <c r="S755" s="38"/>
      <c r="T755" s="38"/>
      <c r="U755" s="38"/>
      <c r="V755" s="38"/>
      <c r="W755" s="38"/>
      <c r="X755" s="38"/>
      <c r="Y755" s="38"/>
      <c r="Z755" s="38"/>
    </row>
    <row r="756" spans="1:26" ht="14.25" customHeight="1" x14ac:dyDescent="0.3">
      <c r="A756" s="36"/>
      <c r="B756" s="37"/>
      <c r="C756" s="37"/>
      <c r="D756" s="37"/>
      <c r="E756" s="37"/>
      <c r="F756" s="37"/>
      <c r="G756" s="37"/>
      <c r="H756" s="37"/>
      <c r="I756" s="37"/>
      <c r="J756" s="37"/>
      <c r="K756" s="38"/>
      <c r="L756" s="38"/>
      <c r="M756" s="38"/>
      <c r="N756" s="38"/>
      <c r="O756" s="38"/>
      <c r="P756" s="38"/>
      <c r="Q756" s="38"/>
      <c r="R756" s="38"/>
      <c r="S756" s="38"/>
      <c r="T756" s="38"/>
      <c r="U756" s="38"/>
      <c r="V756" s="38"/>
      <c r="W756" s="38"/>
      <c r="X756" s="38"/>
      <c r="Y756" s="38"/>
      <c r="Z756" s="38"/>
    </row>
    <row r="757" spans="1:26" ht="14.25" customHeight="1" x14ac:dyDescent="0.3">
      <c r="A757" s="36"/>
      <c r="B757" s="37"/>
      <c r="C757" s="37"/>
      <c r="D757" s="37"/>
      <c r="E757" s="37"/>
      <c r="F757" s="37"/>
      <c r="G757" s="37"/>
      <c r="H757" s="37"/>
      <c r="I757" s="37"/>
      <c r="J757" s="37"/>
      <c r="K757" s="38"/>
      <c r="L757" s="38"/>
      <c r="M757" s="38"/>
      <c r="N757" s="38"/>
      <c r="O757" s="38"/>
      <c r="P757" s="38"/>
      <c r="Q757" s="38"/>
      <c r="R757" s="38"/>
      <c r="S757" s="38"/>
      <c r="T757" s="38"/>
      <c r="U757" s="38"/>
      <c r="V757" s="38"/>
      <c r="W757" s="38"/>
      <c r="X757" s="38"/>
      <c r="Y757" s="38"/>
      <c r="Z757" s="38"/>
    </row>
    <row r="758" spans="1:26" ht="14.25" customHeight="1" x14ac:dyDescent="0.3">
      <c r="A758" s="36"/>
      <c r="B758" s="37"/>
      <c r="C758" s="37"/>
      <c r="D758" s="37"/>
      <c r="E758" s="37"/>
      <c r="F758" s="37"/>
      <c r="G758" s="37"/>
      <c r="H758" s="37"/>
      <c r="I758" s="37"/>
      <c r="J758" s="37"/>
      <c r="K758" s="38"/>
      <c r="L758" s="38"/>
      <c r="M758" s="38"/>
      <c r="N758" s="38"/>
      <c r="O758" s="38"/>
      <c r="P758" s="38"/>
      <c r="Q758" s="38"/>
      <c r="R758" s="38"/>
      <c r="S758" s="38"/>
      <c r="T758" s="38"/>
      <c r="U758" s="38"/>
      <c r="V758" s="38"/>
      <c r="W758" s="38"/>
      <c r="X758" s="38"/>
      <c r="Y758" s="38"/>
      <c r="Z758" s="38"/>
    </row>
    <row r="759" spans="1:26" ht="14.25" customHeight="1" x14ac:dyDescent="0.3">
      <c r="A759" s="36"/>
      <c r="B759" s="37"/>
      <c r="C759" s="37"/>
      <c r="D759" s="37"/>
      <c r="E759" s="37"/>
      <c r="F759" s="37"/>
      <c r="G759" s="37"/>
      <c r="H759" s="37"/>
      <c r="I759" s="37"/>
      <c r="J759" s="37"/>
      <c r="K759" s="38"/>
      <c r="L759" s="38"/>
      <c r="M759" s="38"/>
      <c r="N759" s="38"/>
      <c r="O759" s="38"/>
      <c r="P759" s="38"/>
      <c r="Q759" s="38"/>
      <c r="R759" s="38"/>
      <c r="S759" s="38"/>
      <c r="T759" s="38"/>
      <c r="U759" s="38"/>
      <c r="V759" s="38"/>
      <c r="W759" s="38"/>
      <c r="X759" s="38"/>
      <c r="Y759" s="38"/>
      <c r="Z759" s="38"/>
    </row>
    <row r="760" spans="1:26" ht="14.25" customHeight="1" x14ac:dyDescent="0.3">
      <c r="A760" s="36"/>
      <c r="B760" s="37"/>
      <c r="C760" s="37"/>
      <c r="D760" s="37"/>
      <c r="E760" s="37"/>
      <c r="F760" s="37"/>
      <c r="G760" s="37"/>
      <c r="H760" s="37"/>
      <c r="I760" s="37"/>
      <c r="J760" s="37"/>
      <c r="K760" s="38"/>
      <c r="L760" s="38"/>
      <c r="M760" s="38"/>
      <c r="N760" s="38"/>
      <c r="O760" s="38"/>
      <c r="P760" s="38"/>
      <c r="Q760" s="38"/>
      <c r="R760" s="38"/>
      <c r="S760" s="38"/>
      <c r="T760" s="38"/>
      <c r="U760" s="38"/>
      <c r="V760" s="38"/>
      <c r="W760" s="38"/>
      <c r="X760" s="38"/>
      <c r="Y760" s="38"/>
      <c r="Z760" s="38"/>
    </row>
    <row r="761" spans="1:26" ht="14.25" customHeight="1" x14ac:dyDescent="0.3">
      <c r="A761" s="36"/>
      <c r="B761" s="37"/>
      <c r="C761" s="37"/>
      <c r="D761" s="37"/>
      <c r="E761" s="37"/>
      <c r="F761" s="37"/>
      <c r="G761" s="37"/>
      <c r="H761" s="37"/>
      <c r="I761" s="37"/>
      <c r="J761" s="37"/>
      <c r="K761" s="38"/>
      <c r="L761" s="38"/>
      <c r="M761" s="38"/>
      <c r="N761" s="38"/>
      <c r="O761" s="38"/>
      <c r="P761" s="38"/>
      <c r="Q761" s="38"/>
      <c r="R761" s="38"/>
      <c r="S761" s="38"/>
      <c r="T761" s="38"/>
      <c r="U761" s="38"/>
      <c r="V761" s="38"/>
      <c r="W761" s="38"/>
      <c r="X761" s="38"/>
      <c r="Y761" s="38"/>
      <c r="Z761" s="38"/>
    </row>
    <row r="762" spans="1:26" ht="14.25" customHeight="1" x14ac:dyDescent="0.3">
      <c r="A762" s="36"/>
      <c r="B762" s="37"/>
      <c r="C762" s="37"/>
      <c r="D762" s="37"/>
      <c r="E762" s="37"/>
      <c r="F762" s="37"/>
      <c r="G762" s="37"/>
      <c r="H762" s="37"/>
      <c r="I762" s="37"/>
      <c r="J762" s="37"/>
      <c r="K762" s="38"/>
      <c r="L762" s="38"/>
      <c r="M762" s="38"/>
      <c r="N762" s="38"/>
      <c r="O762" s="38"/>
      <c r="P762" s="38"/>
      <c r="Q762" s="38"/>
      <c r="R762" s="38"/>
      <c r="S762" s="38"/>
      <c r="T762" s="38"/>
      <c r="U762" s="38"/>
      <c r="V762" s="38"/>
      <c r="W762" s="38"/>
      <c r="X762" s="38"/>
      <c r="Y762" s="38"/>
      <c r="Z762" s="38"/>
    </row>
    <row r="763" spans="1:26" ht="14.25" customHeight="1" x14ac:dyDescent="0.3">
      <c r="A763" s="36"/>
      <c r="B763" s="37"/>
      <c r="C763" s="37"/>
      <c r="D763" s="37"/>
      <c r="E763" s="37"/>
      <c r="F763" s="37"/>
      <c r="G763" s="37"/>
      <c r="H763" s="37"/>
      <c r="I763" s="37"/>
      <c r="J763" s="37"/>
      <c r="K763" s="38"/>
      <c r="L763" s="38"/>
      <c r="M763" s="38"/>
      <c r="N763" s="38"/>
      <c r="O763" s="38"/>
      <c r="P763" s="38"/>
      <c r="Q763" s="38"/>
      <c r="R763" s="38"/>
      <c r="S763" s="38"/>
      <c r="T763" s="38"/>
      <c r="U763" s="38"/>
      <c r="V763" s="38"/>
      <c r="W763" s="38"/>
      <c r="X763" s="38"/>
      <c r="Y763" s="38"/>
      <c r="Z763" s="38"/>
    </row>
    <row r="764" spans="1:26" ht="14.25" customHeight="1" x14ac:dyDescent="0.3">
      <c r="A764" s="36"/>
      <c r="B764" s="37"/>
      <c r="C764" s="37"/>
      <c r="D764" s="37"/>
      <c r="E764" s="37"/>
      <c r="F764" s="37"/>
      <c r="G764" s="37"/>
      <c r="H764" s="37"/>
      <c r="I764" s="37"/>
      <c r="J764" s="37"/>
      <c r="K764" s="38"/>
      <c r="L764" s="38"/>
      <c r="M764" s="38"/>
      <c r="N764" s="38"/>
      <c r="O764" s="38"/>
      <c r="P764" s="38"/>
      <c r="Q764" s="38"/>
      <c r="R764" s="38"/>
      <c r="S764" s="38"/>
      <c r="T764" s="38"/>
      <c r="U764" s="38"/>
      <c r="V764" s="38"/>
      <c r="W764" s="38"/>
      <c r="X764" s="38"/>
      <c r="Y764" s="38"/>
      <c r="Z764" s="38"/>
    </row>
    <row r="765" spans="1:26" ht="14.25" customHeight="1" x14ac:dyDescent="0.3">
      <c r="A765" s="36"/>
      <c r="B765" s="37"/>
      <c r="C765" s="37"/>
      <c r="D765" s="37"/>
      <c r="E765" s="37"/>
      <c r="F765" s="37"/>
      <c r="G765" s="37"/>
      <c r="H765" s="37"/>
      <c r="I765" s="37"/>
      <c r="J765" s="37"/>
      <c r="K765" s="38"/>
      <c r="L765" s="38"/>
      <c r="M765" s="38"/>
      <c r="N765" s="38"/>
      <c r="O765" s="38"/>
      <c r="P765" s="38"/>
      <c r="Q765" s="38"/>
      <c r="R765" s="38"/>
      <c r="S765" s="38"/>
      <c r="T765" s="38"/>
      <c r="U765" s="38"/>
      <c r="V765" s="38"/>
      <c r="W765" s="38"/>
      <c r="X765" s="38"/>
      <c r="Y765" s="38"/>
      <c r="Z765" s="38"/>
    </row>
    <row r="766" spans="1:26" ht="14.25" customHeight="1" x14ac:dyDescent="0.3">
      <c r="A766" s="36"/>
      <c r="B766" s="37"/>
      <c r="C766" s="37"/>
      <c r="D766" s="37"/>
      <c r="E766" s="37"/>
      <c r="F766" s="37"/>
      <c r="G766" s="37"/>
      <c r="H766" s="37"/>
      <c r="I766" s="37"/>
      <c r="J766" s="37"/>
      <c r="K766" s="38"/>
      <c r="L766" s="38"/>
      <c r="M766" s="38"/>
      <c r="N766" s="38"/>
      <c r="O766" s="38"/>
      <c r="P766" s="38"/>
      <c r="Q766" s="38"/>
      <c r="R766" s="38"/>
      <c r="S766" s="38"/>
      <c r="T766" s="38"/>
      <c r="U766" s="38"/>
      <c r="V766" s="38"/>
      <c r="W766" s="38"/>
      <c r="X766" s="38"/>
      <c r="Y766" s="38"/>
      <c r="Z766" s="38"/>
    </row>
    <row r="767" spans="1:26" ht="14.25" customHeight="1" x14ac:dyDescent="0.3">
      <c r="A767" s="36"/>
      <c r="B767" s="37"/>
      <c r="C767" s="37"/>
      <c r="D767" s="37"/>
      <c r="E767" s="37"/>
      <c r="F767" s="37"/>
      <c r="G767" s="37"/>
      <c r="H767" s="37"/>
      <c r="I767" s="37"/>
      <c r="J767" s="37"/>
      <c r="K767" s="38"/>
      <c r="L767" s="38"/>
      <c r="M767" s="38"/>
      <c r="N767" s="38"/>
      <c r="O767" s="38"/>
      <c r="P767" s="38"/>
      <c r="Q767" s="38"/>
      <c r="R767" s="38"/>
      <c r="S767" s="38"/>
      <c r="T767" s="38"/>
      <c r="U767" s="38"/>
      <c r="V767" s="38"/>
      <c r="W767" s="38"/>
      <c r="X767" s="38"/>
      <c r="Y767" s="38"/>
      <c r="Z767" s="38"/>
    </row>
    <row r="768" spans="1:26" ht="14.25" customHeight="1" x14ac:dyDescent="0.3">
      <c r="A768" s="36"/>
      <c r="B768" s="37"/>
      <c r="C768" s="37"/>
      <c r="D768" s="37"/>
      <c r="E768" s="37"/>
      <c r="F768" s="37"/>
      <c r="G768" s="37"/>
      <c r="H768" s="37"/>
      <c r="I768" s="37"/>
      <c r="J768" s="37"/>
      <c r="K768" s="38"/>
      <c r="L768" s="38"/>
      <c r="M768" s="38"/>
      <c r="N768" s="38"/>
      <c r="O768" s="38"/>
      <c r="P768" s="38"/>
      <c r="Q768" s="38"/>
      <c r="R768" s="38"/>
      <c r="S768" s="38"/>
      <c r="T768" s="38"/>
      <c r="U768" s="38"/>
      <c r="V768" s="38"/>
      <c r="W768" s="38"/>
      <c r="X768" s="38"/>
      <c r="Y768" s="38"/>
      <c r="Z768" s="38"/>
    </row>
    <row r="769" spans="1:26" ht="14.25" customHeight="1" x14ac:dyDescent="0.3">
      <c r="A769" s="36"/>
      <c r="B769" s="37"/>
      <c r="C769" s="37"/>
      <c r="D769" s="37"/>
      <c r="E769" s="37"/>
      <c r="F769" s="37"/>
      <c r="G769" s="37"/>
      <c r="H769" s="37"/>
      <c r="I769" s="37"/>
      <c r="J769" s="37"/>
      <c r="K769" s="38"/>
      <c r="L769" s="38"/>
      <c r="M769" s="38"/>
      <c r="N769" s="38"/>
      <c r="O769" s="38"/>
      <c r="P769" s="38"/>
      <c r="Q769" s="38"/>
      <c r="R769" s="38"/>
      <c r="S769" s="38"/>
      <c r="T769" s="38"/>
      <c r="U769" s="38"/>
      <c r="V769" s="38"/>
      <c r="W769" s="38"/>
      <c r="X769" s="38"/>
      <c r="Y769" s="38"/>
      <c r="Z769" s="38"/>
    </row>
    <row r="770" spans="1:26" ht="14.25" customHeight="1" x14ac:dyDescent="0.3">
      <c r="A770" s="36"/>
      <c r="B770" s="37"/>
      <c r="C770" s="37"/>
      <c r="D770" s="37"/>
      <c r="E770" s="37"/>
      <c r="F770" s="37"/>
      <c r="G770" s="37"/>
      <c r="H770" s="37"/>
      <c r="I770" s="37"/>
      <c r="J770" s="37"/>
      <c r="K770" s="38"/>
      <c r="L770" s="38"/>
      <c r="M770" s="38"/>
      <c r="N770" s="38"/>
      <c r="O770" s="38"/>
      <c r="P770" s="38"/>
      <c r="Q770" s="38"/>
      <c r="R770" s="38"/>
      <c r="S770" s="38"/>
      <c r="T770" s="38"/>
      <c r="U770" s="38"/>
      <c r="V770" s="38"/>
      <c r="W770" s="38"/>
      <c r="X770" s="38"/>
      <c r="Y770" s="38"/>
      <c r="Z770" s="38"/>
    </row>
    <row r="771" spans="1:26" ht="14.25" customHeight="1" x14ac:dyDescent="0.3">
      <c r="A771" s="36"/>
      <c r="B771" s="37"/>
      <c r="C771" s="37"/>
      <c r="D771" s="37"/>
      <c r="E771" s="37"/>
      <c r="F771" s="37"/>
      <c r="G771" s="37"/>
      <c r="H771" s="37"/>
      <c r="I771" s="37"/>
      <c r="J771" s="37"/>
      <c r="K771" s="38"/>
      <c r="L771" s="38"/>
      <c r="M771" s="38"/>
      <c r="N771" s="38"/>
      <c r="O771" s="38"/>
      <c r="P771" s="38"/>
      <c r="Q771" s="38"/>
      <c r="R771" s="38"/>
      <c r="S771" s="38"/>
      <c r="T771" s="38"/>
      <c r="U771" s="38"/>
      <c r="V771" s="38"/>
      <c r="W771" s="38"/>
      <c r="X771" s="38"/>
      <c r="Y771" s="38"/>
      <c r="Z771" s="38"/>
    </row>
    <row r="772" spans="1:26" ht="14.25" customHeight="1" x14ac:dyDescent="0.3">
      <c r="A772" s="36"/>
      <c r="B772" s="37"/>
      <c r="C772" s="37"/>
      <c r="D772" s="37"/>
      <c r="E772" s="37"/>
      <c r="F772" s="37"/>
      <c r="G772" s="37"/>
      <c r="H772" s="37"/>
      <c r="I772" s="37"/>
      <c r="J772" s="37"/>
      <c r="K772" s="38"/>
      <c r="L772" s="38"/>
      <c r="M772" s="38"/>
      <c r="N772" s="38"/>
      <c r="O772" s="38"/>
      <c r="P772" s="38"/>
      <c r="Q772" s="38"/>
      <c r="R772" s="38"/>
      <c r="S772" s="38"/>
      <c r="T772" s="38"/>
      <c r="U772" s="38"/>
      <c r="V772" s="38"/>
      <c r="W772" s="38"/>
      <c r="X772" s="38"/>
      <c r="Y772" s="38"/>
      <c r="Z772" s="38"/>
    </row>
    <row r="773" spans="1:26" ht="14.25" customHeight="1" x14ac:dyDescent="0.3">
      <c r="A773" s="36"/>
      <c r="B773" s="37"/>
      <c r="C773" s="37"/>
      <c r="D773" s="37"/>
      <c r="E773" s="37"/>
      <c r="F773" s="37"/>
      <c r="G773" s="37"/>
      <c r="H773" s="37"/>
      <c r="I773" s="37"/>
      <c r="J773" s="37"/>
      <c r="K773" s="38"/>
      <c r="L773" s="38"/>
      <c r="M773" s="38"/>
      <c r="N773" s="38"/>
      <c r="O773" s="38"/>
      <c r="P773" s="38"/>
      <c r="Q773" s="38"/>
      <c r="R773" s="38"/>
      <c r="S773" s="38"/>
      <c r="T773" s="38"/>
      <c r="U773" s="38"/>
      <c r="V773" s="38"/>
      <c r="W773" s="38"/>
      <c r="X773" s="38"/>
      <c r="Y773" s="38"/>
      <c r="Z773" s="38"/>
    </row>
    <row r="774" spans="1:26" ht="14.25" customHeight="1" x14ac:dyDescent="0.3">
      <c r="A774" s="36"/>
      <c r="B774" s="37"/>
      <c r="C774" s="37"/>
      <c r="D774" s="37"/>
      <c r="E774" s="37"/>
      <c r="F774" s="37"/>
      <c r="G774" s="37"/>
      <c r="H774" s="37"/>
      <c r="I774" s="37"/>
      <c r="J774" s="37"/>
      <c r="K774" s="38"/>
      <c r="L774" s="38"/>
      <c r="M774" s="38"/>
      <c r="N774" s="38"/>
      <c r="O774" s="38"/>
      <c r="P774" s="38"/>
      <c r="Q774" s="38"/>
      <c r="R774" s="38"/>
      <c r="S774" s="38"/>
      <c r="T774" s="38"/>
      <c r="U774" s="38"/>
      <c r="V774" s="38"/>
      <c r="W774" s="38"/>
      <c r="X774" s="38"/>
      <c r="Y774" s="38"/>
      <c r="Z774" s="38"/>
    </row>
    <row r="775" spans="1:26" ht="14.25" customHeight="1" x14ac:dyDescent="0.3">
      <c r="A775" s="36"/>
      <c r="B775" s="37"/>
      <c r="C775" s="37"/>
      <c r="D775" s="37"/>
      <c r="E775" s="37"/>
      <c r="F775" s="37"/>
      <c r="G775" s="37"/>
      <c r="H775" s="37"/>
      <c r="I775" s="37"/>
      <c r="J775" s="37"/>
      <c r="K775" s="38"/>
      <c r="L775" s="38"/>
      <c r="M775" s="38"/>
      <c r="N775" s="38"/>
      <c r="O775" s="38"/>
      <c r="P775" s="38"/>
      <c r="Q775" s="38"/>
      <c r="R775" s="38"/>
      <c r="S775" s="38"/>
      <c r="T775" s="38"/>
      <c r="U775" s="38"/>
      <c r="V775" s="38"/>
      <c r="W775" s="38"/>
      <c r="X775" s="38"/>
      <c r="Y775" s="38"/>
      <c r="Z775" s="38"/>
    </row>
    <row r="776" spans="1:26" ht="14.25" customHeight="1" x14ac:dyDescent="0.3">
      <c r="A776" s="36"/>
      <c r="B776" s="37"/>
      <c r="C776" s="37"/>
      <c r="D776" s="37"/>
      <c r="E776" s="37"/>
      <c r="F776" s="37"/>
      <c r="G776" s="37"/>
      <c r="H776" s="37"/>
      <c r="I776" s="37"/>
      <c r="J776" s="37"/>
      <c r="K776" s="38"/>
      <c r="L776" s="38"/>
      <c r="M776" s="38"/>
      <c r="N776" s="38"/>
      <c r="O776" s="38"/>
      <c r="P776" s="38"/>
      <c r="Q776" s="38"/>
      <c r="R776" s="38"/>
      <c r="S776" s="38"/>
      <c r="T776" s="38"/>
      <c r="U776" s="38"/>
      <c r="V776" s="38"/>
      <c r="W776" s="38"/>
      <c r="X776" s="38"/>
      <c r="Y776" s="38"/>
      <c r="Z776" s="38"/>
    </row>
    <row r="777" spans="1:26" ht="14.25" customHeight="1" x14ac:dyDescent="0.3">
      <c r="A777" s="36"/>
      <c r="B777" s="37"/>
      <c r="C777" s="37"/>
      <c r="D777" s="37"/>
      <c r="E777" s="37"/>
      <c r="F777" s="37"/>
      <c r="G777" s="37"/>
      <c r="H777" s="37"/>
      <c r="I777" s="37"/>
      <c r="J777" s="37"/>
      <c r="K777" s="38"/>
      <c r="L777" s="38"/>
      <c r="M777" s="38"/>
      <c r="N777" s="38"/>
      <c r="O777" s="38"/>
      <c r="P777" s="38"/>
      <c r="Q777" s="38"/>
      <c r="R777" s="38"/>
      <c r="S777" s="38"/>
      <c r="T777" s="38"/>
      <c r="U777" s="38"/>
      <c r="V777" s="38"/>
      <c r="W777" s="38"/>
      <c r="X777" s="38"/>
      <c r="Y777" s="38"/>
      <c r="Z777" s="38"/>
    </row>
    <row r="778" spans="1:26" ht="14.25" customHeight="1" x14ac:dyDescent="0.3">
      <c r="A778" s="36"/>
      <c r="B778" s="37"/>
      <c r="C778" s="37"/>
      <c r="D778" s="37"/>
      <c r="E778" s="37"/>
      <c r="F778" s="37"/>
      <c r="G778" s="37"/>
      <c r="H778" s="37"/>
      <c r="I778" s="37"/>
      <c r="J778" s="37"/>
      <c r="K778" s="38"/>
      <c r="L778" s="38"/>
      <c r="M778" s="38"/>
      <c r="N778" s="38"/>
      <c r="O778" s="38"/>
      <c r="P778" s="38"/>
      <c r="Q778" s="38"/>
      <c r="R778" s="38"/>
      <c r="S778" s="38"/>
      <c r="T778" s="38"/>
      <c r="U778" s="38"/>
      <c r="V778" s="38"/>
      <c r="W778" s="38"/>
      <c r="X778" s="38"/>
      <c r="Y778" s="38"/>
      <c r="Z778" s="38"/>
    </row>
    <row r="779" spans="1:26" ht="14.25" customHeight="1" x14ac:dyDescent="0.3">
      <c r="A779" s="36"/>
      <c r="B779" s="37"/>
      <c r="C779" s="37"/>
      <c r="D779" s="37"/>
      <c r="E779" s="37"/>
      <c r="F779" s="37"/>
      <c r="G779" s="37"/>
      <c r="H779" s="37"/>
      <c r="I779" s="37"/>
      <c r="J779" s="37"/>
      <c r="K779" s="38"/>
      <c r="L779" s="38"/>
      <c r="M779" s="38"/>
      <c r="N779" s="38"/>
      <c r="O779" s="38"/>
      <c r="P779" s="38"/>
      <c r="Q779" s="38"/>
      <c r="R779" s="38"/>
      <c r="S779" s="38"/>
      <c r="T779" s="38"/>
      <c r="U779" s="38"/>
      <c r="V779" s="38"/>
      <c r="W779" s="38"/>
      <c r="X779" s="38"/>
      <c r="Y779" s="38"/>
      <c r="Z779" s="38"/>
    </row>
    <row r="780" spans="1:26" ht="14.25" customHeight="1" x14ac:dyDescent="0.3">
      <c r="A780" s="36"/>
      <c r="B780" s="37"/>
      <c r="C780" s="37"/>
      <c r="D780" s="37"/>
      <c r="E780" s="37"/>
      <c r="F780" s="37"/>
      <c r="G780" s="37"/>
      <c r="H780" s="37"/>
      <c r="I780" s="37"/>
      <c r="J780" s="37"/>
      <c r="K780" s="38"/>
      <c r="L780" s="38"/>
      <c r="M780" s="38"/>
      <c r="N780" s="38"/>
      <c r="O780" s="38"/>
      <c r="P780" s="38"/>
      <c r="Q780" s="38"/>
      <c r="R780" s="38"/>
      <c r="S780" s="38"/>
      <c r="T780" s="38"/>
      <c r="U780" s="38"/>
      <c r="V780" s="38"/>
      <c r="W780" s="38"/>
      <c r="X780" s="38"/>
      <c r="Y780" s="38"/>
      <c r="Z780" s="38"/>
    </row>
    <row r="781" spans="1:26" ht="14.25" customHeight="1" x14ac:dyDescent="0.3">
      <c r="A781" s="36"/>
      <c r="B781" s="37"/>
      <c r="C781" s="37"/>
      <c r="D781" s="37"/>
      <c r="E781" s="37"/>
      <c r="F781" s="37"/>
      <c r="G781" s="37"/>
      <c r="H781" s="37"/>
      <c r="I781" s="37"/>
      <c r="J781" s="37"/>
      <c r="K781" s="38"/>
      <c r="L781" s="38"/>
      <c r="M781" s="38"/>
      <c r="N781" s="38"/>
      <c r="O781" s="38"/>
      <c r="P781" s="38"/>
      <c r="Q781" s="38"/>
      <c r="R781" s="38"/>
      <c r="S781" s="38"/>
      <c r="T781" s="38"/>
      <c r="U781" s="38"/>
      <c r="V781" s="38"/>
      <c r="W781" s="38"/>
      <c r="X781" s="38"/>
      <c r="Y781" s="38"/>
      <c r="Z781" s="38"/>
    </row>
    <row r="782" spans="1:26" ht="14.25" customHeight="1" x14ac:dyDescent="0.3">
      <c r="A782" s="36"/>
      <c r="B782" s="37"/>
      <c r="C782" s="37"/>
      <c r="D782" s="37"/>
      <c r="E782" s="37"/>
      <c r="F782" s="37"/>
      <c r="G782" s="37"/>
      <c r="H782" s="37"/>
      <c r="I782" s="37"/>
      <c r="J782" s="37"/>
      <c r="K782" s="38"/>
      <c r="L782" s="38"/>
      <c r="M782" s="38"/>
      <c r="N782" s="38"/>
      <c r="O782" s="38"/>
      <c r="P782" s="38"/>
      <c r="Q782" s="38"/>
      <c r="R782" s="38"/>
      <c r="S782" s="38"/>
      <c r="T782" s="38"/>
      <c r="U782" s="38"/>
      <c r="V782" s="38"/>
      <c r="W782" s="38"/>
      <c r="X782" s="38"/>
      <c r="Y782" s="38"/>
      <c r="Z782" s="38"/>
    </row>
    <row r="783" spans="1:26" ht="14.25" customHeight="1" x14ac:dyDescent="0.3">
      <c r="A783" s="36"/>
      <c r="B783" s="37"/>
      <c r="C783" s="37"/>
      <c r="D783" s="37"/>
      <c r="E783" s="37"/>
      <c r="F783" s="37"/>
      <c r="G783" s="37"/>
      <c r="H783" s="37"/>
      <c r="I783" s="37"/>
      <c r="J783" s="37"/>
      <c r="K783" s="38"/>
      <c r="L783" s="38"/>
      <c r="M783" s="38"/>
      <c r="N783" s="38"/>
      <c r="O783" s="38"/>
      <c r="P783" s="38"/>
      <c r="Q783" s="38"/>
      <c r="R783" s="38"/>
      <c r="S783" s="38"/>
      <c r="T783" s="38"/>
      <c r="U783" s="38"/>
      <c r="V783" s="38"/>
      <c r="W783" s="38"/>
      <c r="X783" s="38"/>
      <c r="Y783" s="38"/>
      <c r="Z783" s="38"/>
    </row>
    <row r="784" spans="1:26" ht="14.25" customHeight="1" x14ac:dyDescent="0.3">
      <c r="A784" s="36"/>
      <c r="B784" s="37"/>
      <c r="C784" s="37"/>
      <c r="D784" s="37"/>
      <c r="E784" s="37"/>
      <c r="F784" s="37"/>
      <c r="G784" s="37"/>
      <c r="H784" s="37"/>
      <c r="I784" s="37"/>
      <c r="J784" s="37"/>
      <c r="K784" s="38"/>
      <c r="L784" s="38"/>
      <c r="M784" s="38"/>
      <c r="N784" s="38"/>
      <c r="O784" s="38"/>
      <c r="P784" s="38"/>
      <c r="Q784" s="38"/>
      <c r="R784" s="38"/>
      <c r="S784" s="38"/>
      <c r="T784" s="38"/>
      <c r="U784" s="38"/>
      <c r="V784" s="38"/>
      <c r="W784" s="38"/>
      <c r="X784" s="38"/>
      <c r="Y784" s="38"/>
      <c r="Z784" s="38"/>
    </row>
    <row r="785" spans="1:26" ht="14.25" customHeight="1" x14ac:dyDescent="0.3">
      <c r="A785" s="36"/>
      <c r="B785" s="37"/>
      <c r="C785" s="37"/>
      <c r="D785" s="37"/>
      <c r="E785" s="37"/>
      <c r="F785" s="37"/>
      <c r="G785" s="37"/>
      <c r="H785" s="37"/>
      <c r="I785" s="37"/>
      <c r="J785" s="37"/>
      <c r="K785" s="38"/>
      <c r="L785" s="38"/>
      <c r="M785" s="38"/>
      <c r="N785" s="38"/>
      <c r="O785" s="38"/>
      <c r="P785" s="38"/>
      <c r="Q785" s="38"/>
      <c r="R785" s="38"/>
      <c r="S785" s="38"/>
      <c r="T785" s="38"/>
      <c r="U785" s="38"/>
      <c r="V785" s="38"/>
      <c r="W785" s="38"/>
      <c r="X785" s="38"/>
      <c r="Y785" s="38"/>
      <c r="Z785" s="38"/>
    </row>
    <row r="786" spans="1:26" ht="14.25" customHeight="1" x14ac:dyDescent="0.3">
      <c r="A786" s="36"/>
      <c r="B786" s="37"/>
      <c r="C786" s="37"/>
      <c r="D786" s="37"/>
      <c r="E786" s="37"/>
      <c r="F786" s="37"/>
      <c r="G786" s="37"/>
      <c r="H786" s="37"/>
      <c r="I786" s="37"/>
      <c r="J786" s="37"/>
      <c r="K786" s="38"/>
      <c r="L786" s="38"/>
      <c r="M786" s="38"/>
      <c r="N786" s="38"/>
      <c r="O786" s="38"/>
      <c r="P786" s="38"/>
      <c r="Q786" s="38"/>
      <c r="R786" s="38"/>
      <c r="S786" s="38"/>
      <c r="T786" s="38"/>
      <c r="U786" s="38"/>
      <c r="V786" s="38"/>
      <c r="W786" s="38"/>
      <c r="X786" s="38"/>
      <c r="Y786" s="38"/>
      <c r="Z786" s="38"/>
    </row>
    <row r="787" spans="1:26" ht="14.25" customHeight="1" x14ac:dyDescent="0.3">
      <c r="A787" s="36"/>
      <c r="B787" s="37"/>
      <c r="C787" s="37"/>
      <c r="D787" s="37"/>
      <c r="E787" s="37"/>
      <c r="F787" s="37"/>
      <c r="G787" s="37"/>
      <c r="H787" s="37"/>
      <c r="I787" s="37"/>
      <c r="J787" s="37"/>
      <c r="K787" s="38"/>
      <c r="L787" s="38"/>
      <c r="M787" s="38"/>
      <c r="N787" s="38"/>
      <c r="O787" s="38"/>
      <c r="P787" s="38"/>
      <c r="Q787" s="38"/>
      <c r="R787" s="38"/>
      <c r="S787" s="38"/>
      <c r="T787" s="38"/>
      <c r="U787" s="38"/>
      <c r="V787" s="38"/>
      <c r="W787" s="38"/>
      <c r="X787" s="38"/>
      <c r="Y787" s="38"/>
      <c r="Z787" s="38"/>
    </row>
    <row r="788" spans="1:26" ht="14.25" customHeight="1" x14ac:dyDescent="0.3">
      <c r="A788" s="36"/>
      <c r="B788" s="37"/>
      <c r="C788" s="37"/>
      <c r="D788" s="37"/>
      <c r="E788" s="37"/>
      <c r="F788" s="37"/>
      <c r="G788" s="37"/>
      <c r="H788" s="37"/>
      <c r="I788" s="37"/>
      <c r="J788" s="37"/>
      <c r="K788" s="38"/>
      <c r="L788" s="38"/>
      <c r="M788" s="38"/>
      <c r="N788" s="38"/>
      <c r="O788" s="38"/>
      <c r="P788" s="38"/>
      <c r="Q788" s="38"/>
      <c r="R788" s="38"/>
      <c r="S788" s="38"/>
      <c r="T788" s="38"/>
      <c r="U788" s="38"/>
      <c r="V788" s="38"/>
      <c r="W788" s="38"/>
      <c r="X788" s="38"/>
      <c r="Y788" s="38"/>
      <c r="Z788" s="38"/>
    </row>
    <row r="789" spans="1:26" ht="14.25" customHeight="1" x14ac:dyDescent="0.3">
      <c r="A789" s="36"/>
      <c r="B789" s="37"/>
      <c r="C789" s="37"/>
      <c r="D789" s="37"/>
      <c r="E789" s="37"/>
      <c r="F789" s="37"/>
      <c r="G789" s="37"/>
      <c r="H789" s="37"/>
      <c r="I789" s="37"/>
      <c r="J789" s="37"/>
      <c r="K789" s="38"/>
      <c r="L789" s="38"/>
      <c r="M789" s="38"/>
      <c r="N789" s="38"/>
      <c r="O789" s="38"/>
      <c r="P789" s="38"/>
      <c r="Q789" s="38"/>
      <c r="R789" s="38"/>
      <c r="S789" s="38"/>
      <c r="T789" s="38"/>
      <c r="U789" s="38"/>
      <c r="V789" s="38"/>
      <c r="W789" s="38"/>
      <c r="X789" s="38"/>
      <c r="Y789" s="38"/>
      <c r="Z789" s="38"/>
    </row>
    <row r="790" spans="1:26" ht="14.25" customHeight="1" x14ac:dyDescent="0.3">
      <c r="A790" s="36"/>
      <c r="B790" s="37"/>
      <c r="C790" s="37"/>
      <c r="D790" s="37"/>
      <c r="E790" s="37"/>
      <c r="F790" s="37"/>
      <c r="G790" s="37"/>
      <c r="H790" s="37"/>
      <c r="I790" s="37"/>
      <c r="J790" s="37"/>
      <c r="K790" s="38"/>
      <c r="L790" s="38"/>
      <c r="M790" s="38"/>
      <c r="N790" s="38"/>
      <c r="O790" s="38"/>
      <c r="P790" s="38"/>
      <c r="Q790" s="38"/>
      <c r="R790" s="38"/>
      <c r="S790" s="38"/>
      <c r="T790" s="38"/>
      <c r="U790" s="38"/>
      <c r="V790" s="38"/>
      <c r="W790" s="38"/>
      <c r="X790" s="38"/>
      <c r="Y790" s="38"/>
      <c r="Z790" s="38"/>
    </row>
    <row r="791" spans="1:26" ht="14.25" customHeight="1" x14ac:dyDescent="0.3">
      <c r="A791" s="36"/>
      <c r="B791" s="37"/>
      <c r="C791" s="37"/>
      <c r="D791" s="37"/>
      <c r="E791" s="37"/>
      <c r="F791" s="37"/>
      <c r="G791" s="37"/>
      <c r="H791" s="37"/>
      <c r="I791" s="37"/>
      <c r="J791" s="37"/>
      <c r="K791" s="38"/>
      <c r="L791" s="38"/>
      <c r="M791" s="38"/>
      <c r="N791" s="38"/>
      <c r="O791" s="38"/>
      <c r="P791" s="38"/>
      <c r="Q791" s="38"/>
      <c r="R791" s="38"/>
      <c r="S791" s="38"/>
      <c r="T791" s="38"/>
      <c r="U791" s="38"/>
      <c r="V791" s="38"/>
      <c r="W791" s="38"/>
      <c r="X791" s="38"/>
      <c r="Y791" s="38"/>
      <c r="Z791" s="38"/>
    </row>
    <row r="792" spans="1:26" ht="14.25" customHeight="1" x14ac:dyDescent="0.3">
      <c r="A792" s="36"/>
      <c r="B792" s="37"/>
      <c r="C792" s="37"/>
      <c r="D792" s="37"/>
      <c r="E792" s="37"/>
      <c r="F792" s="37"/>
      <c r="G792" s="37"/>
      <c r="H792" s="37"/>
      <c r="I792" s="37"/>
      <c r="J792" s="37"/>
      <c r="K792" s="38"/>
      <c r="L792" s="38"/>
      <c r="M792" s="38"/>
      <c r="N792" s="38"/>
      <c r="O792" s="38"/>
      <c r="P792" s="38"/>
      <c r="Q792" s="38"/>
      <c r="R792" s="38"/>
      <c r="S792" s="38"/>
      <c r="T792" s="38"/>
      <c r="U792" s="38"/>
      <c r="V792" s="38"/>
      <c r="W792" s="38"/>
      <c r="X792" s="38"/>
      <c r="Y792" s="38"/>
      <c r="Z792" s="38"/>
    </row>
    <row r="793" spans="1:26" ht="14.25" customHeight="1" x14ac:dyDescent="0.3">
      <c r="A793" s="36"/>
      <c r="B793" s="37"/>
      <c r="C793" s="37"/>
      <c r="D793" s="37"/>
      <c r="E793" s="37"/>
      <c r="F793" s="37"/>
      <c r="G793" s="37"/>
      <c r="H793" s="37"/>
      <c r="I793" s="37"/>
      <c r="J793" s="37"/>
      <c r="K793" s="38"/>
      <c r="L793" s="38"/>
      <c r="M793" s="38"/>
      <c r="N793" s="38"/>
      <c r="O793" s="38"/>
      <c r="P793" s="38"/>
      <c r="Q793" s="38"/>
      <c r="R793" s="38"/>
      <c r="S793" s="38"/>
      <c r="T793" s="38"/>
      <c r="U793" s="38"/>
      <c r="V793" s="38"/>
      <c r="W793" s="38"/>
      <c r="X793" s="38"/>
      <c r="Y793" s="38"/>
      <c r="Z793" s="38"/>
    </row>
    <row r="794" spans="1:26" ht="14.25" customHeight="1" x14ac:dyDescent="0.3">
      <c r="A794" s="36"/>
      <c r="B794" s="37"/>
      <c r="C794" s="37"/>
      <c r="D794" s="37"/>
      <c r="E794" s="37"/>
      <c r="F794" s="37"/>
      <c r="G794" s="37"/>
      <c r="H794" s="37"/>
      <c r="I794" s="37"/>
      <c r="J794" s="37"/>
      <c r="K794" s="38"/>
      <c r="L794" s="38"/>
      <c r="M794" s="38"/>
      <c r="N794" s="38"/>
      <c r="O794" s="38"/>
      <c r="P794" s="38"/>
      <c r="Q794" s="38"/>
      <c r="R794" s="38"/>
      <c r="S794" s="38"/>
      <c r="T794" s="38"/>
      <c r="U794" s="38"/>
      <c r="V794" s="38"/>
      <c r="W794" s="38"/>
      <c r="X794" s="38"/>
      <c r="Y794" s="38"/>
      <c r="Z794" s="38"/>
    </row>
    <row r="795" spans="1:26" ht="14.25" customHeight="1" x14ac:dyDescent="0.3">
      <c r="A795" s="36"/>
      <c r="B795" s="37"/>
      <c r="C795" s="37"/>
      <c r="D795" s="37"/>
      <c r="E795" s="37"/>
      <c r="F795" s="37"/>
      <c r="G795" s="37"/>
      <c r="H795" s="37"/>
      <c r="I795" s="37"/>
      <c r="J795" s="37"/>
      <c r="K795" s="38"/>
      <c r="L795" s="38"/>
      <c r="M795" s="38"/>
      <c r="N795" s="38"/>
      <c r="O795" s="38"/>
      <c r="P795" s="38"/>
      <c r="Q795" s="38"/>
      <c r="R795" s="38"/>
      <c r="S795" s="38"/>
      <c r="T795" s="38"/>
      <c r="U795" s="38"/>
      <c r="V795" s="38"/>
      <c r="W795" s="38"/>
      <c r="X795" s="38"/>
      <c r="Y795" s="38"/>
      <c r="Z795" s="38"/>
    </row>
    <row r="796" spans="1:26" ht="14.25" customHeight="1" x14ac:dyDescent="0.3">
      <c r="A796" s="36"/>
      <c r="B796" s="37"/>
      <c r="C796" s="37"/>
      <c r="D796" s="37"/>
      <c r="E796" s="37"/>
      <c r="F796" s="37"/>
      <c r="G796" s="37"/>
      <c r="H796" s="37"/>
      <c r="I796" s="37"/>
      <c r="J796" s="37"/>
      <c r="K796" s="38"/>
      <c r="L796" s="38"/>
      <c r="M796" s="38"/>
      <c r="N796" s="38"/>
      <c r="O796" s="38"/>
      <c r="P796" s="38"/>
      <c r="Q796" s="38"/>
      <c r="R796" s="38"/>
      <c r="S796" s="38"/>
      <c r="T796" s="38"/>
      <c r="U796" s="38"/>
      <c r="V796" s="38"/>
      <c r="W796" s="38"/>
      <c r="X796" s="38"/>
      <c r="Y796" s="38"/>
      <c r="Z796" s="38"/>
    </row>
    <row r="797" spans="1:26" ht="14.25" customHeight="1" x14ac:dyDescent="0.3">
      <c r="A797" s="36"/>
      <c r="B797" s="37"/>
      <c r="C797" s="37"/>
      <c r="D797" s="37"/>
      <c r="E797" s="37"/>
      <c r="F797" s="37"/>
      <c r="G797" s="37"/>
      <c r="H797" s="37"/>
      <c r="I797" s="37"/>
      <c r="J797" s="37"/>
      <c r="K797" s="38"/>
      <c r="L797" s="38"/>
      <c r="M797" s="38"/>
      <c r="N797" s="38"/>
      <c r="O797" s="38"/>
      <c r="P797" s="38"/>
      <c r="Q797" s="38"/>
      <c r="R797" s="38"/>
      <c r="S797" s="38"/>
      <c r="T797" s="38"/>
      <c r="U797" s="38"/>
      <c r="V797" s="38"/>
      <c r="W797" s="38"/>
      <c r="X797" s="38"/>
      <c r="Y797" s="38"/>
      <c r="Z797" s="38"/>
    </row>
    <row r="798" spans="1:26" ht="14.25" customHeight="1" x14ac:dyDescent="0.3">
      <c r="A798" s="36"/>
      <c r="B798" s="37"/>
      <c r="C798" s="37"/>
      <c r="D798" s="37"/>
      <c r="E798" s="37"/>
      <c r="F798" s="37"/>
      <c r="G798" s="37"/>
      <c r="H798" s="37"/>
      <c r="I798" s="37"/>
      <c r="J798" s="37"/>
      <c r="K798" s="38"/>
      <c r="L798" s="38"/>
      <c r="M798" s="38"/>
      <c r="N798" s="38"/>
      <c r="O798" s="38"/>
      <c r="P798" s="38"/>
      <c r="Q798" s="38"/>
      <c r="R798" s="38"/>
      <c r="S798" s="38"/>
      <c r="T798" s="38"/>
      <c r="U798" s="38"/>
      <c r="V798" s="38"/>
      <c r="W798" s="38"/>
      <c r="X798" s="38"/>
      <c r="Y798" s="38"/>
      <c r="Z798" s="38"/>
    </row>
    <row r="799" spans="1:26" ht="14.25" customHeight="1" x14ac:dyDescent="0.3">
      <c r="A799" s="36"/>
      <c r="B799" s="37"/>
      <c r="C799" s="37"/>
      <c r="D799" s="37"/>
      <c r="E799" s="37"/>
      <c r="F799" s="37"/>
      <c r="G799" s="37"/>
      <c r="H799" s="37"/>
      <c r="I799" s="37"/>
      <c r="J799" s="37"/>
      <c r="K799" s="38"/>
      <c r="L799" s="38"/>
      <c r="M799" s="38"/>
      <c r="N799" s="38"/>
      <c r="O799" s="38"/>
      <c r="P799" s="38"/>
      <c r="Q799" s="38"/>
      <c r="R799" s="38"/>
      <c r="S799" s="38"/>
      <c r="T799" s="38"/>
      <c r="U799" s="38"/>
      <c r="V799" s="38"/>
      <c r="W799" s="38"/>
      <c r="X799" s="38"/>
      <c r="Y799" s="38"/>
      <c r="Z799" s="38"/>
    </row>
    <row r="800" spans="1:26" ht="14.25" customHeight="1" x14ac:dyDescent="0.3">
      <c r="A800" s="36"/>
      <c r="B800" s="37"/>
      <c r="C800" s="37"/>
      <c r="D800" s="37"/>
      <c r="E800" s="37"/>
      <c r="F800" s="37"/>
      <c r="G800" s="37"/>
      <c r="H800" s="37"/>
      <c r="I800" s="37"/>
      <c r="J800" s="37"/>
      <c r="K800" s="38"/>
      <c r="L800" s="38"/>
      <c r="M800" s="38"/>
      <c r="N800" s="38"/>
      <c r="O800" s="38"/>
      <c r="P800" s="38"/>
      <c r="Q800" s="38"/>
      <c r="R800" s="38"/>
      <c r="S800" s="38"/>
      <c r="T800" s="38"/>
      <c r="U800" s="38"/>
      <c r="V800" s="38"/>
      <c r="W800" s="38"/>
      <c r="X800" s="38"/>
      <c r="Y800" s="38"/>
      <c r="Z800" s="38"/>
    </row>
    <row r="801" spans="1:26" ht="14.25" customHeight="1" x14ac:dyDescent="0.3">
      <c r="A801" s="36"/>
      <c r="B801" s="37"/>
      <c r="C801" s="37"/>
      <c r="D801" s="37"/>
      <c r="E801" s="37"/>
      <c r="F801" s="37"/>
      <c r="G801" s="37"/>
      <c r="H801" s="37"/>
      <c r="I801" s="37"/>
      <c r="J801" s="37"/>
      <c r="K801" s="38"/>
      <c r="L801" s="38"/>
      <c r="M801" s="38"/>
      <c r="N801" s="38"/>
      <c r="O801" s="38"/>
      <c r="P801" s="38"/>
      <c r="Q801" s="38"/>
      <c r="R801" s="38"/>
      <c r="S801" s="38"/>
      <c r="T801" s="38"/>
      <c r="U801" s="38"/>
      <c r="V801" s="38"/>
      <c r="W801" s="38"/>
      <c r="X801" s="38"/>
      <c r="Y801" s="38"/>
      <c r="Z801" s="38"/>
    </row>
    <row r="802" spans="1:26" ht="14.25" customHeight="1" x14ac:dyDescent="0.3">
      <c r="A802" s="36"/>
      <c r="B802" s="37"/>
      <c r="C802" s="37"/>
      <c r="D802" s="37"/>
      <c r="E802" s="37"/>
      <c r="F802" s="37"/>
      <c r="G802" s="37"/>
      <c r="H802" s="37"/>
      <c r="I802" s="37"/>
      <c r="J802" s="37"/>
      <c r="K802" s="38"/>
      <c r="L802" s="38"/>
      <c r="M802" s="38"/>
      <c r="N802" s="38"/>
      <c r="O802" s="38"/>
      <c r="P802" s="38"/>
      <c r="Q802" s="38"/>
      <c r="R802" s="38"/>
      <c r="S802" s="38"/>
      <c r="T802" s="38"/>
      <c r="U802" s="38"/>
      <c r="V802" s="38"/>
      <c r="W802" s="38"/>
      <c r="X802" s="38"/>
      <c r="Y802" s="38"/>
      <c r="Z802" s="38"/>
    </row>
    <row r="803" spans="1:26" ht="14.25" customHeight="1" x14ac:dyDescent="0.3">
      <c r="A803" s="36"/>
      <c r="B803" s="37"/>
      <c r="C803" s="37"/>
      <c r="D803" s="37"/>
      <c r="E803" s="37"/>
      <c r="F803" s="37"/>
      <c r="G803" s="37"/>
      <c r="H803" s="37"/>
      <c r="I803" s="37"/>
      <c r="J803" s="37"/>
      <c r="K803" s="38"/>
      <c r="L803" s="38"/>
      <c r="M803" s="38"/>
      <c r="N803" s="38"/>
      <c r="O803" s="38"/>
      <c r="P803" s="38"/>
      <c r="Q803" s="38"/>
      <c r="R803" s="38"/>
      <c r="S803" s="38"/>
      <c r="T803" s="38"/>
      <c r="U803" s="38"/>
      <c r="V803" s="38"/>
      <c r="W803" s="38"/>
      <c r="X803" s="38"/>
      <c r="Y803" s="38"/>
      <c r="Z803" s="38"/>
    </row>
    <row r="804" spans="1:26" ht="14.25" customHeight="1" x14ac:dyDescent="0.3">
      <c r="A804" s="36"/>
      <c r="B804" s="37"/>
      <c r="C804" s="37"/>
      <c r="D804" s="37"/>
      <c r="E804" s="37"/>
      <c r="F804" s="37"/>
      <c r="G804" s="37"/>
      <c r="H804" s="37"/>
      <c r="I804" s="37"/>
      <c r="J804" s="37"/>
      <c r="K804" s="38"/>
      <c r="L804" s="38"/>
      <c r="M804" s="38"/>
      <c r="N804" s="38"/>
      <c r="O804" s="38"/>
      <c r="P804" s="38"/>
      <c r="Q804" s="38"/>
      <c r="R804" s="38"/>
      <c r="S804" s="38"/>
      <c r="T804" s="38"/>
      <c r="U804" s="38"/>
      <c r="V804" s="38"/>
      <c r="W804" s="38"/>
      <c r="X804" s="38"/>
      <c r="Y804" s="38"/>
      <c r="Z804" s="38"/>
    </row>
    <row r="805" spans="1:26" ht="14.25" customHeight="1" x14ac:dyDescent="0.3">
      <c r="A805" s="36"/>
      <c r="B805" s="37"/>
      <c r="C805" s="37"/>
      <c r="D805" s="37"/>
      <c r="E805" s="37"/>
      <c r="F805" s="37"/>
      <c r="G805" s="37"/>
      <c r="H805" s="37"/>
      <c r="I805" s="37"/>
      <c r="J805" s="37"/>
      <c r="K805" s="38"/>
      <c r="L805" s="38"/>
      <c r="M805" s="38"/>
      <c r="N805" s="38"/>
      <c r="O805" s="38"/>
      <c r="P805" s="38"/>
      <c r="Q805" s="38"/>
      <c r="R805" s="38"/>
      <c r="S805" s="38"/>
      <c r="T805" s="38"/>
      <c r="U805" s="38"/>
      <c r="V805" s="38"/>
      <c r="W805" s="38"/>
      <c r="X805" s="38"/>
      <c r="Y805" s="38"/>
      <c r="Z805" s="38"/>
    </row>
    <row r="806" spans="1:26" ht="14.25" customHeight="1" x14ac:dyDescent="0.3">
      <c r="A806" s="36"/>
      <c r="B806" s="37"/>
      <c r="C806" s="37"/>
      <c r="D806" s="37"/>
      <c r="E806" s="37"/>
      <c r="F806" s="37"/>
      <c r="G806" s="37"/>
      <c r="H806" s="37"/>
      <c r="I806" s="37"/>
      <c r="J806" s="37"/>
      <c r="K806" s="38"/>
      <c r="L806" s="38"/>
      <c r="M806" s="38"/>
      <c r="N806" s="38"/>
      <c r="O806" s="38"/>
      <c r="P806" s="38"/>
      <c r="Q806" s="38"/>
      <c r="R806" s="38"/>
      <c r="S806" s="38"/>
      <c r="T806" s="38"/>
      <c r="U806" s="38"/>
      <c r="V806" s="38"/>
      <c r="W806" s="38"/>
      <c r="X806" s="38"/>
      <c r="Y806" s="38"/>
      <c r="Z806" s="38"/>
    </row>
    <row r="807" spans="1:26" ht="14.25" customHeight="1" x14ac:dyDescent="0.3">
      <c r="A807" s="36"/>
      <c r="B807" s="37"/>
      <c r="C807" s="37"/>
      <c r="D807" s="37"/>
      <c r="E807" s="37"/>
      <c r="F807" s="37"/>
      <c r="G807" s="37"/>
      <c r="H807" s="37"/>
      <c r="I807" s="37"/>
      <c r="J807" s="37"/>
      <c r="K807" s="38"/>
      <c r="L807" s="38"/>
      <c r="M807" s="38"/>
      <c r="N807" s="38"/>
      <c r="O807" s="38"/>
      <c r="P807" s="38"/>
      <c r="Q807" s="38"/>
      <c r="R807" s="38"/>
      <c r="S807" s="38"/>
      <c r="T807" s="38"/>
      <c r="U807" s="38"/>
      <c r="V807" s="38"/>
      <c r="W807" s="38"/>
      <c r="X807" s="38"/>
      <c r="Y807" s="38"/>
      <c r="Z807" s="38"/>
    </row>
    <row r="808" spans="1:26" ht="14.25" customHeight="1" x14ac:dyDescent="0.3">
      <c r="A808" s="36"/>
      <c r="B808" s="37"/>
      <c r="C808" s="37"/>
      <c r="D808" s="37"/>
      <c r="E808" s="37"/>
      <c r="F808" s="37"/>
      <c r="G808" s="37"/>
      <c r="H808" s="37"/>
      <c r="I808" s="37"/>
      <c r="J808" s="37"/>
      <c r="K808" s="38"/>
      <c r="L808" s="38"/>
      <c r="M808" s="38"/>
      <c r="N808" s="38"/>
      <c r="O808" s="38"/>
      <c r="P808" s="38"/>
      <c r="Q808" s="38"/>
      <c r="R808" s="38"/>
      <c r="S808" s="38"/>
      <c r="T808" s="38"/>
      <c r="U808" s="38"/>
      <c r="V808" s="38"/>
      <c r="W808" s="38"/>
      <c r="X808" s="38"/>
      <c r="Y808" s="38"/>
      <c r="Z808" s="38"/>
    </row>
    <row r="809" spans="1:26" ht="14.25" customHeight="1" x14ac:dyDescent="0.3">
      <c r="A809" s="36"/>
      <c r="B809" s="37"/>
      <c r="C809" s="37"/>
      <c r="D809" s="37"/>
      <c r="E809" s="37"/>
      <c r="F809" s="37"/>
      <c r="G809" s="37"/>
      <c r="H809" s="37"/>
      <c r="I809" s="37"/>
      <c r="J809" s="37"/>
      <c r="K809" s="38"/>
      <c r="L809" s="38"/>
      <c r="M809" s="38"/>
      <c r="N809" s="38"/>
      <c r="O809" s="38"/>
      <c r="P809" s="38"/>
      <c r="Q809" s="38"/>
      <c r="R809" s="38"/>
      <c r="S809" s="38"/>
      <c r="T809" s="38"/>
      <c r="U809" s="38"/>
      <c r="V809" s="38"/>
      <c r="W809" s="38"/>
      <c r="X809" s="38"/>
      <c r="Y809" s="38"/>
      <c r="Z809" s="38"/>
    </row>
    <row r="810" spans="1:26" ht="14.25" customHeight="1" x14ac:dyDescent="0.3">
      <c r="A810" s="36"/>
      <c r="B810" s="37"/>
      <c r="C810" s="37"/>
      <c r="D810" s="37"/>
      <c r="E810" s="37"/>
      <c r="F810" s="37"/>
      <c r="G810" s="37"/>
      <c r="H810" s="37"/>
      <c r="I810" s="37"/>
      <c r="J810" s="37"/>
      <c r="K810" s="38"/>
      <c r="L810" s="38"/>
      <c r="M810" s="38"/>
      <c r="N810" s="38"/>
      <c r="O810" s="38"/>
      <c r="P810" s="38"/>
      <c r="Q810" s="38"/>
      <c r="R810" s="38"/>
      <c r="S810" s="38"/>
      <c r="T810" s="38"/>
      <c r="U810" s="38"/>
      <c r="V810" s="38"/>
      <c r="W810" s="38"/>
      <c r="X810" s="38"/>
      <c r="Y810" s="38"/>
      <c r="Z810" s="38"/>
    </row>
    <row r="811" spans="1:26" ht="14.25" customHeight="1" x14ac:dyDescent="0.3">
      <c r="A811" s="36"/>
      <c r="B811" s="37"/>
      <c r="C811" s="37"/>
      <c r="D811" s="37"/>
      <c r="E811" s="37"/>
      <c r="F811" s="37"/>
      <c r="G811" s="37"/>
      <c r="H811" s="37"/>
      <c r="I811" s="37"/>
      <c r="J811" s="37"/>
      <c r="K811" s="38"/>
      <c r="L811" s="38"/>
      <c r="M811" s="38"/>
      <c r="N811" s="38"/>
      <c r="O811" s="38"/>
      <c r="P811" s="38"/>
      <c r="Q811" s="38"/>
      <c r="R811" s="38"/>
      <c r="S811" s="38"/>
      <c r="T811" s="38"/>
      <c r="U811" s="38"/>
      <c r="V811" s="38"/>
      <c r="W811" s="38"/>
      <c r="X811" s="38"/>
      <c r="Y811" s="38"/>
      <c r="Z811" s="38"/>
    </row>
    <row r="812" spans="1:26" ht="14.25" customHeight="1" x14ac:dyDescent="0.3">
      <c r="A812" s="36"/>
      <c r="B812" s="37"/>
      <c r="C812" s="37"/>
      <c r="D812" s="37"/>
      <c r="E812" s="37"/>
      <c r="F812" s="37"/>
      <c r="G812" s="37"/>
      <c r="H812" s="37"/>
      <c r="I812" s="37"/>
      <c r="J812" s="37"/>
      <c r="K812" s="38"/>
      <c r="L812" s="38"/>
      <c r="M812" s="38"/>
      <c r="N812" s="38"/>
      <c r="O812" s="38"/>
      <c r="P812" s="38"/>
      <c r="Q812" s="38"/>
      <c r="R812" s="38"/>
      <c r="S812" s="38"/>
      <c r="T812" s="38"/>
      <c r="U812" s="38"/>
      <c r="V812" s="38"/>
      <c r="W812" s="38"/>
      <c r="X812" s="38"/>
      <c r="Y812" s="38"/>
      <c r="Z812" s="38"/>
    </row>
    <row r="813" spans="1:26" ht="14.25" customHeight="1" x14ac:dyDescent="0.3">
      <c r="A813" s="36"/>
      <c r="B813" s="37"/>
      <c r="C813" s="37"/>
      <c r="D813" s="37"/>
      <c r="E813" s="37"/>
      <c r="F813" s="37"/>
      <c r="G813" s="37"/>
      <c r="H813" s="37"/>
      <c r="I813" s="37"/>
      <c r="J813" s="37"/>
      <c r="K813" s="38"/>
      <c r="L813" s="38"/>
      <c r="M813" s="38"/>
      <c r="N813" s="38"/>
      <c r="O813" s="38"/>
      <c r="P813" s="38"/>
      <c r="Q813" s="38"/>
      <c r="R813" s="38"/>
      <c r="S813" s="38"/>
      <c r="T813" s="38"/>
      <c r="U813" s="38"/>
      <c r="V813" s="38"/>
      <c r="W813" s="38"/>
      <c r="X813" s="38"/>
      <c r="Y813" s="38"/>
      <c r="Z813" s="38"/>
    </row>
    <row r="814" spans="1:26" ht="14.25" customHeight="1" x14ac:dyDescent="0.3">
      <c r="A814" s="36"/>
      <c r="B814" s="37"/>
      <c r="C814" s="37"/>
      <c r="D814" s="37"/>
      <c r="E814" s="37"/>
      <c r="F814" s="37"/>
      <c r="G814" s="37"/>
      <c r="H814" s="37"/>
      <c r="I814" s="37"/>
      <c r="J814" s="37"/>
      <c r="K814" s="38"/>
      <c r="L814" s="38"/>
      <c r="M814" s="38"/>
      <c r="N814" s="38"/>
      <c r="O814" s="38"/>
      <c r="P814" s="38"/>
      <c r="Q814" s="38"/>
      <c r="R814" s="38"/>
      <c r="S814" s="38"/>
      <c r="T814" s="38"/>
      <c r="U814" s="38"/>
      <c r="V814" s="38"/>
      <c r="W814" s="38"/>
      <c r="X814" s="38"/>
      <c r="Y814" s="38"/>
      <c r="Z814" s="38"/>
    </row>
    <row r="815" spans="1:26" ht="14.25" customHeight="1" x14ac:dyDescent="0.3">
      <c r="A815" s="36"/>
      <c r="B815" s="37"/>
      <c r="C815" s="37"/>
      <c r="D815" s="37"/>
      <c r="E815" s="37"/>
      <c r="F815" s="37"/>
      <c r="G815" s="37"/>
      <c r="H815" s="37"/>
      <c r="I815" s="37"/>
      <c r="J815" s="37"/>
      <c r="K815" s="38"/>
      <c r="L815" s="38"/>
      <c r="M815" s="38"/>
      <c r="N815" s="38"/>
      <c r="O815" s="38"/>
      <c r="P815" s="38"/>
      <c r="Q815" s="38"/>
      <c r="R815" s="38"/>
      <c r="S815" s="38"/>
      <c r="T815" s="38"/>
      <c r="U815" s="38"/>
      <c r="V815" s="38"/>
      <c r="W815" s="38"/>
      <c r="X815" s="38"/>
      <c r="Y815" s="38"/>
      <c r="Z815" s="38"/>
    </row>
    <row r="816" spans="1:26" ht="14.25" customHeight="1" x14ac:dyDescent="0.3">
      <c r="A816" s="36"/>
      <c r="B816" s="37"/>
      <c r="C816" s="37"/>
      <c r="D816" s="37"/>
      <c r="E816" s="37"/>
      <c r="F816" s="37"/>
      <c r="G816" s="37"/>
      <c r="H816" s="37"/>
      <c r="I816" s="37"/>
      <c r="J816" s="37"/>
      <c r="K816" s="38"/>
      <c r="L816" s="38"/>
      <c r="M816" s="38"/>
      <c r="N816" s="38"/>
      <c r="O816" s="38"/>
      <c r="P816" s="38"/>
      <c r="Q816" s="38"/>
      <c r="R816" s="38"/>
      <c r="S816" s="38"/>
      <c r="T816" s="38"/>
      <c r="U816" s="38"/>
      <c r="V816" s="38"/>
      <c r="W816" s="38"/>
      <c r="X816" s="38"/>
      <c r="Y816" s="38"/>
      <c r="Z816" s="38"/>
    </row>
    <row r="817" spans="1:26" ht="14.25" customHeight="1" x14ac:dyDescent="0.3">
      <c r="A817" s="36"/>
      <c r="B817" s="37"/>
      <c r="C817" s="37"/>
      <c r="D817" s="37"/>
      <c r="E817" s="37"/>
      <c r="F817" s="37"/>
      <c r="G817" s="37"/>
      <c r="H817" s="37"/>
      <c r="I817" s="37"/>
      <c r="J817" s="37"/>
      <c r="K817" s="38"/>
      <c r="L817" s="38"/>
      <c r="M817" s="38"/>
      <c r="N817" s="38"/>
      <c r="O817" s="38"/>
      <c r="P817" s="38"/>
      <c r="Q817" s="38"/>
      <c r="R817" s="38"/>
      <c r="S817" s="38"/>
      <c r="T817" s="38"/>
      <c r="U817" s="38"/>
      <c r="V817" s="38"/>
      <c r="W817" s="38"/>
      <c r="X817" s="38"/>
      <c r="Y817" s="38"/>
      <c r="Z817" s="38"/>
    </row>
    <row r="818" spans="1:26" ht="14.25" customHeight="1" x14ac:dyDescent="0.3">
      <c r="A818" s="36"/>
      <c r="B818" s="37"/>
      <c r="C818" s="37"/>
      <c r="D818" s="37"/>
      <c r="E818" s="37"/>
      <c r="F818" s="37"/>
      <c r="G818" s="37"/>
      <c r="H818" s="37"/>
      <c r="I818" s="37"/>
      <c r="J818" s="37"/>
      <c r="K818" s="38"/>
      <c r="L818" s="38"/>
      <c r="M818" s="38"/>
      <c r="N818" s="38"/>
      <c r="O818" s="38"/>
      <c r="P818" s="38"/>
      <c r="Q818" s="38"/>
      <c r="R818" s="38"/>
      <c r="S818" s="38"/>
      <c r="T818" s="38"/>
      <c r="U818" s="38"/>
      <c r="V818" s="38"/>
      <c r="W818" s="38"/>
      <c r="X818" s="38"/>
      <c r="Y818" s="38"/>
      <c r="Z818" s="38"/>
    </row>
    <row r="819" spans="1:26" ht="14.25" customHeight="1" x14ac:dyDescent="0.3">
      <c r="A819" s="36"/>
      <c r="B819" s="37"/>
      <c r="C819" s="37"/>
      <c r="D819" s="37"/>
      <c r="E819" s="37"/>
      <c r="F819" s="37"/>
      <c r="G819" s="37"/>
      <c r="H819" s="37"/>
      <c r="I819" s="37"/>
      <c r="J819" s="37"/>
      <c r="K819" s="38"/>
      <c r="L819" s="38"/>
      <c r="M819" s="38"/>
      <c r="N819" s="38"/>
      <c r="O819" s="38"/>
      <c r="P819" s="38"/>
      <c r="Q819" s="38"/>
      <c r="R819" s="38"/>
      <c r="S819" s="38"/>
      <c r="T819" s="38"/>
      <c r="U819" s="38"/>
      <c r="V819" s="38"/>
      <c r="W819" s="38"/>
      <c r="X819" s="38"/>
      <c r="Y819" s="38"/>
      <c r="Z819" s="38"/>
    </row>
    <row r="820" spans="1:26" ht="14.25" customHeight="1" x14ac:dyDescent="0.3">
      <c r="A820" s="36"/>
      <c r="B820" s="37"/>
      <c r="C820" s="37"/>
      <c r="D820" s="37"/>
      <c r="E820" s="37"/>
      <c r="F820" s="37"/>
      <c r="G820" s="37"/>
      <c r="H820" s="37"/>
      <c r="I820" s="37"/>
      <c r="J820" s="37"/>
      <c r="K820" s="38"/>
      <c r="L820" s="38"/>
      <c r="M820" s="38"/>
      <c r="N820" s="38"/>
      <c r="O820" s="38"/>
      <c r="P820" s="38"/>
      <c r="Q820" s="38"/>
      <c r="R820" s="38"/>
      <c r="S820" s="38"/>
      <c r="T820" s="38"/>
      <c r="U820" s="38"/>
      <c r="V820" s="38"/>
      <c r="W820" s="38"/>
      <c r="X820" s="38"/>
      <c r="Y820" s="38"/>
      <c r="Z820" s="38"/>
    </row>
    <row r="821" spans="1:26" ht="14.25" customHeight="1" x14ac:dyDescent="0.3">
      <c r="A821" s="36"/>
      <c r="B821" s="37"/>
      <c r="C821" s="37"/>
      <c r="D821" s="37"/>
      <c r="E821" s="37"/>
      <c r="F821" s="37"/>
      <c r="G821" s="37"/>
      <c r="H821" s="37"/>
      <c r="I821" s="37"/>
      <c r="J821" s="37"/>
      <c r="K821" s="38"/>
      <c r="L821" s="38"/>
      <c r="M821" s="38"/>
      <c r="N821" s="38"/>
      <c r="O821" s="38"/>
      <c r="P821" s="38"/>
      <c r="Q821" s="38"/>
      <c r="R821" s="38"/>
      <c r="S821" s="38"/>
      <c r="T821" s="38"/>
      <c r="U821" s="38"/>
      <c r="V821" s="38"/>
      <c r="W821" s="38"/>
      <c r="X821" s="38"/>
      <c r="Y821" s="38"/>
      <c r="Z821" s="38"/>
    </row>
    <row r="822" spans="1:26" ht="14.25" customHeight="1" x14ac:dyDescent="0.3">
      <c r="A822" s="36"/>
      <c r="B822" s="37"/>
      <c r="C822" s="37"/>
      <c r="D822" s="37"/>
      <c r="E822" s="37"/>
      <c r="F822" s="37"/>
      <c r="G822" s="37"/>
      <c r="H822" s="37"/>
      <c r="I822" s="37"/>
      <c r="J822" s="37"/>
      <c r="K822" s="38"/>
      <c r="L822" s="38"/>
      <c r="M822" s="38"/>
      <c r="N822" s="38"/>
      <c r="O822" s="38"/>
      <c r="P822" s="38"/>
      <c r="Q822" s="38"/>
      <c r="R822" s="38"/>
      <c r="S822" s="38"/>
      <c r="T822" s="38"/>
      <c r="U822" s="38"/>
      <c r="V822" s="38"/>
      <c r="W822" s="38"/>
      <c r="X822" s="38"/>
      <c r="Y822" s="38"/>
      <c r="Z822" s="38"/>
    </row>
    <row r="823" spans="1:26" ht="14.25" customHeight="1" x14ac:dyDescent="0.3">
      <c r="A823" s="36"/>
      <c r="B823" s="37"/>
      <c r="C823" s="37"/>
      <c r="D823" s="37"/>
      <c r="E823" s="37"/>
      <c r="F823" s="37"/>
      <c r="G823" s="37"/>
      <c r="H823" s="37"/>
      <c r="I823" s="37"/>
      <c r="J823" s="37"/>
      <c r="K823" s="38"/>
      <c r="L823" s="38"/>
      <c r="M823" s="38"/>
      <c r="N823" s="38"/>
      <c r="O823" s="38"/>
      <c r="P823" s="38"/>
      <c r="Q823" s="38"/>
      <c r="R823" s="38"/>
      <c r="S823" s="38"/>
      <c r="T823" s="38"/>
      <c r="U823" s="38"/>
      <c r="V823" s="38"/>
      <c r="W823" s="38"/>
      <c r="X823" s="38"/>
      <c r="Y823" s="38"/>
      <c r="Z823" s="38"/>
    </row>
    <row r="824" spans="1:26" ht="14.25" customHeight="1" x14ac:dyDescent="0.3">
      <c r="A824" s="36"/>
      <c r="B824" s="37"/>
      <c r="C824" s="37"/>
      <c r="D824" s="37"/>
      <c r="E824" s="37"/>
      <c r="F824" s="37"/>
      <c r="G824" s="37"/>
      <c r="H824" s="37"/>
      <c r="I824" s="37"/>
      <c r="J824" s="37"/>
      <c r="K824" s="38"/>
      <c r="L824" s="38"/>
      <c r="M824" s="38"/>
      <c r="N824" s="38"/>
      <c r="O824" s="38"/>
      <c r="P824" s="38"/>
      <c r="Q824" s="38"/>
      <c r="R824" s="38"/>
      <c r="S824" s="38"/>
      <c r="T824" s="38"/>
      <c r="U824" s="38"/>
      <c r="V824" s="38"/>
      <c r="W824" s="38"/>
      <c r="X824" s="38"/>
      <c r="Y824" s="38"/>
      <c r="Z824" s="38"/>
    </row>
    <row r="825" spans="1:26" ht="14.25" customHeight="1" x14ac:dyDescent="0.3">
      <c r="A825" s="36"/>
      <c r="B825" s="37"/>
      <c r="C825" s="37"/>
      <c r="D825" s="37"/>
      <c r="E825" s="37"/>
      <c r="F825" s="37"/>
      <c r="G825" s="37"/>
      <c r="H825" s="37"/>
      <c r="I825" s="37"/>
      <c r="J825" s="37"/>
      <c r="K825" s="38"/>
      <c r="L825" s="38"/>
      <c r="M825" s="38"/>
      <c r="N825" s="38"/>
      <c r="O825" s="38"/>
      <c r="P825" s="38"/>
      <c r="Q825" s="38"/>
      <c r="R825" s="38"/>
      <c r="S825" s="38"/>
      <c r="T825" s="38"/>
      <c r="U825" s="38"/>
      <c r="V825" s="38"/>
      <c r="W825" s="38"/>
      <c r="X825" s="38"/>
      <c r="Y825" s="38"/>
      <c r="Z825" s="38"/>
    </row>
    <row r="826" spans="1:26" ht="14.25" customHeight="1" x14ac:dyDescent="0.3">
      <c r="A826" s="36"/>
      <c r="B826" s="37"/>
      <c r="C826" s="37"/>
      <c r="D826" s="37"/>
      <c r="E826" s="37"/>
      <c r="F826" s="37"/>
      <c r="G826" s="37"/>
      <c r="H826" s="37"/>
      <c r="I826" s="37"/>
      <c r="J826" s="37"/>
      <c r="K826" s="38"/>
      <c r="L826" s="38"/>
      <c r="M826" s="38"/>
      <c r="N826" s="38"/>
      <c r="O826" s="38"/>
      <c r="P826" s="38"/>
      <c r="Q826" s="38"/>
      <c r="R826" s="38"/>
      <c r="S826" s="38"/>
      <c r="T826" s="38"/>
      <c r="U826" s="38"/>
      <c r="V826" s="38"/>
      <c r="W826" s="38"/>
      <c r="X826" s="38"/>
      <c r="Y826" s="38"/>
      <c r="Z826" s="38"/>
    </row>
    <row r="827" spans="1:26" ht="14.25" customHeight="1" x14ac:dyDescent="0.3">
      <c r="A827" s="36"/>
      <c r="B827" s="37"/>
      <c r="C827" s="37"/>
      <c r="D827" s="37"/>
      <c r="E827" s="37"/>
      <c r="F827" s="37"/>
      <c r="G827" s="37"/>
      <c r="H827" s="37"/>
      <c r="I827" s="37"/>
      <c r="J827" s="37"/>
      <c r="K827" s="38"/>
      <c r="L827" s="38"/>
      <c r="M827" s="38"/>
      <c r="N827" s="38"/>
      <c r="O827" s="38"/>
      <c r="P827" s="38"/>
      <c r="Q827" s="38"/>
      <c r="R827" s="38"/>
      <c r="S827" s="38"/>
      <c r="T827" s="38"/>
      <c r="U827" s="38"/>
      <c r="V827" s="38"/>
      <c r="W827" s="38"/>
      <c r="X827" s="38"/>
      <c r="Y827" s="38"/>
      <c r="Z827" s="38"/>
    </row>
    <row r="828" spans="1:26" ht="14.25" customHeight="1" x14ac:dyDescent="0.3">
      <c r="A828" s="36"/>
      <c r="B828" s="37"/>
      <c r="C828" s="37"/>
      <c r="D828" s="37"/>
      <c r="E828" s="37"/>
      <c r="F828" s="37"/>
      <c r="G828" s="37"/>
      <c r="H828" s="37"/>
      <c r="I828" s="37"/>
      <c r="J828" s="37"/>
      <c r="K828" s="38"/>
      <c r="L828" s="38"/>
      <c r="M828" s="38"/>
      <c r="N828" s="38"/>
      <c r="O828" s="38"/>
      <c r="P828" s="38"/>
      <c r="Q828" s="38"/>
      <c r="R828" s="38"/>
      <c r="S828" s="38"/>
      <c r="T828" s="38"/>
      <c r="U828" s="38"/>
      <c r="V828" s="38"/>
      <c r="W828" s="38"/>
      <c r="X828" s="38"/>
      <c r="Y828" s="38"/>
      <c r="Z828" s="38"/>
    </row>
    <row r="829" spans="1:26" ht="14.25" customHeight="1" x14ac:dyDescent="0.3">
      <c r="A829" s="36"/>
      <c r="B829" s="37"/>
      <c r="C829" s="37"/>
      <c r="D829" s="37"/>
      <c r="E829" s="37"/>
      <c r="F829" s="37"/>
      <c r="G829" s="37"/>
      <c r="H829" s="37"/>
      <c r="I829" s="37"/>
      <c r="J829" s="37"/>
      <c r="K829" s="38"/>
      <c r="L829" s="38"/>
      <c r="M829" s="38"/>
      <c r="N829" s="38"/>
      <c r="O829" s="38"/>
      <c r="P829" s="38"/>
      <c r="Q829" s="38"/>
      <c r="R829" s="38"/>
      <c r="S829" s="38"/>
      <c r="T829" s="38"/>
      <c r="U829" s="38"/>
      <c r="V829" s="38"/>
      <c r="W829" s="38"/>
      <c r="X829" s="38"/>
      <c r="Y829" s="38"/>
      <c r="Z829" s="38"/>
    </row>
    <row r="830" spans="1:26" ht="14.25" customHeight="1" x14ac:dyDescent="0.3">
      <c r="A830" s="36"/>
      <c r="B830" s="37"/>
      <c r="C830" s="37"/>
      <c r="D830" s="37"/>
      <c r="E830" s="37"/>
      <c r="F830" s="37"/>
      <c r="G830" s="37"/>
      <c r="H830" s="37"/>
      <c r="I830" s="37"/>
      <c r="J830" s="37"/>
      <c r="K830" s="38"/>
      <c r="L830" s="38"/>
      <c r="M830" s="38"/>
      <c r="N830" s="38"/>
      <c r="O830" s="38"/>
      <c r="P830" s="38"/>
      <c r="Q830" s="38"/>
      <c r="R830" s="38"/>
      <c r="S830" s="38"/>
      <c r="T830" s="38"/>
      <c r="U830" s="38"/>
      <c r="V830" s="38"/>
      <c r="W830" s="38"/>
      <c r="X830" s="38"/>
      <c r="Y830" s="38"/>
      <c r="Z830" s="38"/>
    </row>
    <row r="831" spans="1:26" ht="14.25" customHeight="1" x14ac:dyDescent="0.3">
      <c r="A831" s="36"/>
      <c r="B831" s="37"/>
      <c r="C831" s="37"/>
      <c r="D831" s="37"/>
      <c r="E831" s="37"/>
      <c r="F831" s="37"/>
      <c r="G831" s="37"/>
      <c r="H831" s="37"/>
      <c r="I831" s="37"/>
      <c r="J831" s="37"/>
      <c r="K831" s="38"/>
      <c r="L831" s="38"/>
      <c r="M831" s="38"/>
      <c r="N831" s="38"/>
      <c r="O831" s="38"/>
      <c r="P831" s="38"/>
      <c r="Q831" s="38"/>
      <c r="R831" s="38"/>
      <c r="S831" s="38"/>
      <c r="T831" s="38"/>
      <c r="U831" s="38"/>
      <c r="V831" s="38"/>
      <c r="W831" s="38"/>
      <c r="X831" s="38"/>
      <c r="Y831" s="38"/>
      <c r="Z831" s="38"/>
    </row>
    <row r="832" spans="1:26" ht="14.25" customHeight="1" x14ac:dyDescent="0.3">
      <c r="A832" s="36"/>
      <c r="B832" s="37"/>
      <c r="C832" s="37"/>
      <c r="D832" s="37"/>
      <c r="E832" s="37"/>
      <c r="F832" s="37"/>
      <c r="G832" s="37"/>
      <c r="H832" s="37"/>
      <c r="I832" s="37"/>
      <c r="J832" s="37"/>
      <c r="K832" s="38"/>
      <c r="L832" s="38"/>
      <c r="M832" s="38"/>
      <c r="N832" s="38"/>
      <c r="O832" s="38"/>
      <c r="P832" s="38"/>
      <c r="Q832" s="38"/>
      <c r="R832" s="38"/>
      <c r="S832" s="38"/>
      <c r="T832" s="38"/>
      <c r="U832" s="38"/>
      <c r="V832" s="38"/>
      <c r="W832" s="38"/>
      <c r="X832" s="38"/>
      <c r="Y832" s="38"/>
      <c r="Z832" s="38"/>
    </row>
    <row r="833" spans="1:26" ht="14.25" customHeight="1" x14ac:dyDescent="0.3">
      <c r="A833" s="36"/>
      <c r="B833" s="37"/>
      <c r="C833" s="37"/>
      <c r="D833" s="37"/>
      <c r="E833" s="37"/>
      <c r="F833" s="37"/>
      <c r="G833" s="37"/>
      <c r="H833" s="37"/>
      <c r="I833" s="37"/>
      <c r="J833" s="37"/>
      <c r="K833" s="38"/>
      <c r="L833" s="38"/>
      <c r="M833" s="38"/>
      <c r="N833" s="38"/>
      <c r="O833" s="38"/>
      <c r="P833" s="38"/>
      <c r="Q833" s="38"/>
      <c r="R833" s="38"/>
      <c r="S833" s="38"/>
      <c r="T833" s="38"/>
      <c r="U833" s="38"/>
      <c r="V833" s="38"/>
      <c r="W833" s="38"/>
      <c r="X833" s="38"/>
      <c r="Y833" s="38"/>
      <c r="Z833" s="38"/>
    </row>
    <row r="834" spans="1:26" ht="14.25" customHeight="1" x14ac:dyDescent="0.3">
      <c r="A834" s="36"/>
      <c r="B834" s="37"/>
      <c r="C834" s="37"/>
      <c r="D834" s="37"/>
      <c r="E834" s="37"/>
      <c r="F834" s="37"/>
      <c r="G834" s="37"/>
      <c r="H834" s="37"/>
      <c r="I834" s="37"/>
      <c r="J834" s="37"/>
      <c r="K834" s="38"/>
      <c r="L834" s="38"/>
      <c r="M834" s="38"/>
      <c r="N834" s="38"/>
      <c r="O834" s="38"/>
      <c r="P834" s="38"/>
      <c r="Q834" s="38"/>
      <c r="R834" s="38"/>
      <c r="S834" s="38"/>
      <c r="T834" s="38"/>
      <c r="U834" s="38"/>
      <c r="V834" s="38"/>
      <c r="W834" s="38"/>
      <c r="X834" s="38"/>
      <c r="Y834" s="38"/>
      <c r="Z834" s="38"/>
    </row>
    <row r="835" spans="1:26" ht="14.25" customHeight="1" x14ac:dyDescent="0.3">
      <c r="A835" s="36"/>
      <c r="B835" s="37"/>
      <c r="C835" s="37"/>
      <c r="D835" s="37"/>
      <c r="E835" s="37"/>
      <c r="F835" s="37"/>
      <c r="G835" s="37"/>
      <c r="H835" s="37"/>
      <c r="I835" s="37"/>
      <c r="J835" s="37"/>
      <c r="K835" s="38"/>
      <c r="L835" s="38"/>
      <c r="M835" s="38"/>
      <c r="N835" s="38"/>
      <c r="O835" s="38"/>
      <c r="P835" s="38"/>
      <c r="Q835" s="38"/>
      <c r="R835" s="38"/>
      <c r="S835" s="38"/>
      <c r="T835" s="38"/>
      <c r="U835" s="38"/>
      <c r="V835" s="38"/>
      <c r="W835" s="38"/>
      <c r="X835" s="38"/>
      <c r="Y835" s="38"/>
      <c r="Z835" s="38"/>
    </row>
    <row r="836" spans="1:26" ht="14.25" customHeight="1" x14ac:dyDescent="0.3">
      <c r="A836" s="36"/>
      <c r="B836" s="37"/>
      <c r="C836" s="37"/>
      <c r="D836" s="37"/>
      <c r="E836" s="37"/>
      <c r="F836" s="37"/>
      <c r="G836" s="37"/>
      <c r="H836" s="37"/>
      <c r="I836" s="37"/>
      <c r="J836" s="37"/>
      <c r="K836" s="38"/>
      <c r="L836" s="38"/>
      <c r="M836" s="38"/>
      <c r="N836" s="38"/>
      <c r="O836" s="38"/>
      <c r="P836" s="38"/>
      <c r="Q836" s="38"/>
      <c r="R836" s="38"/>
      <c r="S836" s="38"/>
      <c r="T836" s="38"/>
      <c r="U836" s="38"/>
      <c r="V836" s="38"/>
      <c r="W836" s="38"/>
      <c r="X836" s="38"/>
      <c r="Y836" s="38"/>
      <c r="Z836" s="38"/>
    </row>
    <row r="837" spans="1:26" ht="14.25" customHeight="1" x14ac:dyDescent="0.3">
      <c r="A837" s="36"/>
      <c r="B837" s="37"/>
      <c r="C837" s="37"/>
      <c r="D837" s="37"/>
      <c r="E837" s="37"/>
      <c r="F837" s="37"/>
      <c r="G837" s="37"/>
      <c r="H837" s="37"/>
      <c r="I837" s="37"/>
      <c r="J837" s="37"/>
      <c r="K837" s="38"/>
      <c r="L837" s="38"/>
      <c r="M837" s="38"/>
      <c r="N837" s="38"/>
      <c r="O837" s="38"/>
      <c r="P837" s="38"/>
      <c r="Q837" s="38"/>
      <c r="R837" s="38"/>
      <c r="S837" s="38"/>
      <c r="T837" s="38"/>
      <c r="U837" s="38"/>
      <c r="V837" s="38"/>
      <c r="W837" s="38"/>
      <c r="X837" s="38"/>
      <c r="Y837" s="38"/>
      <c r="Z837" s="38"/>
    </row>
    <row r="838" spans="1:26" ht="14.25" customHeight="1" x14ac:dyDescent="0.3">
      <c r="A838" s="36"/>
      <c r="B838" s="37"/>
      <c r="C838" s="37"/>
      <c r="D838" s="37"/>
      <c r="E838" s="37"/>
      <c r="F838" s="37"/>
      <c r="G838" s="37"/>
      <c r="H838" s="37"/>
      <c r="I838" s="37"/>
      <c r="J838" s="37"/>
      <c r="K838" s="38"/>
      <c r="L838" s="38"/>
      <c r="M838" s="38"/>
      <c r="N838" s="38"/>
      <c r="O838" s="38"/>
      <c r="P838" s="38"/>
      <c r="Q838" s="38"/>
      <c r="R838" s="38"/>
      <c r="S838" s="38"/>
      <c r="T838" s="38"/>
      <c r="U838" s="38"/>
      <c r="V838" s="38"/>
      <c r="W838" s="38"/>
      <c r="X838" s="38"/>
      <c r="Y838" s="38"/>
      <c r="Z838" s="38"/>
    </row>
    <row r="839" spans="1:26" ht="14.25" customHeight="1" x14ac:dyDescent="0.3">
      <c r="A839" s="36"/>
      <c r="B839" s="37"/>
      <c r="C839" s="37"/>
      <c r="D839" s="37"/>
      <c r="E839" s="37"/>
      <c r="F839" s="37"/>
      <c r="G839" s="37"/>
      <c r="H839" s="37"/>
      <c r="I839" s="37"/>
      <c r="J839" s="37"/>
      <c r="K839" s="38"/>
      <c r="L839" s="38"/>
      <c r="M839" s="38"/>
      <c r="N839" s="38"/>
      <c r="O839" s="38"/>
      <c r="P839" s="38"/>
      <c r="Q839" s="38"/>
      <c r="R839" s="38"/>
      <c r="S839" s="38"/>
      <c r="T839" s="38"/>
      <c r="U839" s="38"/>
      <c r="V839" s="38"/>
      <c r="W839" s="38"/>
      <c r="X839" s="38"/>
      <c r="Y839" s="38"/>
      <c r="Z839" s="38"/>
    </row>
    <row r="840" spans="1:26" ht="14.25" customHeight="1" x14ac:dyDescent="0.3">
      <c r="A840" s="36"/>
      <c r="B840" s="37"/>
      <c r="C840" s="37"/>
      <c r="D840" s="37"/>
      <c r="E840" s="37"/>
      <c r="F840" s="37"/>
      <c r="G840" s="37"/>
      <c r="H840" s="37"/>
      <c r="I840" s="37"/>
      <c r="J840" s="37"/>
      <c r="K840" s="38"/>
      <c r="L840" s="38"/>
      <c r="M840" s="38"/>
      <c r="N840" s="38"/>
      <c r="O840" s="38"/>
      <c r="P840" s="38"/>
      <c r="Q840" s="38"/>
      <c r="R840" s="38"/>
      <c r="S840" s="38"/>
      <c r="T840" s="38"/>
      <c r="U840" s="38"/>
      <c r="V840" s="38"/>
      <c r="W840" s="38"/>
      <c r="X840" s="38"/>
      <c r="Y840" s="38"/>
      <c r="Z840" s="38"/>
    </row>
    <row r="841" spans="1:26" ht="14.25" customHeight="1" x14ac:dyDescent="0.3">
      <c r="A841" s="36"/>
      <c r="B841" s="37"/>
      <c r="C841" s="37"/>
      <c r="D841" s="37"/>
      <c r="E841" s="37"/>
      <c r="F841" s="37"/>
      <c r="G841" s="37"/>
      <c r="H841" s="37"/>
      <c r="I841" s="37"/>
      <c r="J841" s="37"/>
      <c r="K841" s="38"/>
      <c r="L841" s="38"/>
      <c r="M841" s="38"/>
      <c r="N841" s="38"/>
      <c r="O841" s="38"/>
      <c r="P841" s="38"/>
      <c r="Q841" s="38"/>
      <c r="R841" s="38"/>
      <c r="S841" s="38"/>
      <c r="T841" s="38"/>
      <c r="U841" s="38"/>
      <c r="V841" s="38"/>
      <c r="W841" s="38"/>
      <c r="X841" s="38"/>
      <c r="Y841" s="38"/>
      <c r="Z841" s="38"/>
    </row>
    <row r="842" spans="1:26" ht="14.25" customHeight="1" x14ac:dyDescent="0.3">
      <c r="A842" s="36"/>
      <c r="B842" s="37"/>
      <c r="C842" s="37"/>
      <c r="D842" s="37"/>
      <c r="E842" s="37"/>
      <c r="F842" s="37"/>
      <c r="G842" s="37"/>
      <c r="H842" s="37"/>
      <c r="I842" s="37"/>
      <c r="J842" s="37"/>
      <c r="K842" s="38"/>
      <c r="L842" s="38"/>
      <c r="M842" s="38"/>
      <c r="N842" s="38"/>
      <c r="O842" s="38"/>
      <c r="P842" s="38"/>
      <c r="Q842" s="38"/>
      <c r="R842" s="38"/>
      <c r="S842" s="38"/>
      <c r="T842" s="38"/>
      <c r="U842" s="38"/>
      <c r="V842" s="38"/>
      <c r="W842" s="38"/>
      <c r="X842" s="38"/>
      <c r="Y842" s="38"/>
      <c r="Z842" s="38"/>
    </row>
    <row r="843" spans="1:26" ht="14.25" customHeight="1" x14ac:dyDescent="0.3">
      <c r="A843" s="36"/>
      <c r="B843" s="37"/>
      <c r="C843" s="37"/>
      <c r="D843" s="37"/>
      <c r="E843" s="37"/>
      <c r="F843" s="37"/>
      <c r="G843" s="37"/>
      <c r="H843" s="37"/>
      <c r="I843" s="37"/>
      <c r="J843" s="37"/>
      <c r="K843" s="38"/>
      <c r="L843" s="38"/>
      <c r="M843" s="38"/>
      <c r="N843" s="38"/>
      <c r="O843" s="38"/>
      <c r="P843" s="38"/>
      <c r="Q843" s="38"/>
      <c r="R843" s="38"/>
      <c r="S843" s="38"/>
      <c r="T843" s="38"/>
      <c r="U843" s="38"/>
      <c r="V843" s="38"/>
      <c r="W843" s="38"/>
      <c r="X843" s="38"/>
      <c r="Y843" s="38"/>
      <c r="Z843" s="38"/>
    </row>
    <row r="844" spans="1:26" ht="14.25" customHeight="1" x14ac:dyDescent="0.3">
      <c r="A844" s="36"/>
      <c r="B844" s="37"/>
      <c r="C844" s="37"/>
      <c r="D844" s="37"/>
      <c r="E844" s="37"/>
      <c r="F844" s="37"/>
      <c r="G844" s="37"/>
      <c r="H844" s="37"/>
      <c r="I844" s="37"/>
      <c r="J844" s="37"/>
      <c r="K844" s="38"/>
      <c r="L844" s="38"/>
      <c r="M844" s="38"/>
      <c r="N844" s="38"/>
      <c r="O844" s="38"/>
      <c r="P844" s="38"/>
      <c r="Q844" s="38"/>
      <c r="R844" s="38"/>
      <c r="S844" s="38"/>
      <c r="T844" s="38"/>
      <c r="U844" s="38"/>
      <c r="V844" s="38"/>
      <c r="W844" s="38"/>
      <c r="X844" s="38"/>
      <c r="Y844" s="38"/>
      <c r="Z844" s="38"/>
    </row>
    <row r="845" spans="1:26" ht="14.25" customHeight="1" x14ac:dyDescent="0.3">
      <c r="A845" s="36"/>
      <c r="B845" s="37"/>
      <c r="C845" s="37"/>
      <c r="D845" s="37"/>
      <c r="E845" s="37"/>
      <c r="F845" s="37"/>
      <c r="G845" s="37"/>
      <c r="H845" s="37"/>
      <c r="I845" s="37"/>
      <c r="J845" s="37"/>
      <c r="K845" s="38"/>
      <c r="L845" s="38"/>
      <c r="M845" s="38"/>
      <c r="N845" s="38"/>
      <c r="O845" s="38"/>
      <c r="P845" s="38"/>
      <c r="Q845" s="38"/>
      <c r="R845" s="38"/>
      <c r="S845" s="38"/>
      <c r="T845" s="38"/>
      <c r="U845" s="38"/>
      <c r="V845" s="38"/>
      <c r="W845" s="38"/>
      <c r="X845" s="38"/>
      <c r="Y845" s="38"/>
      <c r="Z845" s="38"/>
    </row>
    <row r="846" spans="1:26" ht="14.25" customHeight="1" x14ac:dyDescent="0.3">
      <c r="A846" s="36"/>
      <c r="B846" s="37"/>
      <c r="C846" s="37"/>
      <c r="D846" s="37"/>
      <c r="E846" s="37"/>
      <c r="F846" s="37"/>
      <c r="G846" s="37"/>
      <c r="H846" s="37"/>
      <c r="I846" s="37"/>
      <c r="J846" s="37"/>
      <c r="K846" s="38"/>
      <c r="L846" s="38"/>
      <c r="M846" s="38"/>
      <c r="N846" s="38"/>
      <c r="O846" s="38"/>
      <c r="P846" s="38"/>
      <c r="Q846" s="38"/>
      <c r="R846" s="38"/>
      <c r="S846" s="38"/>
      <c r="T846" s="38"/>
      <c r="U846" s="38"/>
      <c r="V846" s="38"/>
      <c r="W846" s="38"/>
      <c r="X846" s="38"/>
      <c r="Y846" s="38"/>
      <c r="Z846" s="38"/>
    </row>
    <row r="847" spans="1:26" ht="14.25" customHeight="1" x14ac:dyDescent="0.3">
      <c r="A847" s="36"/>
      <c r="B847" s="37"/>
      <c r="C847" s="37"/>
      <c r="D847" s="37"/>
      <c r="E847" s="37"/>
      <c r="F847" s="37"/>
      <c r="G847" s="37"/>
      <c r="H847" s="37"/>
      <c r="I847" s="37"/>
      <c r="J847" s="37"/>
      <c r="K847" s="38"/>
      <c r="L847" s="38"/>
      <c r="M847" s="38"/>
      <c r="N847" s="38"/>
      <c r="O847" s="38"/>
      <c r="P847" s="38"/>
      <c r="Q847" s="38"/>
      <c r="R847" s="38"/>
      <c r="S847" s="38"/>
      <c r="T847" s="38"/>
      <c r="U847" s="38"/>
      <c r="V847" s="38"/>
      <c r="W847" s="38"/>
      <c r="X847" s="38"/>
      <c r="Y847" s="38"/>
      <c r="Z847" s="38"/>
    </row>
    <row r="848" spans="1:26" ht="14.25" customHeight="1" x14ac:dyDescent="0.3">
      <c r="A848" s="36"/>
      <c r="B848" s="37"/>
      <c r="C848" s="37"/>
      <c r="D848" s="37"/>
      <c r="E848" s="37"/>
      <c r="F848" s="37"/>
      <c r="G848" s="37"/>
      <c r="H848" s="37"/>
      <c r="I848" s="37"/>
      <c r="J848" s="37"/>
      <c r="K848" s="38"/>
      <c r="L848" s="38"/>
      <c r="M848" s="38"/>
      <c r="N848" s="38"/>
      <c r="O848" s="38"/>
      <c r="P848" s="38"/>
      <c r="Q848" s="38"/>
      <c r="R848" s="38"/>
      <c r="S848" s="38"/>
      <c r="T848" s="38"/>
      <c r="U848" s="38"/>
      <c r="V848" s="38"/>
      <c r="W848" s="38"/>
      <c r="X848" s="38"/>
      <c r="Y848" s="38"/>
      <c r="Z848" s="38"/>
    </row>
    <row r="849" spans="1:26" ht="14.25" customHeight="1" x14ac:dyDescent="0.3">
      <c r="A849" s="36"/>
      <c r="B849" s="37"/>
      <c r="C849" s="37"/>
      <c r="D849" s="37"/>
      <c r="E849" s="37"/>
      <c r="F849" s="37"/>
      <c r="G849" s="37"/>
      <c r="H849" s="37"/>
      <c r="I849" s="37"/>
      <c r="J849" s="37"/>
      <c r="K849" s="38"/>
      <c r="L849" s="38"/>
      <c r="M849" s="38"/>
      <c r="N849" s="38"/>
      <c r="O849" s="38"/>
      <c r="P849" s="38"/>
      <c r="Q849" s="38"/>
      <c r="R849" s="38"/>
      <c r="S849" s="38"/>
      <c r="T849" s="38"/>
      <c r="U849" s="38"/>
      <c r="V849" s="38"/>
      <c r="W849" s="38"/>
      <c r="X849" s="38"/>
      <c r="Y849" s="38"/>
      <c r="Z849" s="38"/>
    </row>
    <row r="850" spans="1:26" ht="14.25" customHeight="1" x14ac:dyDescent="0.3">
      <c r="A850" s="36"/>
      <c r="B850" s="37"/>
      <c r="C850" s="37"/>
      <c r="D850" s="37"/>
      <c r="E850" s="37"/>
      <c r="F850" s="37"/>
      <c r="G850" s="37"/>
      <c r="H850" s="37"/>
      <c r="I850" s="37"/>
      <c r="J850" s="37"/>
      <c r="K850" s="38"/>
      <c r="L850" s="38"/>
      <c r="M850" s="38"/>
      <c r="N850" s="38"/>
      <c r="O850" s="38"/>
      <c r="P850" s="38"/>
      <c r="Q850" s="38"/>
      <c r="R850" s="38"/>
      <c r="S850" s="38"/>
      <c r="T850" s="38"/>
      <c r="U850" s="38"/>
      <c r="V850" s="38"/>
      <c r="W850" s="38"/>
      <c r="X850" s="38"/>
      <c r="Y850" s="38"/>
      <c r="Z850" s="38"/>
    </row>
    <row r="851" spans="1:26" ht="14.25" customHeight="1" x14ac:dyDescent="0.3">
      <c r="A851" s="36"/>
      <c r="B851" s="37"/>
      <c r="C851" s="37"/>
      <c r="D851" s="37"/>
      <c r="E851" s="37"/>
      <c r="F851" s="37"/>
      <c r="G851" s="37"/>
      <c r="H851" s="37"/>
      <c r="I851" s="37"/>
      <c r="J851" s="37"/>
      <c r="K851" s="38"/>
      <c r="L851" s="38"/>
      <c r="M851" s="38"/>
      <c r="N851" s="38"/>
      <c r="O851" s="38"/>
      <c r="P851" s="38"/>
      <c r="Q851" s="38"/>
      <c r="R851" s="38"/>
      <c r="S851" s="38"/>
      <c r="T851" s="38"/>
      <c r="U851" s="38"/>
      <c r="V851" s="38"/>
      <c r="W851" s="38"/>
      <c r="X851" s="38"/>
      <c r="Y851" s="38"/>
      <c r="Z851" s="38"/>
    </row>
    <row r="852" spans="1:26" ht="14.25" customHeight="1" x14ac:dyDescent="0.3">
      <c r="A852" s="36"/>
      <c r="B852" s="37"/>
      <c r="C852" s="37"/>
      <c r="D852" s="37"/>
      <c r="E852" s="37"/>
      <c r="F852" s="37"/>
      <c r="G852" s="37"/>
      <c r="H852" s="37"/>
      <c r="I852" s="37"/>
      <c r="J852" s="37"/>
      <c r="K852" s="38"/>
      <c r="L852" s="38"/>
      <c r="M852" s="38"/>
      <c r="N852" s="38"/>
      <c r="O852" s="38"/>
      <c r="P852" s="38"/>
      <c r="Q852" s="38"/>
      <c r="R852" s="38"/>
      <c r="S852" s="38"/>
      <c r="T852" s="38"/>
      <c r="U852" s="38"/>
      <c r="V852" s="38"/>
      <c r="W852" s="38"/>
      <c r="X852" s="38"/>
      <c r="Y852" s="38"/>
      <c r="Z852" s="38"/>
    </row>
    <row r="853" spans="1:26" ht="14.25" customHeight="1" x14ac:dyDescent="0.3">
      <c r="A853" s="36"/>
      <c r="B853" s="37"/>
      <c r="C853" s="37"/>
      <c r="D853" s="37"/>
      <c r="E853" s="37"/>
      <c r="F853" s="37"/>
      <c r="G853" s="37"/>
      <c r="H853" s="37"/>
      <c r="I853" s="37"/>
      <c r="J853" s="37"/>
      <c r="K853" s="38"/>
      <c r="L853" s="38"/>
      <c r="M853" s="38"/>
      <c r="N853" s="38"/>
      <c r="O853" s="38"/>
      <c r="P853" s="38"/>
      <c r="Q853" s="38"/>
      <c r="R853" s="38"/>
      <c r="S853" s="38"/>
      <c r="T853" s="38"/>
      <c r="U853" s="38"/>
      <c r="V853" s="38"/>
      <c r="W853" s="38"/>
      <c r="X853" s="38"/>
      <c r="Y853" s="38"/>
      <c r="Z853" s="38"/>
    </row>
    <row r="854" spans="1:26" ht="14.25" customHeight="1" x14ac:dyDescent="0.3">
      <c r="A854" s="36"/>
      <c r="B854" s="37"/>
      <c r="C854" s="37"/>
      <c r="D854" s="37"/>
      <c r="E854" s="37"/>
      <c r="F854" s="37"/>
      <c r="G854" s="37"/>
      <c r="H854" s="37"/>
      <c r="I854" s="37"/>
      <c r="J854" s="37"/>
      <c r="K854" s="38"/>
      <c r="L854" s="38"/>
      <c r="M854" s="38"/>
      <c r="N854" s="38"/>
      <c r="O854" s="38"/>
      <c r="P854" s="38"/>
      <c r="Q854" s="38"/>
      <c r="R854" s="38"/>
      <c r="S854" s="38"/>
      <c r="T854" s="38"/>
      <c r="U854" s="38"/>
      <c r="V854" s="38"/>
      <c r="W854" s="38"/>
      <c r="X854" s="38"/>
      <c r="Y854" s="38"/>
      <c r="Z854" s="38"/>
    </row>
    <row r="855" spans="1:26" ht="14.25" customHeight="1" x14ac:dyDescent="0.3">
      <c r="A855" s="36"/>
      <c r="B855" s="37"/>
      <c r="C855" s="37"/>
      <c r="D855" s="37"/>
      <c r="E855" s="37"/>
      <c r="F855" s="37"/>
      <c r="G855" s="37"/>
      <c r="H855" s="37"/>
      <c r="I855" s="37"/>
      <c r="J855" s="37"/>
      <c r="K855" s="38"/>
      <c r="L855" s="38"/>
      <c r="M855" s="38"/>
      <c r="N855" s="38"/>
      <c r="O855" s="38"/>
      <c r="P855" s="38"/>
      <c r="Q855" s="38"/>
      <c r="R855" s="38"/>
      <c r="S855" s="38"/>
      <c r="T855" s="38"/>
      <c r="U855" s="38"/>
      <c r="V855" s="38"/>
      <c r="W855" s="38"/>
      <c r="X855" s="38"/>
      <c r="Y855" s="38"/>
      <c r="Z855" s="38"/>
    </row>
    <row r="856" spans="1:26" ht="14.25" customHeight="1" x14ac:dyDescent="0.3">
      <c r="A856" s="36"/>
      <c r="B856" s="37"/>
      <c r="C856" s="37"/>
      <c r="D856" s="37"/>
      <c r="E856" s="37"/>
      <c r="F856" s="37"/>
      <c r="G856" s="37"/>
      <c r="H856" s="37"/>
      <c r="I856" s="37"/>
      <c r="J856" s="37"/>
      <c r="K856" s="38"/>
      <c r="L856" s="38"/>
      <c r="M856" s="38"/>
      <c r="N856" s="38"/>
      <c r="O856" s="38"/>
      <c r="P856" s="38"/>
      <c r="Q856" s="38"/>
      <c r="R856" s="38"/>
      <c r="S856" s="38"/>
      <c r="T856" s="38"/>
      <c r="U856" s="38"/>
      <c r="V856" s="38"/>
      <c r="W856" s="38"/>
      <c r="X856" s="38"/>
      <c r="Y856" s="38"/>
      <c r="Z856" s="38"/>
    </row>
    <row r="857" spans="1:26" ht="14.25" customHeight="1" x14ac:dyDescent="0.3">
      <c r="A857" s="36"/>
      <c r="B857" s="37"/>
      <c r="C857" s="37"/>
      <c r="D857" s="37"/>
      <c r="E857" s="37"/>
      <c r="F857" s="37"/>
      <c r="G857" s="37"/>
      <c r="H857" s="37"/>
      <c r="I857" s="37"/>
      <c r="J857" s="37"/>
      <c r="K857" s="38"/>
      <c r="L857" s="38"/>
      <c r="M857" s="38"/>
      <c r="N857" s="38"/>
      <c r="O857" s="38"/>
      <c r="P857" s="38"/>
      <c r="Q857" s="38"/>
      <c r="R857" s="38"/>
      <c r="S857" s="38"/>
      <c r="T857" s="38"/>
      <c r="U857" s="38"/>
      <c r="V857" s="38"/>
      <c r="W857" s="38"/>
      <c r="X857" s="38"/>
      <c r="Y857" s="38"/>
      <c r="Z857" s="38"/>
    </row>
    <row r="858" spans="1:26" ht="14.25" customHeight="1" x14ac:dyDescent="0.3">
      <c r="A858" s="36"/>
      <c r="B858" s="37"/>
      <c r="C858" s="37"/>
      <c r="D858" s="37"/>
      <c r="E858" s="37"/>
      <c r="F858" s="37"/>
      <c r="G858" s="37"/>
      <c r="H858" s="37"/>
      <c r="I858" s="37"/>
      <c r="J858" s="37"/>
      <c r="K858" s="38"/>
      <c r="L858" s="38"/>
      <c r="M858" s="38"/>
      <c r="N858" s="38"/>
      <c r="O858" s="38"/>
      <c r="P858" s="38"/>
      <c r="Q858" s="38"/>
      <c r="R858" s="38"/>
      <c r="S858" s="38"/>
      <c r="T858" s="38"/>
      <c r="U858" s="38"/>
      <c r="V858" s="38"/>
      <c r="W858" s="38"/>
      <c r="X858" s="38"/>
      <c r="Y858" s="38"/>
      <c r="Z858" s="38"/>
    </row>
    <row r="859" spans="1:26" ht="14.25" customHeight="1" x14ac:dyDescent="0.3">
      <c r="A859" s="36"/>
      <c r="B859" s="37"/>
      <c r="C859" s="37"/>
      <c r="D859" s="37"/>
      <c r="E859" s="37"/>
      <c r="F859" s="37"/>
      <c r="G859" s="37"/>
      <c r="H859" s="37"/>
      <c r="I859" s="37"/>
      <c r="J859" s="37"/>
      <c r="K859" s="38"/>
      <c r="L859" s="38"/>
      <c r="M859" s="38"/>
      <c r="N859" s="38"/>
      <c r="O859" s="38"/>
      <c r="P859" s="38"/>
      <c r="Q859" s="38"/>
      <c r="R859" s="38"/>
      <c r="S859" s="38"/>
      <c r="T859" s="38"/>
      <c r="U859" s="38"/>
      <c r="V859" s="38"/>
      <c r="W859" s="38"/>
      <c r="X859" s="38"/>
      <c r="Y859" s="38"/>
      <c r="Z859" s="38"/>
    </row>
    <row r="860" spans="1:26" ht="14.25" customHeight="1" x14ac:dyDescent="0.3">
      <c r="A860" s="36"/>
      <c r="B860" s="37"/>
      <c r="C860" s="37"/>
      <c r="D860" s="37"/>
      <c r="E860" s="37"/>
      <c r="F860" s="37"/>
      <c r="G860" s="37"/>
      <c r="H860" s="37"/>
      <c r="I860" s="37"/>
      <c r="J860" s="37"/>
      <c r="K860" s="38"/>
      <c r="L860" s="38"/>
      <c r="M860" s="38"/>
      <c r="N860" s="38"/>
      <c r="O860" s="38"/>
      <c r="P860" s="38"/>
      <c r="Q860" s="38"/>
      <c r="R860" s="38"/>
      <c r="S860" s="38"/>
      <c r="T860" s="38"/>
      <c r="U860" s="38"/>
      <c r="V860" s="38"/>
      <c r="W860" s="38"/>
      <c r="X860" s="38"/>
      <c r="Y860" s="38"/>
      <c r="Z860" s="38"/>
    </row>
    <row r="861" spans="1:26" ht="14.25" customHeight="1" x14ac:dyDescent="0.3">
      <c r="A861" s="36"/>
      <c r="B861" s="37"/>
      <c r="C861" s="37"/>
      <c r="D861" s="37"/>
      <c r="E861" s="37"/>
      <c r="F861" s="37"/>
      <c r="G861" s="37"/>
      <c r="H861" s="37"/>
      <c r="I861" s="37"/>
      <c r="J861" s="37"/>
      <c r="K861" s="38"/>
      <c r="L861" s="38"/>
      <c r="M861" s="38"/>
      <c r="N861" s="38"/>
      <c r="O861" s="38"/>
      <c r="P861" s="38"/>
      <c r="Q861" s="38"/>
      <c r="R861" s="38"/>
      <c r="S861" s="38"/>
      <c r="T861" s="38"/>
      <c r="U861" s="38"/>
      <c r="V861" s="38"/>
      <c r="W861" s="38"/>
      <c r="X861" s="38"/>
      <c r="Y861" s="38"/>
      <c r="Z861" s="38"/>
    </row>
    <row r="862" spans="1:26" ht="14.25" customHeight="1" x14ac:dyDescent="0.3">
      <c r="A862" s="36"/>
      <c r="B862" s="37"/>
      <c r="C862" s="37"/>
      <c r="D862" s="37"/>
      <c r="E862" s="37"/>
      <c r="F862" s="37"/>
      <c r="G862" s="37"/>
      <c r="H862" s="37"/>
      <c r="I862" s="37"/>
      <c r="J862" s="37"/>
      <c r="K862" s="38"/>
      <c r="L862" s="38"/>
      <c r="M862" s="38"/>
      <c r="N862" s="38"/>
      <c r="O862" s="38"/>
      <c r="P862" s="38"/>
      <c r="Q862" s="38"/>
      <c r="R862" s="38"/>
      <c r="S862" s="38"/>
      <c r="T862" s="38"/>
      <c r="U862" s="38"/>
      <c r="V862" s="38"/>
      <c r="W862" s="38"/>
      <c r="X862" s="38"/>
      <c r="Y862" s="38"/>
      <c r="Z862" s="38"/>
    </row>
    <row r="863" spans="1:26" ht="14.25" customHeight="1" x14ac:dyDescent="0.3">
      <c r="A863" s="36"/>
      <c r="B863" s="37"/>
      <c r="C863" s="37"/>
      <c r="D863" s="37"/>
      <c r="E863" s="37"/>
      <c r="F863" s="37"/>
      <c r="G863" s="37"/>
      <c r="H863" s="37"/>
      <c r="I863" s="37"/>
      <c r="J863" s="37"/>
      <c r="K863" s="38"/>
      <c r="L863" s="38"/>
      <c r="M863" s="38"/>
      <c r="N863" s="38"/>
      <c r="O863" s="38"/>
      <c r="P863" s="38"/>
      <c r="Q863" s="38"/>
      <c r="R863" s="38"/>
      <c r="S863" s="38"/>
      <c r="T863" s="38"/>
      <c r="U863" s="38"/>
      <c r="V863" s="38"/>
      <c r="W863" s="38"/>
      <c r="X863" s="38"/>
      <c r="Y863" s="38"/>
      <c r="Z863" s="38"/>
    </row>
    <row r="864" spans="1:26" ht="14.25" customHeight="1" x14ac:dyDescent="0.3">
      <c r="A864" s="36"/>
      <c r="B864" s="37"/>
      <c r="C864" s="37"/>
      <c r="D864" s="37"/>
      <c r="E864" s="37"/>
      <c r="F864" s="37"/>
      <c r="G864" s="37"/>
      <c r="H864" s="37"/>
      <c r="I864" s="37"/>
      <c r="J864" s="37"/>
      <c r="K864" s="38"/>
      <c r="L864" s="38"/>
      <c r="M864" s="38"/>
      <c r="N864" s="38"/>
      <c r="O864" s="38"/>
      <c r="P864" s="38"/>
      <c r="Q864" s="38"/>
      <c r="R864" s="38"/>
      <c r="S864" s="38"/>
      <c r="T864" s="38"/>
      <c r="U864" s="38"/>
      <c r="V864" s="38"/>
      <c r="W864" s="38"/>
      <c r="X864" s="38"/>
      <c r="Y864" s="38"/>
      <c r="Z864" s="38"/>
    </row>
    <row r="865" spans="1:26" ht="14.25" customHeight="1" x14ac:dyDescent="0.3">
      <c r="A865" s="36"/>
      <c r="B865" s="37"/>
      <c r="C865" s="37"/>
      <c r="D865" s="37"/>
      <c r="E865" s="37"/>
      <c r="F865" s="37"/>
      <c r="G865" s="37"/>
      <c r="H865" s="37"/>
      <c r="I865" s="37"/>
      <c r="J865" s="37"/>
      <c r="K865" s="38"/>
      <c r="L865" s="38"/>
      <c r="M865" s="38"/>
      <c r="N865" s="38"/>
      <c r="O865" s="38"/>
      <c r="P865" s="38"/>
      <c r="Q865" s="38"/>
      <c r="R865" s="38"/>
      <c r="S865" s="38"/>
      <c r="T865" s="38"/>
      <c r="U865" s="38"/>
      <c r="V865" s="38"/>
      <c r="W865" s="38"/>
      <c r="X865" s="38"/>
      <c r="Y865" s="38"/>
      <c r="Z865" s="38"/>
    </row>
    <row r="866" spans="1:26" ht="14.25" customHeight="1" x14ac:dyDescent="0.3">
      <c r="A866" s="36"/>
      <c r="B866" s="37"/>
      <c r="C866" s="37"/>
      <c r="D866" s="37"/>
      <c r="E866" s="37"/>
      <c r="F866" s="37"/>
      <c r="G866" s="37"/>
      <c r="H866" s="37"/>
      <c r="I866" s="37"/>
      <c r="J866" s="37"/>
      <c r="K866" s="38"/>
      <c r="L866" s="38"/>
      <c r="M866" s="38"/>
      <c r="N866" s="38"/>
      <c r="O866" s="38"/>
      <c r="P866" s="38"/>
      <c r="Q866" s="38"/>
      <c r="R866" s="38"/>
      <c r="S866" s="38"/>
      <c r="T866" s="38"/>
      <c r="U866" s="38"/>
      <c r="V866" s="38"/>
      <c r="W866" s="38"/>
      <c r="X866" s="38"/>
      <c r="Y866" s="38"/>
      <c r="Z866" s="38"/>
    </row>
    <row r="867" spans="1:26" ht="14.25" customHeight="1" x14ac:dyDescent="0.3">
      <c r="A867" s="36"/>
      <c r="B867" s="37"/>
      <c r="C867" s="37"/>
      <c r="D867" s="37"/>
      <c r="E867" s="37"/>
      <c r="F867" s="37"/>
      <c r="G867" s="37"/>
      <c r="H867" s="37"/>
      <c r="I867" s="37"/>
      <c r="J867" s="37"/>
      <c r="K867" s="38"/>
      <c r="L867" s="38"/>
      <c r="M867" s="38"/>
      <c r="N867" s="38"/>
      <c r="O867" s="38"/>
      <c r="P867" s="38"/>
      <c r="Q867" s="38"/>
      <c r="R867" s="38"/>
      <c r="S867" s="38"/>
      <c r="T867" s="38"/>
      <c r="U867" s="38"/>
      <c r="V867" s="38"/>
      <c r="W867" s="38"/>
      <c r="X867" s="38"/>
      <c r="Y867" s="38"/>
      <c r="Z867" s="38"/>
    </row>
    <row r="868" spans="1:26" ht="14.25" customHeight="1" x14ac:dyDescent="0.3">
      <c r="A868" s="36"/>
      <c r="B868" s="37"/>
      <c r="C868" s="37"/>
      <c r="D868" s="37"/>
      <c r="E868" s="37"/>
      <c r="F868" s="37"/>
      <c r="G868" s="37"/>
      <c r="H868" s="37"/>
      <c r="I868" s="37"/>
      <c r="J868" s="37"/>
      <c r="K868" s="38"/>
      <c r="L868" s="38"/>
      <c r="M868" s="38"/>
      <c r="N868" s="38"/>
      <c r="O868" s="38"/>
      <c r="P868" s="38"/>
      <c r="Q868" s="38"/>
      <c r="R868" s="38"/>
      <c r="S868" s="38"/>
      <c r="T868" s="38"/>
      <c r="U868" s="38"/>
      <c r="V868" s="38"/>
      <c r="W868" s="38"/>
      <c r="X868" s="38"/>
      <c r="Y868" s="38"/>
      <c r="Z868" s="38"/>
    </row>
    <row r="869" spans="1:26" ht="14.25" customHeight="1" x14ac:dyDescent="0.3">
      <c r="A869" s="36"/>
      <c r="B869" s="37"/>
      <c r="C869" s="37"/>
      <c r="D869" s="37"/>
      <c r="E869" s="37"/>
      <c r="F869" s="37"/>
      <c r="G869" s="37"/>
      <c r="H869" s="37"/>
      <c r="I869" s="37"/>
      <c r="J869" s="37"/>
      <c r="K869" s="38"/>
      <c r="L869" s="38"/>
      <c r="M869" s="38"/>
      <c r="N869" s="38"/>
      <c r="O869" s="38"/>
      <c r="P869" s="38"/>
      <c r="Q869" s="38"/>
      <c r="R869" s="38"/>
      <c r="S869" s="38"/>
      <c r="T869" s="38"/>
      <c r="U869" s="38"/>
      <c r="V869" s="38"/>
      <c r="W869" s="38"/>
      <c r="X869" s="38"/>
      <c r="Y869" s="38"/>
      <c r="Z869" s="38"/>
    </row>
    <row r="870" spans="1:26" ht="14.25" customHeight="1" x14ac:dyDescent="0.3">
      <c r="A870" s="36"/>
      <c r="B870" s="37"/>
      <c r="C870" s="37"/>
      <c r="D870" s="37"/>
      <c r="E870" s="37"/>
      <c r="F870" s="37"/>
      <c r="G870" s="37"/>
      <c r="H870" s="37"/>
      <c r="I870" s="37"/>
      <c r="J870" s="37"/>
      <c r="K870" s="38"/>
      <c r="L870" s="38"/>
      <c r="M870" s="38"/>
      <c r="N870" s="38"/>
      <c r="O870" s="38"/>
      <c r="P870" s="38"/>
      <c r="Q870" s="38"/>
      <c r="R870" s="38"/>
      <c r="S870" s="38"/>
      <c r="T870" s="38"/>
      <c r="U870" s="38"/>
      <c r="V870" s="38"/>
      <c r="W870" s="38"/>
      <c r="X870" s="38"/>
      <c r="Y870" s="38"/>
      <c r="Z870" s="38"/>
    </row>
    <row r="871" spans="1:26" ht="14.25" customHeight="1" x14ac:dyDescent="0.3">
      <c r="A871" s="36"/>
      <c r="B871" s="37"/>
      <c r="C871" s="37"/>
      <c r="D871" s="37"/>
      <c r="E871" s="37"/>
      <c r="F871" s="37"/>
      <c r="G871" s="37"/>
      <c r="H871" s="37"/>
      <c r="I871" s="37"/>
      <c r="J871" s="37"/>
      <c r="K871" s="38"/>
      <c r="L871" s="38"/>
      <c r="M871" s="38"/>
      <c r="N871" s="38"/>
      <c r="O871" s="38"/>
      <c r="P871" s="38"/>
      <c r="Q871" s="38"/>
      <c r="R871" s="38"/>
      <c r="S871" s="38"/>
      <c r="T871" s="38"/>
      <c r="U871" s="38"/>
      <c r="V871" s="38"/>
      <c r="W871" s="38"/>
      <c r="X871" s="38"/>
      <c r="Y871" s="38"/>
      <c r="Z871" s="38"/>
    </row>
    <row r="872" spans="1:26" ht="14.25" customHeight="1" x14ac:dyDescent="0.3">
      <c r="A872" s="36"/>
      <c r="B872" s="37"/>
      <c r="C872" s="37"/>
      <c r="D872" s="37"/>
      <c r="E872" s="37"/>
      <c r="F872" s="37"/>
      <c r="G872" s="37"/>
      <c r="H872" s="37"/>
      <c r="I872" s="37"/>
      <c r="J872" s="37"/>
      <c r="K872" s="38"/>
      <c r="L872" s="38"/>
      <c r="M872" s="38"/>
      <c r="N872" s="38"/>
      <c r="O872" s="38"/>
      <c r="P872" s="38"/>
      <c r="Q872" s="38"/>
      <c r="R872" s="38"/>
      <c r="S872" s="38"/>
      <c r="T872" s="38"/>
      <c r="U872" s="38"/>
      <c r="V872" s="38"/>
      <c r="W872" s="38"/>
      <c r="X872" s="38"/>
      <c r="Y872" s="38"/>
      <c r="Z872" s="38"/>
    </row>
    <row r="873" spans="1:26" ht="14.25" customHeight="1" x14ac:dyDescent="0.3">
      <c r="A873" s="36"/>
      <c r="B873" s="37"/>
      <c r="C873" s="37"/>
      <c r="D873" s="37"/>
      <c r="E873" s="37"/>
      <c r="F873" s="37"/>
      <c r="G873" s="37"/>
      <c r="H873" s="37"/>
      <c r="I873" s="37"/>
      <c r="J873" s="37"/>
      <c r="K873" s="38"/>
      <c r="L873" s="38"/>
      <c r="M873" s="38"/>
      <c r="N873" s="38"/>
      <c r="O873" s="38"/>
      <c r="P873" s="38"/>
      <c r="Q873" s="38"/>
      <c r="R873" s="38"/>
      <c r="S873" s="38"/>
      <c r="T873" s="38"/>
      <c r="U873" s="38"/>
      <c r="V873" s="38"/>
      <c r="W873" s="38"/>
      <c r="X873" s="38"/>
      <c r="Y873" s="38"/>
      <c r="Z873" s="38"/>
    </row>
    <row r="874" spans="1:26" ht="14.25" customHeight="1" x14ac:dyDescent="0.3">
      <c r="A874" s="36"/>
      <c r="B874" s="37"/>
      <c r="C874" s="37"/>
      <c r="D874" s="37"/>
      <c r="E874" s="37"/>
      <c r="F874" s="37"/>
      <c r="G874" s="37"/>
      <c r="H874" s="37"/>
      <c r="I874" s="37"/>
      <c r="J874" s="37"/>
      <c r="K874" s="38"/>
      <c r="L874" s="38"/>
      <c r="M874" s="38"/>
      <c r="N874" s="38"/>
      <c r="O874" s="38"/>
      <c r="P874" s="38"/>
      <c r="Q874" s="38"/>
      <c r="R874" s="38"/>
      <c r="S874" s="38"/>
      <c r="T874" s="38"/>
      <c r="U874" s="38"/>
      <c r="V874" s="38"/>
      <c r="W874" s="38"/>
      <c r="X874" s="38"/>
      <c r="Y874" s="38"/>
      <c r="Z874" s="38"/>
    </row>
    <row r="875" spans="1:26" ht="14.25" customHeight="1" x14ac:dyDescent="0.3">
      <c r="A875" s="36"/>
      <c r="B875" s="37"/>
      <c r="C875" s="37"/>
      <c r="D875" s="37"/>
      <c r="E875" s="37"/>
      <c r="F875" s="37"/>
      <c r="G875" s="37"/>
      <c r="H875" s="37"/>
      <c r="I875" s="37"/>
      <c r="J875" s="37"/>
      <c r="K875" s="38"/>
      <c r="L875" s="38"/>
      <c r="M875" s="38"/>
      <c r="N875" s="38"/>
      <c r="O875" s="38"/>
      <c r="P875" s="38"/>
      <c r="Q875" s="38"/>
      <c r="R875" s="38"/>
      <c r="S875" s="38"/>
      <c r="T875" s="38"/>
      <c r="U875" s="38"/>
      <c r="V875" s="38"/>
      <c r="W875" s="38"/>
      <c r="X875" s="38"/>
      <c r="Y875" s="38"/>
      <c r="Z875" s="38"/>
    </row>
    <row r="876" spans="1:26" ht="14.25" customHeight="1" x14ac:dyDescent="0.3">
      <c r="A876" s="36"/>
      <c r="B876" s="37"/>
      <c r="C876" s="37"/>
      <c r="D876" s="37"/>
      <c r="E876" s="37"/>
      <c r="F876" s="37"/>
      <c r="G876" s="37"/>
      <c r="H876" s="37"/>
      <c r="I876" s="37"/>
      <c r="J876" s="37"/>
      <c r="K876" s="38"/>
      <c r="L876" s="38"/>
      <c r="M876" s="38"/>
      <c r="N876" s="38"/>
      <c r="O876" s="38"/>
      <c r="P876" s="38"/>
      <c r="Q876" s="38"/>
      <c r="R876" s="38"/>
      <c r="S876" s="38"/>
      <c r="T876" s="38"/>
      <c r="U876" s="38"/>
      <c r="V876" s="38"/>
      <c r="W876" s="38"/>
      <c r="X876" s="38"/>
      <c r="Y876" s="38"/>
      <c r="Z876" s="38"/>
    </row>
    <row r="877" spans="1:26" ht="14.25" customHeight="1" x14ac:dyDescent="0.3">
      <c r="A877" s="36"/>
      <c r="B877" s="37"/>
      <c r="C877" s="37"/>
      <c r="D877" s="37"/>
      <c r="E877" s="37"/>
      <c r="F877" s="37"/>
      <c r="G877" s="37"/>
      <c r="H877" s="37"/>
      <c r="I877" s="37"/>
      <c r="J877" s="37"/>
      <c r="K877" s="38"/>
      <c r="L877" s="38"/>
      <c r="M877" s="38"/>
      <c r="N877" s="38"/>
      <c r="O877" s="38"/>
      <c r="P877" s="38"/>
      <c r="Q877" s="38"/>
      <c r="R877" s="38"/>
      <c r="S877" s="38"/>
      <c r="T877" s="38"/>
      <c r="U877" s="38"/>
      <c r="V877" s="38"/>
      <c r="W877" s="38"/>
      <c r="X877" s="38"/>
      <c r="Y877" s="38"/>
      <c r="Z877" s="38"/>
    </row>
    <row r="878" spans="1:26" ht="14.25" customHeight="1" x14ac:dyDescent="0.3">
      <c r="A878" s="36"/>
      <c r="B878" s="37"/>
      <c r="C878" s="37"/>
      <c r="D878" s="37"/>
      <c r="E878" s="37"/>
      <c r="F878" s="37"/>
      <c r="G878" s="37"/>
      <c r="H878" s="37"/>
      <c r="I878" s="37"/>
      <c r="J878" s="37"/>
      <c r="K878" s="38"/>
      <c r="L878" s="38"/>
      <c r="M878" s="38"/>
      <c r="N878" s="38"/>
      <c r="O878" s="38"/>
      <c r="P878" s="38"/>
      <c r="Q878" s="38"/>
      <c r="R878" s="38"/>
      <c r="S878" s="38"/>
      <c r="T878" s="38"/>
      <c r="U878" s="38"/>
      <c r="V878" s="38"/>
      <c r="W878" s="38"/>
      <c r="X878" s="38"/>
      <c r="Y878" s="38"/>
      <c r="Z878" s="38"/>
    </row>
    <row r="879" spans="1:26" ht="14.25" customHeight="1" x14ac:dyDescent="0.3">
      <c r="A879" s="36"/>
      <c r="B879" s="37"/>
      <c r="C879" s="37"/>
      <c r="D879" s="37"/>
      <c r="E879" s="37"/>
      <c r="F879" s="37"/>
      <c r="G879" s="37"/>
      <c r="H879" s="37"/>
      <c r="I879" s="37"/>
      <c r="J879" s="37"/>
      <c r="K879" s="38"/>
      <c r="L879" s="38"/>
      <c r="M879" s="38"/>
      <c r="N879" s="38"/>
      <c r="O879" s="38"/>
      <c r="P879" s="38"/>
      <c r="Q879" s="38"/>
      <c r="R879" s="38"/>
      <c r="S879" s="38"/>
      <c r="T879" s="38"/>
      <c r="U879" s="38"/>
      <c r="V879" s="38"/>
      <c r="W879" s="38"/>
      <c r="X879" s="38"/>
      <c r="Y879" s="38"/>
      <c r="Z879" s="38"/>
    </row>
    <row r="880" spans="1:26" ht="14.25" customHeight="1" x14ac:dyDescent="0.3">
      <c r="A880" s="36"/>
      <c r="B880" s="37"/>
      <c r="C880" s="37"/>
      <c r="D880" s="37"/>
      <c r="E880" s="37"/>
      <c r="F880" s="37"/>
      <c r="G880" s="37"/>
      <c r="H880" s="37"/>
      <c r="I880" s="37"/>
      <c r="J880" s="37"/>
      <c r="K880" s="38"/>
      <c r="L880" s="38"/>
      <c r="M880" s="38"/>
      <c r="N880" s="38"/>
      <c r="O880" s="38"/>
      <c r="P880" s="38"/>
      <c r="Q880" s="38"/>
      <c r="R880" s="38"/>
      <c r="S880" s="38"/>
      <c r="T880" s="38"/>
      <c r="U880" s="38"/>
      <c r="V880" s="38"/>
      <c r="W880" s="38"/>
      <c r="X880" s="38"/>
      <c r="Y880" s="38"/>
      <c r="Z880" s="38"/>
    </row>
    <row r="881" spans="1:26" ht="14.25" customHeight="1" x14ac:dyDescent="0.3">
      <c r="A881" s="36"/>
      <c r="B881" s="37"/>
      <c r="C881" s="37"/>
      <c r="D881" s="37"/>
      <c r="E881" s="37"/>
      <c r="F881" s="37"/>
      <c r="G881" s="37"/>
      <c r="H881" s="37"/>
      <c r="I881" s="37"/>
      <c r="J881" s="37"/>
      <c r="K881" s="38"/>
      <c r="L881" s="38"/>
      <c r="M881" s="38"/>
      <c r="N881" s="38"/>
      <c r="O881" s="38"/>
      <c r="P881" s="38"/>
      <c r="Q881" s="38"/>
      <c r="R881" s="38"/>
      <c r="S881" s="38"/>
      <c r="T881" s="38"/>
      <c r="U881" s="38"/>
      <c r="V881" s="38"/>
      <c r="W881" s="38"/>
      <c r="X881" s="38"/>
      <c r="Y881" s="38"/>
      <c r="Z881" s="38"/>
    </row>
    <row r="882" spans="1:26" ht="14.25" customHeight="1" x14ac:dyDescent="0.3">
      <c r="A882" s="36"/>
      <c r="B882" s="37"/>
      <c r="C882" s="37"/>
      <c r="D882" s="37"/>
      <c r="E882" s="37"/>
      <c r="F882" s="37"/>
      <c r="G882" s="37"/>
      <c r="H882" s="37"/>
      <c r="I882" s="37"/>
      <c r="J882" s="37"/>
      <c r="K882" s="38"/>
      <c r="L882" s="38"/>
      <c r="M882" s="38"/>
      <c r="N882" s="38"/>
      <c r="O882" s="38"/>
      <c r="P882" s="38"/>
      <c r="Q882" s="38"/>
      <c r="R882" s="38"/>
      <c r="S882" s="38"/>
      <c r="T882" s="38"/>
      <c r="U882" s="38"/>
      <c r="V882" s="38"/>
      <c r="W882" s="38"/>
      <c r="X882" s="38"/>
      <c r="Y882" s="38"/>
      <c r="Z882" s="38"/>
    </row>
    <row r="883" spans="1:26" ht="14.25" customHeight="1" x14ac:dyDescent="0.3">
      <c r="A883" s="36"/>
      <c r="B883" s="37"/>
      <c r="C883" s="37"/>
      <c r="D883" s="37"/>
      <c r="E883" s="37"/>
      <c r="F883" s="37"/>
      <c r="G883" s="37"/>
      <c r="H883" s="37"/>
      <c r="I883" s="37"/>
      <c r="J883" s="37"/>
      <c r="K883" s="38"/>
      <c r="L883" s="38"/>
      <c r="M883" s="38"/>
      <c r="N883" s="38"/>
      <c r="O883" s="38"/>
      <c r="P883" s="38"/>
      <c r="Q883" s="38"/>
      <c r="R883" s="38"/>
      <c r="S883" s="38"/>
      <c r="T883" s="38"/>
      <c r="U883" s="38"/>
      <c r="V883" s="38"/>
      <c r="W883" s="38"/>
      <c r="X883" s="38"/>
      <c r="Y883" s="38"/>
      <c r="Z883" s="38"/>
    </row>
    <row r="884" spans="1:26" ht="14.25" customHeight="1" x14ac:dyDescent="0.3">
      <c r="A884" s="36"/>
      <c r="B884" s="37"/>
      <c r="C884" s="37"/>
      <c r="D884" s="37"/>
      <c r="E884" s="37"/>
      <c r="F884" s="37"/>
      <c r="G884" s="37"/>
      <c r="H884" s="37"/>
      <c r="I884" s="37"/>
      <c r="J884" s="37"/>
      <c r="K884" s="38"/>
      <c r="L884" s="38"/>
      <c r="M884" s="38"/>
      <c r="N884" s="38"/>
      <c r="O884" s="38"/>
      <c r="P884" s="38"/>
      <c r="Q884" s="38"/>
      <c r="R884" s="38"/>
      <c r="S884" s="38"/>
      <c r="T884" s="38"/>
      <c r="U884" s="38"/>
      <c r="V884" s="38"/>
      <c r="W884" s="38"/>
      <c r="X884" s="38"/>
      <c r="Y884" s="38"/>
      <c r="Z884" s="38"/>
    </row>
    <row r="885" spans="1:26" ht="14.25" customHeight="1" x14ac:dyDescent="0.3">
      <c r="A885" s="36"/>
      <c r="B885" s="37"/>
      <c r="C885" s="37"/>
      <c r="D885" s="37"/>
      <c r="E885" s="37"/>
      <c r="F885" s="37"/>
      <c r="G885" s="37"/>
      <c r="H885" s="37"/>
      <c r="I885" s="37"/>
      <c r="J885" s="37"/>
      <c r="K885" s="38"/>
      <c r="L885" s="38"/>
      <c r="M885" s="38"/>
      <c r="N885" s="38"/>
      <c r="O885" s="38"/>
      <c r="P885" s="38"/>
      <c r="Q885" s="38"/>
      <c r="R885" s="38"/>
      <c r="S885" s="38"/>
      <c r="T885" s="38"/>
      <c r="U885" s="38"/>
      <c r="V885" s="38"/>
      <c r="W885" s="38"/>
      <c r="X885" s="38"/>
      <c r="Y885" s="38"/>
      <c r="Z885" s="38"/>
    </row>
    <row r="886" spans="1:26" ht="14.25" customHeight="1" x14ac:dyDescent="0.3">
      <c r="A886" s="36"/>
      <c r="B886" s="37"/>
      <c r="C886" s="37"/>
      <c r="D886" s="37"/>
      <c r="E886" s="37"/>
      <c r="F886" s="37"/>
      <c r="G886" s="37"/>
      <c r="H886" s="37"/>
      <c r="I886" s="37"/>
      <c r="J886" s="37"/>
      <c r="K886" s="38"/>
      <c r="L886" s="38"/>
      <c r="M886" s="38"/>
      <c r="N886" s="38"/>
      <c r="O886" s="38"/>
      <c r="P886" s="38"/>
      <c r="Q886" s="38"/>
      <c r="R886" s="38"/>
      <c r="S886" s="38"/>
      <c r="T886" s="38"/>
      <c r="U886" s="38"/>
      <c r="V886" s="38"/>
      <c r="W886" s="38"/>
      <c r="X886" s="38"/>
      <c r="Y886" s="38"/>
      <c r="Z886" s="38"/>
    </row>
    <row r="887" spans="1:26" ht="14.25" customHeight="1" x14ac:dyDescent="0.3">
      <c r="A887" s="36"/>
      <c r="B887" s="37"/>
      <c r="C887" s="37"/>
      <c r="D887" s="37"/>
      <c r="E887" s="37"/>
      <c r="F887" s="37"/>
      <c r="G887" s="37"/>
      <c r="H887" s="37"/>
      <c r="I887" s="37"/>
      <c r="J887" s="37"/>
      <c r="K887" s="38"/>
      <c r="L887" s="38"/>
      <c r="M887" s="38"/>
      <c r="N887" s="38"/>
      <c r="O887" s="38"/>
      <c r="P887" s="38"/>
      <c r="Q887" s="38"/>
      <c r="R887" s="38"/>
      <c r="S887" s="38"/>
      <c r="T887" s="38"/>
      <c r="U887" s="38"/>
      <c r="V887" s="38"/>
      <c r="W887" s="38"/>
      <c r="X887" s="38"/>
      <c r="Y887" s="38"/>
      <c r="Z887" s="38"/>
    </row>
    <row r="888" spans="1:26" ht="14.25" customHeight="1" x14ac:dyDescent="0.3">
      <c r="A888" s="36"/>
      <c r="B888" s="37"/>
      <c r="C888" s="37"/>
      <c r="D888" s="37"/>
      <c r="E888" s="37"/>
      <c r="F888" s="37"/>
      <c r="G888" s="37"/>
      <c r="H888" s="37"/>
      <c r="I888" s="37"/>
      <c r="J888" s="37"/>
      <c r="K888" s="38"/>
      <c r="L888" s="38"/>
      <c r="M888" s="38"/>
      <c r="N888" s="38"/>
      <c r="O888" s="38"/>
      <c r="P888" s="38"/>
      <c r="Q888" s="38"/>
      <c r="R888" s="38"/>
      <c r="S888" s="38"/>
      <c r="T888" s="38"/>
      <c r="U888" s="38"/>
      <c r="V888" s="38"/>
      <c r="W888" s="38"/>
      <c r="X888" s="38"/>
      <c r="Y888" s="38"/>
      <c r="Z888" s="38"/>
    </row>
    <row r="889" spans="1:26" ht="14.25" customHeight="1" x14ac:dyDescent="0.3">
      <c r="A889" s="36"/>
      <c r="B889" s="37"/>
      <c r="C889" s="37"/>
      <c r="D889" s="37"/>
      <c r="E889" s="37"/>
      <c r="F889" s="37"/>
      <c r="G889" s="37"/>
      <c r="H889" s="37"/>
      <c r="I889" s="37"/>
      <c r="J889" s="37"/>
      <c r="K889" s="38"/>
      <c r="L889" s="38"/>
      <c r="M889" s="38"/>
      <c r="N889" s="38"/>
      <c r="O889" s="38"/>
      <c r="P889" s="38"/>
      <c r="Q889" s="38"/>
      <c r="R889" s="38"/>
      <c r="S889" s="38"/>
      <c r="T889" s="38"/>
      <c r="U889" s="38"/>
      <c r="V889" s="38"/>
      <c r="W889" s="38"/>
      <c r="X889" s="38"/>
      <c r="Y889" s="38"/>
      <c r="Z889" s="38"/>
    </row>
    <row r="890" spans="1:26" ht="14.25" customHeight="1" x14ac:dyDescent="0.3">
      <c r="A890" s="36"/>
      <c r="B890" s="37"/>
      <c r="C890" s="37"/>
      <c r="D890" s="37"/>
      <c r="E890" s="37"/>
      <c r="F890" s="37"/>
      <c r="G890" s="37"/>
      <c r="H890" s="37"/>
      <c r="I890" s="37"/>
      <c r="J890" s="37"/>
      <c r="K890" s="38"/>
      <c r="L890" s="38"/>
      <c r="M890" s="38"/>
      <c r="N890" s="38"/>
      <c r="O890" s="38"/>
      <c r="P890" s="38"/>
      <c r="Q890" s="38"/>
      <c r="R890" s="38"/>
      <c r="S890" s="38"/>
      <c r="T890" s="38"/>
      <c r="U890" s="38"/>
      <c r="V890" s="38"/>
      <c r="W890" s="38"/>
      <c r="X890" s="38"/>
      <c r="Y890" s="38"/>
      <c r="Z890" s="38"/>
    </row>
    <row r="891" spans="1:26" ht="14.25" customHeight="1" x14ac:dyDescent="0.3">
      <c r="A891" s="36"/>
      <c r="B891" s="37"/>
      <c r="C891" s="37"/>
      <c r="D891" s="37"/>
      <c r="E891" s="37"/>
      <c r="F891" s="37"/>
      <c r="G891" s="37"/>
      <c r="H891" s="37"/>
      <c r="I891" s="37"/>
      <c r="J891" s="37"/>
      <c r="K891" s="38"/>
      <c r="L891" s="38"/>
      <c r="M891" s="38"/>
      <c r="N891" s="38"/>
      <c r="O891" s="38"/>
      <c r="P891" s="38"/>
      <c r="Q891" s="38"/>
      <c r="R891" s="38"/>
      <c r="S891" s="38"/>
      <c r="T891" s="38"/>
      <c r="U891" s="38"/>
      <c r="V891" s="38"/>
      <c r="W891" s="38"/>
      <c r="X891" s="38"/>
      <c r="Y891" s="38"/>
      <c r="Z891" s="38"/>
    </row>
    <row r="892" spans="1:26" ht="14.25" customHeight="1" x14ac:dyDescent="0.3">
      <c r="A892" s="36"/>
      <c r="B892" s="37"/>
      <c r="C892" s="37"/>
      <c r="D892" s="37"/>
      <c r="E892" s="37"/>
      <c r="F892" s="37"/>
      <c r="G892" s="37"/>
      <c r="H892" s="37"/>
      <c r="I892" s="37"/>
      <c r="J892" s="37"/>
      <c r="K892" s="38"/>
      <c r="L892" s="38"/>
      <c r="M892" s="38"/>
      <c r="N892" s="38"/>
      <c r="O892" s="38"/>
      <c r="P892" s="38"/>
      <c r="Q892" s="38"/>
      <c r="R892" s="38"/>
      <c r="S892" s="38"/>
      <c r="T892" s="38"/>
      <c r="U892" s="38"/>
      <c r="V892" s="38"/>
      <c r="W892" s="38"/>
      <c r="X892" s="38"/>
      <c r="Y892" s="38"/>
      <c r="Z892" s="38"/>
    </row>
    <row r="893" spans="1:26" ht="14.25" customHeight="1" x14ac:dyDescent="0.3">
      <c r="A893" s="36"/>
      <c r="B893" s="37"/>
      <c r="C893" s="37"/>
      <c r="D893" s="37"/>
      <c r="E893" s="37"/>
      <c r="F893" s="37"/>
      <c r="G893" s="37"/>
      <c r="H893" s="37"/>
      <c r="I893" s="37"/>
      <c r="J893" s="37"/>
      <c r="K893" s="38"/>
      <c r="L893" s="38"/>
      <c r="M893" s="38"/>
      <c r="N893" s="38"/>
      <c r="O893" s="38"/>
      <c r="P893" s="38"/>
      <c r="Q893" s="38"/>
      <c r="R893" s="38"/>
      <c r="S893" s="38"/>
      <c r="T893" s="38"/>
      <c r="U893" s="38"/>
      <c r="V893" s="38"/>
      <c r="W893" s="38"/>
      <c r="X893" s="38"/>
      <c r="Y893" s="38"/>
      <c r="Z893" s="38"/>
    </row>
    <row r="894" spans="1:26" ht="14.25" customHeight="1" x14ac:dyDescent="0.3">
      <c r="A894" s="36"/>
      <c r="B894" s="37"/>
      <c r="C894" s="37"/>
      <c r="D894" s="37"/>
      <c r="E894" s="37"/>
      <c r="F894" s="37"/>
      <c r="G894" s="37"/>
      <c r="H894" s="37"/>
      <c r="I894" s="37"/>
      <c r="J894" s="37"/>
      <c r="K894" s="38"/>
      <c r="L894" s="38"/>
      <c r="M894" s="38"/>
      <c r="N894" s="38"/>
      <c r="O894" s="38"/>
      <c r="P894" s="38"/>
      <c r="Q894" s="38"/>
      <c r="R894" s="38"/>
      <c r="S894" s="38"/>
      <c r="T894" s="38"/>
      <c r="U894" s="38"/>
      <c r="V894" s="38"/>
      <c r="W894" s="38"/>
      <c r="X894" s="38"/>
      <c r="Y894" s="38"/>
      <c r="Z894" s="38"/>
    </row>
    <row r="895" spans="1:26" ht="14.25" customHeight="1" x14ac:dyDescent="0.3">
      <c r="A895" s="36"/>
      <c r="B895" s="37"/>
      <c r="C895" s="37"/>
      <c r="D895" s="37"/>
      <c r="E895" s="37"/>
      <c r="F895" s="37"/>
      <c r="G895" s="37"/>
      <c r="H895" s="37"/>
      <c r="I895" s="37"/>
      <c r="J895" s="37"/>
      <c r="K895" s="38"/>
      <c r="L895" s="38"/>
      <c r="M895" s="38"/>
      <c r="N895" s="38"/>
      <c r="O895" s="38"/>
      <c r="P895" s="38"/>
      <c r="Q895" s="38"/>
      <c r="R895" s="38"/>
      <c r="S895" s="38"/>
      <c r="T895" s="38"/>
      <c r="U895" s="38"/>
      <c r="V895" s="38"/>
      <c r="W895" s="38"/>
      <c r="X895" s="38"/>
      <c r="Y895" s="38"/>
      <c r="Z895" s="38"/>
    </row>
    <row r="896" spans="1:26" ht="14.25" customHeight="1" x14ac:dyDescent="0.3">
      <c r="A896" s="36"/>
      <c r="B896" s="37"/>
      <c r="C896" s="37"/>
      <c r="D896" s="37"/>
      <c r="E896" s="37"/>
      <c r="F896" s="37"/>
      <c r="G896" s="37"/>
      <c r="H896" s="37"/>
      <c r="I896" s="37"/>
      <c r="J896" s="37"/>
      <c r="K896" s="38"/>
      <c r="L896" s="38"/>
      <c r="M896" s="38"/>
      <c r="N896" s="38"/>
      <c r="O896" s="38"/>
      <c r="P896" s="38"/>
      <c r="Q896" s="38"/>
      <c r="R896" s="38"/>
      <c r="S896" s="38"/>
      <c r="T896" s="38"/>
      <c r="U896" s="38"/>
      <c r="V896" s="38"/>
      <c r="W896" s="38"/>
      <c r="X896" s="38"/>
      <c r="Y896" s="38"/>
      <c r="Z896" s="38"/>
    </row>
    <row r="897" spans="1:26" ht="14.25" customHeight="1" x14ac:dyDescent="0.3">
      <c r="A897" s="36"/>
      <c r="B897" s="37"/>
      <c r="C897" s="37"/>
      <c r="D897" s="37"/>
      <c r="E897" s="37"/>
      <c r="F897" s="37"/>
      <c r="G897" s="37"/>
      <c r="H897" s="37"/>
      <c r="I897" s="37"/>
      <c r="J897" s="37"/>
      <c r="K897" s="38"/>
      <c r="L897" s="38"/>
      <c r="M897" s="38"/>
      <c r="N897" s="38"/>
      <c r="O897" s="38"/>
      <c r="P897" s="38"/>
      <c r="Q897" s="38"/>
      <c r="R897" s="38"/>
      <c r="S897" s="38"/>
      <c r="T897" s="38"/>
      <c r="U897" s="38"/>
      <c r="V897" s="38"/>
      <c r="W897" s="38"/>
      <c r="X897" s="38"/>
      <c r="Y897" s="38"/>
      <c r="Z897" s="38"/>
    </row>
    <row r="898" spans="1:26" ht="14.25" customHeight="1" x14ac:dyDescent="0.3">
      <c r="A898" s="36"/>
      <c r="B898" s="37"/>
      <c r="C898" s="37"/>
      <c r="D898" s="37"/>
      <c r="E898" s="37"/>
      <c r="F898" s="37"/>
      <c r="G898" s="37"/>
      <c r="H898" s="37"/>
      <c r="I898" s="37"/>
      <c r="J898" s="37"/>
      <c r="K898" s="38"/>
      <c r="L898" s="38"/>
      <c r="M898" s="38"/>
      <c r="N898" s="38"/>
      <c r="O898" s="38"/>
      <c r="P898" s="38"/>
      <c r="Q898" s="38"/>
      <c r="R898" s="38"/>
      <c r="S898" s="38"/>
      <c r="T898" s="38"/>
      <c r="U898" s="38"/>
      <c r="V898" s="38"/>
      <c r="W898" s="38"/>
      <c r="X898" s="38"/>
      <c r="Y898" s="38"/>
      <c r="Z898" s="38"/>
    </row>
    <row r="899" spans="1:26" ht="14.25" customHeight="1" x14ac:dyDescent="0.3">
      <c r="A899" s="36"/>
      <c r="B899" s="37"/>
      <c r="C899" s="37"/>
      <c r="D899" s="37"/>
      <c r="E899" s="37"/>
      <c r="F899" s="37"/>
      <c r="G899" s="37"/>
      <c r="H899" s="37"/>
      <c r="I899" s="37"/>
      <c r="J899" s="37"/>
      <c r="K899" s="38"/>
      <c r="L899" s="38"/>
      <c r="M899" s="38"/>
      <c r="N899" s="38"/>
      <c r="O899" s="38"/>
      <c r="P899" s="38"/>
      <c r="Q899" s="38"/>
      <c r="R899" s="38"/>
      <c r="S899" s="38"/>
      <c r="T899" s="38"/>
      <c r="U899" s="38"/>
      <c r="V899" s="38"/>
      <c r="W899" s="38"/>
      <c r="X899" s="38"/>
      <c r="Y899" s="38"/>
      <c r="Z899" s="38"/>
    </row>
    <row r="900" spans="1:26" ht="14.25" customHeight="1" x14ac:dyDescent="0.3">
      <c r="A900" s="36"/>
      <c r="B900" s="37"/>
      <c r="C900" s="37"/>
      <c r="D900" s="37"/>
      <c r="E900" s="37"/>
      <c r="F900" s="37"/>
      <c r="G900" s="37"/>
      <c r="H900" s="37"/>
      <c r="I900" s="37"/>
      <c r="J900" s="37"/>
      <c r="K900" s="38"/>
      <c r="L900" s="38"/>
      <c r="M900" s="38"/>
      <c r="N900" s="38"/>
      <c r="O900" s="38"/>
      <c r="P900" s="38"/>
      <c r="Q900" s="38"/>
      <c r="R900" s="38"/>
      <c r="S900" s="38"/>
      <c r="T900" s="38"/>
      <c r="U900" s="38"/>
      <c r="V900" s="38"/>
      <c r="W900" s="38"/>
      <c r="X900" s="38"/>
      <c r="Y900" s="38"/>
      <c r="Z900" s="38"/>
    </row>
    <row r="901" spans="1:26" ht="14.25" customHeight="1" x14ac:dyDescent="0.3">
      <c r="A901" s="36"/>
      <c r="B901" s="37"/>
      <c r="C901" s="37"/>
      <c r="D901" s="37"/>
      <c r="E901" s="37"/>
      <c r="F901" s="37"/>
      <c r="G901" s="37"/>
      <c r="H901" s="37"/>
      <c r="I901" s="37"/>
      <c r="J901" s="37"/>
      <c r="K901" s="38"/>
      <c r="L901" s="38"/>
      <c r="M901" s="38"/>
      <c r="N901" s="38"/>
      <c r="O901" s="38"/>
      <c r="P901" s="38"/>
      <c r="Q901" s="38"/>
      <c r="R901" s="38"/>
      <c r="S901" s="38"/>
      <c r="T901" s="38"/>
      <c r="U901" s="38"/>
      <c r="V901" s="38"/>
      <c r="W901" s="38"/>
      <c r="X901" s="38"/>
      <c r="Y901" s="38"/>
      <c r="Z901" s="38"/>
    </row>
    <row r="902" spans="1:26" ht="14.25" customHeight="1" x14ac:dyDescent="0.3">
      <c r="A902" s="36"/>
      <c r="B902" s="37"/>
      <c r="C902" s="37"/>
      <c r="D902" s="37"/>
      <c r="E902" s="37"/>
      <c r="F902" s="37"/>
      <c r="G902" s="37"/>
      <c r="H902" s="37"/>
      <c r="I902" s="37"/>
      <c r="J902" s="37"/>
      <c r="K902" s="38"/>
      <c r="L902" s="38"/>
      <c r="M902" s="38"/>
      <c r="N902" s="38"/>
      <c r="O902" s="38"/>
      <c r="P902" s="38"/>
      <c r="Q902" s="38"/>
      <c r="R902" s="38"/>
      <c r="S902" s="38"/>
      <c r="T902" s="38"/>
      <c r="U902" s="38"/>
      <c r="V902" s="38"/>
      <c r="W902" s="38"/>
      <c r="X902" s="38"/>
      <c r="Y902" s="38"/>
      <c r="Z902" s="38"/>
    </row>
    <row r="903" spans="1:26" ht="14.25" customHeight="1" x14ac:dyDescent="0.3">
      <c r="A903" s="36"/>
      <c r="B903" s="37"/>
      <c r="C903" s="37"/>
      <c r="D903" s="37"/>
      <c r="E903" s="37"/>
      <c r="F903" s="37"/>
      <c r="G903" s="37"/>
      <c r="H903" s="37"/>
      <c r="I903" s="37"/>
      <c r="J903" s="37"/>
      <c r="K903" s="38"/>
      <c r="L903" s="38"/>
      <c r="M903" s="38"/>
      <c r="N903" s="38"/>
      <c r="O903" s="38"/>
      <c r="P903" s="38"/>
      <c r="Q903" s="38"/>
      <c r="R903" s="38"/>
      <c r="S903" s="38"/>
      <c r="T903" s="38"/>
      <c r="U903" s="38"/>
      <c r="V903" s="38"/>
      <c r="W903" s="38"/>
      <c r="X903" s="38"/>
      <c r="Y903" s="38"/>
      <c r="Z903" s="38"/>
    </row>
    <row r="904" spans="1:26" ht="14.25" customHeight="1" x14ac:dyDescent="0.3">
      <c r="A904" s="36"/>
      <c r="B904" s="37"/>
      <c r="C904" s="37"/>
      <c r="D904" s="37"/>
      <c r="E904" s="37"/>
      <c r="F904" s="37"/>
      <c r="G904" s="37"/>
      <c r="H904" s="37"/>
      <c r="I904" s="37"/>
      <c r="J904" s="37"/>
      <c r="K904" s="38"/>
      <c r="L904" s="38"/>
      <c r="M904" s="38"/>
      <c r="N904" s="38"/>
      <c r="O904" s="38"/>
      <c r="P904" s="38"/>
      <c r="Q904" s="38"/>
      <c r="R904" s="38"/>
      <c r="S904" s="38"/>
      <c r="T904" s="38"/>
      <c r="U904" s="38"/>
      <c r="V904" s="38"/>
      <c r="W904" s="38"/>
      <c r="X904" s="38"/>
      <c r="Y904" s="38"/>
      <c r="Z904" s="38"/>
    </row>
    <row r="905" spans="1:26" ht="14.25" customHeight="1" x14ac:dyDescent="0.3">
      <c r="A905" s="36"/>
      <c r="B905" s="37"/>
      <c r="C905" s="37"/>
      <c r="D905" s="37"/>
      <c r="E905" s="37"/>
      <c r="F905" s="37"/>
      <c r="G905" s="37"/>
      <c r="H905" s="37"/>
      <c r="I905" s="37"/>
      <c r="J905" s="37"/>
      <c r="K905" s="38"/>
      <c r="L905" s="38"/>
      <c r="M905" s="38"/>
      <c r="N905" s="38"/>
      <c r="O905" s="38"/>
      <c r="P905" s="38"/>
      <c r="Q905" s="38"/>
      <c r="R905" s="38"/>
      <c r="S905" s="38"/>
      <c r="T905" s="38"/>
      <c r="U905" s="38"/>
      <c r="V905" s="38"/>
      <c r="W905" s="38"/>
      <c r="X905" s="38"/>
      <c r="Y905" s="38"/>
      <c r="Z905" s="38"/>
    </row>
    <row r="906" spans="1:26" ht="14.25" customHeight="1" x14ac:dyDescent="0.3">
      <c r="A906" s="36"/>
      <c r="B906" s="37"/>
      <c r="C906" s="37"/>
      <c r="D906" s="37"/>
      <c r="E906" s="37"/>
      <c r="F906" s="37"/>
      <c r="G906" s="37"/>
      <c r="H906" s="37"/>
      <c r="I906" s="37"/>
      <c r="J906" s="37"/>
      <c r="K906" s="38"/>
      <c r="L906" s="38"/>
      <c r="M906" s="38"/>
      <c r="N906" s="38"/>
      <c r="O906" s="38"/>
      <c r="P906" s="38"/>
      <c r="Q906" s="38"/>
      <c r="R906" s="38"/>
      <c r="S906" s="38"/>
      <c r="T906" s="38"/>
      <c r="U906" s="38"/>
      <c r="V906" s="38"/>
      <c r="W906" s="38"/>
      <c r="X906" s="38"/>
      <c r="Y906" s="38"/>
      <c r="Z906" s="38"/>
    </row>
    <row r="907" spans="1:26" ht="14.25" customHeight="1" x14ac:dyDescent="0.3">
      <c r="A907" s="36"/>
      <c r="B907" s="37"/>
      <c r="C907" s="37"/>
      <c r="D907" s="37"/>
      <c r="E907" s="37"/>
      <c r="F907" s="37"/>
      <c r="G907" s="37"/>
      <c r="H907" s="37"/>
      <c r="I907" s="37"/>
      <c r="J907" s="37"/>
      <c r="K907" s="38"/>
      <c r="L907" s="38"/>
      <c r="M907" s="38"/>
      <c r="N907" s="38"/>
      <c r="O907" s="38"/>
      <c r="P907" s="38"/>
      <c r="Q907" s="38"/>
      <c r="R907" s="38"/>
      <c r="S907" s="38"/>
      <c r="T907" s="38"/>
      <c r="U907" s="38"/>
      <c r="V907" s="38"/>
      <c r="W907" s="38"/>
      <c r="X907" s="38"/>
      <c r="Y907" s="38"/>
      <c r="Z907" s="38"/>
    </row>
    <row r="908" spans="1:26" ht="14.25" customHeight="1" x14ac:dyDescent="0.3">
      <c r="A908" s="36"/>
      <c r="B908" s="37"/>
      <c r="C908" s="37"/>
      <c r="D908" s="37"/>
      <c r="E908" s="37"/>
      <c r="F908" s="37"/>
      <c r="G908" s="37"/>
      <c r="H908" s="37"/>
      <c r="I908" s="37"/>
      <c r="J908" s="37"/>
      <c r="K908" s="38"/>
      <c r="L908" s="38"/>
      <c r="M908" s="38"/>
      <c r="N908" s="38"/>
      <c r="O908" s="38"/>
      <c r="P908" s="38"/>
      <c r="Q908" s="38"/>
      <c r="R908" s="38"/>
      <c r="S908" s="38"/>
      <c r="T908" s="38"/>
      <c r="U908" s="38"/>
      <c r="V908" s="38"/>
      <c r="W908" s="38"/>
      <c r="X908" s="38"/>
      <c r="Y908" s="38"/>
      <c r="Z908" s="38"/>
    </row>
    <row r="909" spans="1:26" ht="14.25" customHeight="1" x14ac:dyDescent="0.3">
      <c r="A909" s="36"/>
      <c r="B909" s="37"/>
      <c r="C909" s="37"/>
      <c r="D909" s="37"/>
      <c r="E909" s="37"/>
      <c r="F909" s="37"/>
      <c r="G909" s="37"/>
      <c r="H909" s="37"/>
      <c r="I909" s="37"/>
      <c r="J909" s="37"/>
      <c r="K909" s="38"/>
      <c r="L909" s="38"/>
      <c r="M909" s="38"/>
      <c r="N909" s="38"/>
      <c r="O909" s="38"/>
      <c r="P909" s="38"/>
      <c r="Q909" s="38"/>
      <c r="R909" s="38"/>
      <c r="S909" s="38"/>
      <c r="T909" s="38"/>
      <c r="U909" s="38"/>
      <c r="V909" s="38"/>
      <c r="W909" s="38"/>
      <c r="X909" s="38"/>
      <c r="Y909" s="38"/>
      <c r="Z909" s="38"/>
    </row>
    <row r="910" spans="1:26" ht="14.25" customHeight="1" x14ac:dyDescent="0.3">
      <c r="A910" s="36"/>
      <c r="B910" s="37"/>
      <c r="C910" s="37"/>
      <c r="D910" s="37"/>
      <c r="E910" s="37"/>
      <c r="F910" s="37"/>
      <c r="G910" s="37"/>
      <c r="H910" s="37"/>
      <c r="I910" s="37"/>
      <c r="J910" s="37"/>
      <c r="K910" s="38"/>
      <c r="L910" s="38"/>
      <c r="M910" s="38"/>
      <c r="N910" s="38"/>
      <c r="O910" s="38"/>
      <c r="P910" s="38"/>
      <c r="Q910" s="38"/>
      <c r="R910" s="38"/>
      <c r="S910" s="38"/>
      <c r="T910" s="38"/>
      <c r="U910" s="38"/>
      <c r="V910" s="38"/>
      <c r="W910" s="38"/>
      <c r="X910" s="38"/>
      <c r="Y910" s="38"/>
      <c r="Z910" s="38"/>
    </row>
    <row r="911" spans="1:26" ht="14.25" customHeight="1" x14ac:dyDescent="0.3">
      <c r="A911" s="36"/>
      <c r="B911" s="37"/>
      <c r="C911" s="37"/>
      <c r="D911" s="37"/>
      <c r="E911" s="37"/>
      <c r="F911" s="37"/>
      <c r="G911" s="37"/>
      <c r="H911" s="37"/>
      <c r="I911" s="37"/>
      <c r="J911" s="37"/>
      <c r="K911" s="38"/>
      <c r="L911" s="38"/>
      <c r="M911" s="38"/>
      <c r="N911" s="38"/>
      <c r="O911" s="38"/>
      <c r="P911" s="38"/>
      <c r="Q911" s="38"/>
      <c r="R911" s="38"/>
      <c r="S911" s="38"/>
      <c r="T911" s="38"/>
      <c r="U911" s="38"/>
      <c r="V911" s="38"/>
      <c r="W911" s="38"/>
      <c r="X911" s="38"/>
      <c r="Y911" s="38"/>
      <c r="Z911" s="38"/>
    </row>
    <row r="912" spans="1:26" ht="14.25" customHeight="1" x14ac:dyDescent="0.3">
      <c r="A912" s="36"/>
      <c r="B912" s="37"/>
      <c r="C912" s="37"/>
      <c r="D912" s="37"/>
      <c r="E912" s="37"/>
      <c r="F912" s="37"/>
      <c r="G912" s="37"/>
      <c r="H912" s="37"/>
      <c r="I912" s="37"/>
      <c r="J912" s="37"/>
      <c r="K912" s="38"/>
      <c r="L912" s="38"/>
      <c r="M912" s="38"/>
      <c r="N912" s="38"/>
      <c r="O912" s="38"/>
      <c r="P912" s="38"/>
      <c r="Q912" s="38"/>
      <c r="R912" s="38"/>
      <c r="S912" s="38"/>
      <c r="T912" s="38"/>
      <c r="U912" s="38"/>
      <c r="V912" s="38"/>
      <c r="W912" s="38"/>
      <c r="X912" s="38"/>
      <c r="Y912" s="38"/>
      <c r="Z912" s="38"/>
    </row>
    <row r="913" spans="1:26" ht="14.25" customHeight="1" x14ac:dyDescent="0.3">
      <c r="A913" s="36"/>
      <c r="B913" s="37"/>
      <c r="C913" s="37"/>
      <c r="D913" s="37"/>
      <c r="E913" s="37"/>
      <c r="F913" s="37"/>
      <c r="G913" s="37"/>
      <c r="H913" s="37"/>
      <c r="I913" s="37"/>
      <c r="J913" s="37"/>
      <c r="K913" s="38"/>
      <c r="L913" s="38"/>
      <c r="M913" s="38"/>
      <c r="N913" s="38"/>
      <c r="O913" s="38"/>
      <c r="P913" s="38"/>
      <c r="Q913" s="38"/>
      <c r="R913" s="38"/>
      <c r="S913" s="38"/>
      <c r="T913" s="38"/>
      <c r="U913" s="38"/>
      <c r="V913" s="38"/>
      <c r="W913" s="38"/>
      <c r="X913" s="38"/>
      <c r="Y913" s="38"/>
      <c r="Z913" s="38"/>
    </row>
    <row r="914" spans="1:26" ht="14.25" customHeight="1" x14ac:dyDescent="0.3">
      <c r="A914" s="36"/>
      <c r="B914" s="37"/>
      <c r="C914" s="37"/>
      <c r="D914" s="37"/>
      <c r="E914" s="37"/>
      <c r="F914" s="37"/>
      <c r="G914" s="37"/>
      <c r="H914" s="37"/>
      <c r="I914" s="37"/>
      <c r="J914" s="37"/>
      <c r="K914" s="38"/>
      <c r="L914" s="38"/>
      <c r="M914" s="38"/>
      <c r="N914" s="38"/>
      <c r="O914" s="38"/>
      <c r="P914" s="38"/>
      <c r="Q914" s="38"/>
      <c r="R914" s="38"/>
      <c r="S914" s="38"/>
      <c r="T914" s="38"/>
      <c r="U914" s="38"/>
      <c r="V914" s="38"/>
      <c r="W914" s="38"/>
      <c r="X914" s="38"/>
      <c r="Y914" s="38"/>
      <c r="Z914" s="38"/>
    </row>
    <row r="915" spans="1:26" ht="14.25" customHeight="1" x14ac:dyDescent="0.3">
      <c r="A915" s="36"/>
      <c r="B915" s="37"/>
      <c r="C915" s="37"/>
      <c r="D915" s="37"/>
      <c r="E915" s="37"/>
      <c r="F915" s="37"/>
      <c r="G915" s="37"/>
      <c r="H915" s="37"/>
      <c r="I915" s="37"/>
      <c r="J915" s="37"/>
      <c r="K915" s="38"/>
      <c r="L915" s="38"/>
      <c r="M915" s="38"/>
      <c r="N915" s="38"/>
      <c r="O915" s="38"/>
      <c r="P915" s="38"/>
      <c r="Q915" s="38"/>
      <c r="R915" s="38"/>
      <c r="S915" s="38"/>
      <c r="T915" s="38"/>
      <c r="U915" s="38"/>
      <c r="V915" s="38"/>
      <c r="W915" s="38"/>
      <c r="X915" s="38"/>
      <c r="Y915" s="38"/>
      <c r="Z915" s="38"/>
    </row>
    <row r="916" spans="1:26" ht="14.25" customHeight="1" x14ac:dyDescent="0.3">
      <c r="A916" s="36"/>
      <c r="B916" s="37"/>
      <c r="C916" s="37"/>
      <c r="D916" s="37"/>
      <c r="E916" s="37"/>
      <c r="F916" s="37"/>
      <c r="G916" s="37"/>
      <c r="H916" s="37"/>
      <c r="I916" s="37"/>
      <c r="J916" s="37"/>
      <c r="K916" s="38"/>
      <c r="L916" s="38"/>
      <c r="M916" s="38"/>
      <c r="N916" s="38"/>
      <c r="O916" s="38"/>
      <c r="P916" s="38"/>
      <c r="Q916" s="38"/>
      <c r="R916" s="38"/>
      <c r="S916" s="38"/>
      <c r="T916" s="38"/>
      <c r="U916" s="38"/>
      <c r="V916" s="38"/>
      <c r="W916" s="38"/>
      <c r="X916" s="38"/>
      <c r="Y916" s="38"/>
      <c r="Z916" s="38"/>
    </row>
    <row r="917" spans="1:26" ht="14.25" customHeight="1" x14ac:dyDescent="0.3">
      <c r="A917" s="36"/>
      <c r="B917" s="37"/>
      <c r="C917" s="37"/>
      <c r="D917" s="37"/>
      <c r="E917" s="37"/>
      <c r="F917" s="37"/>
      <c r="G917" s="37"/>
      <c r="H917" s="37"/>
      <c r="I917" s="37"/>
      <c r="J917" s="37"/>
      <c r="K917" s="38"/>
      <c r="L917" s="38"/>
      <c r="M917" s="38"/>
      <c r="N917" s="38"/>
      <c r="O917" s="38"/>
      <c r="P917" s="38"/>
      <c r="Q917" s="38"/>
      <c r="R917" s="38"/>
      <c r="S917" s="38"/>
      <c r="T917" s="38"/>
      <c r="U917" s="38"/>
      <c r="V917" s="38"/>
      <c r="W917" s="38"/>
      <c r="X917" s="38"/>
      <c r="Y917" s="38"/>
      <c r="Z917" s="38"/>
    </row>
    <row r="918" spans="1:26" ht="14.25" customHeight="1" x14ac:dyDescent="0.3">
      <c r="A918" s="36"/>
      <c r="B918" s="37"/>
      <c r="C918" s="37"/>
      <c r="D918" s="37"/>
      <c r="E918" s="37"/>
      <c r="F918" s="37"/>
      <c r="G918" s="37"/>
      <c r="H918" s="37"/>
      <c r="I918" s="37"/>
      <c r="J918" s="37"/>
      <c r="K918" s="38"/>
      <c r="L918" s="38"/>
      <c r="M918" s="38"/>
      <c r="N918" s="38"/>
      <c r="O918" s="38"/>
      <c r="P918" s="38"/>
      <c r="Q918" s="38"/>
      <c r="R918" s="38"/>
      <c r="S918" s="38"/>
      <c r="T918" s="38"/>
      <c r="U918" s="38"/>
      <c r="V918" s="38"/>
      <c r="W918" s="38"/>
      <c r="X918" s="38"/>
      <c r="Y918" s="38"/>
      <c r="Z918" s="38"/>
    </row>
    <row r="919" spans="1:26" ht="14.25" customHeight="1" x14ac:dyDescent="0.3">
      <c r="A919" s="36"/>
      <c r="B919" s="37"/>
      <c r="C919" s="37"/>
      <c r="D919" s="37"/>
      <c r="E919" s="37"/>
      <c r="F919" s="37"/>
      <c r="G919" s="37"/>
      <c r="H919" s="37"/>
      <c r="I919" s="37"/>
      <c r="J919" s="37"/>
      <c r="K919" s="38"/>
      <c r="L919" s="38"/>
      <c r="M919" s="38"/>
      <c r="N919" s="38"/>
      <c r="O919" s="38"/>
      <c r="P919" s="38"/>
      <c r="Q919" s="38"/>
      <c r="R919" s="38"/>
      <c r="S919" s="38"/>
      <c r="T919" s="38"/>
      <c r="U919" s="38"/>
      <c r="V919" s="38"/>
      <c r="W919" s="38"/>
      <c r="X919" s="38"/>
      <c r="Y919" s="38"/>
      <c r="Z919" s="38"/>
    </row>
    <row r="920" spans="1:26" ht="14.25" customHeight="1" x14ac:dyDescent="0.3">
      <c r="A920" s="36"/>
      <c r="B920" s="37"/>
      <c r="C920" s="37"/>
      <c r="D920" s="37"/>
      <c r="E920" s="37"/>
      <c r="F920" s="37"/>
      <c r="G920" s="37"/>
      <c r="H920" s="37"/>
      <c r="I920" s="37"/>
      <c r="J920" s="37"/>
      <c r="K920" s="38"/>
      <c r="L920" s="38"/>
      <c r="M920" s="38"/>
      <c r="N920" s="38"/>
      <c r="O920" s="38"/>
      <c r="P920" s="38"/>
      <c r="Q920" s="38"/>
      <c r="R920" s="38"/>
      <c r="S920" s="38"/>
      <c r="T920" s="38"/>
      <c r="U920" s="38"/>
      <c r="V920" s="38"/>
      <c r="W920" s="38"/>
      <c r="X920" s="38"/>
      <c r="Y920" s="38"/>
      <c r="Z920" s="38"/>
    </row>
    <row r="921" spans="1:26" ht="14.25" customHeight="1" x14ac:dyDescent="0.3">
      <c r="A921" s="36"/>
      <c r="B921" s="37"/>
      <c r="C921" s="37"/>
      <c r="D921" s="37"/>
      <c r="E921" s="37"/>
      <c r="F921" s="37"/>
      <c r="G921" s="37"/>
      <c r="H921" s="37"/>
      <c r="I921" s="37"/>
      <c r="J921" s="37"/>
      <c r="K921" s="38"/>
      <c r="L921" s="38"/>
      <c r="M921" s="38"/>
      <c r="N921" s="38"/>
      <c r="O921" s="38"/>
      <c r="P921" s="38"/>
      <c r="Q921" s="38"/>
      <c r="R921" s="38"/>
      <c r="S921" s="38"/>
      <c r="T921" s="38"/>
      <c r="U921" s="38"/>
      <c r="V921" s="38"/>
      <c r="W921" s="38"/>
      <c r="X921" s="38"/>
      <c r="Y921" s="38"/>
      <c r="Z921" s="38"/>
    </row>
    <row r="922" spans="1:26" ht="14.25" customHeight="1" x14ac:dyDescent="0.3">
      <c r="A922" s="36"/>
      <c r="B922" s="37"/>
      <c r="C922" s="37"/>
      <c r="D922" s="37"/>
      <c r="E922" s="37"/>
      <c r="F922" s="37"/>
      <c r="G922" s="37"/>
      <c r="H922" s="37"/>
      <c r="I922" s="37"/>
      <c r="J922" s="37"/>
      <c r="K922" s="38"/>
      <c r="L922" s="38"/>
      <c r="M922" s="38"/>
      <c r="N922" s="38"/>
      <c r="O922" s="38"/>
      <c r="P922" s="38"/>
      <c r="Q922" s="38"/>
      <c r="R922" s="38"/>
      <c r="S922" s="38"/>
      <c r="T922" s="38"/>
      <c r="U922" s="38"/>
      <c r="V922" s="38"/>
      <c r="W922" s="38"/>
      <c r="X922" s="38"/>
      <c r="Y922" s="38"/>
      <c r="Z922" s="38"/>
    </row>
    <row r="923" spans="1:26" ht="14.25" customHeight="1" x14ac:dyDescent="0.3">
      <c r="A923" s="36"/>
      <c r="B923" s="37"/>
      <c r="C923" s="37"/>
      <c r="D923" s="37"/>
      <c r="E923" s="37"/>
      <c r="F923" s="37"/>
      <c r="G923" s="37"/>
      <c r="H923" s="37"/>
      <c r="I923" s="37"/>
      <c r="J923" s="37"/>
      <c r="K923" s="38"/>
      <c r="L923" s="38"/>
      <c r="M923" s="38"/>
      <c r="N923" s="38"/>
      <c r="O923" s="38"/>
      <c r="P923" s="38"/>
      <c r="Q923" s="38"/>
      <c r="R923" s="38"/>
      <c r="S923" s="38"/>
      <c r="T923" s="38"/>
      <c r="U923" s="38"/>
      <c r="V923" s="38"/>
      <c r="W923" s="38"/>
      <c r="X923" s="38"/>
      <c r="Y923" s="38"/>
      <c r="Z923" s="38"/>
    </row>
    <row r="924" spans="1:26" ht="14.25" customHeight="1" x14ac:dyDescent="0.3">
      <c r="A924" s="36"/>
      <c r="B924" s="37"/>
      <c r="C924" s="37"/>
      <c r="D924" s="37"/>
      <c r="E924" s="37"/>
      <c r="F924" s="37"/>
      <c r="G924" s="37"/>
      <c r="H924" s="37"/>
      <c r="I924" s="37"/>
      <c r="J924" s="37"/>
      <c r="K924" s="38"/>
      <c r="L924" s="38"/>
      <c r="M924" s="38"/>
      <c r="N924" s="38"/>
      <c r="O924" s="38"/>
      <c r="P924" s="38"/>
      <c r="Q924" s="38"/>
      <c r="R924" s="38"/>
      <c r="S924" s="38"/>
      <c r="T924" s="38"/>
      <c r="U924" s="38"/>
      <c r="V924" s="38"/>
      <c r="W924" s="38"/>
      <c r="X924" s="38"/>
      <c r="Y924" s="38"/>
      <c r="Z924" s="38"/>
    </row>
    <row r="925" spans="1:26" ht="14.25" customHeight="1" x14ac:dyDescent="0.3">
      <c r="A925" s="36"/>
      <c r="B925" s="37"/>
      <c r="C925" s="37"/>
      <c r="D925" s="37"/>
      <c r="E925" s="37"/>
      <c r="F925" s="37"/>
      <c r="G925" s="37"/>
      <c r="H925" s="37"/>
      <c r="I925" s="37"/>
      <c r="J925" s="37"/>
      <c r="K925" s="38"/>
      <c r="L925" s="38"/>
      <c r="M925" s="38"/>
      <c r="N925" s="38"/>
      <c r="O925" s="38"/>
      <c r="P925" s="38"/>
      <c r="Q925" s="38"/>
      <c r="R925" s="38"/>
      <c r="S925" s="38"/>
      <c r="T925" s="38"/>
      <c r="U925" s="38"/>
      <c r="V925" s="38"/>
      <c r="W925" s="38"/>
      <c r="X925" s="38"/>
      <c r="Y925" s="38"/>
      <c r="Z925" s="38"/>
    </row>
    <row r="926" spans="1:26" ht="14.25" customHeight="1" x14ac:dyDescent="0.3">
      <c r="A926" s="36"/>
      <c r="B926" s="37"/>
      <c r="C926" s="37"/>
      <c r="D926" s="37"/>
      <c r="E926" s="37"/>
      <c r="F926" s="37"/>
      <c r="G926" s="37"/>
      <c r="H926" s="37"/>
      <c r="I926" s="37"/>
      <c r="J926" s="37"/>
      <c r="K926" s="38"/>
      <c r="L926" s="38"/>
      <c r="M926" s="38"/>
      <c r="N926" s="38"/>
      <c r="O926" s="38"/>
      <c r="P926" s="38"/>
      <c r="Q926" s="38"/>
      <c r="R926" s="38"/>
      <c r="S926" s="38"/>
      <c r="T926" s="38"/>
      <c r="U926" s="38"/>
      <c r="V926" s="38"/>
      <c r="W926" s="38"/>
      <c r="X926" s="38"/>
      <c r="Y926" s="38"/>
      <c r="Z926" s="38"/>
    </row>
    <row r="927" spans="1:26" ht="14.25" customHeight="1" x14ac:dyDescent="0.3">
      <c r="A927" s="36"/>
      <c r="B927" s="37"/>
      <c r="C927" s="37"/>
      <c r="D927" s="37"/>
      <c r="E927" s="37"/>
      <c r="F927" s="37"/>
      <c r="G927" s="37"/>
      <c r="H927" s="37"/>
      <c r="I927" s="37"/>
      <c r="J927" s="37"/>
      <c r="K927" s="38"/>
      <c r="L927" s="38"/>
      <c r="M927" s="38"/>
      <c r="N927" s="38"/>
      <c r="O927" s="38"/>
      <c r="P927" s="38"/>
      <c r="Q927" s="38"/>
      <c r="R927" s="38"/>
      <c r="S927" s="38"/>
      <c r="T927" s="38"/>
      <c r="U927" s="38"/>
      <c r="V927" s="38"/>
      <c r="W927" s="38"/>
      <c r="X927" s="38"/>
      <c r="Y927" s="38"/>
      <c r="Z927" s="38"/>
    </row>
    <row r="928" spans="1:26" ht="14.25" customHeight="1" x14ac:dyDescent="0.3">
      <c r="A928" s="36"/>
      <c r="B928" s="37"/>
      <c r="C928" s="37"/>
      <c r="D928" s="37"/>
      <c r="E928" s="37"/>
      <c r="F928" s="37"/>
      <c r="G928" s="37"/>
      <c r="H928" s="37"/>
      <c r="I928" s="37"/>
      <c r="J928" s="37"/>
      <c r="K928" s="38"/>
      <c r="L928" s="38"/>
      <c r="M928" s="38"/>
      <c r="N928" s="38"/>
      <c r="O928" s="38"/>
      <c r="P928" s="38"/>
      <c r="Q928" s="38"/>
      <c r="R928" s="38"/>
      <c r="S928" s="38"/>
      <c r="T928" s="38"/>
      <c r="U928" s="38"/>
      <c r="V928" s="38"/>
      <c r="W928" s="38"/>
      <c r="X928" s="38"/>
      <c r="Y928" s="38"/>
      <c r="Z928" s="38"/>
    </row>
    <row r="929" spans="1:26" ht="14.25" customHeight="1" x14ac:dyDescent="0.3">
      <c r="A929" s="36"/>
      <c r="B929" s="37"/>
      <c r="C929" s="37"/>
      <c r="D929" s="37"/>
      <c r="E929" s="37"/>
      <c r="F929" s="37"/>
      <c r="G929" s="37"/>
      <c r="H929" s="37"/>
      <c r="I929" s="37"/>
      <c r="J929" s="37"/>
      <c r="K929" s="38"/>
      <c r="L929" s="38"/>
      <c r="M929" s="38"/>
      <c r="N929" s="38"/>
      <c r="O929" s="38"/>
      <c r="P929" s="38"/>
      <c r="Q929" s="38"/>
      <c r="R929" s="38"/>
      <c r="S929" s="38"/>
      <c r="T929" s="38"/>
      <c r="U929" s="38"/>
      <c r="V929" s="38"/>
      <c r="W929" s="38"/>
      <c r="X929" s="38"/>
      <c r="Y929" s="38"/>
      <c r="Z929" s="38"/>
    </row>
    <row r="930" spans="1:26" ht="14.25" customHeight="1" x14ac:dyDescent="0.3">
      <c r="A930" s="36"/>
      <c r="B930" s="37"/>
      <c r="C930" s="37"/>
      <c r="D930" s="37"/>
      <c r="E930" s="37"/>
      <c r="F930" s="37"/>
      <c r="G930" s="37"/>
      <c r="H930" s="37"/>
      <c r="I930" s="37"/>
      <c r="J930" s="37"/>
      <c r="K930" s="38"/>
      <c r="L930" s="38"/>
      <c r="M930" s="38"/>
      <c r="N930" s="38"/>
      <c r="O930" s="38"/>
      <c r="P930" s="38"/>
      <c r="Q930" s="38"/>
      <c r="R930" s="38"/>
      <c r="S930" s="38"/>
      <c r="T930" s="38"/>
      <c r="U930" s="38"/>
      <c r="V930" s="38"/>
      <c r="W930" s="38"/>
      <c r="X930" s="38"/>
      <c r="Y930" s="38"/>
      <c r="Z930" s="38"/>
    </row>
    <row r="931" spans="1:26" ht="14.25" customHeight="1" x14ac:dyDescent="0.3">
      <c r="A931" s="36"/>
      <c r="B931" s="37"/>
      <c r="C931" s="37"/>
      <c r="D931" s="37"/>
      <c r="E931" s="37"/>
      <c r="F931" s="37"/>
      <c r="G931" s="37"/>
      <c r="H931" s="37"/>
      <c r="I931" s="37"/>
      <c r="J931" s="37"/>
      <c r="K931" s="38"/>
      <c r="L931" s="38"/>
      <c r="M931" s="38"/>
      <c r="N931" s="38"/>
      <c r="O931" s="38"/>
      <c r="P931" s="38"/>
      <c r="Q931" s="38"/>
      <c r="R931" s="38"/>
      <c r="S931" s="38"/>
      <c r="T931" s="38"/>
      <c r="U931" s="38"/>
      <c r="V931" s="38"/>
      <c r="W931" s="38"/>
      <c r="X931" s="38"/>
      <c r="Y931" s="38"/>
      <c r="Z931" s="38"/>
    </row>
    <row r="932" spans="1:26" ht="14.25" customHeight="1" x14ac:dyDescent="0.3">
      <c r="A932" s="36"/>
      <c r="B932" s="37"/>
      <c r="C932" s="37"/>
      <c r="D932" s="37"/>
      <c r="E932" s="37"/>
      <c r="F932" s="37"/>
      <c r="G932" s="37"/>
      <c r="H932" s="37"/>
      <c r="I932" s="37"/>
      <c r="J932" s="37"/>
      <c r="K932" s="38"/>
      <c r="L932" s="38"/>
      <c r="M932" s="38"/>
      <c r="N932" s="38"/>
      <c r="O932" s="38"/>
      <c r="P932" s="38"/>
      <c r="Q932" s="38"/>
      <c r="R932" s="38"/>
      <c r="S932" s="38"/>
      <c r="T932" s="38"/>
      <c r="U932" s="38"/>
      <c r="V932" s="38"/>
      <c r="W932" s="38"/>
      <c r="X932" s="38"/>
      <c r="Y932" s="38"/>
      <c r="Z932" s="38"/>
    </row>
    <row r="933" spans="1:26" ht="14.25" customHeight="1" x14ac:dyDescent="0.3">
      <c r="A933" s="36"/>
      <c r="B933" s="37"/>
      <c r="C933" s="37"/>
      <c r="D933" s="37"/>
      <c r="E933" s="37"/>
      <c r="F933" s="37"/>
      <c r="G933" s="37"/>
      <c r="H933" s="37"/>
      <c r="I933" s="37"/>
      <c r="J933" s="37"/>
      <c r="K933" s="38"/>
      <c r="L933" s="38"/>
      <c r="M933" s="38"/>
      <c r="N933" s="38"/>
      <c r="O933" s="38"/>
      <c r="P933" s="38"/>
      <c r="Q933" s="38"/>
      <c r="R933" s="38"/>
      <c r="S933" s="38"/>
      <c r="T933" s="38"/>
      <c r="U933" s="38"/>
      <c r="V933" s="38"/>
      <c r="W933" s="38"/>
      <c r="X933" s="38"/>
      <c r="Y933" s="38"/>
      <c r="Z933" s="38"/>
    </row>
    <row r="934" spans="1:26" ht="14.25" customHeight="1" x14ac:dyDescent="0.3">
      <c r="A934" s="36"/>
      <c r="B934" s="37"/>
      <c r="C934" s="37"/>
      <c r="D934" s="37"/>
      <c r="E934" s="37"/>
      <c r="F934" s="37"/>
      <c r="G934" s="37"/>
      <c r="H934" s="37"/>
      <c r="I934" s="37"/>
      <c r="J934" s="37"/>
      <c r="K934" s="38"/>
      <c r="L934" s="38"/>
      <c r="M934" s="38"/>
      <c r="N934" s="38"/>
      <c r="O934" s="38"/>
      <c r="P934" s="38"/>
      <c r="Q934" s="38"/>
      <c r="R934" s="38"/>
      <c r="S934" s="38"/>
      <c r="T934" s="38"/>
      <c r="U934" s="38"/>
      <c r="V934" s="38"/>
      <c r="W934" s="38"/>
      <c r="X934" s="38"/>
      <c r="Y934" s="38"/>
      <c r="Z934" s="38"/>
    </row>
    <row r="935" spans="1:26" ht="14.25" customHeight="1" x14ac:dyDescent="0.3">
      <c r="A935" s="36"/>
      <c r="B935" s="37"/>
      <c r="C935" s="37"/>
      <c r="D935" s="37"/>
      <c r="E935" s="37"/>
      <c r="F935" s="37"/>
      <c r="G935" s="37"/>
      <c r="H935" s="37"/>
      <c r="I935" s="37"/>
      <c r="J935" s="37"/>
      <c r="K935" s="38"/>
      <c r="L935" s="38"/>
      <c r="M935" s="38"/>
      <c r="N935" s="38"/>
      <c r="O935" s="38"/>
      <c r="P935" s="38"/>
      <c r="Q935" s="38"/>
      <c r="R935" s="38"/>
      <c r="S935" s="38"/>
      <c r="T935" s="38"/>
      <c r="U935" s="38"/>
      <c r="V935" s="38"/>
      <c r="W935" s="38"/>
      <c r="X935" s="38"/>
      <c r="Y935" s="38"/>
      <c r="Z935" s="38"/>
    </row>
    <row r="936" spans="1:26" ht="14.25" customHeight="1" x14ac:dyDescent="0.3">
      <c r="A936" s="36"/>
      <c r="B936" s="37"/>
      <c r="C936" s="37"/>
      <c r="D936" s="37"/>
      <c r="E936" s="37"/>
      <c r="F936" s="37"/>
      <c r="G936" s="37"/>
      <c r="H936" s="37"/>
      <c r="I936" s="37"/>
      <c r="J936" s="37"/>
      <c r="K936" s="38"/>
      <c r="L936" s="38"/>
      <c r="M936" s="38"/>
      <c r="N936" s="38"/>
      <c r="O936" s="38"/>
      <c r="P936" s="38"/>
      <c r="Q936" s="38"/>
      <c r="R936" s="38"/>
      <c r="S936" s="38"/>
      <c r="T936" s="38"/>
      <c r="U936" s="38"/>
      <c r="V936" s="38"/>
      <c r="W936" s="38"/>
      <c r="X936" s="38"/>
      <c r="Y936" s="38"/>
      <c r="Z936" s="38"/>
    </row>
    <row r="937" spans="1:26" ht="14.25" customHeight="1" x14ac:dyDescent="0.3">
      <c r="A937" s="36"/>
      <c r="B937" s="37"/>
      <c r="C937" s="37"/>
      <c r="D937" s="37"/>
      <c r="E937" s="37"/>
      <c r="F937" s="37"/>
      <c r="G937" s="37"/>
      <c r="H937" s="37"/>
      <c r="I937" s="37"/>
      <c r="J937" s="37"/>
      <c r="K937" s="38"/>
      <c r="L937" s="38"/>
      <c r="M937" s="38"/>
      <c r="N937" s="38"/>
      <c r="O937" s="38"/>
      <c r="P937" s="38"/>
      <c r="Q937" s="38"/>
      <c r="R937" s="38"/>
      <c r="S937" s="38"/>
      <c r="T937" s="38"/>
      <c r="U937" s="38"/>
      <c r="V937" s="38"/>
      <c r="W937" s="38"/>
      <c r="X937" s="38"/>
      <c r="Y937" s="38"/>
      <c r="Z937" s="38"/>
    </row>
    <row r="938" spans="1:26" ht="14.25" customHeight="1" x14ac:dyDescent="0.3">
      <c r="A938" s="36"/>
      <c r="B938" s="37"/>
      <c r="C938" s="37"/>
      <c r="D938" s="37"/>
      <c r="E938" s="37"/>
      <c r="F938" s="37"/>
      <c r="G938" s="37"/>
      <c r="H938" s="37"/>
      <c r="I938" s="37"/>
      <c r="J938" s="37"/>
      <c r="K938" s="38"/>
      <c r="L938" s="38"/>
      <c r="M938" s="38"/>
      <c r="N938" s="38"/>
      <c r="O938" s="38"/>
      <c r="P938" s="38"/>
      <c r="Q938" s="38"/>
      <c r="R938" s="38"/>
      <c r="S938" s="38"/>
      <c r="T938" s="38"/>
      <c r="U938" s="38"/>
      <c r="V938" s="38"/>
      <c r="W938" s="38"/>
      <c r="X938" s="38"/>
      <c r="Y938" s="38"/>
      <c r="Z938" s="38"/>
    </row>
    <row r="939" spans="1:26" ht="14.25" customHeight="1" x14ac:dyDescent="0.3">
      <c r="A939" s="36"/>
      <c r="B939" s="37"/>
      <c r="C939" s="37"/>
      <c r="D939" s="37"/>
      <c r="E939" s="37"/>
      <c r="F939" s="37"/>
      <c r="G939" s="37"/>
      <c r="H939" s="37"/>
      <c r="I939" s="37"/>
      <c r="J939" s="37"/>
      <c r="K939" s="38"/>
      <c r="L939" s="38"/>
      <c r="M939" s="38"/>
      <c r="N939" s="38"/>
      <c r="O939" s="38"/>
      <c r="P939" s="38"/>
      <c r="Q939" s="38"/>
      <c r="R939" s="38"/>
      <c r="S939" s="38"/>
      <c r="T939" s="38"/>
      <c r="U939" s="38"/>
      <c r="V939" s="38"/>
      <c r="W939" s="38"/>
      <c r="X939" s="38"/>
      <c r="Y939" s="38"/>
      <c r="Z939" s="38"/>
    </row>
    <row r="940" spans="1:26" ht="14.25" customHeight="1" x14ac:dyDescent="0.3">
      <c r="A940" s="36"/>
      <c r="B940" s="37"/>
      <c r="C940" s="37"/>
      <c r="D940" s="37"/>
      <c r="E940" s="37"/>
      <c r="F940" s="37"/>
      <c r="G940" s="37"/>
      <c r="H940" s="37"/>
      <c r="I940" s="37"/>
      <c r="J940" s="37"/>
      <c r="K940" s="38"/>
      <c r="L940" s="38"/>
      <c r="M940" s="38"/>
      <c r="N940" s="38"/>
      <c r="O940" s="38"/>
      <c r="P940" s="38"/>
      <c r="Q940" s="38"/>
      <c r="R940" s="38"/>
      <c r="S940" s="38"/>
      <c r="T940" s="38"/>
      <c r="U940" s="38"/>
      <c r="V940" s="38"/>
      <c r="W940" s="38"/>
      <c r="X940" s="38"/>
      <c r="Y940" s="38"/>
      <c r="Z940" s="38"/>
    </row>
    <row r="941" spans="1:26" ht="14.25" customHeight="1" x14ac:dyDescent="0.3">
      <c r="A941" s="36"/>
      <c r="B941" s="37"/>
      <c r="C941" s="37"/>
      <c r="D941" s="37"/>
      <c r="E941" s="37"/>
      <c r="F941" s="37"/>
      <c r="G941" s="37"/>
      <c r="H941" s="37"/>
      <c r="I941" s="37"/>
      <c r="J941" s="37"/>
      <c r="K941" s="38"/>
      <c r="L941" s="38"/>
      <c r="M941" s="38"/>
      <c r="N941" s="38"/>
      <c r="O941" s="38"/>
      <c r="P941" s="38"/>
      <c r="Q941" s="38"/>
      <c r="R941" s="38"/>
      <c r="S941" s="38"/>
      <c r="T941" s="38"/>
      <c r="U941" s="38"/>
      <c r="V941" s="38"/>
      <c r="W941" s="38"/>
      <c r="X941" s="38"/>
      <c r="Y941" s="38"/>
      <c r="Z941" s="38"/>
    </row>
    <row r="942" spans="1:26" ht="14.25" customHeight="1" x14ac:dyDescent="0.3">
      <c r="A942" s="36"/>
      <c r="B942" s="37"/>
      <c r="C942" s="37"/>
      <c r="D942" s="37"/>
      <c r="E942" s="37"/>
      <c r="F942" s="37"/>
      <c r="G942" s="37"/>
      <c r="H942" s="37"/>
      <c r="I942" s="37"/>
      <c r="J942" s="37"/>
      <c r="K942" s="38"/>
      <c r="L942" s="38"/>
      <c r="M942" s="38"/>
      <c r="N942" s="38"/>
      <c r="O942" s="38"/>
      <c r="P942" s="38"/>
      <c r="Q942" s="38"/>
      <c r="R942" s="38"/>
      <c r="S942" s="38"/>
      <c r="T942" s="38"/>
      <c r="U942" s="38"/>
      <c r="V942" s="38"/>
      <c r="W942" s="38"/>
      <c r="X942" s="38"/>
      <c r="Y942" s="38"/>
      <c r="Z942" s="38"/>
    </row>
    <row r="943" spans="1:26" ht="14.25" customHeight="1" x14ac:dyDescent="0.3">
      <c r="A943" s="36"/>
      <c r="B943" s="37"/>
      <c r="C943" s="37"/>
      <c r="D943" s="37"/>
      <c r="E943" s="37"/>
      <c r="F943" s="37"/>
      <c r="G943" s="37"/>
      <c r="H943" s="37"/>
      <c r="I943" s="37"/>
      <c r="J943" s="37"/>
      <c r="K943" s="38"/>
      <c r="L943" s="38"/>
      <c r="M943" s="38"/>
      <c r="N943" s="38"/>
      <c r="O943" s="38"/>
      <c r="P943" s="38"/>
      <c r="Q943" s="38"/>
      <c r="R943" s="38"/>
      <c r="S943" s="38"/>
      <c r="T943" s="38"/>
      <c r="U943" s="38"/>
      <c r="V943" s="38"/>
      <c r="W943" s="38"/>
      <c r="X943" s="38"/>
      <c r="Y943" s="38"/>
      <c r="Z943" s="38"/>
    </row>
    <row r="944" spans="1:26" ht="14.25" customHeight="1" x14ac:dyDescent="0.3">
      <c r="A944" s="36"/>
      <c r="B944" s="37"/>
      <c r="C944" s="37"/>
      <c r="D944" s="37"/>
      <c r="E944" s="37"/>
      <c r="F944" s="37"/>
      <c r="G944" s="37"/>
      <c r="H944" s="37"/>
      <c r="I944" s="37"/>
      <c r="J944" s="37"/>
      <c r="K944" s="38"/>
      <c r="L944" s="38"/>
      <c r="M944" s="38"/>
      <c r="N944" s="38"/>
      <c r="O944" s="38"/>
      <c r="P944" s="38"/>
      <c r="Q944" s="38"/>
      <c r="R944" s="38"/>
      <c r="S944" s="38"/>
      <c r="T944" s="38"/>
      <c r="U944" s="38"/>
      <c r="V944" s="38"/>
      <c r="W944" s="38"/>
      <c r="X944" s="38"/>
      <c r="Y944" s="38"/>
      <c r="Z944" s="38"/>
    </row>
    <row r="945" spans="1:26" ht="14.25" customHeight="1" x14ac:dyDescent="0.3">
      <c r="A945" s="36"/>
      <c r="B945" s="37"/>
      <c r="C945" s="37"/>
      <c r="D945" s="37"/>
      <c r="E945" s="37"/>
      <c r="F945" s="37"/>
      <c r="G945" s="37"/>
      <c r="H945" s="37"/>
      <c r="I945" s="37"/>
      <c r="J945" s="37"/>
      <c r="K945" s="38"/>
      <c r="L945" s="38"/>
      <c r="M945" s="38"/>
      <c r="N945" s="38"/>
      <c r="O945" s="38"/>
      <c r="P945" s="38"/>
      <c r="Q945" s="38"/>
      <c r="R945" s="38"/>
      <c r="S945" s="38"/>
      <c r="T945" s="38"/>
      <c r="U945" s="38"/>
      <c r="V945" s="38"/>
      <c r="W945" s="38"/>
      <c r="X945" s="38"/>
      <c r="Y945" s="38"/>
      <c r="Z945" s="38"/>
    </row>
    <row r="946" spans="1:26" ht="14.25" customHeight="1" x14ac:dyDescent="0.3">
      <c r="A946" s="36"/>
      <c r="B946" s="37"/>
      <c r="C946" s="37"/>
      <c r="D946" s="37"/>
      <c r="E946" s="37"/>
      <c r="F946" s="37"/>
      <c r="G946" s="37"/>
      <c r="H946" s="37"/>
      <c r="I946" s="37"/>
      <c r="J946" s="37"/>
      <c r="K946" s="38"/>
      <c r="L946" s="38"/>
      <c r="M946" s="38"/>
      <c r="N946" s="38"/>
      <c r="O946" s="38"/>
      <c r="P946" s="38"/>
      <c r="Q946" s="38"/>
      <c r="R946" s="38"/>
      <c r="S946" s="38"/>
      <c r="T946" s="38"/>
      <c r="U946" s="38"/>
      <c r="V946" s="38"/>
      <c r="W946" s="38"/>
      <c r="X946" s="38"/>
      <c r="Y946" s="38"/>
      <c r="Z946" s="38"/>
    </row>
    <row r="947" spans="1:26" ht="14.25" customHeight="1" x14ac:dyDescent="0.3">
      <c r="A947" s="36"/>
      <c r="B947" s="37"/>
      <c r="C947" s="37"/>
      <c r="D947" s="37"/>
      <c r="E947" s="37"/>
      <c r="F947" s="37"/>
      <c r="G947" s="37"/>
      <c r="H947" s="37"/>
      <c r="I947" s="37"/>
      <c r="J947" s="37"/>
      <c r="K947" s="38"/>
      <c r="L947" s="38"/>
      <c r="M947" s="38"/>
      <c r="N947" s="38"/>
      <c r="O947" s="38"/>
      <c r="P947" s="38"/>
      <c r="Q947" s="38"/>
      <c r="R947" s="38"/>
      <c r="S947" s="38"/>
      <c r="T947" s="38"/>
      <c r="U947" s="38"/>
      <c r="V947" s="38"/>
      <c r="W947" s="38"/>
      <c r="X947" s="38"/>
      <c r="Y947" s="38"/>
      <c r="Z947" s="38"/>
    </row>
    <row r="948" spans="1:26" ht="14.25" customHeight="1" x14ac:dyDescent="0.3">
      <c r="A948" s="36"/>
      <c r="B948" s="37"/>
      <c r="C948" s="37"/>
      <c r="D948" s="37"/>
      <c r="E948" s="37"/>
      <c r="F948" s="37"/>
      <c r="G948" s="37"/>
      <c r="H948" s="37"/>
      <c r="I948" s="37"/>
      <c r="J948" s="37"/>
      <c r="K948" s="38"/>
      <c r="L948" s="38"/>
      <c r="M948" s="38"/>
      <c r="N948" s="38"/>
      <c r="O948" s="38"/>
      <c r="P948" s="38"/>
      <c r="Q948" s="38"/>
      <c r="R948" s="38"/>
      <c r="S948" s="38"/>
      <c r="T948" s="38"/>
      <c r="U948" s="38"/>
      <c r="V948" s="38"/>
      <c r="W948" s="38"/>
      <c r="X948" s="38"/>
      <c r="Y948" s="38"/>
      <c r="Z948" s="38"/>
    </row>
    <row r="949" spans="1:26" ht="14.25" customHeight="1" x14ac:dyDescent="0.3">
      <c r="A949" s="36"/>
      <c r="B949" s="37"/>
      <c r="C949" s="37"/>
      <c r="D949" s="37"/>
      <c r="E949" s="37"/>
      <c r="F949" s="37"/>
      <c r="G949" s="37"/>
      <c r="H949" s="37"/>
      <c r="I949" s="37"/>
      <c r="J949" s="37"/>
      <c r="K949" s="38"/>
      <c r="L949" s="38"/>
      <c r="M949" s="38"/>
      <c r="N949" s="38"/>
      <c r="O949" s="38"/>
      <c r="P949" s="38"/>
      <c r="Q949" s="38"/>
      <c r="R949" s="38"/>
      <c r="S949" s="38"/>
      <c r="T949" s="38"/>
      <c r="U949" s="38"/>
      <c r="V949" s="38"/>
      <c r="W949" s="38"/>
      <c r="X949" s="38"/>
      <c r="Y949" s="38"/>
      <c r="Z949" s="38"/>
    </row>
    <row r="950" spans="1:26" ht="14.25" customHeight="1" x14ac:dyDescent="0.3">
      <c r="A950" s="36"/>
      <c r="B950" s="37"/>
      <c r="C950" s="37"/>
      <c r="D950" s="37"/>
      <c r="E950" s="37"/>
      <c r="F950" s="37"/>
      <c r="G950" s="37"/>
      <c r="H950" s="37"/>
      <c r="I950" s="37"/>
      <c r="J950" s="37"/>
      <c r="K950" s="38"/>
      <c r="L950" s="38"/>
      <c r="M950" s="38"/>
      <c r="N950" s="38"/>
      <c r="O950" s="38"/>
      <c r="P950" s="38"/>
      <c r="Q950" s="38"/>
      <c r="R950" s="38"/>
      <c r="S950" s="38"/>
      <c r="T950" s="38"/>
      <c r="U950" s="38"/>
      <c r="V950" s="38"/>
      <c r="W950" s="38"/>
      <c r="X950" s="38"/>
      <c r="Y950" s="38"/>
      <c r="Z950" s="38"/>
    </row>
    <row r="951" spans="1:26" ht="14.25" customHeight="1" x14ac:dyDescent="0.3">
      <c r="A951" s="36"/>
      <c r="B951" s="37"/>
      <c r="C951" s="37"/>
      <c r="D951" s="37"/>
      <c r="E951" s="37"/>
      <c r="F951" s="37"/>
      <c r="G951" s="37"/>
      <c r="H951" s="37"/>
      <c r="I951" s="37"/>
      <c r="J951" s="37"/>
      <c r="K951" s="38"/>
      <c r="L951" s="38"/>
      <c r="M951" s="38"/>
      <c r="N951" s="38"/>
      <c r="O951" s="38"/>
      <c r="P951" s="38"/>
      <c r="Q951" s="38"/>
      <c r="R951" s="38"/>
      <c r="S951" s="38"/>
      <c r="T951" s="38"/>
      <c r="U951" s="38"/>
      <c r="V951" s="38"/>
      <c r="W951" s="38"/>
      <c r="X951" s="38"/>
      <c r="Y951" s="38"/>
      <c r="Z951" s="38"/>
    </row>
    <row r="952" spans="1:26" ht="14.25" customHeight="1" x14ac:dyDescent="0.3">
      <c r="A952" s="36"/>
      <c r="B952" s="37"/>
      <c r="C952" s="37"/>
      <c r="D952" s="37"/>
      <c r="E952" s="37"/>
      <c r="F952" s="37"/>
      <c r="G952" s="37"/>
      <c r="H952" s="37"/>
      <c r="I952" s="37"/>
      <c r="J952" s="37"/>
      <c r="K952" s="38"/>
      <c r="L952" s="38"/>
      <c r="M952" s="38"/>
      <c r="N952" s="38"/>
      <c r="O952" s="38"/>
      <c r="P952" s="38"/>
      <c r="Q952" s="38"/>
      <c r="R952" s="38"/>
      <c r="S952" s="38"/>
      <c r="T952" s="38"/>
      <c r="U952" s="38"/>
      <c r="V952" s="38"/>
      <c r="W952" s="38"/>
      <c r="X952" s="38"/>
      <c r="Y952" s="38"/>
      <c r="Z952" s="38"/>
    </row>
    <row r="953" spans="1:26" ht="14.25" customHeight="1" x14ac:dyDescent="0.3">
      <c r="A953" s="36"/>
      <c r="B953" s="37"/>
      <c r="C953" s="37"/>
      <c r="D953" s="37"/>
      <c r="E953" s="37"/>
      <c r="F953" s="37"/>
      <c r="G953" s="37"/>
      <c r="H953" s="37"/>
      <c r="I953" s="37"/>
      <c r="J953" s="37"/>
      <c r="K953" s="38"/>
      <c r="L953" s="38"/>
      <c r="M953" s="38"/>
      <c r="N953" s="38"/>
      <c r="O953" s="38"/>
      <c r="P953" s="38"/>
      <c r="Q953" s="38"/>
      <c r="R953" s="38"/>
      <c r="S953" s="38"/>
      <c r="T953" s="38"/>
      <c r="U953" s="38"/>
      <c r="V953" s="38"/>
      <c r="W953" s="38"/>
      <c r="X953" s="38"/>
      <c r="Y953" s="38"/>
      <c r="Z953" s="38"/>
    </row>
    <row r="954" spans="1:26" ht="14.25" customHeight="1" x14ac:dyDescent="0.3">
      <c r="A954" s="36"/>
      <c r="B954" s="37"/>
      <c r="C954" s="37"/>
      <c r="D954" s="37"/>
      <c r="E954" s="37"/>
      <c r="F954" s="37"/>
      <c r="G954" s="37"/>
      <c r="H954" s="37"/>
      <c r="I954" s="37"/>
      <c r="J954" s="37"/>
      <c r="K954" s="38"/>
      <c r="L954" s="38"/>
      <c r="M954" s="38"/>
      <c r="N954" s="38"/>
      <c r="O954" s="38"/>
      <c r="P954" s="38"/>
      <c r="Q954" s="38"/>
      <c r="R954" s="38"/>
      <c r="S954" s="38"/>
      <c r="T954" s="38"/>
      <c r="U954" s="38"/>
      <c r="V954" s="38"/>
      <c r="W954" s="38"/>
      <c r="X954" s="38"/>
      <c r="Y954" s="38"/>
      <c r="Z954" s="38"/>
    </row>
    <row r="955" spans="1:26" ht="14.25" customHeight="1" x14ac:dyDescent="0.3">
      <c r="A955" s="36"/>
      <c r="B955" s="37"/>
      <c r="C955" s="37"/>
      <c r="D955" s="37"/>
      <c r="E955" s="37"/>
      <c r="F955" s="37"/>
      <c r="G955" s="37"/>
      <c r="H955" s="37"/>
      <c r="I955" s="37"/>
      <c r="J955" s="37"/>
      <c r="K955" s="38"/>
      <c r="L955" s="38"/>
      <c r="M955" s="38"/>
      <c r="N955" s="38"/>
      <c r="O955" s="38"/>
      <c r="P955" s="38"/>
      <c r="Q955" s="38"/>
      <c r="R955" s="38"/>
      <c r="S955" s="38"/>
      <c r="T955" s="38"/>
      <c r="U955" s="38"/>
      <c r="V955" s="38"/>
      <c r="W955" s="38"/>
      <c r="X955" s="38"/>
      <c r="Y955" s="38"/>
      <c r="Z955" s="38"/>
    </row>
    <row r="956" spans="1:26" ht="14.25" customHeight="1" x14ac:dyDescent="0.3">
      <c r="A956" s="36"/>
      <c r="B956" s="37"/>
      <c r="C956" s="37"/>
      <c r="D956" s="37"/>
      <c r="E956" s="37"/>
      <c r="F956" s="37"/>
      <c r="G956" s="37"/>
      <c r="H956" s="37"/>
      <c r="I956" s="37"/>
      <c r="J956" s="37"/>
      <c r="K956" s="38"/>
      <c r="L956" s="38"/>
      <c r="M956" s="38"/>
      <c r="N956" s="38"/>
      <c r="O956" s="38"/>
      <c r="P956" s="38"/>
      <c r="Q956" s="38"/>
      <c r="R956" s="38"/>
      <c r="S956" s="38"/>
      <c r="T956" s="38"/>
      <c r="U956" s="38"/>
      <c r="V956" s="38"/>
      <c r="W956" s="38"/>
      <c r="X956" s="38"/>
      <c r="Y956" s="38"/>
      <c r="Z956" s="38"/>
    </row>
    <row r="957" spans="1:26" ht="14.25" customHeight="1" x14ac:dyDescent="0.3">
      <c r="A957" s="36"/>
      <c r="B957" s="37"/>
      <c r="C957" s="37"/>
      <c r="D957" s="37"/>
      <c r="E957" s="37"/>
      <c r="F957" s="37"/>
      <c r="G957" s="37"/>
      <c r="H957" s="37"/>
      <c r="I957" s="37"/>
      <c r="J957" s="37"/>
      <c r="K957" s="38"/>
      <c r="L957" s="38"/>
      <c r="M957" s="38"/>
      <c r="N957" s="38"/>
      <c r="O957" s="38"/>
      <c r="P957" s="38"/>
      <c r="Q957" s="38"/>
      <c r="R957" s="38"/>
      <c r="S957" s="38"/>
      <c r="T957" s="38"/>
      <c r="U957" s="38"/>
      <c r="V957" s="38"/>
      <c r="W957" s="38"/>
      <c r="X957" s="38"/>
      <c r="Y957" s="38"/>
      <c r="Z957" s="38"/>
    </row>
    <row r="958" spans="1:26" ht="14.25" customHeight="1" x14ac:dyDescent="0.3">
      <c r="A958" s="36"/>
      <c r="B958" s="37"/>
      <c r="C958" s="37"/>
      <c r="D958" s="37"/>
      <c r="E958" s="37"/>
      <c r="F958" s="37"/>
      <c r="G958" s="37"/>
      <c r="H958" s="37"/>
      <c r="I958" s="37"/>
      <c r="J958" s="37"/>
      <c r="K958" s="38"/>
      <c r="L958" s="38"/>
      <c r="M958" s="38"/>
      <c r="N958" s="38"/>
      <c r="O958" s="38"/>
      <c r="P958" s="38"/>
      <c r="Q958" s="38"/>
      <c r="R958" s="38"/>
      <c r="S958" s="38"/>
      <c r="T958" s="38"/>
      <c r="U958" s="38"/>
      <c r="V958" s="38"/>
      <c r="W958" s="38"/>
      <c r="X958" s="38"/>
      <c r="Y958" s="38"/>
      <c r="Z958" s="38"/>
    </row>
    <row r="959" spans="1:26" ht="14.25" customHeight="1" x14ac:dyDescent="0.3">
      <c r="A959" s="36"/>
      <c r="B959" s="37"/>
      <c r="C959" s="37"/>
      <c r="D959" s="37"/>
      <c r="E959" s="37"/>
      <c r="F959" s="37"/>
      <c r="G959" s="37"/>
      <c r="H959" s="37"/>
      <c r="I959" s="37"/>
      <c r="J959" s="37"/>
      <c r="K959" s="38"/>
      <c r="L959" s="38"/>
      <c r="M959" s="38"/>
      <c r="N959" s="38"/>
      <c r="O959" s="38"/>
      <c r="P959" s="38"/>
      <c r="Q959" s="38"/>
      <c r="R959" s="38"/>
      <c r="S959" s="38"/>
      <c r="T959" s="38"/>
      <c r="U959" s="38"/>
      <c r="V959" s="38"/>
      <c r="W959" s="38"/>
      <c r="X959" s="38"/>
      <c r="Y959" s="38"/>
      <c r="Z959" s="38"/>
    </row>
    <row r="960" spans="1:26" ht="14.25" customHeight="1" x14ac:dyDescent="0.3">
      <c r="A960" s="36"/>
      <c r="B960" s="37"/>
      <c r="C960" s="37"/>
      <c r="D960" s="37"/>
      <c r="E960" s="37"/>
      <c r="F960" s="37"/>
      <c r="G960" s="37"/>
      <c r="H960" s="37"/>
      <c r="I960" s="37"/>
      <c r="J960" s="37"/>
      <c r="K960" s="38"/>
      <c r="L960" s="38"/>
      <c r="M960" s="38"/>
      <c r="N960" s="38"/>
      <c r="O960" s="38"/>
      <c r="P960" s="38"/>
      <c r="Q960" s="38"/>
      <c r="R960" s="38"/>
      <c r="S960" s="38"/>
      <c r="T960" s="38"/>
      <c r="U960" s="38"/>
      <c r="V960" s="38"/>
      <c r="W960" s="38"/>
      <c r="X960" s="38"/>
      <c r="Y960" s="38"/>
      <c r="Z960" s="38"/>
    </row>
    <row r="961" spans="1:26" ht="14.25" customHeight="1" x14ac:dyDescent="0.3">
      <c r="A961" s="36"/>
      <c r="B961" s="37"/>
      <c r="C961" s="37"/>
      <c r="D961" s="37"/>
      <c r="E961" s="37"/>
      <c r="F961" s="37"/>
      <c r="G961" s="37"/>
      <c r="H961" s="37"/>
      <c r="I961" s="37"/>
      <c r="J961" s="37"/>
      <c r="K961" s="38"/>
      <c r="L961" s="38"/>
      <c r="M961" s="38"/>
      <c r="N961" s="38"/>
      <c r="O961" s="38"/>
      <c r="P961" s="38"/>
      <c r="Q961" s="38"/>
      <c r="R961" s="38"/>
      <c r="S961" s="38"/>
      <c r="T961" s="38"/>
      <c r="U961" s="38"/>
      <c r="V961" s="38"/>
      <c r="W961" s="38"/>
      <c r="X961" s="38"/>
      <c r="Y961" s="38"/>
      <c r="Z961" s="38"/>
    </row>
    <row r="962" spans="1:26" ht="14.25" customHeight="1" x14ac:dyDescent="0.3">
      <c r="A962" s="36"/>
      <c r="B962" s="37"/>
      <c r="C962" s="37"/>
      <c r="D962" s="37"/>
      <c r="E962" s="37"/>
      <c r="F962" s="37"/>
      <c r="G962" s="37"/>
      <c r="H962" s="37"/>
      <c r="I962" s="37"/>
      <c r="J962" s="37"/>
      <c r="K962" s="38"/>
      <c r="L962" s="38"/>
      <c r="M962" s="38"/>
      <c r="N962" s="38"/>
      <c r="O962" s="38"/>
      <c r="P962" s="38"/>
      <c r="Q962" s="38"/>
      <c r="R962" s="38"/>
      <c r="S962" s="38"/>
      <c r="T962" s="38"/>
      <c r="U962" s="38"/>
      <c r="V962" s="38"/>
      <c r="W962" s="38"/>
      <c r="X962" s="38"/>
      <c r="Y962" s="38"/>
      <c r="Z962" s="38"/>
    </row>
    <row r="963" spans="1:26" ht="14.25" customHeight="1" x14ac:dyDescent="0.3">
      <c r="A963" s="36"/>
      <c r="B963" s="37"/>
      <c r="C963" s="37"/>
      <c r="D963" s="37"/>
      <c r="E963" s="37"/>
      <c r="F963" s="37"/>
      <c r="G963" s="37"/>
      <c r="H963" s="37"/>
      <c r="I963" s="37"/>
      <c r="J963" s="37"/>
      <c r="K963" s="38"/>
      <c r="L963" s="38"/>
      <c r="M963" s="38"/>
      <c r="N963" s="38"/>
      <c r="O963" s="38"/>
      <c r="P963" s="38"/>
      <c r="Q963" s="38"/>
      <c r="R963" s="38"/>
      <c r="S963" s="38"/>
      <c r="T963" s="38"/>
      <c r="U963" s="38"/>
      <c r="V963" s="38"/>
      <c r="W963" s="38"/>
      <c r="X963" s="38"/>
      <c r="Y963" s="38"/>
      <c r="Z963" s="38"/>
    </row>
    <row r="964" spans="1:26" ht="14.25" customHeight="1" x14ac:dyDescent="0.3">
      <c r="A964" s="36"/>
      <c r="B964" s="37"/>
      <c r="C964" s="37"/>
      <c r="D964" s="37"/>
      <c r="E964" s="37"/>
      <c r="F964" s="37"/>
      <c r="G964" s="37"/>
      <c r="H964" s="37"/>
      <c r="I964" s="37"/>
      <c r="J964" s="37"/>
      <c r="K964" s="38"/>
      <c r="L964" s="38"/>
      <c r="M964" s="38"/>
      <c r="N964" s="38"/>
      <c r="O964" s="38"/>
      <c r="P964" s="38"/>
      <c r="Q964" s="38"/>
      <c r="R964" s="38"/>
      <c r="S964" s="38"/>
      <c r="T964" s="38"/>
      <c r="U964" s="38"/>
      <c r="V964" s="38"/>
      <c r="W964" s="38"/>
      <c r="X964" s="38"/>
      <c r="Y964" s="38"/>
      <c r="Z964" s="38"/>
    </row>
    <row r="965" spans="1:26" ht="14.25" customHeight="1" x14ac:dyDescent="0.3">
      <c r="A965" s="36"/>
      <c r="B965" s="37"/>
      <c r="C965" s="37"/>
      <c r="D965" s="37"/>
      <c r="E965" s="37"/>
      <c r="F965" s="37"/>
      <c r="G965" s="37"/>
      <c r="H965" s="37"/>
      <c r="I965" s="37"/>
      <c r="J965" s="37"/>
      <c r="K965" s="38"/>
      <c r="L965" s="38"/>
      <c r="M965" s="38"/>
      <c r="N965" s="38"/>
      <c r="O965" s="38"/>
      <c r="P965" s="38"/>
      <c r="Q965" s="38"/>
      <c r="R965" s="38"/>
      <c r="S965" s="38"/>
      <c r="T965" s="38"/>
      <c r="U965" s="38"/>
      <c r="V965" s="38"/>
      <c r="W965" s="38"/>
      <c r="X965" s="38"/>
      <c r="Y965" s="38"/>
      <c r="Z965" s="38"/>
    </row>
    <row r="966" spans="1:26" ht="14.25" customHeight="1" x14ac:dyDescent="0.3">
      <c r="A966" s="36"/>
      <c r="B966" s="37"/>
      <c r="C966" s="37"/>
      <c r="D966" s="37"/>
      <c r="E966" s="37"/>
      <c r="F966" s="37"/>
      <c r="G966" s="37"/>
      <c r="H966" s="37"/>
      <c r="I966" s="37"/>
      <c r="J966" s="37"/>
      <c r="K966" s="38"/>
      <c r="L966" s="38"/>
      <c r="M966" s="38"/>
      <c r="N966" s="38"/>
      <c r="O966" s="38"/>
      <c r="P966" s="38"/>
      <c r="Q966" s="38"/>
      <c r="R966" s="38"/>
      <c r="S966" s="38"/>
      <c r="T966" s="38"/>
      <c r="U966" s="38"/>
      <c r="V966" s="38"/>
      <c r="W966" s="38"/>
      <c r="X966" s="38"/>
      <c r="Y966" s="38"/>
      <c r="Z966" s="38"/>
    </row>
    <row r="967" spans="1:26" ht="14.25" customHeight="1" x14ac:dyDescent="0.3">
      <c r="A967" s="36"/>
      <c r="B967" s="37"/>
      <c r="C967" s="37"/>
      <c r="D967" s="37"/>
      <c r="E967" s="37"/>
      <c r="F967" s="37"/>
      <c r="G967" s="37"/>
      <c r="H967" s="37"/>
      <c r="I967" s="37"/>
      <c r="J967" s="37"/>
      <c r="K967" s="38"/>
      <c r="L967" s="38"/>
      <c r="M967" s="38"/>
      <c r="N967" s="38"/>
      <c r="O967" s="38"/>
      <c r="P967" s="38"/>
      <c r="Q967" s="38"/>
      <c r="R967" s="38"/>
      <c r="S967" s="38"/>
      <c r="T967" s="38"/>
      <c r="U967" s="38"/>
      <c r="V967" s="38"/>
      <c r="W967" s="38"/>
      <c r="X967" s="38"/>
      <c r="Y967" s="38"/>
      <c r="Z967" s="38"/>
    </row>
    <row r="968" spans="1:26" ht="14.25" customHeight="1" x14ac:dyDescent="0.3">
      <c r="A968" s="36"/>
      <c r="B968" s="37"/>
      <c r="C968" s="37"/>
      <c r="D968" s="37"/>
      <c r="E968" s="37"/>
      <c r="F968" s="37"/>
      <c r="G968" s="37"/>
      <c r="H968" s="37"/>
      <c r="I968" s="37"/>
      <c r="J968" s="37"/>
      <c r="K968" s="38"/>
      <c r="L968" s="38"/>
      <c r="M968" s="38"/>
      <c r="N968" s="38"/>
      <c r="O968" s="38"/>
      <c r="P968" s="38"/>
      <c r="Q968" s="38"/>
      <c r="R968" s="38"/>
      <c r="S968" s="38"/>
      <c r="T968" s="38"/>
      <c r="U968" s="38"/>
      <c r="V968" s="38"/>
      <c r="W968" s="38"/>
      <c r="X968" s="38"/>
      <c r="Y968" s="38"/>
      <c r="Z968" s="38"/>
    </row>
    <row r="969" spans="1:26" ht="14.25" customHeight="1" x14ac:dyDescent="0.3">
      <c r="A969" s="36"/>
      <c r="B969" s="37"/>
      <c r="C969" s="37"/>
      <c r="D969" s="37"/>
      <c r="E969" s="37"/>
      <c r="F969" s="37"/>
      <c r="G969" s="37"/>
      <c r="H969" s="37"/>
      <c r="I969" s="37"/>
      <c r="J969" s="37"/>
      <c r="K969" s="38"/>
      <c r="L969" s="38"/>
      <c r="M969" s="38"/>
      <c r="N969" s="38"/>
      <c r="O969" s="38"/>
      <c r="P969" s="38"/>
      <c r="Q969" s="38"/>
      <c r="R969" s="38"/>
      <c r="S969" s="38"/>
      <c r="T969" s="38"/>
      <c r="U969" s="38"/>
      <c r="V969" s="38"/>
      <c r="W969" s="38"/>
      <c r="X969" s="38"/>
      <c r="Y969" s="38"/>
      <c r="Z969" s="38"/>
    </row>
    <row r="970" spans="1:26" ht="14.25" customHeight="1" x14ac:dyDescent="0.3">
      <c r="A970" s="36"/>
      <c r="B970" s="37"/>
      <c r="C970" s="37"/>
      <c r="D970" s="37"/>
      <c r="E970" s="37"/>
      <c r="F970" s="37"/>
      <c r="G970" s="37"/>
      <c r="H970" s="37"/>
      <c r="I970" s="37"/>
      <c r="J970" s="37"/>
      <c r="K970" s="38"/>
      <c r="L970" s="38"/>
      <c r="M970" s="38"/>
      <c r="N970" s="38"/>
      <c r="O970" s="38"/>
      <c r="P970" s="38"/>
      <c r="Q970" s="38"/>
      <c r="R970" s="38"/>
      <c r="S970" s="38"/>
      <c r="T970" s="38"/>
      <c r="U970" s="38"/>
      <c r="V970" s="38"/>
      <c r="W970" s="38"/>
      <c r="X970" s="38"/>
      <c r="Y970" s="38"/>
      <c r="Z970" s="38"/>
    </row>
    <row r="971" spans="1:26" ht="14.25" customHeight="1" x14ac:dyDescent="0.3">
      <c r="A971" s="36"/>
      <c r="B971" s="37"/>
      <c r="C971" s="37"/>
      <c r="D971" s="37"/>
      <c r="E971" s="37"/>
      <c r="F971" s="37"/>
      <c r="G971" s="37"/>
      <c r="H971" s="37"/>
      <c r="I971" s="37"/>
      <c r="J971" s="37"/>
      <c r="K971" s="38"/>
      <c r="L971" s="38"/>
      <c r="M971" s="38"/>
      <c r="N971" s="38"/>
      <c r="O971" s="38"/>
      <c r="P971" s="38"/>
      <c r="Q971" s="38"/>
      <c r="R971" s="38"/>
      <c r="S971" s="38"/>
      <c r="T971" s="38"/>
      <c r="U971" s="38"/>
      <c r="V971" s="38"/>
      <c r="W971" s="38"/>
      <c r="X971" s="38"/>
      <c r="Y971" s="38"/>
      <c r="Z971" s="38"/>
    </row>
    <row r="972" spans="1:26" ht="14.25" customHeight="1" x14ac:dyDescent="0.3">
      <c r="A972" s="36"/>
      <c r="B972" s="37"/>
      <c r="C972" s="37"/>
      <c r="D972" s="37"/>
      <c r="E972" s="37"/>
      <c r="F972" s="37"/>
      <c r="G972" s="37"/>
      <c r="H972" s="37"/>
      <c r="I972" s="37"/>
      <c r="J972" s="37"/>
      <c r="K972" s="38"/>
      <c r="L972" s="38"/>
      <c r="M972" s="38"/>
      <c r="N972" s="38"/>
      <c r="O972" s="38"/>
      <c r="P972" s="38"/>
      <c r="Q972" s="38"/>
      <c r="R972" s="38"/>
      <c r="S972" s="38"/>
      <c r="T972" s="38"/>
      <c r="U972" s="38"/>
      <c r="V972" s="38"/>
      <c r="W972" s="38"/>
      <c r="X972" s="38"/>
      <c r="Y972" s="38"/>
      <c r="Z972" s="38"/>
    </row>
    <row r="973" spans="1:26" ht="14.25" customHeight="1" x14ac:dyDescent="0.3">
      <c r="A973" s="36"/>
      <c r="B973" s="37"/>
      <c r="C973" s="37"/>
      <c r="D973" s="37"/>
      <c r="E973" s="37"/>
      <c r="F973" s="37"/>
      <c r="G973" s="37"/>
      <c r="H973" s="37"/>
      <c r="I973" s="37"/>
      <c r="J973" s="37"/>
      <c r="K973" s="38"/>
      <c r="L973" s="38"/>
      <c r="M973" s="38"/>
      <c r="N973" s="38"/>
      <c r="O973" s="38"/>
      <c r="P973" s="38"/>
      <c r="Q973" s="38"/>
      <c r="R973" s="38"/>
      <c r="S973" s="38"/>
      <c r="T973" s="38"/>
      <c r="U973" s="38"/>
      <c r="V973" s="38"/>
      <c r="W973" s="38"/>
      <c r="X973" s="38"/>
      <c r="Y973" s="38"/>
      <c r="Z973" s="38"/>
    </row>
    <row r="974" spans="1:26" ht="14.25" customHeight="1" x14ac:dyDescent="0.3">
      <c r="A974" s="36"/>
      <c r="B974" s="37"/>
      <c r="C974" s="37"/>
      <c r="D974" s="37"/>
      <c r="E974" s="37"/>
      <c r="F974" s="37"/>
      <c r="G974" s="37"/>
      <c r="H974" s="37"/>
      <c r="I974" s="37"/>
      <c r="J974" s="37"/>
      <c r="K974" s="38"/>
      <c r="L974" s="38"/>
      <c r="M974" s="38"/>
      <c r="N974" s="38"/>
      <c r="O974" s="38"/>
      <c r="P974" s="38"/>
      <c r="Q974" s="38"/>
      <c r="R974" s="38"/>
      <c r="S974" s="38"/>
      <c r="T974" s="38"/>
      <c r="U974" s="38"/>
      <c r="V974" s="38"/>
      <c r="W974" s="38"/>
      <c r="X974" s="38"/>
      <c r="Y974" s="38"/>
      <c r="Z974" s="38"/>
    </row>
    <row r="975" spans="1:26" ht="14.25" customHeight="1" x14ac:dyDescent="0.3">
      <c r="A975" s="36"/>
      <c r="B975" s="37"/>
      <c r="C975" s="37"/>
      <c r="D975" s="37"/>
      <c r="E975" s="37"/>
      <c r="F975" s="37"/>
      <c r="G975" s="37"/>
      <c r="H975" s="37"/>
      <c r="I975" s="37"/>
      <c r="J975" s="37"/>
      <c r="K975" s="38"/>
      <c r="L975" s="38"/>
      <c r="M975" s="38"/>
      <c r="N975" s="38"/>
      <c r="O975" s="38"/>
      <c r="P975" s="38"/>
      <c r="Q975" s="38"/>
      <c r="R975" s="38"/>
      <c r="S975" s="38"/>
      <c r="T975" s="38"/>
      <c r="U975" s="38"/>
      <c r="V975" s="38"/>
      <c r="W975" s="38"/>
      <c r="X975" s="38"/>
      <c r="Y975" s="38"/>
      <c r="Z975" s="38"/>
    </row>
    <row r="976" spans="1:26" ht="14.25" customHeight="1" x14ac:dyDescent="0.3">
      <c r="A976" s="36"/>
      <c r="B976" s="37"/>
      <c r="C976" s="37"/>
      <c r="D976" s="37"/>
      <c r="E976" s="37"/>
      <c r="F976" s="37"/>
      <c r="G976" s="37"/>
      <c r="H976" s="37"/>
      <c r="I976" s="37"/>
      <c r="J976" s="37"/>
      <c r="K976" s="38"/>
      <c r="L976" s="38"/>
      <c r="M976" s="38"/>
      <c r="N976" s="38"/>
      <c r="O976" s="38"/>
      <c r="P976" s="38"/>
      <c r="Q976" s="38"/>
      <c r="R976" s="38"/>
      <c r="S976" s="38"/>
      <c r="T976" s="38"/>
      <c r="U976" s="38"/>
      <c r="V976" s="38"/>
      <c r="W976" s="38"/>
      <c r="X976" s="38"/>
      <c r="Y976" s="38"/>
      <c r="Z976" s="38"/>
    </row>
    <row r="977" spans="1:26" ht="14.25" customHeight="1" x14ac:dyDescent="0.3">
      <c r="A977" s="36"/>
      <c r="B977" s="37"/>
      <c r="C977" s="37"/>
      <c r="D977" s="37"/>
      <c r="E977" s="37"/>
      <c r="F977" s="37"/>
      <c r="G977" s="37"/>
      <c r="H977" s="37"/>
      <c r="I977" s="37"/>
      <c r="J977" s="37"/>
      <c r="K977" s="38"/>
      <c r="L977" s="38"/>
      <c r="M977" s="38"/>
      <c r="N977" s="38"/>
      <c r="O977" s="38"/>
      <c r="P977" s="38"/>
      <c r="Q977" s="38"/>
      <c r="R977" s="38"/>
      <c r="S977" s="38"/>
      <c r="T977" s="38"/>
      <c r="U977" s="38"/>
      <c r="V977" s="38"/>
      <c r="W977" s="38"/>
      <c r="X977" s="38"/>
      <c r="Y977" s="38"/>
      <c r="Z977" s="38"/>
    </row>
    <row r="978" spans="1:26" ht="14.25" customHeight="1" x14ac:dyDescent="0.3">
      <c r="A978" s="36"/>
      <c r="B978" s="37"/>
      <c r="C978" s="37"/>
      <c r="D978" s="37"/>
      <c r="E978" s="37"/>
      <c r="F978" s="37"/>
      <c r="G978" s="37"/>
      <c r="H978" s="37"/>
      <c r="I978" s="37"/>
      <c r="J978" s="37"/>
      <c r="K978" s="38"/>
      <c r="L978" s="38"/>
      <c r="M978" s="38"/>
      <c r="N978" s="38"/>
      <c r="O978" s="38"/>
      <c r="P978" s="38"/>
      <c r="Q978" s="38"/>
      <c r="R978" s="38"/>
      <c r="S978" s="38"/>
      <c r="T978" s="38"/>
      <c r="U978" s="38"/>
      <c r="V978" s="38"/>
      <c r="W978" s="38"/>
      <c r="X978" s="38"/>
      <c r="Y978" s="38"/>
      <c r="Z978" s="38"/>
    </row>
    <row r="979" spans="1:26" ht="14.25" customHeight="1" x14ac:dyDescent="0.3">
      <c r="A979" s="36"/>
      <c r="B979" s="37"/>
      <c r="C979" s="37"/>
      <c r="D979" s="37"/>
      <c r="E979" s="37"/>
      <c r="F979" s="37"/>
      <c r="G979" s="37"/>
      <c r="H979" s="37"/>
      <c r="I979" s="37"/>
      <c r="J979" s="37"/>
      <c r="K979" s="38"/>
      <c r="L979" s="38"/>
      <c r="M979" s="38"/>
      <c r="N979" s="38"/>
      <c r="O979" s="38"/>
      <c r="P979" s="38"/>
      <c r="Q979" s="38"/>
      <c r="R979" s="38"/>
      <c r="S979" s="38"/>
      <c r="T979" s="38"/>
      <c r="U979" s="38"/>
      <c r="V979" s="38"/>
      <c r="W979" s="38"/>
      <c r="X979" s="38"/>
      <c r="Y979" s="38"/>
      <c r="Z979" s="38"/>
    </row>
    <row r="980" spans="1:26" ht="14.25" customHeight="1" x14ac:dyDescent="0.3">
      <c r="A980" s="36"/>
      <c r="B980" s="37"/>
      <c r="C980" s="37"/>
      <c r="D980" s="37"/>
      <c r="E980" s="37"/>
      <c r="F980" s="37"/>
      <c r="G980" s="37"/>
      <c r="H980" s="37"/>
      <c r="I980" s="37"/>
      <c r="J980" s="37"/>
      <c r="K980" s="38"/>
      <c r="L980" s="38"/>
      <c r="M980" s="38"/>
      <c r="N980" s="38"/>
      <c r="O980" s="38"/>
      <c r="P980" s="38"/>
      <c r="Q980" s="38"/>
      <c r="R980" s="38"/>
      <c r="S980" s="38"/>
      <c r="T980" s="38"/>
      <c r="U980" s="38"/>
      <c r="V980" s="38"/>
      <c r="W980" s="38"/>
      <c r="X980" s="38"/>
      <c r="Y980" s="38"/>
      <c r="Z980" s="38"/>
    </row>
    <row r="981" spans="1:26" ht="14.25" customHeight="1" x14ac:dyDescent="0.3">
      <c r="A981" s="36"/>
      <c r="B981" s="37"/>
      <c r="C981" s="37"/>
      <c r="D981" s="37"/>
      <c r="E981" s="37"/>
      <c r="F981" s="37"/>
      <c r="G981" s="37"/>
      <c r="H981" s="37"/>
      <c r="I981" s="37"/>
      <c r="J981" s="37"/>
      <c r="K981" s="38"/>
      <c r="L981" s="38"/>
      <c r="M981" s="38"/>
      <c r="N981" s="38"/>
      <c r="O981" s="38"/>
      <c r="P981" s="38"/>
      <c r="Q981" s="38"/>
      <c r="R981" s="38"/>
      <c r="S981" s="38"/>
      <c r="T981" s="38"/>
      <c r="U981" s="38"/>
      <c r="V981" s="38"/>
      <c r="W981" s="38"/>
      <c r="X981" s="38"/>
      <c r="Y981" s="38"/>
      <c r="Z981" s="38"/>
    </row>
    <row r="982" spans="1:26" ht="14.25" customHeight="1" x14ac:dyDescent="0.3">
      <c r="A982" s="36"/>
      <c r="B982" s="37"/>
      <c r="C982" s="37"/>
      <c r="D982" s="37"/>
      <c r="E982" s="37"/>
      <c r="F982" s="37"/>
      <c r="G982" s="37"/>
      <c r="H982" s="37"/>
      <c r="I982" s="37"/>
      <c r="J982" s="37"/>
      <c r="K982" s="38"/>
      <c r="L982" s="38"/>
      <c r="M982" s="38"/>
      <c r="N982" s="38"/>
      <c r="O982" s="38"/>
      <c r="P982" s="38"/>
      <c r="Q982" s="38"/>
      <c r="R982" s="38"/>
      <c r="S982" s="38"/>
      <c r="T982" s="38"/>
      <c r="U982" s="38"/>
      <c r="V982" s="38"/>
      <c r="W982" s="38"/>
      <c r="X982" s="38"/>
      <c r="Y982" s="38"/>
      <c r="Z982" s="38"/>
    </row>
    <row r="983" spans="1:26" ht="14.25" customHeight="1" x14ac:dyDescent="0.3">
      <c r="A983" s="36"/>
      <c r="B983" s="37"/>
      <c r="C983" s="37"/>
      <c r="D983" s="37"/>
      <c r="E983" s="37"/>
      <c r="F983" s="37"/>
      <c r="G983" s="37"/>
      <c r="H983" s="37"/>
      <c r="I983" s="37"/>
      <c r="J983" s="37"/>
      <c r="K983" s="38"/>
      <c r="L983" s="38"/>
      <c r="M983" s="38"/>
      <c r="N983" s="38"/>
      <c r="O983" s="38"/>
      <c r="P983" s="38"/>
      <c r="Q983" s="38"/>
      <c r="R983" s="38"/>
      <c r="S983" s="38"/>
      <c r="T983" s="38"/>
      <c r="U983" s="38"/>
      <c r="V983" s="38"/>
      <c r="W983" s="38"/>
      <c r="X983" s="38"/>
      <c r="Y983" s="38"/>
      <c r="Z983" s="38"/>
    </row>
    <row r="984" spans="1:26" ht="14.25" customHeight="1" x14ac:dyDescent="0.3">
      <c r="A984" s="36"/>
      <c r="B984" s="37"/>
      <c r="C984" s="37"/>
      <c r="D984" s="37"/>
      <c r="E984" s="37"/>
      <c r="F984" s="37"/>
      <c r="G984" s="37"/>
      <c r="H984" s="37"/>
      <c r="I984" s="37"/>
      <c r="J984" s="37"/>
      <c r="K984" s="38"/>
      <c r="L984" s="38"/>
      <c r="M984" s="38"/>
      <c r="N984" s="38"/>
      <c r="O984" s="38"/>
      <c r="P984" s="38"/>
      <c r="Q984" s="38"/>
      <c r="R984" s="38"/>
      <c r="S984" s="38"/>
      <c r="T984" s="38"/>
      <c r="U984" s="38"/>
      <c r="V984" s="38"/>
      <c r="W984" s="38"/>
      <c r="X984" s="38"/>
      <c r="Y984" s="38"/>
      <c r="Z984" s="38"/>
    </row>
    <row r="985" spans="1:26" ht="14.25" customHeight="1" x14ac:dyDescent="0.3">
      <c r="A985" s="36"/>
      <c r="B985" s="37"/>
      <c r="C985" s="37"/>
      <c r="D985" s="37"/>
      <c r="E985" s="37"/>
      <c r="F985" s="37"/>
      <c r="G985" s="37"/>
      <c r="H985" s="37"/>
      <c r="I985" s="37"/>
      <c r="J985" s="37"/>
      <c r="K985" s="38"/>
      <c r="L985" s="38"/>
      <c r="M985" s="38"/>
      <c r="N985" s="38"/>
      <c r="O985" s="38"/>
      <c r="P985" s="38"/>
      <c r="Q985" s="38"/>
      <c r="R985" s="38"/>
      <c r="S985" s="38"/>
      <c r="T985" s="38"/>
      <c r="U985" s="38"/>
      <c r="V985" s="38"/>
      <c r="W985" s="38"/>
      <c r="X985" s="38"/>
      <c r="Y985" s="38"/>
      <c r="Z985" s="38"/>
    </row>
    <row r="986" spans="1:26" ht="14.25" customHeight="1" x14ac:dyDescent="0.3">
      <c r="A986" s="36"/>
      <c r="B986" s="37"/>
      <c r="C986" s="37"/>
      <c r="D986" s="37"/>
      <c r="E986" s="37"/>
      <c r="F986" s="37"/>
      <c r="G986" s="37"/>
      <c r="H986" s="37"/>
      <c r="I986" s="37"/>
      <c r="J986" s="37"/>
      <c r="K986" s="38"/>
      <c r="L986" s="38"/>
      <c r="M986" s="38"/>
      <c r="N986" s="38"/>
      <c r="O986" s="38"/>
      <c r="P986" s="38"/>
      <c r="Q986" s="38"/>
      <c r="R986" s="38"/>
      <c r="S986" s="38"/>
      <c r="T986" s="38"/>
      <c r="U986" s="38"/>
      <c r="V986" s="38"/>
      <c r="W986" s="38"/>
      <c r="X986" s="38"/>
      <c r="Y986" s="38"/>
      <c r="Z986" s="38"/>
    </row>
    <row r="987" spans="1:26" ht="14.25" customHeight="1" x14ac:dyDescent="0.3">
      <c r="A987" s="36"/>
      <c r="B987" s="37"/>
      <c r="C987" s="37"/>
      <c r="D987" s="37"/>
      <c r="E987" s="37"/>
      <c r="F987" s="37"/>
      <c r="G987" s="37"/>
      <c r="H987" s="37"/>
      <c r="I987" s="37"/>
      <c r="J987" s="37"/>
      <c r="K987" s="38"/>
      <c r="L987" s="38"/>
      <c r="M987" s="38"/>
      <c r="N987" s="38"/>
      <c r="O987" s="38"/>
      <c r="P987" s="38"/>
      <c r="Q987" s="38"/>
      <c r="R987" s="38"/>
      <c r="S987" s="38"/>
      <c r="T987" s="38"/>
      <c r="U987" s="38"/>
      <c r="V987" s="38"/>
      <c r="W987" s="38"/>
      <c r="X987" s="38"/>
      <c r="Y987" s="38"/>
      <c r="Z987" s="38"/>
    </row>
    <row r="988" spans="1:26" ht="14.25" customHeight="1" x14ac:dyDescent="0.3">
      <c r="A988" s="36"/>
      <c r="B988" s="37"/>
      <c r="C988" s="37"/>
      <c r="D988" s="37"/>
      <c r="E988" s="37"/>
      <c r="F988" s="37"/>
      <c r="G988" s="37"/>
      <c r="H988" s="37"/>
      <c r="I988" s="37"/>
      <c r="J988" s="37"/>
      <c r="K988" s="38"/>
      <c r="L988" s="38"/>
      <c r="M988" s="38"/>
      <c r="N988" s="38"/>
      <c r="O988" s="38"/>
      <c r="P988" s="38"/>
      <c r="Q988" s="38"/>
      <c r="R988" s="38"/>
      <c r="S988" s="38"/>
      <c r="T988" s="38"/>
      <c r="U988" s="38"/>
      <c r="V988" s="38"/>
      <c r="W988" s="38"/>
      <c r="X988" s="38"/>
      <c r="Y988" s="38"/>
      <c r="Z988" s="38"/>
    </row>
    <row r="989" spans="1:26" ht="14.25" customHeight="1" x14ac:dyDescent="0.3">
      <c r="A989" s="36"/>
      <c r="B989" s="37"/>
      <c r="C989" s="37"/>
      <c r="D989" s="37"/>
      <c r="E989" s="37"/>
      <c r="F989" s="37"/>
      <c r="G989" s="37"/>
      <c r="H989" s="37"/>
      <c r="I989" s="37"/>
      <c r="J989" s="37"/>
      <c r="K989" s="38"/>
      <c r="L989" s="38"/>
      <c r="M989" s="38"/>
      <c r="N989" s="38"/>
      <c r="O989" s="38"/>
      <c r="P989" s="38"/>
      <c r="Q989" s="38"/>
      <c r="R989" s="38"/>
      <c r="S989" s="38"/>
      <c r="T989" s="38"/>
      <c r="U989" s="38"/>
      <c r="V989" s="38"/>
      <c r="W989" s="38"/>
      <c r="X989" s="38"/>
      <c r="Y989" s="38"/>
      <c r="Z989" s="38"/>
    </row>
    <row r="990" spans="1:26" ht="14.25" customHeight="1" x14ac:dyDescent="0.3">
      <c r="A990" s="36"/>
      <c r="B990" s="37"/>
      <c r="C990" s="37"/>
      <c r="D990" s="37"/>
      <c r="E990" s="37"/>
      <c r="F990" s="37"/>
      <c r="G990" s="37"/>
      <c r="H990" s="37"/>
      <c r="I990" s="37"/>
      <c r="J990" s="37"/>
      <c r="K990" s="38"/>
      <c r="L990" s="38"/>
      <c r="M990" s="38"/>
      <c r="N990" s="38"/>
      <c r="O990" s="38"/>
      <c r="P990" s="38"/>
      <c r="Q990" s="38"/>
      <c r="R990" s="38"/>
      <c r="S990" s="38"/>
      <c r="T990" s="38"/>
      <c r="U990" s="38"/>
      <c r="V990" s="38"/>
      <c r="W990" s="38"/>
      <c r="X990" s="38"/>
      <c r="Y990" s="38"/>
      <c r="Z990" s="38"/>
    </row>
    <row r="991" spans="1:26" ht="14.25" customHeight="1" x14ac:dyDescent="0.3">
      <c r="A991" s="36"/>
      <c r="B991" s="37"/>
      <c r="C991" s="37"/>
      <c r="D991" s="37"/>
      <c r="E991" s="37"/>
      <c r="F991" s="37"/>
      <c r="G991" s="37"/>
      <c r="H991" s="37"/>
      <c r="I991" s="37"/>
      <c r="J991" s="37"/>
      <c r="K991" s="38"/>
      <c r="L991" s="38"/>
      <c r="M991" s="38"/>
      <c r="N991" s="38"/>
      <c r="O991" s="38"/>
      <c r="P991" s="38"/>
      <c r="Q991" s="38"/>
      <c r="R991" s="38"/>
      <c r="S991" s="38"/>
      <c r="T991" s="38"/>
      <c r="U991" s="38"/>
      <c r="V991" s="38"/>
      <c r="W991" s="38"/>
      <c r="X991" s="38"/>
      <c r="Y991" s="38"/>
      <c r="Z991" s="38"/>
    </row>
    <row r="992" spans="1:26" ht="14.25" customHeight="1" x14ac:dyDescent="0.3">
      <c r="A992" s="36"/>
      <c r="B992" s="37"/>
      <c r="C992" s="37"/>
      <c r="D992" s="37"/>
      <c r="E992" s="37"/>
      <c r="F992" s="37"/>
      <c r="G992" s="37"/>
      <c r="H992" s="37"/>
      <c r="I992" s="37"/>
      <c r="J992" s="37"/>
      <c r="K992" s="38"/>
      <c r="L992" s="38"/>
      <c r="M992" s="38"/>
      <c r="N992" s="38"/>
      <c r="O992" s="38"/>
      <c r="P992" s="38"/>
      <c r="Q992" s="38"/>
      <c r="R992" s="38"/>
      <c r="S992" s="38"/>
      <c r="T992" s="38"/>
      <c r="U992" s="38"/>
      <c r="V992" s="38"/>
      <c r="W992" s="38"/>
      <c r="X992" s="38"/>
      <c r="Y992" s="38"/>
      <c r="Z992" s="38"/>
    </row>
    <row r="993" spans="1:26" ht="14.25" customHeight="1" x14ac:dyDescent="0.3">
      <c r="A993" s="36"/>
      <c r="B993" s="37"/>
      <c r="C993" s="37"/>
      <c r="D993" s="37"/>
      <c r="E993" s="37"/>
      <c r="F993" s="37"/>
      <c r="G993" s="37"/>
      <c r="H993" s="37"/>
      <c r="I993" s="37"/>
      <c r="J993" s="37"/>
      <c r="K993" s="38"/>
      <c r="L993" s="38"/>
      <c r="M993" s="38"/>
      <c r="N993" s="38"/>
      <c r="O993" s="38"/>
      <c r="P993" s="38"/>
      <c r="Q993" s="38"/>
      <c r="R993" s="38"/>
      <c r="S993" s="38"/>
      <c r="T993" s="38"/>
      <c r="U993" s="38"/>
      <c r="V993" s="38"/>
      <c r="W993" s="38"/>
      <c r="X993" s="38"/>
      <c r="Y993" s="38"/>
      <c r="Z993" s="38"/>
    </row>
    <row r="994" spans="1:26" ht="14.25" customHeight="1" x14ac:dyDescent="0.3">
      <c r="A994" s="36"/>
      <c r="B994" s="37"/>
      <c r="C994" s="37"/>
      <c r="D994" s="37"/>
      <c r="E994" s="37"/>
      <c r="F994" s="37"/>
      <c r="G994" s="37"/>
      <c r="H994" s="37"/>
      <c r="I994" s="37"/>
      <c r="J994" s="37"/>
      <c r="K994" s="38"/>
      <c r="L994" s="38"/>
      <c r="M994" s="38"/>
      <c r="N994" s="38"/>
      <c r="O994" s="38"/>
      <c r="P994" s="38"/>
      <c r="Q994" s="38"/>
      <c r="R994" s="38"/>
      <c r="S994" s="38"/>
      <c r="T994" s="38"/>
      <c r="U994" s="38"/>
      <c r="V994" s="38"/>
      <c r="W994" s="38"/>
      <c r="X994" s="38"/>
      <c r="Y994" s="38"/>
      <c r="Z994" s="38"/>
    </row>
    <row r="995" spans="1:26" ht="14.25" customHeight="1" x14ac:dyDescent="0.3">
      <c r="A995" s="36"/>
      <c r="B995" s="37"/>
      <c r="C995" s="37"/>
      <c r="D995" s="37"/>
      <c r="E995" s="37"/>
      <c r="F995" s="37"/>
      <c r="G995" s="37"/>
      <c r="H995" s="37"/>
      <c r="I995" s="37"/>
      <c r="J995" s="37"/>
      <c r="K995" s="38"/>
      <c r="L995" s="38"/>
      <c r="M995" s="38"/>
      <c r="N995" s="38"/>
      <c r="O995" s="38"/>
      <c r="P995" s="38"/>
      <c r="Q995" s="38"/>
      <c r="R995" s="38"/>
      <c r="S995" s="38"/>
      <c r="T995" s="38"/>
      <c r="U995" s="38"/>
      <c r="V995" s="38"/>
      <c r="W995" s="38"/>
      <c r="X995" s="38"/>
      <c r="Y995" s="38"/>
      <c r="Z995" s="38"/>
    </row>
    <row r="996" spans="1:26" ht="14.25" customHeight="1" x14ac:dyDescent="0.3">
      <c r="A996" s="36"/>
      <c r="B996" s="37"/>
      <c r="C996" s="37"/>
      <c r="D996" s="37"/>
      <c r="E996" s="37"/>
      <c r="F996" s="37"/>
      <c r="G996" s="37"/>
      <c r="H996" s="37"/>
      <c r="I996" s="37"/>
      <c r="J996" s="37"/>
      <c r="K996" s="38"/>
      <c r="L996" s="38"/>
      <c r="M996" s="38"/>
      <c r="N996" s="38"/>
      <c r="O996" s="38"/>
      <c r="P996" s="38"/>
      <c r="Q996" s="38"/>
      <c r="R996" s="38"/>
      <c r="S996" s="38"/>
      <c r="T996" s="38"/>
      <c r="U996" s="38"/>
      <c r="V996" s="38"/>
      <c r="W996" s="38"/>
      <c r="X996" s="38"/>
      <c r="Y996" s="38"/>
      <c r="Z996" s="38"/>
    </row>
    <row r="997" spans="1:26" ht="14.25" customHeight="1" x14ac:dyDescent="0.3">
      <c r="A997" s="36"/>
      <c r="B997" s="37"/>
      <c r="C997" s="37"/>
      <c r="D997" s="37"/>
      <c r="E997" s="37"/>
      <c r="F997" s="37"/>
      <c r="G997" s="37"/>
      <c r="H997" s="37"/>
      <c r="I997" s="37"/>
      <c r="J997" s="37"/>
      <c r="K997" s="38"/>
      <c r="L997" s="38"/>
      <c r="M997" s="38"/>
      <c r="N997" s="38"/>
      <c r="O997" s="38"/>
      <c r="P997" s="38"/>
      <c r="Q997" s="38"/>
      <c r="R997" s="38"/>
      <c r="S997" s="38"/>
      <c r="T997" s="38"/>
      <c r="U997" s="38"/>
      <c r="V997" s="38"/>
      <c r="W997" s="38"/>
      <c r="X997" s="38"/>
      <c r="Y997" s="38"/>
      <c r="Z997" s="38"/>
    </row>
    <row r="998" spans="1:26" ht="14.25" customHeight="1" x14ac:dyDescent="0.3">
      <c r="A998" s="36"/>
      <c r="B998" s="37"/>
      <c r="C998" s="37"/>
      <c r="D998" s="37"/>
      <c r="E998" s="37"/>
      <c r="F998" s="37"/>
      <c r="G998" s="37"/>
      <c r="H998" s="37"/>
      <c r="I998" s="37"/>
      <c r="J998" s="37"/>
      <c r="K998" s="38"/>
      <c r="L998" s="38"/>
      <c r="M998" s="38"/>
      <c r="N998" s="38"/>
      <c r="O998" s="38"/>
      <c r="P998" s="38"/>
      <c r="Q998" s="38"/>
      <c r="R998" s="38"/>
      <c r="S998" s="38"/>
      <c r="T998" s="38"/>
      <c r="U998" s="38"/>
      <c r="V998" s="38"/>
      <c r="W998" s="38"/>
      <c r="X998" s="38"/>
      <c r="Y998" s="38"/>
      <c r="Z998" s="38"/>
    </row>
    <row r="999" spans="1:26" ht="14.25" customHeight="1" x14ac:dyDescent="0.3">
      <c r="A999" s="36"/>
      <c r="B999" s="37"/>
      <c r="C999" s="37"/>
      <c r="D999" s="37"/>
      <c r="E999" s="37"/>
      <c r="F999" s="37"/>
      <c r="G999" s="37"/>
      <c r="H999" s="37"/>
      <c r="I999" s="37"/>
      <c r="J999" s="37"/>
      <c r="K999" s="38"/>
      <c r="L999" s="38"/>
      <c r="M999" s="38"/>
      <c r="N999" s="38"/>
      <c r="O999" s="38"/>
      <c r="P999" s="38"/>
      <c r="Q999" s="38"/>
      <c r="R999" s="38"/>
      <c r="S999" s="38"/>
      <c r="T999" s="38"/>
      <c r="U999" s="38"/>
      <c r="V999" s="38"/>
      <c r="W999" s="38"/>
      <c r="X999" s="38"/>
      <c r="Y999" s="38"/>
      <c r="Z999" s="38"/>
    </row>
    <row r="1000" spans="1:26" ht="14.25" customHeight="1" x14ac:dyDescent="0.3">
      <c r="A1000" s="36"/>
      <c r="B1000" s="37"/>
      <c r="C1000" s="37"/>
      <c r="D1000" s="37"/>
      <c r="E1000" s="37"/>
      <c r="F1000" s="37"/>
      <c r="G1000" s="37"/>
      <c r="H1000" s="37"/>
      <c r="I1000" s="37"/>
      <c r="J1000" s="37"/>
      <c r="K1000" s="38"/>
      <c r="L1000" s="38"/>
      <c r="M1000" s="38"/>
      <c r="N1000" s="38"/>
      <c r="O1000" s="38"/>
      <c r="P1000" s="38"/>
      <c r="Q1000" s="38"/>
      <c r="R1000" s="38"/>
      <c r="S1000" s="38"/>
      <c r="T1000" s="38"/>
      <c r="U1000" s="38"/>
      <c r="V1000" s="38"/>
      <c r="W1000" s="38"/>
      <c r="X1000" s="38"/>
      <c r="Y1000" s="38"/>
      <c r="Z1000" s="38"/>
    </row>
    <row r="1001" spans="1:26" ht="14.25" customHeight="1" x14ac:dyDescent="0.3">
      <c r="A1001" s="36"/>
      <c r="B1001" s="37"/>
      <c r="C1001" s="37"/>
      <c r="D1001" s="37"/>
      <c r="E1001" s="37"/>
      <c r="F1001" s="37"/>
      <c r="G1001" s="37"/>
      <c r="H1001" s="37"/>
      <c r="I1001" s="37"/>
      <c r="J1001" s="37"/>
      <c r="K1001" s="38"/>
      <c r="L1001" s="38"/>
      <c r="M1001" s="38"/>
      <c r="N1001" s="38"/>
      <c r="O1001" s="38"/>
      <c r="P1001" s="38"/>
      <c r="Q1001" s="38"/>
      <c r="R1001" s="38"/>
      <c r="S1001" s="38"/>
      <c r="T1001" s="38"/>
      <c r="U1001" s="38"/>
      <c r="V1001" s="38"/>
      <c r="W1001" s="38"/>
      <c r="X1001" s="38"/>
      <c r="Y1001" s="38"/>
      <c r="Z1001" s="38"/>
    </row>
    <row r="1002" spans="1:26" ht="14.25" customHeight="1" x14ac:dyDescent="0.3">
      <c r="A1002" s="36"/>
      <c r="B1002" s="37"/>
      <c r="C1002" s="37"/>
      <c r="D1002" s="37"/>
      <c r="E1002" s="37"/>
      <c r="F1002" s="37"/>
      <c r="G1002" s="37"/>
      <c r="H1002" s="37"/>
      <c r="I1002" s="37"/>
      <c r="J1002" s="37"/>
      <c r="K1002" s="38"/>
      <c r="L1002" s="38"/>
      <c r="M1002" s="38"/>
      <c r="N1002" s="38"/>
      <c r="O1002" s="38"/>
      <c r="P1002" s="38"/>
      <c r="Q1002" s="38"/>
      <c r="R1002" s="38"/>
      <c r="S1002" s="38"/>
      <c r="T1002" s="38"/>
      <c r="U1002" s="38"/>
      <c r="V1002" s="38"/>
      <c r="W1002" s="38"/>
      <c r="X1002" s="38"/>
      <c r="Y1002" s="38"/>
      <c r="Z1002" s="38"/>
    </row>
    <row r="1003" spans="1:26" ht="14.25" customHeight="1" x14ac:dyDescent="0.3">
      <c r="A1003" s="36"/>
      <c r="B1003" s="37"/>
      <c r="C1003" s="37"/>
      <c r="D1003" s="37"/>
      <c r="E1003" s="37"/>
      <c r="F1003" s="37"/>
      <c r="G1003" s="37"/>
      <c r="H1003" s="37"/>
      <c r="I1003" s="37"/>
      <c r="J1003" s="37"/>
      <c r="K1003" s="38"/>
      <c r="L1003" s="38"/>
      <c r="M1003" s="38"/>
      <c r="N1003" s="38"/>
      <c r="O1003" s="38"/>
      <c r="P1003" s="38"/>
      <c r="Q1003" s="38"/>
      <c r="R1003" s="38"/>
      <c r="S1003" s="38"/>
      <c r="T1003" s="38"/>
      <c r="U1003" s="38"/>
      <c r="V1003" s="38"/>
      <c r="W1003" s="38"/>
      <c r="X1003" s="38"/>
      <c r="Y1003" s="38"/>
      <c r="Z1003" s="38"/>
    </row>
    <row r="1004" spans="1:26" ht="14.25" customHeight="1" x14ac:dyDescent="0.3">
      <c r="A1004" s="36"/>
      <c r="B1004" s="37"/>
      <c r="C1004" s="37"/>
      <c r="D1004" s="37"/>
      <c r="E1004" s="37"/>
      <c r="F1004" s="37"/>
      <c r="G1004" s="37"/>
      <c r="H1004" s="37"/>
      <c r="I1004" s="37"/>
      <c r="J1004" s="37"/>
      <c r="K1004" s="38"/>
      <c r="L1004" s="38"/>
      <c r="M1004" s="38"/>
      <c r="N1004" s="38"/>
      <c r="O1004" s="38"/>
      <c r="P1004" s="38"/>
      <c r="Q1004" s="38"/>
      <c r="R1004" s="38"/>
      <c r="S1004" s="38"/>
      <c r="T1004" s="38"/>
      <c r="U1004" s="38"/>
      <c r="V1004" s="38"/>
      <c r="W1004" s="38"/>
      <c r="X1004" s="38"/>
      <c r="Y1004" s="38"/>
      <c r="Z1004" s="38"/>
    </row>
    <row r="1005" spans="1:26" ht="14.25" customHeight="1" x14ac:dyDescent="0.3">
      <c r="A1005" s="36"/>
      <c r="B1005" s="37"/>
      <c r="C1005" s="37"/>
      <c r="D1005" s="37"/>
      <c r="E1005" s="37"/>
      <c r="F1005" s="37"/>
      <c r="G1005" s="37"/>
      <c r="H1005" s="37"/>
      <c r="I1005" s="37"/>
      <c r="J1005" s="37"/>
      <c r="K1005" s="38"/>
      <c r="L1005" s="38"/>
      <c r="M1005" s="38"/>
      <c r="N1005" s="38"/>
      <c r="O1005" s="38"/>
      <c r="P1005" s="38"/>
      <c r="Q1005" s="38"/>
      <c r="R1005" s="38"/>
      <c r="S1005" s="38"/>
      <c r="T1005" s="38"/>
      <c r="U1005" s="38"/>
      <c r="V1005" s="38"/>
      <c r="W1005" s="38"/>
      <c r="X1005" s="38"/>
      <c r="Y1005" s="38"/>
      <c r="Z1005" s="38"/>
    </row>
    <row r="1006" spans="1:26" ht="14.25" customHeight="1" x14ac:dyDescent="0.3">
      <c r="A1006" s="36"/>
      <c r="B1006" s="37"/>
      <c r="C1006" s="37"/>
      <c r="D1006" s="37"/>
      <c r="E1006" s="37"/>
      <c r="F1006" s="37"/>
      <c r="G1006" s="37"/>
      <c r="H1006" s="37"/>
      <c r="I1006" s="37"/>
      <c r="J1006" s="37"/>
      <c r="K1006" s="38"/>
      <c r="L1006" s="38"/>
      <c r="M1006" s="38"/>
      <c r="N1006" s="38"/>
      <c r="O1006" s="38"/>
      <c r="P1006" s="38"/>
      <c r="Q1006" s="38"/>
      <c r="R1006" s="38"/>
      <c r="S1006" s="38"/>
      <c r="T1006" s="38"/>
      <c r="U1006" s="38"/>
      <c r="V1006" s="38"/>
      <c r="W1006" s="38"/>
      <c r="X1006" s="38"/>
      <c r="Y1006" s="38"/>
      <c r="Z1006" s="38"/>
    </row>
    <row r="1007" spans="1:26" ht="14.25" customHeight="1" x14ac:dyDescent="0.3">
      <c r="A1007" s="36"/>
      <c r="B1007" s="37"/>
      <c r="C1007" s="37"/>
      <c r="D1007" s="37"/>
      <c r="E1007" s="37"/>
      <c r="F1007" s="37"/>
      <c r="G1007" s="37"/>
      <c r="H1007" s="37"/>
      <c r="I1007" s="37"/>
      <c r="J1007" s="37"/>
      <c r="K1007" s="38"/>
      <c r="L1007" s="38"/>
      <c r="M1007" s="38"/>
      <c r="N1007" s="38"/>
      <c r="O1007" s="38"/>
      <c r="P1007" s="38"/>
      <c r="Q1007" s="38"/>
      <c r="R1007" s="38"/>
      <c r="S1007" s="38"/>
      <c r="T1007" s="38"/>
      <c r="U1007" s="38"/>
      <c r="V1007" s="38"/>
      <c r="W1007" s="38"/>
      <c r="X1007" s="38"/>
      <c r="Y1007" s="38"/>
      <c r="Z1007" s="38"/>
    </row>
    <row r="1008" spans="1:26" ht="14.25" customHeight="1" x14ac:dyDescent="0.3">
      <c r="A1008" s="36"/>
      <c r="B1008" s="37"/>
      <c r="C1008" s="37"/>
      <c r="D1008" s="37"/>
      <c r="E1008" s="37"/>
      <c r="F1008" s="37"/>
      <c r="G1008" s="37"/>
      <c r="H1008" s="37"/>
      <c r="I1008" s="37"/>
      <c r="J1008" s="37"/>
      <c r="K1008" s="38"/>
      <c r="L1008" s="38"/>
      <c r="M1008" s="38"/>
      <c r="N1008" s="38"/>
      <c r="O1008" s="38"/>
      <c r="P1008" s="38"/>
      <c r="Q1008" s="38"/>
      <c r="R1008" s="38"/>
      <c r="S1008" s="38"/>
      <c r="T1008" s="38"/>
      <c r="U1008" s="38"/>
      <c r="V1008" s="38"/>
      <c r="W1008" s="38"/>
      <c r="X1008" s="38"/>
      <c r="Y1008" s="38"/>
      <c r="Z1008" s="38"/>
    </row>
    <row r="1009" spans="1:26" ht="14.25" customHeight="1" x14ac:dyDescent="0.3">
      <c r="A1009" s="36"/>
      <c r="B1009" s="37"/>
      <c r="C1009" s="37"/>
      <c r="D1009" s="37"/>
      <c r="E1009" s="37"/>
      <c r="F1009" s="37"/>
      <c r="G1009" s="37"/>
      <c r="H1009" s="37"/>
      <c r="I1009" s="37"/>
      <c r="J1009" s="37"/>
      <c r="K1009" s="38"/>
      <c r="L1009" s="38"/>
      <c r="M1009" s="38"/>
      <c r="N1009" s="38"/>
      <c r="O1009" s="38"/>
      <c r="P1009" s="38"/>
      <c r="Q1009" s="38"/>
      <c r="R1009" s="38"/>
      <c r="S1009" s="38"/>
      <c r="T1009" s="38"/>
      <c r="U1009" s="38"/>
      <c r="V1009" s="38"/>
      <c r="W1009" s="38"/>
      <c r="X1009" s="38"/>
      <c r="Y1009" s="38"/>
      <c r="Z1009" s="38"/>
    </row>
    <row r="1010" spans="1:26" ht="14.25" customHeight="1" x14ac:dyDescent="0.3">
      <c r="A1010" s="36"/>
      <c r="B1010" s="37"/>
      <c r="C1010" s="37"/>
      <c r="D1010" s="37"/>
      <c r="E1010" s="37"/>
      <c r="F1010" s="37"/>
      <c r="G1010" s="37"/>
      <c r="H1010" s="37"/>
      <c r="I1010" s="37"/>
      <c r="J1010" s="37"/>
      <c r="K1010" s="38"/>
      <c r="L1010" s="38"/>
      <c r="M1010" s="38"/>
      <c r="N1010" s="38"/>
      <c r="O1010" s="38"/>
      <c r="P1010" s="38"/>
      <c r="Q1010" s="38"/>
      <c r="R1010" s="38"/>
      <c r="S1010" s="38"/>
      <c r="T1010" s="38"/>
      <c r="U1010" s="38"/>
      <c r="V1010" s="38"/>
      <c r="W1010" s="38"/>
      <c r="X1010" s="38"/>
      <c r="Y1010" s="38"/>
      <c r="Z1010" s="38"/>
    </row>
    <row r="1011" spans="1:26" ht="14.25" customHeight="1" x14ac:dyDescent="0.3">
      <c r="A1011" s="36"/>
      <c r="B1011" s="37"/>
      <c r="C1011" s="37"/>
      <c r="D1011" s="37"/>
      <c r="E1011" s="37"/>
      <c r="F1011" s="37"/>
      <c r="G1011" s="37"/>
      <c r="H1011" s="37"/>
      <c r="I1011" s="37"/>
      <c r="J1011" s="37"/>
      <c r="K1011" s="38"/>
      <c r="L1011" s="38"/>
      <c r="M1011" s="38"/>
      <c r="N1011" s="38"/>
      <c r="O1011" s="38"/>
      <c r="P1011" s="38"/>
      <c r="Q1011" s="38"/>
      <c r="R1011" s="38"/>
      <c r="S1011" s="38"/>
      <c r="T1011" s="38"/>
      <c r="U1011" s="38"/>
      <c r="V1011" s="38"/>
      <c r="W1011" s="38"/>
      <c r="X1011" s="38"/>
      <c r="Y1011" s="38"/>
      <c r="Z1011" s="38"/>
    </row>
    <row r="1012" spans="1:26" ht="14.25" customHeight="1" x14ac:dyDescent="0.3">
      <c r="A1012" s="36"/>
      <c r="B1012" s="37"/>
      <c r="C1012" s="37"/>
      <c r="D1012" s="37"/>
      <c r="E1012" s="37"/>
      <c r="F1012" s="37"/>
      <c r="G1012" s="37"/>
      <c r="H1012" s="37"/>
      <c r="I1012" s="37"/>
      <c r="J1012" s="37"/>
      <c r="K1012" s="38"/>
      <c r="L1012" s="38"/>
      <c r="M1012" s="38"/>
      <c r="N1012" s="38"/>
      <c r="O1012" s="38"/>
      <c r="P1012" s="38"/>
      <c r="Q1012" s="38"/>
      <c r="R1012" s="38"/>
      <c r="S1012" s="38"/>
      <c r="T1012" s="38"/>
      <c r="U1012" s="38"/>
      <c r="V1012" s="38"/>
      <c r="W1012" s="38"/>
      <c r="X1012" s="38"/>
      <c r="Y1012" s="38"/>
      <c r="Z1012" s="38"/>
    </row>
    <row r="1013" spans="1:26" ht="14.25" customHeight="1" x14ac:dyDescent="0.3">
      <c r="A1013" s="36"/>
      <c r="B1013" s="37"/>
      <c r="C1013" s="37"/>
      <c r="D1013" s="37"/>
      <c r="E1013" s="37"/>
      <c r="F1013" s="37"/>
      <c r="G1013" s="37"/>
      <c r="H1013" s="37"/>
      <c r="I1013" s="37"/>
      <c r="J1013" s="37"/>
      <c r="K1013" s="38"/>
      <c r="L1013" s="38"/>
      <c r="M1013" s="38"/>
      <c r="N1013" s="38"/>
      <c r="O1013" s="38"/>
      <c r="P1013" s="38"/>
      <c r="Q1013" s="38"/>
      <c r="R1013" s="38"/>
      <c r="S1013" s="38"/>
      <c r="T1013" s="38"/>
      <c r="U1013" s="38"/>
      <c r="V1013" s="38"/>
      <c r="W1013" s="38"/>
      <c r="X1013" s="38"/>
      <c r="Y1013" s="38"/>
      <c r="Z1013" s="38"/>
    </row>
    <row r="1014" spans="1:26" ht="14.25" customHeight="1" x14ac:dyDescent="0.3">
      <c r="A1014" s="36"/>
      <c r="B1014" s="37"/>
      <c r="C1014" s="37"/>
      <c r="D1014" s="37"/>
      <c r="E1014" s="37"/>
      <c r="F1014" s="37"/>
      <c r="G1014" s="37"/>
      <c r="H1014" s="37"/>
      <c r="I1014" s="37"/>
      <c r="J1014" s="37"/>
      <c r="K1014" s="38"/>
      <c r="L1014" s="38"/>
      <c r="M1014" s="38"/>
      <c r="N1014" s="38"/>
      <c r="O1014" s="38"/>
      <c r="P1014" s="38"/>
      <c r="Q1014" s="38"/>
      <c r="R1014" s="38"/>
      <c r="S1014" s="38"/>
      <c r="T1014" s="38"/>
      <c r="U1014" s="38"/>
      <c r="V1014" s="38"/>
      <c r="W1014" s="38"/>
      <c r="X1014" s="38"/>
      <c r="Y1014" s="38"/>
      <c r="Z1014" s="38"/>
    </row>
    <row r="1015" spans="1:26" ht="14.25" customHeight="1" x14ac:dyDescent="0.3">
      <c r="A1015" s="36"/>
      <c r="B1015" s="37"/>
      <c r="C1015" s="37"/>
      <c r="D1015" s="37"/>
      <c r="E1015" s="37"/>
      <c r="F1015" s="37"/>
      <c r="G1015" s="37"/>
      <c r="H1015" s="37"/>
      <c r="I1015" s="37"/>
      <c r="J1015" s="37"/>
      <c r="K1015" s="38"/>
      <c r="L1015" s="38"/>
      <c r="M1015" s="38"/>
      <c r="N1015" s="38"/>
      <c r="O1015" s="38"/>
      <c r="P1015" s="38"/>
      <c r="Q1015" s="38"/>
      <c r="R1015" s="38"/>
      <c r="S1015" s="38"/>
      <c r="T1015" s="38"/>
      <c r="U1015" s="38"/>
      <c r="V1015" s="38"/>
      <c r="W1015" s="38"/>
      <c r="X1015" s="38"/>
      <c r="Y1015" s="38"/>
      <c r="Z1015" s="38"/>
    </row>
    <row r="1016" spans="1:26" ht="14.25" customHeight="1" x14ac:dyDescent="0.3">
      <c r="A1016" s="36"/>
      <c r="B1016" s="37"/>
      <c r="C1016" s="37"/>
      <c r="D1016" s="37"/>
      <c r="E1016" s="37"/>
      <c r="F1016" s="37"/>
      <c r="G1016" s="37"/>
      <c r="H1016" s="37"/>
      <c r="I1016" s="37"/>
      <c r="J1016" s="37"/>
      <c r="K1016" s="38"/>
      <c r="L1016" s="38"/>
      <c r="M1016" s="38"/>
      <c r="N1016" s="38"/>
      <c r="O1016" s="38"/>
      <c r="P1016" s="38"/>
      <c r="Q1016" s="38"/>
      <c r="R1016" s="38"/>
      <c r="S1016" s="38"/>
      <c r="T1016" s="38"/>
      <c r="U1016" s="38"/>
      <c r="V1016" s="38"/>
      <c r="W1016" s="38"/>
      <c r="X1016" s="38"/>
      <c r="Y1016" s="38"/>
      <c r="Z1016" s="38"/>
    </row>
    <row r="1017" spans="1:26" ht="14.25" customHeight="1" x14ac:dyDescent="0.3">
      <c r="A1017" s="36"/>
      <c r="B1017" s="37"/>
      <c r="C1017" s="37"/>
      <c r="D1017" s="37"/>
      <c r="E1017" s="37"/>
      <c r="F1017" s="37"/>
      <c r="G1017" s="37"/>
      <c r="H1017" s="37"/>
      <c r="I1017" s="37"/>
      <c r="J1017" s="37"/>
      <c r="K1017" s="38"/>
      <c r="L1017" s="38"/>
      <c r="M1017" s="38"/>
      <c r="N1017" s="38"/>
      <c r="O1017" s="38"/>
      <c r="P1017" s="38"/>
      <c r="Q1017" s="38"/>
      <c r="R1017" s="38"/>
      <c r="S1017" s="38"/>
      <c r="T1017" s="38"/>
      <c r="U1017" s="38"/>
      <c r="V1017" s="38"/>
      <c r="W1017" s="38"/>
      <c r="X1017" s="38"/>
      <c r="Y1017" s="38"/>
      <c r="Z1017" s="38"/>
    </row>
    <row r="1018" spans="1:26" ht="14.25" customHeight="1" x14ac:dyDescent="0.3">
      <c r="A1018" s="36"/>
      <c r="B1018" s="37"/>
      <c r="C1018" s="37"/>
      <c r="D1018" s="37"/>
      <c r="E1018" s="37"/>
      <c r="F1018" s="37"/>
      <c r="G1018" s="37"/>
      <c r="H1018" s="37"/>
      <c r="I1018" s="37"/>
      <c r="J1018" s="37"/>
      <c r="K1018" s="38"/>
      <c r="L1018" s="38"/>
      <c r="M1018" s="38"/>
      <c r="N1018" s="38"/>
      <c r="O1018" s="38"/>
      <c r="P1018" s="38"/>
      <c r="Q1018" s="38"/>
      <c r="R1018" s="38"/>
      <c r="S1018" s="38"/>
      <c r="T1018" s="38"/>
      <c r="U1018" s="38"/>
      <c r="V1018" s="38"/>
      <c r="W1018" s="38"/>
      <c r="X1018" s="38"/>
      <c r="Y1018" s="38"/>
      <c r="Z1018" s="38"/>
    </row>
    <row r="1019" spans="1:26" ht="14.25" customHeight="1" x14ac:dyDescent="0.3">
      <c r="A1019" s="36"/>
      <c r="B1019" s="37"/>
      <c r="C1019" s="37"/>
      <c r="D1019" s="37"/>
      <c r="E1019" s="37"/>
      <c r="F1019" s="37"/>
      <c r="G1019" s="37"/>
      <c r="H1019" s="37"/>
      <c r="I1019" s="37"/>
      <c r="J1019" s="37"/>
      <c r="K1019" s="38"/>
      <c r="L1019" s="38"/>
      <c r="M1019" s="38"/>
      <c r="N1019" s="38"/>
      <c r="O1019" s="38"/>
      <c r="P1019" s="38"/>
      <c r="Q1019" s="38"/>
      <c r="R1019" s="38"/>
      <c r="S1019" s="38"/>
      <c r="T1019" s="38"/>
      <c r="U1019" s="38"/>
      <c r="V1019" s="38"/>
      <c r="W1019" s="38"/>
      <c r="X1019" s="38"/>
      <c r="Y1019" s="38"/>
      <c r="Z1019" s="38"/>
    </row>
    <row r="1020" spans="1:26" ht="14.25" customHeight="1" x14ac:dyDescent="0.3">
      <c r="A1020" s="36"/>
      <c r="B1020" s="37"/>
      <c r="C1020" s="37"/>
      <c r="D1020" s="37"/>
      <c r="E1020" s="37"/>
      <c r="F1020" s="37"/>
      <c r="G1020" s="37"/>
      <c r="H1020" s="37"/>
      <c r="I1020" s="37"/>
      <c r="J1020" s="37"/>
      <c r="K1020" s="38"/>
      <c r="L1020" s="38"/>
      <c r="M1020" s="38"/>
      <c r="N1020" s="38"/>
      <c r="O1020" s="38"/>
      <c r="P1020" s="38"/>
      <c r="Q1020" s="38"/>
      <c r="R1020" s="38"/>
      <c r="S1020" s="38"/>
      <c r="T1020" s="38"/>
      <c r="U1020" s="38"/>
      <c r="V1020" s="38"/>
      <c r="W1020" s="38"/>
      <c r="X1020" s="38"/>
      <c r="Y1020" s="38"/>
      <c r="Z1020" s="38"/>
    </row>
    <row r="1021" spans="1:26" ht="14.25" customHeight="1" x14ac:dyDescent="0.3">
      <c r="A1021" s="36"/>
      <c r="B1021" s="37"/>
      <c r="C1021" s="37"/>
      <c r="D1021" s="37"/>
      <c r="E1021" s="37"/>
      <c r="F1021" s="37"/>
      <c r="G1021" s="37"/>
      <c r="H1021" s="37"/>
      <c r="I1021" s="37"/>
      <c r="J1021" s="37"/>
      <c r="K1021" s="38"/>
      <c r="L1021" s="38"/>
      <c r="M1021" s="38"/>
      <c r="N1021" s="38"/>
      <c r="O1021" s="38"/>
      <c r="P1021" s="38"/>
      <c r="Q1021" s="38"/>
      <c r="R1021" s="38"/>
      <c r="S1021" s="38"/>
      <c r="T1021" s="38"/>
      <c r="U1021" s="38"/>
      <c r="V1021" s="38"/>
      <c r="W1021" s="38"/>
      <c r="X1021" s="38"/>
      <c r="Y1021" s="38"/>
      <c r="Z1021" s="38"/>
    </row>
    <row r="1022" spans="1:26" ht="14.25" customHeight="1" x14ac:dyDescent="0.3">
      <c r="A1022" s="36"/>
      <c r="B1022" s="37"/>
      <c r="C1022" s="37"/>
      <c r="D1022" s="37"/>
      <c r="E1022" s="37"/>
      <c r="F1022" s="37"/>
      <c r="G1022" s="37"/>
      <c r="H1022" s="37"/>
      <c r="I1022" s="37"/>
      <c r="J1022" s="37"/>
      <c r="K1022" s="38"/>
      <c r="L1022" s="38"/>
      <c r="M1022" s="38"/>
      <c r="N1022" s="38"/>
      <c r="O1022" s="38"/>
      <c r="P1022" s="38"/>
      <c r="Q1022" s="38"/>
      <c r="R1022" s="38"/>
      <c r="S1022" s="38"/>
      <c r="T1022" s="38"/>
      <c r="U1022" s="38"/>
      <c r="V1022" s="38"/>
      <c r="W1022" s="38"/>
      <c r="X1022" s="38"/>
      <c r="Y1022" s="38"/>
      <c r="Z1022" s="38"/>
    </row>
    <row r="1023" spans="1:26" ht="14.25" customHeight="1" x14ac:dyDescent="0.3">
      <c r="A1023" s="36"/>
      <c r="B1023" s="37"/>
      <c r="C1023" s="37"/>
      <c r="D1023" s="37"/>
      <c r="E1023" s="37"/>
      <c r="F1023" s="37"/>
      <c r="G1023" s="37"/>
      <c r="H1023" s="37"/>
      <c r="I1023" s="37"/>
      <c r="J1023" s="37"/>
      <c r="K1023" s="38"/>
      <c r="L1023" s="38"/>
      <c r="M1023" s="38"/>
      <c r="N1023" s="38"/>
      <c r="O1023" s="38"/>
      <c r="P1023" s="38"/>
      <c r="Q1023" s="38"/>
      <c r="R1023" s="38"/>
      <c r="S1023" s="38"/>
      <c r="T1023" s="38"/>
      <c r="U1023" s="38"/>
      <c r="V1023" s="38"/>
      <c r="W1023" s="38"/>
      <c r="X1023" s="38"/>
      <c r="Y1023" s="38"/>
      <c r="Z1023" s="38"/>
    </row>
    <row r="1024" spans="1:26" ht="14.25" customHeight="1" x14ac:dyDescent="0.3">
      <c r="A1024" s="36"/>
      <c r="B1024" s="37"/>
      <c r="C1024" s="37"/>
      <c r="D1024" s="37"/>
      <c r="E1024" s="37"/>
      <c r="F1024" s="37"/>
      <c r="G1024" s="37"/>
      <c r="H1024" s="37"/>
      <c r="I1024" s="37"/>
      <c r="J1024" s="37"/>
      <c r="K1024" s="38"/>
      <c r="L1024" s="38"/>
      <c r="M1024" s="38"/>
      <c r="N1024" s="38"/>
      <c r="O1024" s="38"/>
      <c r="P1024" s="38"/>
      <c r="Q1024" s="38"/>
      <c r="R1024" s="38"/>
      <c r="S1024" s="38"/>
      <c r="T1024" s="38"/>
      <c r="U1024" s="38"/>
      <c r="V1024" s="38"/>
      <c r="W1024" s="38"/>
      <c r="X1024" s="38"/>
      <c r="Y1024" s="38"/>
      <c r="Z1024" s="38"/>
    </row>
    <row r="1025" spans="1:26" ht="14.25" customHeight="1" x14ac:dyDescent="0.3">
      <c r="A1025" s="36"/>
      <c r="B1025" s="37"/>
      <c r="C1025" s="37"/>
      <c r="D1025" s="37"/>
      <c r="E1025" s="37"/>
      <c r="F1025" s="37"/>
      <c r="G1025" s="37"/>
      <c r="H1025" s="37"/>
      <c r="I1025" s="37"/>
      <c r="J1025" s="37"/>
      <c r="K1025" s="38"/>
      <c r="L1025" s="38"/>
      <c r="M1025" s="38"/>
      <c r="N1025" s="38"/>
      <c r="O1025" s="38"/>
      <c r="P1025" s="38"/>
      <c r="Q1025" s="38"/>
      <c r="R1025" s="38"/>
      <c r="S1025" s="38"/>
      <c r="T1025" s="38"/>
      <c r="U1025" s="38"/>
      <c r="V1025" s="38"/>
      <c r="W1025" s="38"/>
      <c r="X1025" s="38"/>
      <c r="Y1025" s="38"/>
      <c r="Z1025" s="38"/>
    </row>
    <row r="1026" spans="1:26" ht="14.25" customHeight="1" x14ac:dyDescent="0.3">
      <c r="A1026" s="36"/>
      <c r="B1026" s="37"/>
      <c r="C1026" s="37"/>
      <c r="D1026" s="37"/>
      <c r="E1026" s="37"/>
      <c r="F1026" s="37"/>
      <c r="G1026" s="37"/>
      <c r="H1026" s="37"/>
      <c r="I1026" s="37"/>
      <c r="J1026" s="37"/>
      <c r="K1026" s="38"/>
      <c r="L1026" s="38"/>
      <c r="M1026" s="38"/>
      <c r="N1026" s="38"/>
      <c r="O1026" s="38"/>
      <c r="P1026" s="38"/>
      <c r="Q1026" s="38"/>
      <c r="R1026" s="38"/>
      <c r="S1026" s="38"/>
      <c r="T1026" s="38"/>
      <c r="U1026" s="38"/>
      <c r="V1026" s="38"/>
      <c r="W1026" s="38"/>
      <c r="X1026" s="38"/>
      <c r="Y1026" s="38"/>
      <c r="Z1026" s="38"/>
    </row>
    <row r="1027" spans="1:26" ht="14.25" customHeight="1" x14ac:dyDescent="0.3">
      <c r="A1027" s="36"/>
      <c r="B1027" s="37"/>
      <c r="C1027" s="37"/>
      <c r="D1027" s="37"/>
      <c r="E1027" s="37"/>
      <c r="F1027" s="37"/>
      <c r="G1027" s="37"/>
      <c r="H1027" s="37"/>
      <c r="I1027" s="37"/>
      <c r="J1027" s="37"/>
      <c r="K1027" s="38"/>
      <c r="L1027" s="38"/>
      <c r="M1027" s="38"/>
      <c r="N1027" s="38"/>
      <c r="O1027" s="38"/>
      <c r="P1027" s="38"/>
      <c r="Q1027" s="38"/>
      <c r="R1027" s="38"/>
      <c r="S1027" s="38"/>
      <c r="T1027" s="38"/>
      <c r="U1027" s="38"/>
      <c r="V1027" s="38"/>
      <c r="W1027" s="38"/>
      <c r="X1027" s="38"/>
      <c r="Y1027" s="38"/>
      <c r="Z1027" s="38"/>
    </row>
    <row r="1028" spans="1:26" ht="14.25" customHeight="1" x14ac:dyDescent="0.3">
      <c r="A1028" s="36"/>
      <c r="B1028" s="37"/>
      <c r="C1028" s="37"/>
      <c r="D1028" s="37"/>
      <c r="E1028" s="37"/>
      <c r="F1028" s="37"/>
      <c r="G1028" s="37"/>
      <c r="H1028" s="37"/>
      <c r="I1028" s="37"/>
      <c r="J1028" s="37"/>
      <c r="K1028" s="38"/>
      <c r="L1028" s="38"/>
      <c r="M1028" s="38"/>
      <c r="N1028" s="38"/>
      <c r="O1028" s="38"/>
      <c r="P1028" s="38"/>
      <c r="Q1028" s="38"/>
      <c r="R1028" s="38"/>
      <c r="S1028" s="38"/>
      <c r="T1028" s="38"/>
      <c r="U1028" s="38"/>
      <c r="V1028" s="38"/>
      <c r="W1028" s="38"/>
      <c r="X1028" s="38"/>
      <c r="Y1028" s="38"/>
      <c r="Z1028" s="38"/>
    </row>
    <row r="1029" spans="1:26" ht="14.25" customHeight="1" x14ac:dyDescent="0.3">
      <c r="A1029" s="36"/>
      <c r="B1029" s="37"/>
      <c r="C1029" s="37"/>
      <c r="D1029" s="37"/>
      <c r="E1029" s="37"/>
      <c r="F1029" s="37"/>
      <c r="G1029" s="37"/>
      <c r="H1029" s="37"/>
      <c r="I1029" s="37"/>
      <c r="J1029" s="37"/>
      <c r="K1029" s="38"/>
      <c r="L1029" s="38"/>
      <c r="M1029" s="38"/>
      <c r="N1029" s="38"/>
      <c r="O1029" s="38"/>
      <c r="P1029" s="38"/>
      <c r="Q1029" s="38"/>
      <c r="R1029" s="38"/>
      <c r="S1029" s="38"/>
      <c r="T1029" s="38"/>
      <c r="U1029" s="38"/>
      <c r="V1029" s="38"/>
      <c r="W1029" s="38"/>
      <c r="X1029" s="38"/>
      <c r="Y1029" s="38"/>
      <c r="Z1029" s="38"/>
    </row>
    <row r="1030" spans="1:26" ht="14.25" customHeight="1" x14ac:dyDescent="0.3">
      <c r="A1030" s="36"/>
      <c r="B1030" s="37"/>
      <c r="C1030" s="37"/>
      <c r="D1030" s="37"/>
      <c r="E1030" s="37"/>
      <c r="F1030" s="37"/>
      <c r="G1030" s="37"/>
      <c r="H1030" s="37"/>
      <c r="I1030" s="37"/>
      <c r="J1030" s="37"/>
      <c r="K1030" s="38"/>
      <c r="L1030" s="38"/>
      <c r="M1030" s="38"/>
      <c r="N1030" s="38"/>
      <c r="O1030" s="38"/>
      <c r="P1030" s="38"/>
      <c r="Q1030" s="38"/>
      <c r="R1030" s="38"/>
      <c r="S1030" s="38"/>
      <c r="T1030" s="38"/>
      <c r="U1030" s="38"/>
      <c r="V1030" s="38"/>
      <c r="W1030" s="38"/>
      <c r="X1030" s="38"/>
      <c r="Y1030" s="38"/>
      <c r="Z1030" s="38"/>
    </row>
    <row r="1031" spans="1:26" ht="14.25" customHeight="1" x14ac:dyDescent="0.3">
      <c r="A1031" s="36"/>
      <c r="B1031" s="37"/>
      <c r="C1031" s="37"/>
      <c r="D1031" s="37"/>
      <c r="E1031" s="37"/>
      <c r="F1031" s="37"/>
      <c r="G1031" s="37"/>
      <c r="H1031" s="37"/>
      <c r="I1031" s="37"/>
      <c r="J1031" s="37"/>
      <c r="K1031" s="38"/>
      <c r="L1031" s="38"/>
      <c r="M1031" s="38"/>
      <c r="N1031" s="38"/>
      <c r="O1031" s="38"/>
      <c r="P1031" s="38"/>
      <c r="Q1031" s="38"/>
      <c r="R1031" s="38"/>
      <c r="S1031" s="38"/>
      <c r="T1031" s="38"/>
      <c r="U1031" s="38"/>
      <c r="V1031" s="38"/>
      <c r="W1031" s="38"/>
      <c r="X1031" s="38"/>
      <c r="Y1031" s="38"/>
      <c r="Z1031" s="38"/>
    </row>
    <row r="1032" spans="1:26" ht="14.25" customHeight="1" x14ac:dyDescent="0.3">
      <c r="A1032" s="36"/>
      <c r="B1032" s="37"/>
      <c r="C1032" s="37"/>
      <c r="D1032" s="37"/>
      <c r="E1032" s="37"/>
      <c r="F1032" s="37"/>
      <c r="G1032" s="37"/>
      <c r="H1032" s="37"/>
      <c r="I1032" s="37"/>
      <c r="J1032" s="37"/>
      <c r="K1032" s="38"/>
      <c r="L1032" s="38"/>
      <c r="M1032" s="38"/>
      <c r="N1032" s="38"/>
      <c r="O1032" s="38"/>
      <c r="P1032" s="38"/>
      <c r="Q1032" s="38"/>
      <c r="R1032" s="38"/>
      <c r="S1032" s="38"/>
      <c r="T1032" s="38"/>
      <c r="U1032" s="38"/>
      <c r="V1032" s="38"/>
      <c r="W1032" s="38"/>
      <c r="X1032" s="38"/>
      <c r="Y1032" s="38"/>
      <c r="Z1032" s="38"/>
    </row>
  </sheetData>
  <conditionalFormatting sqref="C22:H22 C25:H25">
    <cfRule type="cellIs" dxfId="9" priority="13" operator="lessThanOrEqual">
      <formula>0</formula>
    </cfRule>
    <cfRule type="cellIs" dxfId="8" priority="14" operator="greaterThan">
      <formula>0</formula>
    </cfRule>
  </conditionalFormatting>
  <conditionalFormatting sqref="C37:H37 C39:H39 C41:H41 C43:H43">
    <cfRule type="cellIs" dxfId="7" priority="9" operator="lessThanOrEqual">
      <formula>0</formula>
    </cfRule>
    <cfRule type="cellIs" dxfId="6" priority="10" operator="greaterThan">
      <formula>0</formula>
    </cfRule>
  </conditionalFormatting>
  <conditionalFormatting sqref="C50:H50">
    <cfRule type="cellIs" dxfId="5" priority="5" operator="lessThanOrEqual">
      <formula>0</formula>
    </cfRule>
    <cfRule type="cellIs" dxfId="4" priority="6" operator="greaterThan">
      <formula>0</formula>
    </cfRule>
  </conditionalFormatting>
  <conditionalFormatting sqref="C52:H52">
    <cfRule type="cellIs" dxfId="3" priority="3" operator="lessThanOrEqual">
      <formula>0</formula>
    </cfRule>
    <cfRule type="cellIs" dxfId="2" priority="4" operator="greaterThan">
      <formula>0</formula>
    </cfRule>
  </conditionalFormatting>
  <conditionalFormatting sqref="C54:H54">
    <cfRule type="cellIs" dxfId="1" priority="1" operator="lessThanOrEqual">
      <formula>0</formula>
    </cfRule>
    <cfRule type="cellIs" dxfId="0" priority="2" operator="greaterThan">
      <formula>0</formula>
    </cfRule>
  </conditionalFormatting>
  <pageMargins left="0.7" right="0.7" top="0.75" bottom="0.75" header="0" footer="0"/>
  <pageSetup paperSize="9" orientation="portrait" r:id="rId1"/>
  <ignoredErrors>
    <ignoredError sqref="C38:H38 C40:H40"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C44"/>
  <sheetViews>
    <sheetView zoomScale="45" zoomScaleNormal="70" workbookViewId="0">
      <pane ySplit="1" topLeftCell="A15" activePane="bottomLeft" state="frozen"/>
      <selection pane="bottomLeft" activeCell="B10" sqref="B10"/>
    </sheetView>
  </sheetViews>
  <sheetFormatPr defaultRowHeight="14" x14ac:dyDescent="0.3"/>
  <cols>
    <col min="1" max="1" width="13.5" bestFit="1" customWidth="1"/>
    <col min="2" max="2" width="40.83203125" bestFit="1" customWidth="1"/>
    <col min="3" max="3" width="41.1640625" bestFit="1" customWidth="1"/>
  </cols>
  <sheetData>
    <row r="1" spans="1:2" ht="229" customHeight="1" x14ac:dyDescent="0.3"/>
    <row r="3" spans="1:2" x14ac:dyDescent="0.3">
      <c r="A3" s="3" t="s">
        <v>2173</v>
      </c>
      <c r="B3" t="s">
        <v>2172</v>
      </c>
    </row>
    <row r="4" spans="1:2" x14ac:dyDescent="0.3">
      <c r="A4" s="4" t="s">
        <v>82</v>
      </c>
      <c r="B4" s="7">
        <v>264</v>
      </c>
    </row>
    <row r="5" spans="1:2" x14ac:dyDescent="0.3">
      <c r="A5" s="4" t="s">
        <v>172</v>
      </c>
      <c r="B5" s="7">
        <v>263</v>
      </c>
    </row>
    <row r="6" spans="1:2" x14ac:dyDescent="0.3">
      <c r="A6" s="4" t="s">
        <v>40</v>
      </c>
      <c r="B6" s="7">
        <v>250</v>
      </c>
    </row>
    <row r="7" spans="1:2" x14ac:dyDescent="0.3">
      <c r="A7" s="4" t="s">
        <v>36</v>
      </c>
      <c r="B7" s="7">
        <v>243</v>
      </c>
    </row>
    <row r="8" spans="1:2" x14ac:dyDescent="0.3">
      <c r="A8" s="4" t="s">
        <v>94</v>
      </c>
      <c r="B8" s="7">
        <v>223</v>
      </c>
    </row>
    <row r="9" spans="1:2" x14ac:dyDescent="0.3">
      <c r="A9" s="4" t="s">
        <v>98</v>
      </c>
      <c r="B9" s="7">
        <v>221</v>
      </c>
    </row>
    <row r="10" spans="1:2" x14ac:dyDescent="0.3">
      <c r="A10" s="4" t="s">
        <v>110</v>
      </c>
      <c r="B10" s="7">
        <v>209</v>
      </c>
    </row>
    <row r="11" spans="1:2" x14ac:dyDescent="0.3">
      <c r="A11" s="4" t="s">
        <v>91</v>
      </c>
      <c r="B11" s="7">
        <v>208</v>
      </c>
    </row>
    <row r="12" spans="1:2" x14ac:dyDescent="0.3">
      <c r="A12" s="4" t="s">
        <v>67</v>
      </c>
      <c r="B12" s="7">
        <v>205</v>
      </c>
    </row>
    <row r="13" spans="1:2" x14ac:dyDescent="0.3">
      <c r="A13" s="4" t="s">
        <v>192</v>
      </c>
      <c r="B13" s="7">
        <v>198</v>
      </c>
    </row>
    <row r="14" spans="1:2" x14ac:dyDescent="0.3">
      <c r="A14" s="4" t="s">
        <v>2174</v>
      </c>
      <c r="B14" s="7">
        <v>2284</v>
      </c>
    </row>
    <row r="18" spans="1:3" x14ac:dyDescent="0.3">
      <c r="A18" s="3" t="s">
        <v>2173</v>
      </c>
      <c r="B18" t="s">
        <v>2218</v>
      </c>
      <c r="C18" t="s">
        <v>2219</v>
      </c>
    </row>
    <row r="19" spans="1:3" x14ac:dyDescent="0.3">
      <c r="A19" s="4" t="s">
        <v>330</v>
      </c>
      <c r="B19" s="10">
        <v>3.5879629629629635E-4</v>
      </c>
      <c r="C19" s="118">
        <v>2.1527777777777781E-2</v>
      </c>
    </row>
    <row r="20" spans="1:3" x14ac:dyDescent="0.3">
      <c r="A20" s="4" t="s">
        <v>34</v>
      </c>
      <c r="B20" s="10">
        <v>4.6296296296296293E-4</v>
      </c>
      <c r="C20" s="118">
        <v>2.7777777777777776E-2</v>
      </c>
    </row>
    <row r="21" spans="1:3" x14ac:dyDescent="0.3">
      <c r="A21" s="4" t="s">
        <v>220</v>
      </c>
      <c r="B21" s="10">
        <v>5.4398148148148144E-4</v>
      </c>
      <c r="C21" s="118">
        <v>3.2638888888888891E-2</v>
      </c>
    </row>
    <row r="22" spans="1:3" x14ac:dyDescent="0.3">
      <c r="A22" s="4" t="s">
        <v>276</v>
      </c>
      <c r="B22" s="10">
        <v>5.9027777777777778E-4</v>
      </c>
      <c r="C22" s="118">
        <v>3.5416666666666666E-2</v>
      </c>
    </row>
    <row r="23" spans="1:3" x14ac:dyDescent="0.3">
      <c r="A23" s="4" t="s">
        <v>264</v>
      </c>
      <c r="B23" s="10">
        <v>7.291666666666667E-4</v>
      </c>
      <c r="C23" s="118">
        <v>4.3749999999999997E-2</v>
      </c>
    </row>
    <row r="24" spans="1:3" x14ac:dyDescent="0.3">
      <c r="A24" s="4" t="s">
        <v>338</v>
      </c>
      <c r="B24" s="10">
        <v>8.3333333333333339E-4</v>
      </c>
      <c r="C24" s="118">
        <v>0.05</v>
      </c>
    </row>
    <row r="25" spans="1:3" x14ac:dyDescent="0.3">
      <c r="A25" s="4" t="s">
        <v>197</v>
      </c>
      <c r="B25" s="10">
        <v>9.1435185185185185E-4</v>
      </c>
      <c r="C25" s="118">
        <v>5.486111111111111E-2</v>
      </c>
    </row>
    <row r="26" spans="1:3" x14ac:dyDescent="0.3">
      <c r="A26" s="4" t="s">
        <v>400</v>
      </c>
      <c r="B26" s="10">
        <v>9.6064814814814808E-4</v>
      </c>
      <c r="C26" s="118">
        <v>5.7638888888888885E-2</v>
      </c>
    </row>
    <row r="27" spans="1:3" x14ac:dyDescent="0.3">
      <c r="A27" s="4" t="s">
        <v>189</v>
      </c>
      <c r="B27" s="10">
        <v>9.7222222222222209E-4</v>
      </c>
      <c r="C27" s="118">
        <v>5.8333333333333327E-2</v>
      </c>
    </row>
    <row r="28" spans="1:3" x14ac:dyDescent="0.3">
      <c r="A28" s="4" t="s">
        <v>568</v>
      </c>
      <c r="B28" s="10">
        <v>1.0185185185185186E-3</v>
      </c>
      <c r="C28" s="118">
        <v>6.1111111111111116E-2</v>
      </c>
    </row>
    <row r="29" spans="1:3" x14ac:dyDescent="0.3">
      <c r="A29" s="4" t="s">
        <v>2174</v>
      </c>
      <c r="B29" s="10">
        <v>7.3842592592592601E-4</v>
      </c>
      <c r="C29" s="118">
        <v>0.44305555555555559</v>
      </c>
    </row>
    <row r="33" spans="1:2" x14ac:dyDescent="0.3">
      <c r="A33" s="3" t="s">
        <v>2173</v>
      </c>
      <c r="B33" t="s">
        <v>2220</v>
      </c>
    </row>
    <row r="34" spans="1:2" x14ac:dyDescent="0.3">
      <c r="A34" s="4" t="s">
        <v>346</v>
      </c>
      <c r="B34" s="10">
        <v>8</v>
      </c>
    </row>
    <row r="35" spans="1:2" x14ac:dyDescent="0.3">
      <c r="A35" s="4" t="s">
        <v>370</v>
      </c>
      <c r="B35" s="10">
        <v>7</v>
      </c>
    </row>
    <row r="36" spans="1:2" x14ac:dyDescent="0.3">
      <c r="A36" s="4" t="s">
        <v>18</v>
      </c>
      <c r="B36" s="10">
        <v>6</v>
      </c>
    </row>
    <row r="37" spans="1:2" x14ac:dyDescent="0.3">
      <c r="A37" s="4" t="s">
        <v>386</v>
      </c>
      <c r="B37" s="10">
        <v>5</v>
      </c>
    </row>
    <row r="38" spans="1:2" x14ac:dyDescent="0.3">
      <c r="A38" s="4" t="s">
        <v>488</v>
      </c>
      <c r="B38" s="10">
        <v>5</v>
      </c>
    </row>
    <row r="39" spans="1:2" x14ac:dyDescent="0.3">
      <c r="A39" s="4" t="s">
        <v>434</v>
      </c>
      <c r="B39" s="10">
        <v>5</v>
      </c>
    </row>
    <row r="40" spans="1:2" x14ac:dyDescent="0.3">
      <c r="A40" s="4" t="s">
        <v>581</v>
      </c>
      <c r="B40" s="10">
        <v>5</v>
      </c>
    </row>
    <row r="41" spans="1:2" x14ac:dyDescent="0.3">
      <c r="A41" s="4" t="s">
        <v>214</v>
      </c>
      <c r="B41" s="10">
        <v>5</v>
      </c>
    </row>
    <row r="42" spans="1:2" x14ac:dyDescent="0.3">
      <c r="A42" s="4" t="s">
        <v>298</v>
      </c>
      <c r="B42" s="10">
        <v>5</v>
      </c>
    </row>
    <row r="43" spans="1:2" x14ac:dyDescent="0.3">
      <c r="A43" s="4" t="s">
        <v>56</v>
      </c>
      <c r="B43" s="10">
        <v>5</v>
      </c>
    </row>
    <row r="44" spans="1:2" x14ac:dyDescent="0.3">
      <c r="A44" s="4" t="s">
        <v>2174</v>
      </c>
      <c r="B44" s="10">
        <v>56</v>
      </c>
    </row>
  </sheetData>
  <pageMargins left="0.7" right="0.7" top="0.75" bottom="0.75" header="0" footer="0"/>
  <pageSetup orientation="landscape"/>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A7369-E52B-4E38-946E-13D30C4AE9EA}">
  <sheetPr>
    <tabColor rgb="FFFF0000"/>
  </sheetPr>
  <dimension ref="A1:L58"/>
  <sheetViews>
    <sheetView zoomScale="35" zoomScaleNormal="70" workbookViewId="0">
      <pane ySplit="1" topLeftCell="A2" activePane="bottomLeft" state="frozen"/>
      <selection activeCell="M2" sqref="A1:XFD1048576"/>
      <selection pane="bottomLeft" activeCell="D27" sqref="D27"/>
    </sheetView>
  </sheetViews>
  <sheetFormatPr defaultRowHeight="14" x14ac:dyDescent="0.3"/>
  <cols>
    <col min="1" max="1" width="15.33203125" bestFit="1" customWidth="1"/>
    <col min="2" max="2" width="25.75" bestFit="1" customWidth="1"/>
    <col min="3" max="3" width="34.33203125" bestFit="1" customWidth="1"/>
    <col min="4" max="4" width="34.4140625" customWidth="1"/>
    <col min="5" max="5" width="30.4140625" bestFit="1" customWidth="1"/>
    <col min="6" max="6" width="5.75" style="25" customWidth="1"/>
    <col min="7" max="8" width="14.6640625" bestFit="1" customWidth="1"/>
    <col min="9" max="9" width="27" bestFit="1" customWidth="1"/>
    <col min="10" max="10" width="35.75" bestFit="1" customWidth="1"/>
    <col min="11" max="11" width="32.58203125" customWidth="1"/>
    <col min="12" max="18" width="14.6640625" bestFit="1" customWidth="1"/>
    <col min="19" max="19" width="10.25" bestFit="1" customWidth="1"/>
    <col min="20" max="27" width="7.83203125" bestFit="1" customWidth="1"/>
    <col min="28" max="28" width="10.75" bestFit="1" customWidth="1"/>
    <col min="29" max="44" width="7.83203125" bestFit="1" customWidth="1"/>
    <col min="45" max="45" width="10.75" bestFit="1" customWidth="1"/>
    <col min="46" max="63" width="7.83203125" bestFit="1" customWidth="1"/>
    <col min="64" max="64" width="10.75" bestFit="1" customWidth="1"/>
    <col min="65" max="79" width="7.83203125" bestFit="1" customWidth="1"/>
    <col min="80" max="80" width="10.75" bestFit="1" customWidth="1"/>
    <col min="81" max="98" width="7.83203125" bestFit="1" customWidth="1"/>
    <col min="99" max="99" width="10.75" bestFit="1" customWidth="1"/>
    <col min="100" max="117" width="7.83203125" bestFit="1" customWidth="1"/>
    <col min="118" max="118" width="10.75" bestFit="1" customWidth="1"/>
    <col min="119" max="136" width="7.83203125" bestFit="1" customWidth="1"/>
    <col min="137" max="137" width="10.75" bestFit="1" customWidth="1"/>
    <col min="138" max="155" width="7.83203125" bestFit="1" customWidth="1"/>
    <col min="156" max="156" width="10.75" bestFit="1" customWidth="1"/>
    <col min="157" max="157" width="10.25" bestFit="1" customWidth="1"/>
  </cols>
  <sheetData>
    <row r="1" spans="1:11" ht="202.5" customHeight="1" x14ac:dyDescent="0.3"/>
    <row r="6" spans="1:11" x14ac:dyDescent="0.3">
      <c r="A6" s="3" t="s">
        <v>2173</v>
      </c>
      <c r="B6" t="s">
        <v>2172</v>
      </c>
      <c r="C6" t="s">
        <v>2182</v>
      </c>
      <c r="D6" t="s">
        <v>2189</v>
      </c>
      <c r="H6" s="3" t="s">
        <v>2173</v>
      </c>
      <c r="I6" t="s">
        <v>2172</v>
      </c>
      <c r="J6" t="s">
        <v>2182</v>
      </c>
      <c r="K6" t="s">
        <v>2189</v>
      </c>
    </row>
    <row r="7" spans="1:11" x14ac:dyDescent="0.3">
      <c r="A7" s="6" t="s">
        <v>2176</v>
      </c>
      <c r="B7" s="7">
        <v>1391</v>
      </c>
      <c r="C7" s="9">
        <v>3.4516129032258065</v>
      </c>
      <c r="D7" s="7">
        <v>278.2</v>
      </c>
      <c r="H7" s="6" t="s">
        <v>2179</v>
      </c>
      <c r="I7" s="7">
        <v>207</v>
      </c>
      <c r="J7" s="9">
        <v>2.75</v>
      </c>
      <c r="K7" s="7">
        <v>41.400000000000006</v>
      </c>
    </row>
    <row r="8" spans="1:11" x14ac:dyDescent="0.3">
      <c r="A8" s="6" t="s">
        <v>2177</v>
      </c>
      <c r="B8" s="7">
        <v>1163</v>
      </c>
      <c r="C8" s="9">
        <v>2.7931034482758621</v>
      </c>
      <c r="D8" s="7">
        <v>232.60000000000002</v>
      </c>
      <c r="H8" s="6" t="s">
        <v>2180</v>
      </c>
      <c r="I8" s="7">
        <v>133</v>
      </c>
      <c r="J8" s="9">
        <v>4.5</v>
      </c>
      <c r="K8" s="7">
        <v>26.6</v>
      </c>
    </row>
    <row r="9" spans="1:11" x14ac:dyDescent="0.3">
      <c r="A9" s="6" t="s">
        <v>2178</v>
      </c>
      <c r="B9" s="7">
        <v>1262</v>
      </c>
      <c r="C9" s="9">
        <v>3.4838709677419355</v>
      </c>
      <c r="D9" s="7">
        <v>252.4</v>
      </c>
      <c r="H9" s="6" t="s">
        <v>2181</v>
      </c>
      <c r="I9" s="7">
        <v>163</v>
      </c>
      <c r="J9" s="9">
        <v>3</v>
      </c>
      <c r="K9" s="7">
        <v>32.6</v>
      </c>
    </row>
    <row r="10" spans="1:11" x14ac:dyDescent="0.3">
      <c r="A10" s="6" t="s">
        <v>2179</v>
      </c>
      <c r="B10" s="7">
        <v>1377</v>
      </c>
      <c r="C10" s="9">
        <v>3.1</v>
      </c>
      <c r="D10" s="7">
        <v>275.40000000000003</v>
      </c>
      <c r="H10" s="6" t="s">
        <v>2174</v>
      </c>
      <c r="I10" s="7">
        <v>503</v>
      </c>
      <c r="J10" s="9">
        <v>3.3846153846153846</v>
      </c>
      <c r="K10" s="7">
        <v>100.60000000000001</v>
      </c>
    </row>
    <row r="11" spans="1:11" x14ac:dyDescent="0.3">
      <c r="A11" s="6" t="s">
        <v>2180</v>
      </c>
      <c r="B11" s="7">
        <v>1504</v>
      </c>
      <c r="C11" s="9">
        <v>2.935483870967742</v>
      </c>
      <c r="D11" s="7">
        <v>300.8</v>
      </c>
    </row>
    <row r="12" spans="1:11" x14ac:dyDescent="0.3">
      <c r="A12" s="6" t="s">
        <v>2181</v>
      </c>
      <c r="B12" s="7">
        <v>1202</v>
      </c>
      <c r="C12" s="9">
        <v>2.9666666666666668</v>
      </c>
      <c r="D12" s="7">
        <v>240.4</v>
      </c>
    </row>
    <row r="13" spans="1:11" x14ac:dyDescent="0.3">
      <c r="A13" s="6" t="s">
        <v>2225</v>
      </c>
      <c r="B13" s="7">
        <v>1264</v>
      </c>
      <c r="C13" s="9">
        <v>3.5862068965517242</v>
      </c>
      <c r="D13" s="7">
        <v>252.8</v>
      </c>
    </row>
    <row r="14" spans="1:11" x14ac:dyDescent="0.3">
      <c r="A14" s="6" t="s">
        <v>2174</v>
      </c>
      <c r="B14" s="7">
        <v>9163</v>
      </c>
      <c r="C14" s="9">
        <v>3.18957345971564</v>
      </c>
      <c r="D14" s="7">
        <v>1832.6000000000001</v>
      </c>
    </row>
    <row r="34" spans="1:12" x14ac:dyDescent="0.3">
      <c r="A34" s="3" t="s">
        <v>2173</v>
      </c>
      <c r="B34" t="s">
        <v>2172</v>
      </c>
      <c r="C34" t="s">
        <v>2183</v>
      </c>
      <c r="D34" t="s">
        <v>2184</v>
      </c>
      <c r="H34" s="3" t="s">
        <v>2173</v>
      </c>
      <c r="I34" t="s">
        <v>2172</v>
      </c>
      <c r="J34" t="s">
        <v>2183</v>
      </c>
      <c r="K34" t="s">
        <v>2184</v>
      </c>
      <c r="L34" s="3"/>
    </row>
    <row r="35" spans="1:12" x14ac:dyDescent="0.3">
      <c r="A35" s="4" t="s">
        <v>2136</v>
      </c>
      <c r="B35" s="10">
        <v>1194</v>
      </c>
      <c r="C35" s="8">
        <v>0.13030666812179417</v>
      </c>
      <c r="D35" s="9">
        <v>2.7173333333333334</v>
      </c>
      <c r="H35" s="4" t="s">
        <v>2136</v>
      </c>
      <c r="I35" s="10">
        <v>503</v>
      </c>
      <c r="J35" s="8">
        <v>0.12319373010041636</v>
      </c>
      <c r="K35" s="9">
        <v>2.7576923076923077</v>
      </c>
    </row>
    <row r="36" spans="1:12" x14ac:dyDescent="0.3">
      <c r="A36" s="4" t="s">
        <v>2137</v>
      </c>
      <c r="B36" s="10">
        <v>1346</v>
      </c>
      <c r="C36" s="8">
        <v>0.14689512168503766</v>
      </c>
      <c r="D36" s="9">
        <v>3.049666666666667</v>
      </c>
      <c r="H36" s="4" t="s">
        <v>2137</v>
      </c>
      <c r="I36" s="10">
        <v>566</v>
      </c>
      <c r="J36" s="8">
        <v>0.13862356110702914</v>
      </c>
      <c r="K36" s="9">
        <v>3.074615384615385</v>
      </c>
    </row>
    <row r="37" spans="1:12" x14ac:dyDescent="0.3">
      <c r="A37" s="4" t="s">
        <v>2138</v>
      </c>
      <c r="B37" s="10">
        <v>1384</v>
      </c>
      <c r="C37" s="8">
        <v>0.15104223507584852</v>
      </c>
      <c r="D37" s="9">
        <v>3.1016129032258068</v>
      </c>
      <c r="H37" s="4" t="s">
        <v>2138</v>
      </c>
      <c r="I37" s="10">
        <v>662</v>
      </c>
      <c r="J37" s="8">
        <v>0.1621356845456772</v>
      </c>
      <c r="K37" s="9">
        <v>3.3007692307692311</v>
      </c>
    </row>
    <row r="38" spans="1:12" x14ac:dyDescent="0.3">
      <c r="A38" s="4" t="s">
        <v>2139</v>
      </c>
      <c r="B38" s="10">
        <v>1294</v>
      </c>
      <c r="C38" s="8">
        <v>0.14122012441340173</v>
      </c>
      <c r="D38" s="9">
        <v>2.5473333333333334</v>
      </c>
      <c r="H38" s="4" t="s">
        <v>2139</v>
      </c>
      <c r="I38" s="10">
        <v>576</v>
      </c>
      <c r="J38" s="8">
        <v>0.14107274063188832</v>
      </c>
      <c r="K38" s="9">
        <v>1.94</v>
      </c>
    </row>
    <row r="39" spans="1:12" x14ac:dyDescent="0.3">
      <c r="A39" s="4" t="s">
        <v>2140</v>
      </c>
      <c r="B39" s="10">
        <v>1245</v>
      </c>
      <c r="C39" s="8">
        <v>0.13587253083051401</v>
      </c>
      <c r="D39" s="9">
        <v>2.4436666666666667</v>
      </c>
      <c r="H39" s="4" t="s">
        <v>2140</v>
      </c>
      <c r="I39" s="10">
        <v>637</v>
      </c>
      <c r="J39" s="8">
        <v>0.15601273573352928</v>
      </c>
      <c r="K39" s="9">
        <v>2.3030769230769224</v>
      </c>
    </row>
    <row r="40" spans="1:12" x14ac:dyDescent="0.3">
      <c r="A40" s="4" t="s">
        <v>2141</v>
      </c>
      <c r="B40" s="10">
        <v>1415</v>
      </c>
      <c r="C40" s="8">
        <v>0.15442540652624687</v>
      </c>
      <c r="D40" s="9">
        <v>3.2356666666666665</v>
      </c>
      <c r="H40" s="4" t="s">
        <v>2141</v>
      </c>
      <c r="I40" s="10">
        <v>568</v>
      </c>
      <c r="J40" s="8">
        <v>0.13911339701200098</v>
      </c>
      <c r="K40" s="9">
        <v>3.3084615384615379</v>
      </c>
    </row>
    <row r="41" spans="1:12" x14ac:dyDescent="0.3">
      <c r="A41" s="4" t="s">
        <v>2142</v>
      </c>
      <c r="B41" s="10">
        <v>1285</v>
      </c>
      <c r="C41" s="8">
        <v>0.14023791334715704</v>
      </c>
      <c r="D41" s="9">
        <v>2.9390000000000005</v>
      </c>
      <c r="H41" s="4" t="s">
        <v>2142</v>
      </c>
      <c r="I41" s="10">
        <v>571</v>
      </c>
      <c r="J41" s="8">
        <v>0.13984815086945873</v>
      </c>
      <c r="K41" s="9">
        <v>2.4</v>
      </c>
    </row>
    <row r="42" spans="1:12" x14ac:dyDescent="0.3">
      <c r="A42" s="4" t="s">
        <v>2174</v>
      </c>
      <c r="B42" s="10">
        <v>9163</v>
      </c>
      <c r="C42" s="8">
        <v>1</v>
      </c>
      <c r="D42" s="9">
        <v>2.8631753554502386</v>
      </c>
      <c r="H42" s="4" t="s">
        <v>2174</v>
      </c>
      <c r="I42" s="10">
        <v>4083</v>
      </c>
      <c r="J42" s="8">
        <v>1</v>
      </c>
      <c r="K42" s="9">
        <v>2.726373626373626</v>
      </c>
    </row>
    <row r="46" spans="1:12" x14ac:dyDescent="0.3">
      <c r="A46" s="3" t="s">
        <v>2173</v>
      </c>
      <c r="B46" t="s">
        <v>2175</v>
      </c>
      <c r="C46" t="s">
        <v>2185</v>
      </c>
      <c r="H46" s="3" t="s">
        <v>2173</v>
      </c>
      <c r="I46" t="s">
        <v>2175</v>
      </c>
      <c r="J46" t="s">
        <v>2185</v>
      </c>
      <c r="K46" s="3"/>
      <c r="L46" s="3"/>
    </row>
    <row r="47" spans="1:12" x14ac:dyDescent="0.3">
      <c r="A47" s="4" t="s">
        <v>2145</v>
      </c>
      <c r="B47" s="10">
        <v>31</v>
      </c>
      <c r="C47" s="8">
        <v>0.14691943127962084</v>
      </c>
      <c r="H47" s="4" t="s">
        <v>2145</v>
      </c>
      <c r="I47" s="10">
        <v>17</v>
      </c>
      <c r="J47" s="8">
        <v>0.18681318681318682</v>
      </c>
    </row>
    <row r="48" spans="1:12" x14ac:dyDescent="0.3">
      <c r="A48" s="4" t="s">
        <v>2146</v>
      </c>
      <c r="B48" s="10">
        <v>43</v>
      </c>
      <c r="C48" s="8">
        <v>0.20379146919431279</v>
      </c>
      <c r="H48" s="4" t="s">
        <v>2148</v>
      </c>
      <c r="I48" s="10">
        <v>46</v>
      </c>
      <c r="J48" s="8">
        <v>0.50549450549450547</v>
      </c>
    </row>
    <row r="49" spans="1:12" x14ac:dyDescent="0.3">
      <c r="A49" s="4" t="s">
        <v>2147</v>
      </c>
      <c r="B49" s="10">
        <v>27</v>
      </c>
      <c r="C49" s="8">
        <v>0.12796208530805686</v>
      </c>
      <c r="H49" s="4" t="s">
        <v>2146</v>
      </c>
      <c r="I49" s="10">
        <v>16</v>
      </c>
      <c r="J49" s="8">
        <v>0.17582417582417584</v>
      </c>
    </row>
    <row r="50" spans="1:12" x14ac:dyDescent="0.3">
      <c r="A50" s="4" t="s">
        <v>2148</v>
      </c>
      <c r="B50" s="10">
        <v>110</v>
      </c>
      <c r="C50" s="8">
        <v>0.52132701421800953</v>
      </c>
      <c r="H50" s="4" t="s">
        <v>2147</v>
      </c>
      <c r="I50" s="10">
        <v>12</v>
      </c>
      <c r="J50" s="8">
        <v>0.13186813186813187</v>
      </c>
    </row>
    <row r="51" spans="1:12" x14ac:dyDescent="0.3">
      <c r="A51" s="4" t="s">
        <v>2174</v>
      </c>
      <c r="B51" s="10">
        <v>211</v>
      </c>
      <c r="C51" s="8">
        <v>1</v>
      </c>
      <c r="H51" s="4" t="s">
        <v>2174</v>
      </c>
      <c r="I51" s="10">
        <v>91</v>
      </c>
      <c r="J51" s="8">
        <v>1</v>
      </c>
    </row>
    <row r="52" spans="1:12" x14ac:dyDescent="0.3">
      <c r="A52" s="11"/>
      <c r="B52" s="10"/>
      <c r="C52" s="8"/>
      <c r="H52" s="11"/>
      <c r="I52" s="10"/>
      <c r="J52" s="8"/>
    </row>
    <row r="53" spans="1:12" x14ac:dyDescent="0.3">
      <c r="A53" s="11"/>
      <c r="B53" s="10"/>
      <c r="C53" s="8"/>
      <c r="H53" s="11"/>
      <c r="I53" s="10"/>
      <c r="J53" s="8"/>
    </row>
    <row r="55" spans="1:12" x14ac:dyDescent="0.3">
      <c r="A55" s="3" t="s">
        <v>2173</v>
      </c>
      <c r="B55" t="s">
        <v>2175</v>
      </c>
      <c r="C55" t="s">
        <v>2185</v>
      </c>
      <c r="H55" s="3" t="s">
        <v>2173</v>
      </c>
      <c r="I55" t="s">
        <v>2175</v>
      </c>
      <c r="J55" t="s">
        <v>2185</v>
      </c>
      <c r="L55" s="3"/>
    </row>
    <row r="56" spans="1:12" x14ac:dyDescent="0.3">
      <c r="A56" s="4" t="s">
        <v>21</v>
      </c>
      <c r="B56" s="10">
        <v>56</v>
      </c>
      <c r="C56" s="8">
        <v>0.26540284360189575</v>
      </c>
      <c r="H56" s="4" t="s">
        <v>158</v>
      </c>
      <c r="I56" s="10">
        <v>13</v>
      </c>
      <c r="J56" s="8">
        <v>1</v>
      </c>
    </row>
    <row r="57" spans="1:12" x14ac:dyDescent="0.3">
      <c r="A57" s="4" t="s">
        <v>158</v>
      </c>
      <c r="B57" s="10">
        <v>155</v>
      </c>
      <c r="C57" s="8">
        <v>0.7345971563981043</v>
      </c>
      <c r="H57" s="4" t="s">
        <v>2174</v>
      </c>
      <c r="I57" s="10">
        <v>13</v>
      </c>
      <c r="J57" s="8">
        <v>1</v>
      </c>
    </row>
    <row r="58" spans="1:12" x14ac:dyDescent="0.3">
      <c r="A58" s="4" t="s">
        <v>2174</v>
      </c>
      <c r="B58" s="10">
        <v>211</v>
      </c>
      <c r="C58" s="8">
        <v>1</v>
      </c>
    </row>
  </sheetData>
  <pageMargins left="0.70866141732283472" right="0.70866141732283472" top="0.74803149606299213" bottom="0.74803149606299213" header="0.31496062992125984" footer="0.31496062992125984"/>
  <pageSetup paperSize="9" orientation="portrait" r:id="rId9"/>
  <drawing r:id="rId10"/>
  <extLst>
    <ext xmlns:x14="http://schemas.microsoft.com/office/spreadsheetml/2009/9/main" uri="{A8765BA9-456A-4dab-B4F3-ACF838C121DE}">
      <x14:slicerList>
        <x14:slicer r:id="rId11"/>
      </x14:slicerList>
    </ext>
    <ext xmlns:x15="http://schemas.microsoft.com/office/spreadsheetml/2010/11/main" uri="{7E03D99C-DC04-49d9-9315-930204A7B6E9}">
      <x15:timelineRefs>
        <x15:timelineRef r:id="rId12"/>
      </x15:timelineRef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outlinePr summaryBelow="0" summaryRight="0"/>
  </sheetPr>
  <dimension ref="A5:I59"/>
  <sheetViews>
    <sheetView tabSelected="1" zoomScale="70" zoomScaleNormal="70" workbookViewId="0">
      <selection activeCell="F18" sqref="F18"/>
    </sheetView>
  </sheetViews>
  <sheetFormatPr defaultColWidth="12.6640625" defaultRowHeight="15" customHeight="1" x14ac:dyDescent="0.35"/>
  <cols>
    <col min="1" max="1" width="45.1640625" style="138" customWidth="1"/>
    <col min="2" max="9" width="14.33203125" style="138" customWidth="1"/>
    <col min="10" max="16384" width="12.6640625" style="138"/>
  </cols>
  <sheetData>
    <row r="5" spans="1:9" ht="15" customHeight="1" x14ac:dyDescent="0.35">
      <c r="A5" s="136" t="s">
        <v>2130</v>
      </c>
      <c r="B5" s="148">
        <v>43831</v>
      </c>
      <c r="C5" s="148">
        <v>43862</v>
      </c>
      <c r="D5" s="148">
        <v>43891</v>
      </c>
      <c r="E5" s="148">
        <v>43922</v>
      </c>
      <c r="F5" s="148">
        <v>43952</v>
      </c>
      <c r="G5" s="148">
        <v>43983</v>
      </c>
      <c r="H5" s="148">
        <v>44013</v>
      </c>
      <c r="I5" s="137" t="s">
        <v>2174</v>
      </c>
    </row>
    <row r="6" spans="1:9" ht="15" customHeight="1" x14ac:dyDescent="0.35">
      <c r="A6" s="136" t="s">
        <v>2172</v>
      </c>
      <c r="B6" s="139">
        <f>SUMIFS(Table4[Total Order Amount],Table4[[Order Date]:[Order Date]],"&gt;"&amp;EOMONTH(B$5,-1),Table4[[Order Date]:[Order Date]],"&lt;="&amp;EOMONTH(B$5,0))</f>
        <v>1391</v>
      </c>
      <c r="C6" s="139">
        <f>SUMIFS(Table4[Total Order Amount],Table4[[Order Date]:[Order Date]],"&gt;"&amp;EOMONTH(C$5,-1),Table4[[Order Date]:[Order Date]],"&lt;="&amp;EOMONTH(C$5,0))</f>
        <v>1163</v>
      </c>
      <c r="D6" s="139">
        <f>SUMIFS(Table4[Total Order Amount],Table4[[Order Date]:[Order Date]],"&gt;"&amp;EOMONTH(D$5,-1),Table4[[Order Date]:[Order Date]],"&lt;="&amp;EOMONTH(D$5,0))</f>
        <v>1262</v>
      </c>
      <c r="E6" s="139">
        <f>SUMIFS(Table4[Total Order Amount],Table4[[Order Date]:[Order Date]],"&gt;"&amp;EOMONTH(E$5,-1),Table4[[Order Date]:[Order Date]],"&lt;="&amp;EOMONTH(E$5,0))</f>
        <v>1377</v>
      </c>
      <c r="F6" s="139">
        <f>SUMIFS(Table4[Total Order Amount],Table4[[Order Date]:[Order Date]],"&gt;"&amp;EOMONTH(F$5,-1),Table4[[Order Date]:[Order Date]],"&lt;="&amp;EOMONTH(F$5,0))</f>
        <v>1504</v>
      </c>
      <c r="G6" s="139">
        <f>SUMIFS(Table4[Total Order Amount],Table4[[Order Date]:[Order Date]],"&gt;"&amp;EOMONTH(G$5,-1),Table4[[Order Date]:[Order Date]],"&lt;="&amp;EOMONTH(G$5,0))</f>
        <v>1202</v>
      </c>
      <c r="H6" s="139">
        <f>SUMIFS(Table4[Total Order Amount],Table4[[Order Date]:[Order Date]],"&gt;"&amp;EOMONTH(H$5,-1),Table4[[Order Date]:[Order Date]],"&lt;="&amp;EOMONTH(H$5,0))</f>
        <v>1264</v>
      </c>
      <c r="I6" s="140">
        <f>SUM(B6:H6)</f>
        <v>9163</v>
      </c>
    </row>
    <row r="7" spans="1:9" ht="15" customHeight="1" x14ac:dyDescent="0.35">
      <c r="A7" s="136" t="s">
        <v>2182</v>
      </c>
      <c r="B7" s="141">
        <f>AVERAGEIFS(Table4[Satisfaction Level (1 to 5)],Table4[[Order Date]:[Order Date]],"&gt;"&amp;EOMONTH(B$5,-1),Table4[[Order Date]:[Order Date]],"&lt;="&amp;EOMONTH(B$5,0))</f>
        <v>3.4516129032258065</v>
      </c>
      <c r="C7" s="141">
        <f>AVERAGEIFS(Table4[Satisfaction Level (1 to 5)],Table4[[Order Date]:[Order Date]],"&gt;"&amp;EOMONTH(C$5,-1),Table4[[Order Date]:[Order Date]],"&lt;="&amp;EOMONTH(C$5,0))</f>
        <v>2.7931034482758621</v>
      </c>
      <c r="D7" s="141">
        <f>AVERAGEIFS(Table4[Satisfaction Level (1 to 5)],Table4[[Order Date]:[Order Date]],"&gt;"&amp;EOMONTH(D$5,-1),Table4[[Order Date]:[Order Date]],"&lt;="&amp;EOMONTH(D$5,0))</f>
        <v>3.4838709677419355</v>
      </c>
      <c r="E7" s="141">
        <f>AVERAGEIFS(Table4[Satisfaction Level (1 to 5)],Table4[[Order Date]:[Order Date]],"&gt;"&amp;EOMONTH(E$5,-1),Table4[[Order Date]:[Order Date]],"&lt;="&amp;EOMONTH(E$5,0))</f>
        <v>3.1</v>
      </c>
      <c r="F7" s="141">
        <f>AVERAGEIFS(Table4[Satisfaction Level (1 to 5)],Table4[[Order Date]:[Order Date]],"&gt;"&amp;EOMONTH(F$5,-1),Table4[[Order Date]:[Order Date]],"&lt;="&amp;EOMONTH(F$5,0))</f>
        <v>2.935483870967742</v>
      </c>
      <c r="G7" s="141">
        <f>AVERAGEIFS(Table4[Satisfaction Level (1 to 5)],Table4[[Order Date]:[Order Date]],"&gt;"&amp;EOMONTH(G$5,-1),Table4[[Order Date]:[Order Date]],"&lt;="&amp;EOMONTH(G$5,0))</f>
        <v>2.9666666666666668</v>
      </c>
      <c r="H7" s="141">
        <f>AVERAGEIFS(Table4[Satisfaction Level (1 to 5)],Table4[[Order Date]:[Order Date]],"&gt;"&amp;EOMONTH(H$5,-1),Table4[[Order Date]:[Order Date]],"&lt;="&amp;EOMONTH(H$5,0))</f>
        <v>3.5862068965517242</v>
      </c>
      <c r="I7" s="142">
        <f>AVERAGE(Table4[Satisfaction Level (1 to 5)])</f>
        <v>3.18957345971564</v>
      </c>
    </row>
    <row r="8" spans="1:9" ht="15" customHeight="1" x14ac:dyDescent="0.35">
      <c r="A8" s="136" t="s">
        <v>2189</v>
      </c>
      <c r="B8" s="139">
        <f>B6*0.2</f>
        <v>278.2</v>
      </c>
      <c r="C8" s="139">
        <f>C6*0.2</f>
        <v>232.60000000000002</v>
      </c>
      <c r="D8" s="139">
        <f>D6*0.2</f>
        <v>252.4</v>
      </c>
      <c r="E8" s="139">
        <f>E6*0.2</f>
        <v>275.40000000000003</v>
      </c>
      <c r="F8" s="139">
        <f>F6*0.2</f>
        <v>300.8</v>
      </c>
      <c r="G8" s="139">
        <f>G6*0.2</f>
        <v>240.4</v>
      </c>
      <c r="H8" s="139">
        <f>H6*0.2</f>
        <v>252.8</v>
      </c>
      <c r="I8" s="140">
        <f>I6*0.2</f>
        <v>1832.6000000000001</v>
      </c>
    </row>
    <row r="10" spans="1:9" ht="15" customHeight="1" x14ac:dyDescent="0.35">
      <c r="A10" s="149">
        <v>2</v>
      </c>
    </row>
    <row r="12" spans="1:9" ht="15" customHeight="1" x14ac:dyDescent="0.35">
      <c r="A12" s="150" t="str" cm="1">
        <f t="array" ref="A12">INDEX(A$6:A$8,$A$10)</f>
        <v>Average of Satisfaction Level (1 to 5)</v>
      </c>
      <c r="B12" s="151" cm="1">
        <f t="array" ref="B12">INDEX(B$6:B$8,$A$10)</f>
        <v>3.4516129032258065</v>
      </c>
      <c r="C12" s="151" cm="1">
        <f t="array" ref="C12">INDEX(C$6:C$8,$A$10)</f>
        <v>2.7931034482758621</v>
      </c>
      <c r="D12" s="151" cm="1">
        <f t="array" ref="D12">INDEX(D$6:D$8,$A$10)</f>
        <v>3.4838709677419355</v>
      </c>
      <c r="E12" s="151" cm="1">
        <f t="array" ref="E12">INDEX(E$6:E$8,$A$10)</f>
        <v>3.1</v>
      </c>
      <c r="F12" s="151" cm="1">
        <f t="array" ref="F12">INDEX(F$6:F$8,$A$10)</f>
        <v>2.935483870967742</v>
      </c>
      <c r="G12" s="151" cm="1">
        <f t="array" ref="G12">INDEX(G$6:G$8,$A$10)</f>
        <v>2.9666666666666668</v>
      </c>
      <c r="H12" s="151" cm="1">
        <f t="array" ref="H12">INDEX(H$6:H$8,$A$10)</f>
        <v>3.5862068965517242</v>
      </c>
    </row>
    <row r="14" spans="1:9" ht="15" customHeight="1" x14ac:dyDescent="0.35">
      <c r="A14" s="152">
        <v>1</v>
      </c>
    </row>
    <row r="16" spans="1:9" ht="15" customHeight="1" x14ac:dyDescent="0.35">
      <c r="A16" s="153" t="str" cm="1">
        <f t="array" ref="A16">INDEX(A$6:A$8,$A$14)</f>
        <v>Sum of Total Order Amount</v>
      </c>
      <c r="B16" s="154" cm="1">
        <f t="array" ref="B16">INDEX(B$6:B$8,$A$14)</f>
        <v>1391</v>
      </c>
      <c r="C16" s="154" cm="1">
        <f t="array" ref="C16">INDEX(C$6:C$8,$A$14)</f>
        <v>1163</v>
      </c>
      <c r="D16" s="154" cm="1">
        <f t="array" ref="D16">INDEX(D$6:D$8,$A$14)</f>
        <v>1262</v>
      </c>
      <c r="E16" s="154" cm="1">
        <f t="array" ref="E16">INDEX(E$6:E$8,$A$14)</f>
        <v>1377</v>
      </c>
      <c r="F16" s="154" cm="1">
        <f t="array" ref="F16">INDEX(F$6:F$8,$A$14)</f>
        <v>1504</v>
      </c>
      <c r="G16" s="154" cm="1">
        <f t="array" ref="G16">INDEX(G$6:G$8,$A$14)</f>
        <v>1202</v>
      </c>
      <c r="H16" s="154" cm="1">
        <f t="array" ref="H16">INDEX(H$6:H$8,$A$14)</f>
        <v>1264</v>
      </c>
    </row>
    <row r="19" spans="1:1" ht="15" customHeight="1" x14ac:dyDescent="0.35">
      <c r="A19" s="138" t="str">
        <f>"Comparison "&amp;A12&amp;" &amp; "&amp;A16</f>
        <v>Comparison Average of Satisfaction Level (1 to 5) &amp; Sum of Total Order Amount</v>
      </c>
    </row>
    <row r="38" spans="1:9" ht="15" customHeight="1" x14ac:dyDescent="0.35">
      <c r="A38" s="136" t="s">
        <v>2173</v>
      </c>
      <c r="B38" s="136" t="s">
        <v>2136</v>
      </c>
      <c r="C38" s="136" t="s">
        <v>2137</v>
      </c>
      <c r="D38" s="136" t="s">
        <v>2138</v>
      </c>
      <c r="E38" s="136" t="s">
        <v>2139</v>
      </c>
      <c r="F38" s="136" t="s">
        <v>2140</v>
      </c>
      <c r="G38" s="136" t="s">
        <v>2141</v>
      </c>
      <c r="H38" s="136" t="s">
        <v>2142</v>
      </c>
      <c r="I38" s="136" t="s">
        <v>2174</v>
      </c>
    </row>
    <row r="39" spans="1:9" ht="15" customHeight="1" x14ac:dyDescent="0.35">
      <c r="A39" s="136" t="s">
        <v>2172</v>
      </c>
      <c r="B39" s="139">
        <f>SUMIFS(Table4[Total Order Amount],Table4[Day of the week],'DASH 3 - BASED ON PT'!B$38)</f>
        <v>1194</v>
      </c>
      <c r="C39" s="139">
        <f>SUMIFS(Table4[Total Order Amount],Table4[Day of the week],'DASH 3 - BASED ON PT'!C$38)</f>
        <v>1346</v>
      </c>
      <c r="D39" s="139">
        <f>SUMIFS(Table4[Total Order Amount],Table4[Day of the week],'DASH 3 - BASED ON PT'!D$38)</f>
        <v>1384</v>
      </c>
      <c r="E39" s="139">
        <f>SUMIFS(Table4[Total Order Amount],Table4[Day of the week],'DASH 3 - BASED ON PT'!E$38)</f>
        <v>1294</v>
      </c>
      <c r="F39" s="139">
        <f>SUMIFS(Table4[Total Order Amount],Table4[Day of the week],'DASH 3 - BASED ON PT'!F$38)</f>
        <v>1245</v>
      </c>
      <c r="G39" s="139">
        <f>SUMIFS(Table4[Total Order Amount],Table4[Day of the week],'DASH 3 - BASED ON PT'!G$38)</f>
        <v>1415</v>
      </c>
      <c r="H39" s="139">
        <f>SUMIFS(Table4[Total Order Amount],Table4[Day of the week],'DASH 3 - BASED ON PT'!H$38)</f>
        <v>1285</v>
      </c>
      <c r="I39" s="140">
        <f>SUM(B39:H39)</f>
        <v>9163</v>
      </c>
    </row>
    <row r="40" spans="1:9" ht="15" customHeight="1" x14ac:dyDescent="0.35">
      <c r="A40" s="136" t="s">
        <v>2183</v>
      </c>
      <c r="B40" s="144">
        <f>B39/$I$39</f>
        <v>0.13030666812179417</v>
      </c>
      <c r="C40" s="144">
        <f>C39/$I$39</f>
        <v>0.14689512168503766</v>
      </c>
      <c r="D40" s="144">
        <f>D39/$I$39</f>
        <v>0.15104223507584852</v>
      </c>
      <c r="E40" s="144">
        <f>E39/$I$39</f>
        <v>0.14122012441340173</v>
      </c>
      <c r="F40" s="144">
        <f>F39/$I$39</f>
        <v>0.13587253083051401</v>
      </c>
      <c r="G40" s="144">
        <f>G39/$I$39</f>
        <v>0.15442540652624687</v>
      </c>
      <c r="H40" s="144">
        <f>H39/$I$39</f>
        <v>0.14023791334715704</v>
      </c>
      <c r="I40" s="145">
        <f>I39/$I$39</f>
        <v>1</v>
      </c>
    </row>
    <row r="41" spans="1:9" ht="15" customHeight="1" x14ac:dyDescent="0.35">
      <c r="A41" s="136" t="s">
        <v>2184</v>
      </c>
      <c r="B41" s="141">
        <f>AVERAGEIF(Table4[Day of the week],'DASH 3 - BASED ON PT'!B$38,Table4[Distance Restaurant To Customer Address In KM])</f>
        <v>2.7173333333333334</v>
      </c>
      <c r="C41" s="141">
        <f>AVERAGEIF(Table4[Day of the week],'DASH 3 - BASED ON PT'!C$38,Table4[Distance Restaurant To Customer Address In KM])</f>
        <v>3.049666666666667</v>
      </c>
      <c r="D41" s="141">
        <f>AVERAGEIF(Table4[Day of the week],'DASH 3 - BASED ON PT'!D$38,Table4[Distance Restaurant To Customer Address In KM])</f>
        <v>3.1016129032258068</v>
      </c>
      <c r="E41" s="141">
        <f>AVERAGEIF(Table4[Day of the week],'DASH 3 - BASED ON PT'!E$38,Table4[Distance Restaurant To Customer Address In KM])</f>
        <v>2.5473333333333334</v>
      </c>
      <c r="F41" s="141">
        <f>AVERAGEIF(Table4[Day of the week],'DASH 3 - BASED ON PT'!F$38,Table4[Distance Restaurant To Customer Address In KM])</f>
        <v>2.4436666666666667</v>
      </c>
      <c r="G41" s="141">
        <f>AVERAGEIF(Table4[Day of the week],'DASH 3 - BASED ON PT'!G$38,Table4[Distance Restaurant To Customer Address In KM])</f>
        <v>3.2356666666666665</v>
      </c>
      <c r="H41" s="141">
        <f>AVERAGEIF(Table4[Day of the week],'DASH 3 - BASED ON PT'!H$38,Table4[Distance Restaurant To Customer Address In KM])</f>
        <v>2.9390000000000005</v>
      </c>
      <c r="I41" s="142">
        <f>AVERAGE(Table4[Distance Restaurant To Customer Address In KM])</f>
        <v>2.8631753554502368</v>
      </c>
    </row>
    <row r="46" spans="1:9" ht="15" customHeight="1" x14ac:dyDescent="0.35">
      <c r="A46" s="136" t="s">
        <v>2173</v>
      </c>
      <c r="B46" s="136" t="s">
        <v>2145</v>
      </c>
      <c r="C46" s="136" t="s">
        <v>2146</v>
      </c>
      <c r="D46" s="136" t="s">
        <v>2147</v>
      </c>
      <c r="E46" s="136" t="s">
        <v>2148</v>
      </c>
      <c r="F46" s="136" t="s">
        <v>2174</v>
      </c>
    </row>
    <row r="47" spans="1:9" ht="15" customHeight="1" x14ac:dyDescent="0.35">
      <c r="A47" s="136" t="s">
        <v>2175</v>
      </c>
      <c r="B47" s="143">
        <f>COUNTIF(Table4[Shift],'DASH 3 - BASED ON PT'!B$46)</f>
        <v>31</v>
      </c>
      <c r="C47" s="143">
        <f>COUNTIF(Table4[Shift],'DASH 3 - BASED ON PT'!C$46)</f>
        <v>43</v>
      </c>
      <c r="D47" s="143">
        <f>COUNTIF(Table4[Shift],'DASH 3 - BASED ON PT'!D$46)</f>
        <v>27</v>
      </c>
      <c r="E47" s="143">
        <f>COUNTIF(Table4[Shift],'DASH 3 - BASED ON PT'!E$46)</f>
        <v>110</v>
      </c>
      <c r="F47" s="136">
        <f>SUM(B47:E47)</f>
        <v>211</v>
      </c>
    </row>
    <row r="48" spans="1:9" ht="15" customHeight="1" x14ac:dyDescent="0.35">
      <c r="A48" s="136" t="s">
        <v>2185</v>
      </c>
      <c r="B48" s="144">
        <f>B47/$F$47</f>
        <v>0.14691943127962084</v>
      </c>
      <c r="C48" s="144">
        <f>C47/$F$47</f>
        <v>0.20379146919431279</v>
      </c>
      <c r="D48" s="144">
        <f>D47/$F$47</f>
        <v>0.12796208530805686</v>
      </c>
      <c r="E48" s="144">
        <f>E47/$F$47</f>
        <v>0.52132701421800953</v>
      </c>
      <c r="F48" s="145">
        <f>F47/$F$47</f>
        <v>1</v>
      </c>
    </row>
    <row r="52" spans="1:3" ht="15" customHeight="1" x14ac:dyDescent="0.35">
      <c r="A52" s="146"/>
      <c r="C52" s="147"/>
    </row>
    <row r="53" spans="1:3" ht="15" customHeight="1" x14ac:dyDescent="0.35">
      <c r="A53" s="146"/>
      <c r="C53" s="147"/>
    </row>
    <row r="55" spans="1:3" ht="15" customHeight="1" x14ac:dyDescent="0.35">
      <c r="A55" s="146"/>
      <c r="C55" s="147"/>
    </row>
    <row r="57" spans="1:3" ht="15" customHeight="1" x14ac:dyDescent="0.35">
      <c r="A57" s="146"/>
      <c r="C57" s="147"/>
    </row>
    <row r="59" spans="1:3" ht="15" customHeight="1" x14ac:dyDescent="0.35">
      <c r="A59" s="146"/>
      <c r="C59" s="147"/>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6" r:id="rId3" name="Drop Down 2">
              <controlPr defaultSize="0" autoLine="0" autoPict="0">
                <anchor moveWithCells="1">
                  <from>
                    <xdr:col>2</xdr:col>
                    <xdr:colOff>0</xdr:colOff>
                    <xdr:row>9</xdr:row>
                    <xdr:rowOff>0</xdr:rowOff>
                  </from>
                  <to>
                    <xdr:col>5</xdr:col>
                    <xdr:colOff>0</xdr:colOff>
                    <xdr:row>10</xdr:row>
                    <xdr:rowOff>0</xdr:rowOff>
                  </to>
                </anchor>
              </controlPr>
            </control>
          </mc:Choice>
        </mc:AlternateContent>
        <mc:AlternateContent xmlns:mc="http://schemas.openxmlformats.org/markup-compatibility/2006">
          <mc:Choice Requires="x14">
            <control shapeId="11267" r:id="rId4" name="Drop Down 3">
              <controlPr defaultSize="0" autoLine="0" autoPict="0">
                <anchor moveWithCells="1">
                  <from>
                    <xdr:col>2</xdr:col>
                    <xdr:colOff>0</xdr:colOff>
                    <xdr:row>13</xdr:row>
                    <xdr:rowOff>0</xdr:rowOff>
                  </from>
                  <to>
                    <xdr:col>5</xdr:col>
                    <xdr:colOff>0</xdr:colOff>
                    <xdr:row>14</xdr:row>
                    <xdr:rowOff>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outlinePr summaryBelow="0" summaryRight="0"/>
  </sheetPr>
  <dimension ref="A1"/>
  <sheetViews>
    <sheetView workbookViewId="0">
      <selection activeCell="H2" sqref="H2"/>
    </sheetView>
  </sheetViews>
  <sheetFormatPr defaultColWidth="12.6640625" defaultRowHeight="15"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outlinePr summaryBelow="0" summaryRight="0"/>
  </sheetPr>
  <dimension ref="A1"/>
  <sheetViews>
    <sheetView workbookViewId="0">
      <selection activeCell="M2" sqref="A1:XFD1048576"/>
    </sheetView>
  </sheetViews>
  <sheetFormatPr defaultColWidth="12.6640625" defaultRowHeig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ALL ORDERS</vt:lpstr>
      <vt:lpstr>CUSTOMERS</vt:lpstr>
      <vt:lpstr>RESTAURANTS</vt:lpstr>
      <vt:lpstr>DRIVERS</vt:lpstr>
      <vt:lpstr>ORDER DETAILS</vt:lpstr>
      <vt:lpstr>LISTS &amp; METRICS</vt:lpstr>
      <vt:lpstr>DATEDIF</vt:lpstr>
      <vt:lpstr>DASH 1 - KPI</vt:lpstr>
      <vt:lpstr>DASH 2 - TOP PERF</vt:lpstr>
      <vt:lpstr>PIVOT TABLES</vt:lpstr>
      <vt:lpstr>DASH 3 - BASED ON PT</vt:lpstr>
      <vt:lpstr>INTERACTIVE MAP</vt:lpstr>
      <vt:lpstr>POWER QUERY</vt:lpstr>
      <vt:lpstr>'PIVOT TABLES'!Print_Titles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El Aoufir</dc:creator>
  <cp:lastModifiedBy>EL AOUFIR Laura</cp:lastModifiedBy>
  <dcterms:created xsi:type="dcterms:W3CDTF">2020-09-14T20:11:22Z</dcterms:created>
  <dcterms:modified xsi:type="dcterms:W3CDTF">2020-10-03T16:45:49Z</dcterms:modified>
</cp:coreProperties>
</file>