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Борис\Desktop\ВКИАД_ЛР3 Борисенко\"/>
    </mc:Choice>
  </mc:AlternateContent>
  <bookViews>
    <workbookView xWindow="0" yWindow="0" windowWidth="20490" windowHeight="7620"/>
  </bookViews>
  <sheets>
    <sheet name="ВКИАД_ЛР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 a="1"/>
  <c r="I18" i="1" s="1"/>
  <c r="J18" i="1" l="1"/>
  <c r="J17" i="1"/>
  <c r="J16" i="1"/>
  <c r="D18" i="1"/>
  <c r="D16" i="1"/>
  <c r="D19" i="1"/>
  <c r="D17" i="1"/>
  <c r="K10" i="1"/>
  <c r="L9" i="1"/>
  <c r="L8" i="1"/>
  <c r="N14" i="1"/>
  <c r="N15" i="1"/>
  <c r="N16" i="1"/>
  <c r="N17" i="1"/>
  <c r="N13" i="1"/>
  <c r="M17" i="1"/>
  <c r="M13" i="1"/>
  <c r="M14" i="1"/>
  <c r="M15" i="1"/>
  <c r="M16" i="1"/>
  <c r="L17" i="1"/>
  <c r="L14" i="1"/>
  <c r="L15" i="1"/>
  <c r="L16" i="1"/>
  <c r="L13" i="1"/>
  <c r="N10" i="1"/>
  <c r="M10" i="1"/>
  <c r="N9" i="1"/>
  <c r="M9" i="1"/>
  <c r="N8" i="1"/>
  <c r="M8" i="1"/>
  <c r="N7" i="1"/>
  <c r="M7" i="1"/>
  <c r="N6" i="1"/>
  <c r="M6" i="1"/>
  <c r="L6" i="1"/>
  <c r="L7" i="1" s="1"/>
  <c r="G19" i="1" l="1"/>
  <c r="H19" i="1"/>
  <c r="G18" i="1"/>
  <c r="H18" i="1"/>
  <c r="G17" i="1"/>
  <c r="H17" i="1"/>
  <c r="L4" i="1" l="1"/>
  <c r="M4" i="1" s="1"/>
  <c r="L3" i="1"/>
  <c r="M3" i="1" s="1"/>
  <c r="L5" i="1"/>
  <c r="M5" i="1" s="1"/>
</calcChain>
</file>

<file path=xl/sharedStrings.xml><?xml version="1.0" encoding="utf-8"?>
<sst xmlns="http://schemas.openxmlformats.org/spreadsheetml/2006/main" count="34" uniqueCount="30">
  <si>
    <t>x</t>
  </si>
  <si>
    <t>y</t>
  </si>
  <si>
    <t>Интервалы значений признака-фактора</t>
  </si>
  <si>
    <t>Число единиц, входящих в интервал</t>
  </si>
  <si>
    <t>Удельный вес единиц, входящих в интервал, в общем их числе, %</t>
  </si>
  <si>
    <t>Удельный вес единиц, входящих в интервал, при нормальной распределении, %</t>
  </si>
  <si>
    <t>(х*- сигм, х* + сигм)</t>
  </si>
  <si>
    <t>(х*- 2сигм, х* + 2сигм)</t>
  </si>
  <si>
    <t>(х*- 3сигм, х* + 3сигм)</t>
  </si>
  <si>
    <t>х*</t>
  </si>
  <si>
    <t>сигм</t>
  </si>
  <si>
    <t>начало</t>
  </si>
  <si>
    <t>конец</t>
  </si>
  <si>
    <t>Количество групп</t>
  </si>
  <si>
    <t>Размер</t>
  </si>
  <si>
    <t>Интервалы</t>
  </si>
  <si>
    <t>Число вариант, попавших в i-ый интервал</t>
  </si>
  <si>
    <t>Cумма результирующего фактора i-ого интервала</t>
  </si>
  <si>
    <t>Средняя величина результирующего фактора в группе</t>
  </si>
  <si>
    <t>[63, 72)</t>
  </si>
  <si>
    <t>[72, 81)</t>
  </si>
  <si>
    <t>[81, 90)</t>
  </si>
  <si>
    <t>[90, 99)</t>
  </si>
  <si>
    <t>[99, 108]</t>
  </si>
  <si>
    <t>Коэффициент корреляции</t>
  </si>
  <si>
    <t>t расч (alfa = 0,01)</t>
  </si>
  <si>
    <t>t табл = 2,583(+)</t>
  </si>
  <si>
    <t>y*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</si>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</sst>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/>
    </xf>
    <xf numFmtId="0" fontId="2" fillId="2" borderId="1" xfId="1"/>
    <xf numFmtId="9" fontId="2" fillId="2" borderId="1" xfId="1" applyNumberFormat="1"/>
    <xf numFmtId="0" fontId="2" fillId="2" borderId="1" xfId="1" applyAlignment="1">
      <alignment horizontal="center" vertical="center"/>
    </xf>
    <xf numFmtId="0" fontId="1" fillId="5" borderId="0" xfId="4" applyBorder="1" applyAlignment="1">
      <alignment horizontal="center" vertical="center" wrapText="1"/>
    </xf>
    <xf numFmtId="0" fontId="1" fillId="5" borderId="0" xfId="4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6" borderId="0" xfId="5" applyAlignment="1">
      <alignment horizontal="center"/>
    </xf>
    <xf numFmtId="2" fontId="1" fillId="6" borderId="0" xfId="5" applyNumberFormat="1" applyAlignment="1">
      <alignment horizontal="center"/>
    </xf>
  </cellXfs>
  <cellStyles count="6">
    <cellStyle name="20% — акцент1" xfId="2" builtinId="30"/>
    <cellStyle name="40% — акцент2" xfId="3" builtinId="35"/>
    <cellStyle name="40% — акцент4" xfId="4" builtinId="43"/>
    <cellStyle name="40% — акцент6" xfId="5" builtinId="51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рассеивания(корреляционное поле)</a:t>
            </a:r>
            <a:endParaRPr lang="ru-RU"/>
          </a:p>
        </c:rich>
      </c:tx>
      <c:layout>
        <c:manualLayout>
          <c:xMode val="edge"/>
          <c:yMode val="edge"/>
          <c:x val="0.157345572917046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914303975447359"/>
                  <c:y val="-0.21630855465100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ВКИАД_ЛР3!$A$2:$A$19</c:f>
              <c:numCache>
                <c:formatCode>General</c:formatCode>
                <c:ptCount val="18"/>
                <c:pt idx="0">
                  <c:v>91</c:v>
                </c:pt>
                <c:pt idx="1">
                  <c:v>103</c:v>
                </c:pt>
                <c:pt idx="2">
                  <c:v>84</c:v>
                </c:pt>
                <c:pt idx="3">
                  <c:v>82</c:v>
                </c:pt>
                <c:pt idx="4">
                  <c:v>97</c:v>
                </c:pt>
                <c:pt idx="5">
                  <c:v>63</c:v>
                </c:pt>
                <c:pt idx="6">
                  <c:v>92</c:v>
                </c:pt>
                <c:pt idx="7">
                  <c:v>74</c:v>
                </c:pt>
                <c:pt idx="8">
                  <c:v>78</c:v>
                </c:pt>
                <c:pt idx="9">
                  <c:v>77</c:v>
                </c:pt>
                <c:pt idx="10">
                  <c:v>85</c:v>
                </c:pt>
                <c:pt idx="11">
                  <c:v>103</c:v>
                </c:pt>
                <c:pt idx="12">
                  <c:v>79</c:v>
                </c:pt>
                <c:pt idx="13">
                  <c:v>83</c:v>
                </c:pt>
                <c:pt idx="14">
                  <c:v>108</c:v>
                </c:pt>
                <c:pt idx="15">
                  <c:v>91</c:v>
                </c:pt>
                <c:pt idx="16">
                  <c:v>83</c:v>
                </c:pt>
                <c:pt idx="17">
                  <c:v>68</c:v>
                </c:pt>
              </c:numCache>
            </c:numRef>
          </c:xVal>
          <c:yVal>
            <c:numRef>
              <c:f>ВКИАД_ЛР3!$B$2:$B$19</c:f>
              <c:numCache>
                <c:formatCode>General</c:formatCode>
                <c:ptCount val="18"/>
                <c:pt idx="0">
                  <c:v>25</c:v>
                </c:pt>
                <c:pt idx="1">
                  <c:v>24</c:v>
                </c:pt>
                <c:pt idx="2">
                  <c:v>30</c:v>
                </c:pt>
                <c:pt idx="3">
                  <c:v>27</c:v>
                </c:pt>
                <c:pt idx="4">
                  <c:v>23</c:v>
                </c:pt>
                <c:pt idx="5">
                  <c:v>41</c:v>
                </c:pt>
                <c:pt idx="6">
                  <c:v>23</c:v>
                </c:pt>
                <c:pt idx="7">
                  <c:v>31</c:v>
                </c:pt>
                <c:pt idx="8">
                  <c:v>30</c:v>
                </c:pt>
                <c:pt idx="9">
                  <c:v>28</c:v>
                </c:pt>
                <c:pt idx="10">
                  <c:v>26</c:v>
                </c:pt>
                <c:pt idx="11">
                  <c:v>20</c:v>
                </c:pt>
                <c:pt idx="12">
                  <c:v>31</c:v>
                </c:pt>
                <c:pt idx="13">
                  <c:v>24</c:v>
                </c:pt>
                <c:pt idx="14">
                  <c:v>21</c:v>
                </c:pt>
                <c:pt idx="15">
                  <c:v>27</c:v>
                </c:pt>
                <c:pt idx="16">
                  <c:v>30</c:v>
                </c:pt>
                <c:pt idx="1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2-4BC3-8B22-471B08AA8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748384"/>
        <c:axId val="220746720"/>
      </c:scatterChart>
      <c:valAx>
        <c:axId val="22074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0746720"/>
        <c:crosses val="autoZero"/>
        <c:crossBetween val="midCat"/>
      </c:valAx>
      <c:valAx>
        <c:axId val="22074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074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0</xdr:row>
      <xdr:rowOff>85725</xdr:rowOff>
    </xdr:from>
    <xdr:to>
      <xdr:col>9</xdr:col>
      <xdr:colOff>581024</xdr:colOff>
      <xdr:row>14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A4" workbookViewId="0">
      <selection activeCell="L20" sqref="L20"/>
    </sheetView>
  </sheetViews>
  <sheetFormatPr defaultRowHeight="15" x14ac:dyDescent="0.25"/>
  <cols>
    <col min="1" max="1" width="5.5703125" customWidth="1"/>
    <col min="2" max="2" width="4.85546875" customWidth="1"/>
    <col min="3" max="3" width="6.140625" customWidth="1"/>
    <col min="4" max="4" width="8.7109375" customWidth="1"/>
    <col min="6" max="6" width="20.28515625" customWidth="1"/>
    <col min="11" max="11" width="21.42578125" customWidth="1"/>
    <col min="12" max="12" width="16.7109375" customWidth="1"/>
    <col min="13" max="13" width="26.140625" customWidth="1"/>
    <col min="14" max="14" width="31.28515625" customWidth="1"/>
  </cols>
  <sheetData>
    <row r="1" spans="1:14" ht="63.75" customHeight="1" x14ac:dyDescent="0.25">
      <c r="A1" t="s">
        <v>0</v>
      </c>
      <c r="B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 x14ac:dyDescent="0.25">
      <c r="A2">
        <v>91</v>
      </c>
      <c r="B2">
        <v>25</v>
      </c>
      <c r="K2" s="2">
        <v>1</v>
      </c>
      <c r="L2" s="2">
        <v>2</v>
      </c>
      <c r="M2" s="2">
        <v>3</v>
      </c>
      <c r="N2" s="2">
        <v>4</v>
      </c>
    </row>
    <row r="3" spans="1:14" x14ac:dyDescent="0.25">
      <c r="A3">
        <v>103</v>
      </c>
      <c r="B3">
        <v>24</v>
      </c>
      <c r="K3" s="3" t="s">
        <v>6</v>
      </c>
      <c r="L3" s="3">
        <f>COUNTIFS(A2:A19,"&gt;="&amp;G17,A2:A19,"&lt;="&amp;H17)</f>
        <v>13</v>
      </c>
      <c r="M3" s="4">
        <f>L3/COUNT(A2:A19)</f>
        <v>0.72222222222222221</v>
      </c>
      <c r="N3" s="4">
        <v>0.68300000000000005</v>
      </c>
    </row>
    <row r="4" spans="1:14" x14ac:dyDescent="0.25">
      <c r="A4">
        <v>84</v>
      </c>
      <c r="B4">
        <v>30</v>
      </c>
      <c r="K4" s="3" t="s">
        <v>7</v>
      </c>
      <c r="L4" s="3">
        <f>COUNTIFS(A2:A19,"&gt;="&amp;G18,A2:A19,"&lt;="&amp;H18)</f>
        <v>18</v>
      </c>
      <c r="M4" s="4">
        <f>L4/COUNT(A2:A19)</f>
        <v>1</v>
      </c>
      <c r="N4" s="4">
        <v>0.95399999999999996</v>
      </c>
    </row>
    <row r="5" spans="1:14" x14ac:dyDescent="0.25">
      <c r="A5">
        <v>82</v>
      </c>
      <c r="B5">
        <v>27</v>
      </c>
      <c r="K5" s="3" t="s">
        <v>8</v>
      </c>
      <c r="L5" s="3">
        <f>COUNTIFS(A2:A19,"&gt;="&amp;G19,A2:A19,"&lt;="&amp;H19)</f>
        <v>18</v>
      </c>
      <c r="M5" s="4">
        <f>L5/COUNT(A2:A19)</f>
        <v>1</v>
      </c>
      <c r="N5" s="4">
        <v>0.997</v>
      </c>
    </row>
    <row r="6" spans="1:14" x14ac:dyDescent="0.25">
      <c r="A6">
        <v>97</v>
      </c>
      <c r="B6">
        <v>23</v>
      </c>
      <c r="K6" s="10" t="s">
        <v>13</v>
      </c>
      <c r="L6" s="11">
        <f>ROUND(1+LOG(COUNT(A2:A19),2),0)</f>
        <v>5</v>
      </c>
      <c r="M6">
        <f>MIN(A2:A19)</f>
        <v>63</v>
      </c>
      <c r="N6">
        <f>M6+L7</f>
        <v>72</v>
      </c>
    </row>
    <row r="7" spans="1:14" x14ac:dyDescent="0.25">
      <c r="A7">
        <v>63</v>
      </c>
      <c r="B7">
        <v>41</v>
      </c>
      <c r="K7" t="s">
        <v>14</v>
      </c>
      <c r="L7">
        <f>(MAX(A2:A19)-MIN(A2:A19))/L6</f>
        <v>9</v>
      </c>
      <c r="M7">
        <f>N6</f>
        <v>72</v>
      </c>
      <c r="N7">
        <f>M7+L7</f>
        <v>81</v>
      </c>
    </row>
    <row r="8" spans="1:14" ht="30" x14ac:dyDescent="0.25">
      <c r="A8">
        <v>92</v>
      </c>
      <c r="B8">
        <v>23</v>
      </c>
      <c r="K8" s="6" t="s">
        <v>24</v>
      </c>
      <c r="L8" s="7">
        <f>CORREL(A2:A19,B2:B19)</f>
        <v>-0.87545114694256942</v>
      </c>
      <c r="M8">
        <f>N7</f>
        <v>81</v>
      </c>
      <c r="N8">
        <f>M8+L7</f>
        <v>90</v>
      </c>
    </row>
    <row r="9" spans="1:14" x14ac:dyDescent="0.25">
      <c r="A9">
        <v>74</v>
      </c>
      <c r="B9">
        <v>31</v>
      </c>
      <c r="K9" s="8" t="s">
        <v>25</v>
      </c>
      <c r="L9" s="8">
        <f>ABS(L8)*SQRT((COUNT(A2:A19)-2)/(1-(L8*L8)))</f>
        <v>7.2455133863333465</v>
      </c>
      <c r="M9">
        <f>N8</f>
        <v>90</v>
      </c>
      <c r="N9">
        <f>M9+L7</f>
        <v>99</v>
      </c>
    </row>
    <row r="10" spans="1:14" x14ac:dyDescent="0.25">
      <c r="A10">
        <v>78</v>
      </c>
      <c r="B10">
        <v>30</v>
      </c>
      <c r="K10" s="8">
        <f>COUNT(A2:A19)-2</f>
        <v>16</v>
      </c>
      <c r="L10" s="8" t="s">
        <v>26</v>
      </c>
      <c r="M10">
        <f>N9</f>
        <v>99</v>
      </c>
      <c r="N10">
        <f>M10+L7</f>
        <v>108</v>
      </c>
    </row>
    <row r="11" spans="1:14" ht="45" x14ac:dyDescent="0.25">
      <c r="A11">
        <v>77</v>
      </c>
      <c r="B11">
        <v>28</v>
      </c>
      <c r="K11" s="5" t="s">
        <v>15</v>
      </c>
      <c r="L11" s="1" t="s">
        <v>16</v>
      </c>
      <c r="M11" s="1" t="s">
        <v>17</v>
      </c>
      <c r="N11" s="1" t="s">
        <v>18</v>
      </c>
    </row>
    <row r="12" spans="1:14" x14ac:dyDescent="0.25">
      <c r="A12">
        <v>85</v>
      </c>
      <c r="B12">
        <v>26</v>
      </c>
      <c r="K12" s="2">
        <v>1</v>
      </c>
      <c r="L12" s="2">
        <v>2</v>
      </c>
      <c r="M12" s="2">
        <v>3</v>
      </c>
      <c r="N12" s="2">
        <v>4</v>
      </c>
    </row>
    <row r="13" spans="1:14" x14ac:dyDescent="0.25">
      <c r="A13">
        <v>103</v>
      </c>
      <c r="B13">
        <v>20</v>
      </c>
      <c r="K13" s="2" t="s">
        <v>19</v>
      </c>
      <c r="L13" s="3">
        <f>COUNTIFS($A$2:$A$19,"&gt;="&amp;M6,$A$2:$A$19,"&lt;"&amp;N6)</f>
        <v>2</v>
      </c>
      <c r="M13" s="3">
        <f>SUMIFS($B$2:$B$19,$A$2:$A$19,"&gt;="&amp;M6,$A$2:$A$19,"&lt;"&amp;N6)</f>
        <v>72</v>
      </c>
      <c r="N13" s="3">
        <f>M13/L13</f>
        <v>36</v>
      </c>
    </row>
    <row r="14" spans="1:14" x14ac:dyDescent="0.25">
      <c r="A14">
        <v>79</v>
      </c>
      <c r="B14">
        <v>31</v>
      </c>
      <c r="K14" s="2" t="s">
        <v>20</v>
      </c>
      <c r="L14" s="3">
        <f t="shared" ref="L14:L16" si="0">COUNTIFS($A$2:$A$19,"&gt;="&amp;M7,$A$2:$A$19,"&lt;"&amp;N7)</f>
        <v>4</v>
      </c>
      <c r="M14" s="3">
        <f t="shared" ref="M14:M16" si="1">SUMIFS($B$2:$B$19,$A$2:$A$19,"&gt;="&amp;M7,$A$2:$A$19,"&lt;"&amp;N7)</f>
        <v>120</v>
      </c>
      <c r="N14" s="3">
        <f t="shared" ref="N14:N17" si="2">M14/L14</f>
        <v>30</v>
      </c>
    </row>
    <row r="15" spans="1:14" x14ac:dyDescent="0.25">
      <c r="A15">
        <v>83</v>
      </c>
      <c r="B15">
        <v>24</v>
      </c>
      <c r="K15" s="2" t="s">
        <v>21</v>
      </c>
      <c r="L15" s="3">
        <f t="shared" si="0"/>
        <v>5</v>
      </c>
      <c r="M15" s="3">
        <f t="shared" si="1"/>
        <v>137</v>
      </c>
      <c r="N15" s="3">
        <f t="shared" si="2"/>
        <v>27.4</v>
      </c>
    </row>
    <row r="16" spans="1:14" x14ac:dyDescent="0.25">
      <c r="A16">
        <v>108</v>
      </c>
      <c r="B16">
        <v>21</v>
      </c>
      <c r="C16" t="s">
        <v>9</v>
      </c>
      <c r="D16">
        <f xml:space="preserve"> AVERAGE(A2:A19)</f>
        <v>85.611111111111114</v>
      </c>
      <c r="G16" t="s">
        <v>11</v>
      </c>
      <c r="H16" t="s">
        <v>12</v>
      </c>
      <c r="I16" s="9" t="s">
        <v>28</v>
      </c>
      <c r="J16" s="9">
        <f>L8*D19/D17</f>
        <v>-0.35479491687623771</v>
      </c>
      <c r="K16" s="2" t="s">
        <v>22</v>
      </c>
      <c r="L16" s="3">
        <f t="shared" si="0"/>
        <v>4</v>
      </c>
      <c r="M16" s="3">
        <f t="shared" si="1"/>
        <v>98</v>
      </c>
      <c r="N16" s="3">
        <f t="shared" si="2"/>
        <v>24.5</v>
      </c>
    </row>
    <row r="17" spans="1:14" x14ac:dyDescent="0.25">
      <c r="A17">
        <v>91</v>
      </c>
      <c r="B17">
        <v>27</v>
      </c>
      <c r="C17" t="s">
        <v>10</v>
      </c>
      <c r="D17">
        <f>SQRT(_xlfn.VAR.S(A2:A19))</f>
        <v>12.117750174064735</v>
      </c>
      <c r="F17" t="s">
        <v>6</v>
      </c>
      <c r="G17">
        <f>D16-D17</f>
        <v>73.493360937046376</v>
      </c>
      <c r="H17">
        <f>D16+D17</f>
        <v>97.728861285175853</v>
      </c>
      <c r="I17" s="9" t="s">
        <v>29</v>
      </c>
      <c r="J17" s="9">
        <f>D18-J16*D16</f>
        <v>57.70772038368235</v>
      </c>
      <c r="K17" s="2" t="s">
        <v>23</v>
      </c>
      <c r="L17" s="3">
        <f>COUNTIFS($A$2:$A$19,"&gt;="&amp;M10,$A$2:$A$19,"&lt;="&amp;N10)</f>
        <v>3</v>
      </c>
      <c r="M17" s="3">
        <f>SUMIFS($B$2:$B$19,$A$2:$A$19,"&gt;="&amp;M10,$A$2:$A$19,"&lt;="&amp;N10)</f>
        <v>65</v>
      </c>
      <c r="N17" s="3">
        <f t="shared" si="2"/>
        <v>21.666666666666668</v>
      </c>
    </row>
    <row r="18" spans="1:14" x14ac:dyDescent="0.25">
      <c r="A18">
        <v>83</v>
      </c>
      <c r="B18">
        <v>30</v>
      </c>
      <c r="C18" t="s">
        <v>27</v>
      </c>
      <c r="D18">
        <f xml:space="preserve"> AVERAGE(B2:B19)</f>
        <v>27.333333333333332</v>
      </c>
      <c r="F18" t="s">
        <v>7</v>
      </c>
      <c r="G18">
        <f>D16-2*D17</f>
        <v>61.375610762981644</v>
      </c>
      <c r="H18">
        <f>D16+2*D17</f>
        <v>109.84661145924059</v>
      </c>
      <c r="I18">
        <f t="array" ref="I18:J18">LINEST(B2:B19,A2:A19)</f>
        <v>-0.35479491687623793</v>
      </c>
      <c r="J18">
        <v>57.707720383682371</v>
      </c>
    </row>
    <row r="19" spans="1:14" x14ac:dyDescent="0.25">
      <c r="A19">
        <v>68</v>
      </c>
      <c r="B19">
        <v>31</v>
      </c>
      <c r="C19" t="s">
        <v>10</v>
      </c>
      <c r="D19">
        <f>SQRT(_xlfn.VAR.S(B2:B19))</f>
        <v>4.9109721093510119</v>
      </c>
      <c r="F19" t="s">
        <v>8</v>
      </c>
      <c r="G19">
        <f>D16-3*D17</f>
        <v>49.257860588916913</v>
      </c>
      <c r="H19">
        <f>D16+3*D17</f>
        <v>121.96436163330532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ВКИАД_ЛР3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 Борисенко</dc:creator>
  <cp:lastModifiedBy>Борис Борисенко</cp:lastModifiedBy>
  <dcterms:created xsi:type="dcterms:W3CDTF">2016-10-31T19:48:54Z</dcterms:created>
  <dcterms:modified xsi:type="dcterms:W3CDTF">2016-11-05T08:49:16Z</dcterms:modified>
</cp:coreProperties>
</file>