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6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37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3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41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42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43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44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45.xml" ContentType="application/vnd.openxmlformats-officedocument.drawingml.chartshapes+xml"/>
  <Override PartName="/xl/drawings/drawing46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47.xml" ContentType="application/vnd.openxmlformats-officedocument.drawingml.chartshapes+xml"/>
  <Override PartName="/xl/drawings/drawing48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20490" windowHeight="7650" tabRatio="925" firstSheet="21" activeTab="29"/>
  </bookViews>
  <sheets>
    <sheet name="PS-QSE-09 1-A 1" sheetId="5" r:id="rId1"/>
    <sheet name="PS-QSE-09 1-A 2" sheetId="6" r:id="rId2"/>
    <sheet name="PS-QSE-09 1-A 3" sheetId="7" r:id="rId3"/>
    <sheet name="PS-QSE-09 1-A 2021" sheetId="8" r:id="rId4"/>
    <sheet name="PS-QSE-09 1-B 1 " sheetId="9" r:id="rId5"/>
    <sheet name="PS-QSE-09 1-B 2 " sheetId="10" r:id="rId6"/>
    <sheet name="PS-QSE-09 1-B 3" sheetId="11" r:id="rId7"/>
    <sheet name="PS-QSE-09 1-B 2021" sheetId="12" r:id="rId8"/>
    <sheet name="PS-QSE-09 1-C 1" sheetId="22" r:id="rId9"/>
    <sheet name="PS-QSE-09 1-C 2 " sheetId="23" r:id="rId10"/>
    <sheet name="PS-QSE-09 1-C 3" sheetId="24" r:id="rId11"/>
    <sheet name="PS-QSE-09 1-C 2021" sheetId="25" r:id="rId12"/>
    <sheet name="PS-QSE-09 1-D 1" sheetId="26" r:id="rId13"/>
    <sheet name="PS-QSE-09 1-D 2" sheetId="27" r:id="rId14"/>
    <sheet name="PS-QSE-09 1-D 3" sheetId="28" r:id="rId15"/>
    <sheet name="PS-QSE-09 1-D 2021" sheetId="29" r:id="rId16"/>
    <sheet name="PS-QSE-09 1-E 1" sheetId="30" r:id="rId17"/>
    <sheet name="PS-QSE-09 1-E 2" sheetId="31" r:id="rId18"/>
    <sheet name="PS-QSE-09 1-E 3" sheetId="32" r:id="rId19"/>
    <sheet name="PS-QSE-09 1-E 2021" sheetId="33" r:id="rId20"/>
    <sheet name="PS-QSE-09 ind1" sheetId="13" r:id="rId21"/>
    <sheet name="PS-QSE-09 ind2" sheetId="14" r:id="rId22"/>
    <sheet name="PS-QSE-09 ind3" sheetId="15" r:id="rId23"/>
    <sheet name="PS-QSE-09 ind4" sheetId="16" r:id="rId24"/>
    <sheet name="PS-QSE-09 ind5" sheetId="17" r:id="rId25"/>
    <sheet name="PS-QSE-09 ind6-1" sheetId="18" r:id="rId26"/>
    <sheet name="PS-QSE-09 ind6-2" sheetId="19" r:id="rId27"/>
    <sheet name="PS-QSE-09 ind6-3" sheetId="20" r:id="rId28"/>
    <sheet name="PS-QSE-09 ind6 2019" sheetId="21" r:id="rId29"/>
    <sheet name="Valeur" sheetId="2" r:id="rId30"/>
  </sheets>
  <definedNames>
    <definedName name="_xlnm.Print_Area" localSheetId="29">Valeur!$A$1:$L$130</definedName>
  </definedNames>
  <calcPr calcId="162913"/>
</workbook>
</file>

<file path=xl/calcChain.xml><?xml version="1.0" encoding="utf-8"?>
<calcChain xmlns="http://schemas.openxmlformats.org/spreadsheetml/2006/main">
  <c r="G118" i="2" l="1"/>
  <c r="G20" i="2"/>
  <c r="H8" i="2"/>
  <c r="H59" i="2" l="1"/>
  <c r="E107" i="2" l="1"/>
  <c r="E108" i="2"/>
  <c r="E109" i="2"/>
  <c r="E110" i="2"/>
  <c r="E111" i="2"/>
  <c r="E112" i="2"/>
  <c r="E113" i="2"/>
  <c r="E114" i="2"/>
  <c r="E115" i="2"/>
  <c r="E116" i="2"/>
  <c r="E117" i="2"/>
  <c r="E106" i="2"/>
  <c r="I109" i="2"/>
  <c r="I110" i="2"/>
  <c r="I113" i="2"/>
  <c r="I114" i="2"/>
  <c r="I117" i="2"/>
  <c r="E78" i="2"/>
  <c r="E79" i="2"/>
  <c r="E80" i="2"/>
  <c r="E81" i="2"/>
  <c r="E82" i="2"/>
  <c r="E83" i="2"/>
  <c r="E84" i="2"/>
  <c r="E85" i="2"/>
  <c r="E86" i="2"/>
  <c r="E87" i="2"/>
  <c r="E88" i="2"/>
  <c r="E77" i="2"/>
  <c r="I78" i="2"/>
  <c r="I79" i="2"/>
  <c r="I80" i="2"/>
  <c r="I81" i="2"/>
  <c r="I82" i="2"/>
  <c r="I83" i="2"/>
  <c r="I84" i="2"/>
  <c r="I85" i="2"/>
  <c r="I86" i="2"/>
  <c r="I87" i="2"/>
  <c r="I88" i="2"/>
  <c r="I77" i="2"/>
  <c r="D77" i="2"/>
  <c r="C78" i="2"/>
  <c r="C79" i="2"/>
  <c r="C80" i="2"/>
  <c r="C81" i="2"/>
  <c r="C82" i="2"/>
  <c r="C83" i="2"/>
  <c r="C84" i="2"/>
  <c r="C85" i="2"/>
  <c r="C86" i="2"/>
  <c r="C87" i="2"/>
  <c r="C88" i="2"/>
  <c r="C77" i="2"/>
  <c r="C89" i="2" s="1"/>
  <c r="E71" i="2"/>
  <c r="G71" i="2"/>
  <c r="C71" i="2"/>
  <c r="I60" i="2"/>
  <c r="I107" i="2" s="1"/>
  <c r="I61" i="2"/>
  <c r="I108" i="2" s="1"/>
  <c r="I62" i="2"/>
  <c r="I63" i="2"/>
  <c r="I64" i="2"/>
  <c r="I111" i="2" s="1"/>
  <c r="I65" i="2"/>
  <c r="I112" i="2" s="1"/>
  <c r="I66" i="2"/>
  <c r="I67" i="2"/>
  <c r="I68" i="2"/>
  <c r="I115" i="2" s="1"/>
  <c r="I69" i="2"/>
  <c r="I116" i="2" s="1"/>
  <c r="I70" i="2"/>
  <c r="I59" i="2"/>
  <c r="I71" i="2" s="1"/>
  <c r="C29" i="2"/>
  <c r="G30" i="2"/>
  <c r="G31" i="2"/>
  <c r="G32" i="2"/>
  <c r="G33" i="2"/>
  <c r="G34" i="2"/>
  <c r="G35" i="2"/>
  <c r="G36" i="2"/>
  <c r="G37" i="2"/>
  <c r="G38" i="2"/>
  <c r="G39" i="2"/>
  <c r="G40" i="2"/>
  <c r="G29" i="2"/>
  <c r="H10" i="2"/>
  <c r="I106" i="2" l="1"/>
  <c r="D8" i="2"/>
  <c r="F8" i="2" s="1"/>
  <c r="D9" i="2"/>
  <c r="D10" i="2"/>
  <c r="D11" i="2"/>
  <c r="D12" i="2"/>
  <c r="D13" i="2"/>
  <c r="D14" i="2"/>
  <c r="D15" i="2"/>
  <c r="D16" i="2"/>
  <c r="D17" i="2"/>
  <c r="D18" i="2"/>
  <c r="D107" i="2" l="1"/>
  <c r="D108" i="2"/>
  <c r="D109" i="2"/>
  <c r="D110" i="2"/>
  <c r="D111" i="2"/>
  <c r="D112" i="2"/>
  <c r="D113" i="2"/>
  <c r="D114" i="2"/>
  <c r="D115" i="2"/>
  <c r="D116" i="2"/>
  <c r="D117" i="2"/>
  <c r="D106" i="2"/>
  <c r="H107" i="2"/>
  <c r="H108" i="2"/>
  <c r="H109" i="2"/>
  <c r="H110" i="2"/>
  <c r="H111" i="2"/>
  <c r="H112" i="2"/>
  <c r="H113" i="2"/>
  <c r="H114" i="2"/>
  <c r="H115" i="2"/>
  <c r="H116" i="2"/>
  <c r="H117" i="2"/>
  <c r="H106" i="2"/>
  <c r="H9" i="2"/>
  <c r="H11" i="2"/>
  <c r="H12" i="2"/>
  <c r="H13" i="2"/>
  <c r="H14" i="2"/>
  <c r="H15" i="2"/>
  <c r="H16" i="2"/>
  <c r="H17" i="2"/>
  <c r="H18" i="2"/>
  <c r="H19" i="2"/>
  <c r="H118" i="2" l="1"/>
  <c r="D124" i="2"/>
  <c r="D126" i="2"/>
  <c r="D125" i="2"/>
  <c r="C126" i="2"/>
  <c r="J116" i="2"/>
  <c r="E118" i="2" l="1"/>
  <c r="C127" i="2"/>
  <c r="I118" i="2"/>
  <c r="D118" i="2"/>
  <c r="C118" i="2"/>
  <c r="F118" i="2" l="1"/>
  <c r="H60" i="2"/>
  <c r="H61" i="2"/>
  <c r="H62" i="2"/>
  <c r="H63" i="2"/>
  <c r="H64" i="2"/>
  <c r="H65" i="2"/>
  <c r="H66" i="2"/>
  <c r="H67" i="2"/>
  <c r="H68" i="2"/>
  <c r="H69" i="2"/>
  <c r="J69" i="2" s="1"/>
  <c r="H70" i="2"/>
  <c r="J70" i="2" s="1"/>
  <c r="D60" i="2"/>
  <c r="D61" i="2"/>
  <c r="D62" i="2"/>
  <c r="D63" i="2"/>
  <c r="D64" i="2"/>
  <c r="D65" i="2"/>
  <c r="D66" i="2"/>
  <c r="D67" i="2"/>
  <c r="D68" i="2"/>
  <c r="D69" i="2"/>
  <c r="D70" i="2"/>
  <c r="D59" i="2"/>
  <c r="D78" i="2"/>
  <c r="D79" i="2"/>
  <c r="D80" i="2"/>
  <c r="D81" i="2"/>
  <c r="D82" i="2"/>
  <c r="D83" i="2"/>
  <c r="D84" i="2"/>
  <c r="D85" i="2"/>
  <c r="D86" i="2"/>
  <c r="D87" i="2"/>
  <c r="D88" i="2"/>
  <c r="H71" i="2" l="1"/>
  <c r="C93" i="2"/>
  <c r="D89" i="2"/>
  <c r="D71" i="2"/>
  <c r="C96" i="2"/>
  <c r="F79" i="2"/>
  <c r="F83" i="2"/>
  <c r="F87" i="2"/>
  <c r="J64" i="2"/>
  <c r="J67" i="2"/>
  <c r="F61" i="2"/>
  <c r="F65" i="2"/>
  <c r="F67" i="2"/>
  <c r="F68" i="2"/>
  <c r="J63" i="2"/>
  <c r="J65" i="2"/>
  <c r="F60" i="2"/>
  <c r="F64" i="2"/>
  <c r="I89" i="2"/>
  <c r="E89" i="2"/>
  <c r="F69" i="2"/>
  <c r="F66" i="2"/>
  <c r="F63" i="2"/>
  <c r="F62" i="2"/>
  <c r="F59" i="2"/>
  <c r="J68" i="2"/>
  <c r="J66" i="2"/>
  <c r="J62" i="2"/>
  <c r="J60" i="2"/>
  <c r="F78" i="2"/>
  <c r="F80" i="2"/>
  <c r="F81" i="2"/>
  <c r="F82" i="2"/>
  <c r="F84" i="2"/>
  <c r="F85" i="2"/>
  <c r="F86" i="2"/>
  <c r="F88" i="2"/>
  <c r="E41" i="2"/>
  <c r="F71" i="2" l="1"/>
  <c r="F89" i="2"/>
  <c r="F77" i="2"/>
  <c r="J61" i="2"/>
  <c r="C95" i="2"/>
  <c r="J59" i="2"/>
  <c r="J71" i="2" s="1"/>
  <c r="L71" i="2" s="1"/>
  <c r="C94" i="2"/>
  <c r="C47" i="2"/>
  <c r="C124" i="2" l="1"/>
  <c r="J124" i="2" s="1"/>
  <c r="J118" i="2"/>
  <c r="J115" i="2"/>
  <c r="J114" i="2"/>
  <c r="J113" i="2"/>
  <c r="J112" i="2"/>
  <c r="J111" i="2"/>
  <c r="J110" i="2"/>
  <c r="J109" i="2"/>
  <c r="J108" i="2"/>
  <c r="J107" i="2"/>
  <c r="J106" i="2"/>
  <c r="F107" i="2"/>
  <c r="F108" i="2"/>
  <c r="F109" i="2"/>
  <c r="F110" i="2"/>
  <c r="F111" i="2"/>
  <c r="F112" i="2"/>
  <c r="F113" i="2"/>
  <c r="F114" i="2"/>
  <c r="F115" i="2"/>
  <c r="F116" i="2"/>
  <c r="F106" i="2"/>
  <c r="I41" i="2"/>
  <c r="I120" i="2" l="1"/>
  <c r="H30" i="2"/>
  <c r="J30" i="2" s="1"/>
  <c r="H31" i="2"/>
  <c r="J31" i="2" s="1"/>
  <c r="H32" i="2"/>
  <c r="J32" i="2" s="1"/>
  <c r="H33" i="2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29" i="2"/>
  <c r="C30" i="2"/>
  <c r="D30" i="2" s="1"/>
  <c r="F30" i="2" s="1"/>
  <c r="C31" i="2"/>
  <c r="D31" i="2" s="1"/>
  <c r="F31" i="2" s="1"/>
  <c r="C32" i="2"/>
  <c r="D32" i="2" s="1"/>
  <c r="F32" i="2" s="1"/>
  <c r="C33" i="2"/>
  <c r="D33" i="2" s="1"/>
  <c r="F33" i="2" s="1"/>
  <c r="C34" i="2"/>
  <c r="D34" i="2" s="1"/>
  <c r="F34" i="2" s="1"/>
  <c r="C35" i="2"/>
  <c r="D35" i="2" s="1"/>
  <c r="F35" i="2" s="1"/>
  <c r="C36" i="2"/>
  <c r="D36" i="2" s="1"/>
  <c r="F36" i="2" s="1"/>
  <c r="C37" i="2"/>
  <c r="D37" i="2" s="1"/>
  <c r="F37" i="2" s="1"/>
  <c r="C38" i="2"/>
  <c r="D38" i="2" s="1"/>
  <c r="F38" i="2" s="1"/>
  <c r="C39" i="2"/>
  <c r="D39" i="2" s="1"/>
  <c r="F39" i="2" s="1"/>
  <c r="C40" i="2"/>
  <c r="D40" i="2" s="1"/>
  <c r="F40" i="2" s="1"/>
  <c r="D29" i="2"/>
  <c r="D20" i="2"/>
  <c r="E20" i="2"/>
  <c r="H20" i="2"/>
  <c r="I20" i="2"/>
  <c r="J19" i="2"/>
  <c r="J9" i="2"/>
  <c r="J10" i="2"/>
  <c r="J11" i="2"/>
  <c r="J12" i="2"/>
  <c r="J13" i="2"/>
  <c r="J14" i="2"/>
  <c r="J15" i="2"/>
  <c r="J16" i="2"/>
  <c r="J17" i="2"/>
  <c r="J18" i="2"/>
  <c r="J8" i="2"/>
  <c r="F9" i="2"/>
  <c r="F10" i="2"/>
  <c r="F11" i="2"/>
  <c r="F12" i="2"/>
  <c r="F13" i="2"/>
  <c r="F14" i="2"/>
  <c r="F15" i="2"/>
  <c r="F16" i="2"/>
  <c r="F17" i="2"/>
  <c r="F18" i="2"/>
  <c r="G78" i="2"/>
  <c r="H78" i="2" s="1"/>
  <c r="J78" i="2" s="1"/>
  <c r="G79" i="2"/>
  <c r="H79" i="2" s="1"/>
  <c r="J79" i="2" s="1"/>
  <c r="G80" i="2"/>
  <c r="H80" i="2" s="1"/>
  <c r="J80" i="2" s="1"/>
  <c r="G81" i="2"/>
  <c r="H81" i="2" s="1"/>
  <c r="J81" i="2" s="1"/>
  <c r="G82" i="2"/>
  <c r="H82" i="2" s="1"/>
  <c r="J82" i="2" s="1"/>
  <c r="G83" i="2"/>
  <c r="H83" i="2" s="1"/>
  <c r="J83" i="2" s="1"/>
  <c r="G84" i="2"/>
  <c r="H84" i="2" s="1"/>
  <c r="J84" i="2" s="1"/>
  <c r="G85" i="2"/>
  <c r="H85" i="2" s="1"/>
  <c r="J85" i="2" s="1"/>
  <c r="G86" i="2"/>
  <c r="H86" i="2" s="1"/>
  <c r="J86" i="2" s="1"/>
  <c r="G87" i="2"/>
  <c r="H87" i="2" s="1"/>
  <c r="J87" i="2" s="1"/>
  <c r="G88" i="2"/>
  <c r="H88" i="2" s="1"/>
  <c r="J88" i="2" s="1"/>
  <c r="G77" i="2"/>
  <c r="H77" i="2" s="1"/>
  <c r="D41" i="2" l="1"/>
  <c r="F41" i="2" s="1"/>
  <c r="F29" i="2"/>
  <c r="H89" i="2"/>
  <c r="J89" i="2" s="1"/>
  <c r="F96" i="2"/>
  <c r="F95" i="2"/>
  <c r="J77" i="2"/>
  <c r="F93" i="2"/>
  <c r="F94" i="2"/>
  <c r="F47" i="2"/>
  <c r="J29" i="2"/>
  <c r="G41" i="2"/>
  <c r="C41" i="2"/>
  <c r="F20" i="2"/>
  <c r="F49" i="2"/>
  <c r="F48" i="2"/>
  <c r="J33" i="2"/>
  <c r="H41" i="2"/>
  <c r="G89" i="2"/>
  <c r="J20" i="2"/>
  <c r="D127" i="2"/>
  <c r="H129" i="2" s="1"/>
  <c r="J125" i="2"/>
  <c r="H128" i="2"/>
  <c r="C125" i="2"/>
  <c r="C50" i="2"/>
  <c r="C49" i="2"/>
  <c r="C48" i="2"/>
  <c r="L89" i="2" l="1"/>
  <c r="J22" i="2"/>
  <c r="J126" i="2"/>
  <c r="C129" i="2"/>
  <c r="J41" i="2"/>
  <c r="J43" i="2" s="1"/>
  <c r="F50" i="2"/>
  <c r="I128" i="2"/>
  <c r="J128" i="2"/>
  <c r="J129" i="2" l="1"/>
  <c r="M128" i="2" s="1"/>
  <c r="J127" i="2"/>
  <c r="M126" i="2" s="1"/>
  <c r="M124" i="2"/>
  <c r="H210" i="2" l="1"/>
  <c r="H209" i="2"/>
  <c r="H208" i="2"/>
  <c r="H207" i="2"/>
  <c r="G142" i="2" l="1"/>
  <c r="E142" i="2"/>
</calcChain>
</file>

<file path=xl/sharedStrings.xml><?xml version="1.0" encoding="utf-8"?>
<sst xmlns="http://schemas.openxmlformats.org/spreadsheetml/2006/main" count="450" uniqueCount="137">
  <si>
    <t>Février</t>
  </si>
  <si>
    <t>Mars</t>
  </si>
  <si>
    <t>Avril</t>
  </si>
  <si>
    <t>Juin</t>
  </si>
  <si>
    <t>Juillet</t>
  </si>
  <si>
    <t>Octobre</t>
  </si>
  <si>
    <t>Novembre</t>
  </si>
  <si>
    <t>Décembre</t>
  </si>
  <si>
    <t>Taux</t>
  </si>
  <si>
    <t>%</t>
  </si>
  <si>
    <t>U 01</t>
  </si>
  <si>
    <t>U 02</t>
  </si>
  <si>
    <t>Cible Cons Spécif fuel/U01 en T</t>
  </si>
  <si>
    <t>Cible Cons Spécif fuel/U02 en T</t>
  </si>
  <si>
    <t>1er Trimestre</t>
  </si>
  <si>
    <t>1,2 Trimestre</t>
  </si>
  <si>
    <t>1,2,3 Trimestre</t>
  </si>
  <si>
    <t>Annuel</t>
  </si>
  <si>
    <t>Cons Spécif fuel/U01 en T</t>
  </si>
  <si>
    <t>Cons Spécif fuel/U02 en T</t>
  </si>
  <si>
    <t>Cons Spécifique Fuel / U01 au 1er Trimestre</t>
  </si>
  <si>
    <t>Cons Spécifique Fuel / U01 au 1,2 Trimestre</t>
  </si>
  <si>
    <t>Cons Spécifique Fuel / U01 au 1,2,3 Trimestre</t>
  </si>
  <si>
    <t>Cons Spécifique Fuel / U02 au 1er Trimestre</t>
  </si>
  <si>
    <t>Cons Spécifique Fuel / U02 au 1,2 Trimestre</t>
  </si>
  <si>
    <t>Cons Spécifique Fuel / U02 au 1,2,3 Trimestre</t>
  </si>
  <si>
    <t>INDICATEUR 1A -1B</t>
  </si>
  <si>
    <t>INDICATEUR 1 : Taux de traitement des rejets / Terre</t>
  </si>
  <si>
    <t>Taux de traitement des rejets / Terre</t>
  </si>
  <si>
    <t>Cible</t>
  </si>
  <si>
    <t>INDICATEUR 2 : Taux de traitement des rejets / Améliorer la capacité des unités de traitement des eaux pour les eaux strippées et les eaux collectées / jour</t>
  </si>
  <si>
    <t xml:space="preserve"> les eaux strippées m3/jour</t>
  </si>
  <si>
    <t>Cible m3/jour</t>
  </si>
  <si>
    <t>les eaux collectées m3/jour</t>
  </si>
  <si>
    <t>Taux de fréquence</t>
  </si>
  <si>
    <t>Indice de fréquence</t>
  </si>
  <si>
    <t>Taux de Gravité</t>
  </si>
  <si>
    <t xml:space="preserve">Nbre d'Accidents de Travail </t>
  </si>
  <si>
    <t>Cause</t>
  </si>
  <si>
    <t>Action</t>
  </si>
  <si>
    <t xml:space="preserve"> Nature</t>
  </si>
  <si>
    <t>Responsable</t>
  </si>
  <si>
    <t>Delai</t>
  </si>
  <si>
    <t>Suivi</t>
  </si>
  <si>
    <t>Huile</t>
  </si>
  <si>
    <t>Graisse</t>
  </si>
  <si>
    <t>Electricité</t>
  </si>
  <si>
    <t xml:space="preserve">Cible Cons Kw/T U01 </t>
  </si>
  <si>
    <t xml:space="preserve">Cible Cons Kw/T U02 </t>
  </si>
  <si>
    <t>Cons KW / U01 en T</t>
  </si>
  <si>
    <t>Cible Cons KW U01 en T</t>
  </si>
  <si>
    <t>Cons KW U02 en T</t>
  </si>
  <si>
    <t>Cible Cons KW U02 en T</t>
  </si>
  <si>
    <t>Cons énergie électrique / U01 au 1,2,3 Trimestre</t>
  </si>
  <si>
    <t>Cons énergie électrique / U01 au 1,2 Trimestre</t>
  </si>
  <si>
    <t>Cons énergie électrique / U01 au 1er Trimestre</t>
  </si>
  <si>
    <t>Cons énergie électrique / U02 au 1er Trimestre</t>
  </si>
  <si>
    <t>Cons énergie électrique / U02 au 1,2 Trimestre</t>
  </si>
  <si>
    <t>Cons énergie électrique / U02 au 1,2,3 Trimestre</t>
  </si>
  <si>
    <t>INDICATEUR 1C - 1D</t>
  </si>
  <si>
    <t>INDICATEUR 1E</t>
  </si>
  <si>
    <t xml:space="preserve">Cons spécif eau sonede au 1er Trimestre
Cons spécif eau sonede au 1er Trimestre
</t>
  </si>
  <si>
    <t xml:space="preserve">Cons spécif eau sonede au 1,2 Trimestre
Cons spécif eau sonede au 1er Trimestre
</t>
  </si>
  <si>
    <t xml:space="preserve">Cons spécif eau sonede au 1,2,3 Trimestre
Cons spécif eau sonede au 1er Trimestre
</t>
  </si>
  <si>
    <t>Mois</t>
  </si>
  <si>
    <t>Cons Mens</t>
  </si>
  <si>
    <t>cons U01</t>
  </si>
  <si>
    <t>Distillas</t>
  </si>
  <si>
    <t>cons par tonne</t>
  </si>
  <si>
    <t>janvier</t>
  </si>
  <si>
    <t>Mail</t>
  </si>
  <si>
    <t>Aout</t>
  </si>
  <si>
    <t>septembre</t>
  </si>
  <si>
    <t>cons U02</t>
  </si>
  <si>
    <t>cons électrique</t>
  </si>
  <si>
    <t xml:space="preserve">par tonne d'huile </t>
  </si>
  <si>
    <t>huile Produite</t>
  </si>
  <si>
    <t xml:space="preserve">traité </t>
  </si>
  <si>
    <t xml:space="preserve">huile </t>
  </si>
  <si>
    <t>Augmentation de</t>
  </si>
  <si>
    <t>Baisse de</t>
  </si>
  <si>
    <t>En cours</t>
  </si>
  <si>
    <t>Responsable unités de traitement</t>
  </si>
  <si>
    <t>AC</t>
  </si>
  <si>
    <t>Les eaux strippées ne sont pas totalement traitées</t>
  </si>
  <si>
    <t xml:space="preserve">Installation d'une menbrane afin d'améliorer les performance épuratoire de la station </t>
  </si>
  <si>
    <t>Les eaux de collecte ne sont pas totalement traitées</t>
  </si>
  <si>
    <t>Automatisation de la station</t>
  </si>
  <si>
    <t>RAS</t>
  </si>
  <si>
    <t xml:space="preserve">AUMENTATION </t>
  </si>
  <si>
    <t>Variation Consommation Eau SONEDE 2016-2017</t>
  </si>
  <si>
    <t>Fatigue +Echaffaudage sans Garde-Corps</t>
  </si>
  <si>
    <t>Mauvaise maneouvre</t>
  </si>
  <si>
    <t>Voir fiche analyses des risques incidents</t>
  </si>
  <si>
    <t>voir Analyse des risques incidents</t>
  </si>
  <si>
    <t>Voir Analyse des risques incidents</t>
  </si>
  <si>
    <t>graisse Produite</t>
  </si>
  <si>
    <t>graisse</t>
  </si>
  <si>
    <t xml:space="preserve">par tonne graisse </t>
  </si>
  <si>
    <t>Produite en m³ 2019</t>
  </si>
  <si>
    <t>Cons spécif eau sonede 2019</t>
  </si>
  <si>
    <t>INDICATEUR 2 : Taux de traitement des rejets / Améliorer la capacité des unités de traitement des eaux pour les eaux strippées et les eaux collectées / jour en 2019</t>
  </si>
  <si>
    <t>Cons spécif eau sonede 2020</t>
  </si>
  <si>
    <t>Cible 2020</t>
  </si>
  <si>
    <t>2020 (m³)</t>
  </si>
  <si>
    <t>2020 (Kw)</t>
  </si>
  <si>
    <t>2020(T)</t>
  </si>
  <si>
    <t>Produite 2020</t>
  </si>
  <si>
    <t>2020 (T)</t>
  </si>
  <si>
    <t>Produite en 2020</t>
  </si>
  <si>
    <t>2020(KW)</t>
  </si>
  <si>
    <t>,</t>
  </si>
  <si>
    <t>Cons Spécifique Fuel / U02 en 2021</t>
  </si>
  <si>
    <t>Cons Spécifique Fuel / U01 en 2021</t>
  </si>
  <si>
    <t>Cons énergie électrique / U01 en 2021</t>
  </si>
  <si>
    <t>Cons énergie électrique / U02 en 2021</t>
  </si>
  <si>
    <t xml:space="preserve">Cons spécif eau sonede en 2021
Cons spécif eau sonede au 1er Trimestre
</t>
  </si>
  <si>
    <t>2021 (T)</t>
  </si>
  <si>
    <t>2021 (m³)</t>
  </si>
  <si>
    <t>Produite en m³ 2021</t>
  </si>
  <si>
    <t>Cible 2021</t>
  </si>
  <si>
    <t xml:space="preserve">Taux de traitement des rejets / Terre </t>
  </si>
  <si>
    <t>Fin 2022</t>
  </si>
  <si>
    <t>INDICATEUR 6 : Nbre d'Accidents de Travail en 2021</t>
  </si>
  <si>
    <t>INDICATEUR 3 : Taux de fréquenceen 2021</t>
  </si>
  <si>
    <t>INDICATEUR 4 : Indice de fréquenceen 2021</t>
  </si>
  <si>
    <t>INDICATEUR 5 : Taux de Gravité en 2021</t>
  </si>
  <si>
    <t>Nbre d'Accidents de Travail en 2021</t>
  </si>
  <si>
    <t>Taux de Gravité en 2021</t>
  </si>
  <si>
    <t>Indice de Fréquence en 2021</t>
  </si>
  <si>
    <t>Taux de Fréquence en 2021</t>
  </si>
  <si>
    <t>2021(T)</t>
  </si>
  <si>
    <t>Produite en 2021</t>
  </si>
  <si>
    <t>2020(Kw)</t>
  </si>
  <si>
    <t>2021 (Kw)</t>
  </si>
  <si>
    <t>2021(KW)</t>
  </si>
  <si>
    <t>Produite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</si>
</sst>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\ _€_-;\-* #,##0.00\ _€_-;_-* &quot;-&quot;??\ _€_-;_-@_-"/>
    <numFmt numFmtId="165" formatCode="0.000"/>
    <numFmt numFmtId="166" formatCode="_-* #,##0\ _€_-;\-* #,##0\ _€_-;_-* &quot;-&quot;??\ _€_-;_-@_-"/>
    <numFmt numFmtId="167" formatCode="#,##0.000"/>
    <numFmt numFmtId="168" formatCode="0.000%"/>
    <numFmt numFmtId="169" formatCode="0.00;[Red]0.00"/>
    <numFmt numFmtId="170" formatCode="#,##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 tint="-0.14999847407452621"/>
      <name val="Times New Roman"/>
      <family val="1"/>
    </font>
    <font>
      <u/>
      <sz val="14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39933"/>
      </bottom>
      <diagonal/>
    </border>
    <border>
      <left style="medium">
        <color indexed="64"/>
      </left>
      <right style="medium">
        <color indexed="64"/>
      </right>
      <top style="thin">
        <color rgb="FF339933"/>
      </top>
      <bottom style="thin">
        <color rgb="FF3399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3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165" fontId="2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9" fontId="2" fillId="2" borderId="1" xfId="1" applyFont="1" applyFill="1" applyBorder="1" applyAlignment="1">
      <alignment horizontal="center" vertical="center"/>
    </xf>
    <xf numFmtId="164" fontId="2" fillId="2" borderId="1" xfId="2" applyFont="1" applyFill="1" applyBorder="1" applyAlignment="1">
      <alignment horizontal="center" vertical="center"/>
    </xf>
    <xf numFmtId="164" fontId="2" fillId="2" borderId="1" xfId="2" applyFont="1" applyFill="1" applyBorder="1" applyAlignment="1">
      <alignment vertical="center"/>
    </xf>
    <xf numFmtId="0" fontId="2" fillId="2" borderId="0" xfId="0" applyFont="1" applyFill="1" applyAlignment="1">
      <alignment wrapText="1"/>
    </xf>
    <xf numFmtId="164" fontId="3" fillId="2" borderId="0" xfId="2" applyFont="1" applyFill="1" applyBorder="1" applyAlignment="1">
      <alignment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166" fontId="2" fillId="2" borderId="0" xfId="2" applyNumberFormat="1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vertical="center"/>
    </xf>
    <xf numFmtId="10" fontId="2" fillId="2" borderId="1" xfId="1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10" fontId="2" fillId="2" borderId="0" xfId="0" applyNumberFormat="1" applyFont="1" applyFill="1" applyBorder="1" applyAlignment="1">
      <alignment horizontal="center" vertical="center"/>
    </xf>
    <xf numFmtId="9" fontId="2" fillId="2" borderId="0" xfId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vertical="center"/>
    </xf>
    <xf numFmtId="0" fontId="9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3" fontId="5" fillId="2" borderId="19" xfId="0" applyNumberFormat="1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3" fontId="8" fillId="2" borderId="19" xfId="0" applyNumberFormat="1" applyFont="1" applyFill="1" applyBorder="1" applyAlignment="1">
      <alignment horizontal="center" vertical="center"/>
    </xf>
    <xf numFmtId="165" fontId="8" fillId="2" borderId="15" xfId="0" applyNumberFormat="1" applyFont="1" applyFill="1" applyBorder="1" applyAlignment="1">
      <alignment horizontal="center" vertical="center"/>
    </xf>
    <xf numFmtId="165" fontId="8" fillId="2" borderId="16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65" fontId="5" fillId="2" borderId="15" xfId="0" applyNumberFormat="1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65" fontId="2" fillId="2" borderId="0" xfId="0" applyNumberFormat="1" applyFont="1" applyFill="1" applyBorder="1" applyAlignment="1">
      <alignment horizontal="center" vertical="center"/>
    </xf>
    <xf numFmtId="167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3" fontId="8" fillId="2" borderId="0" xfId="0" applyNumberFormat="1" applyFont="1" applyFill="1" applyBorder="1" applyAlignment="1">
      <alignment horizontal="center" vertical="center"/>
    </xf>
    <xf numFmtId="165" fontId="8" fillId="2" borderId="0" xfId="0" applyNumberFormat="1" applyFont="1" applyFill="1" applyBorder="1" applyAlignment="1">
      <alignment horizontal="center" vertical="center"/>
    </xf>
    <xf numFmtId="1" fontId="2" fillId="2" borderId="0" xfId="2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 vertical="center"/>
    </xf>
    <xf numFmtId="165" fontId="10" fillId="2" borderId="1" xfId="0" applyNumberFormat="1" applyFont="1" applyFill="1" applyBorder="1" applyAlignment="1">
      <alignment horizontal="right"/>
    </xf>
    <xf numFmtId="10" fontId="10" fillId="2" borderId="1" xfId="1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169" fontId="10" fillId="2" borderId="1" xfId="0" applyNumberFormat="1" applyFont="1" applyFill="1" applyBorder="1" applyAlignment="1">
      <alignment horizontal="center" vertical="center"/>
    </xf>
    <xf numFmtId="169" fontId="2" fillId="2" borderId="1" xfId="0" applyNumberFormat="1" applyFont="1" applyFill="1" applyBorder="1" applyAlignment="1">
      <alignment horizontal="center" vertical="center"/>
    </xf>
    <xf numFmtId="10" fontId="11" fillId="2" borderId="0" xfId="1" applyNumberFormat="1" applyFont="1" applyFill="1" applyBorder="1" applyAlignment="1"/>
    <xf numFmtId="1" fontId="11" fillId="2" borderId="1" xfId="2" applyNumberFormat="1" applyFont="1" applyFill="1" applyBorder="1" applyAlignment="1">
      <alignment horizontal="right" vertical="center"/>
    </xf>
    <xf numFmtId="10" fontId="11" fillId="2" borderId="1" xfId="1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70" fontId="2" fillId="2" borderId="0" xfId="0" applyNumberFormat="1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left" vertical="center" wrapText="1"/>
    </xf>
    <xf numFmtId="0" fontId="2" fillId="2" borderId="24" xfId="0" applyFont="1" applyFill="1" applyBorder="1" applyAlignment="1">
      <alignment horizontal="left" vertical="center" wrapText="1"/>
    </xf>
    <xf numFmtId="0" fontId="2" fillId="2" borderId="25" xfId="0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2" fillId="2" borderId="3" xfId="0" applyFont="1" applyFill="1" applyBorder="1"/>
    <xf numFmtId="165" fontId="2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65" fontId="2" fillId="2" borderId="0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30" xfId="0" applyNumberFormat="1" applyFont="1" applyFill="1" applyBorder="1" applyAlignment="1">
      <alignment horizontal="center"/>
    </xf>
    <xf numFmtId="165" fontId="2" fillId="2" borderId="31" xfId="0" applyNumberFormat="1" applyFont="1" applyFill="1" applyBorder="1" applyAlignment="1">
      <alignment horizontal="center"/>
    </xf>
    <xf numFmtId="165" fontId="2" fillId="2" borderId="27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vertical="center" wrapText="1"/>
    </xf>
    <xf numFmtId="165" fontId="8" fillId="0" borderId="15" xfId="0" applyNumberFormat="1" applyFont="1" applyBorder="1" applyAlignment="1">
      <alignment horizontal="center" vertical="center"/>
    </xf>
    <xf numFmtId="165" fontId="8" fillId="2" borderId="19" xfId="0" applyNumberFormat="1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2" fillId="2" borderId="15" xfId="0" applyFont="1" applyFill="1" applyBorder="1"/>
    <xf numFmtId="0" fontId="2" fillId="2" borderId="0" xfId="0" applyFont="1" applyFill="1" applyBorder="1" applyAlignment="1">
      <alignment horizontal="center" vertical="center"/>
    </xf>
    <xf numFmtId="165" fontId="13" fillId="3" borderId="33" xfId="0" applyNumberFormat="1" applyFont="1" applyFill="1" applyBorder="1" applyAlignment="1">
      <alignment horizontal="center" vertical="center"/>
    </xf>
    <xf numFmtId="165" fontId="13" fillId="3" borderId="34" xfId="0" applyNumberFormat="1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0" fontId="2" fillId="2" borderId="5" xfId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9" fontId="2" fillId="2" borderId="1" xfId="1" applyFont="1" applyFill="1" applyBorder="1" applyAlignment="1">
      <alignment horizontal="center" vertical="center" wrapText="1"/>
    </xf>
    <xf numFmtId="164" fontId="2" fillId="2" borderId="1" xfId="2" applyNumberFormat="1" applyFont="1" applyFill="1" applyBorder="1" applyAlignment="1">
      <alignment horizontal="center" vertical="center"/>
    </xf>
    <xf numFmtId="164" fontId="2" fillId="2" borderId="1" xfId="2" applyFont="1" applyFill="1" applyBorder="1" applyAlignment="1">
      <alignment vertical="center" wrapText="1"/>
    </xf>
    <xf numFmtId="164" fontId="3" fillId="2" borderId="0" xfId="2" applyFont="1" applyFill="1" applyBorder="1" applyAlignment="1">
      <alignment vertical="center" wrapText="1"/>
    </xf>
    <xf numFmtId="164" fontId="2" fillId="2" borderId="1" xfId="2" applyFont="1" applyFill="1" applyBorder="1" applyAlignment="1">
      <alignment horizontal="center" vertical="center" wrapText="1"/>
    </xf>
    <xf numFmtId="168" fontId="2" fillId="2" borderId="6" xfId="1" applyNumberFormat="1" applyFont="1" applyFill="1" applyBorder="1" applyAlignment="1">
      <alignment horizontal="center" vertical="center"/>
    </xf>
    <xf numFmtId="168" fontId="2" fillId="2" borderId="7" xfId="1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3" fillId="2" borderId="27" xfId="0" applyFont="1" applyFill="1" applyBorder="1"/>
    <xf numFmtId="165" fontId="3" fillId="2" borderId="27" xfId="0" applyNumberFormat="1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110264016"/>
        <c:axId val="110253936"/>
      </c:barChart>
      <c:catAx>
        <c:axId val="1102640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110253936"/>
        <c:crosses val="autoZero"/>
        <c:auto val="1"/>
        <c:lblAlgn val="ctr"/>
        <c:lblOffset val="100"/>
        <c:noMultiLvlLbl val="0"/>
      </c:catAx>
      <c:valAx>
        <c:axId val="1102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02640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Spécifique Fuel / U02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Valeur!$F$46</c:f>
              <c:strCache>
                <c:ptCount val="1"/>
                <c:pt idx="0">
                  <c:v>Cons Spécif fuel/U02 en 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Valeur!$F$47</c:f>
              <c:numCache>
                <c:formatCode>0.000</c:formatCode>
                <c:ptCount val="1"/>
                <c:pt idx="0">
                  <c:v>0.153705396806118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8-4FA4-8D4C-8C66948BE1C0}"/>
            </c:ext>
          </c:extLst>
        </c:ser>
        <c:ser>
          <c:idx val="2"/>
          <c:order val="1"/>
          <c:tx>
            <c:strRef>
              <c:f>Valeur!$H$46</c:f>
              <c:strCache>
                <c:ptCount val="1"/>
                <c:pt idx="0">
                  <c:v>Cible Cons Spécif fuel/U02 en 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Valeur!$H$47</c:f>
              <c:numCache>
                <c:formatCode>0.000</c:formatCode>
                <c:ptCount val="1"/>
                <c:pt idx="0">
                  <c:v>0.121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8-4FA4-8D4C-8C66948BE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83122512"/>
        <c:axId val="883123632"/>
      </c:barChart>
      <c:catAx>
        <c:axId val="8831225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83123632"/>
        <c:crosses val="autoZero"/>
        <c:auto val="1"/>
        <c:lblAlgn val="ctr"/>
        <c:lblOffset val="100"/>
        <c:noMultiLvlLbl val="0"/>
      </c:catAx>
      <c:valAx>
        <c:axId val="883123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831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87965601964823"/>
          <c:y val="0.49153353238287995"/>
          <c:w val="0.2237778963090417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83120272"/>
        <c:axId val="883114672"/>
      </c:barChart>
      <c:catAx>
        <c:axId val="8831202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83114672"/>
        <c:crosses val="autoZero"/>
        <c:auto val="1"/>
        <c:lblAlgn val="ctr"/>
        <c:lblOffset val="100"/>
        <c:noMultiLvlLbl val="0"/>
      </c:catAx>
      <c:valAx>
        <c:axId val="883114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831202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Spécifique Fuel / U02 au 1,2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Valeur!$F$46</c:f>
              <c:strCache>
                <c:ptCount val="1"/>
                <c:pt idx="0">
                  <c:v>Cons Spécif fuel/U02 en 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Valeur!$F$47:$F$48</c:f>
              <c:numCache>
                <c:formatCode>0.000</c:formatCode>
                <c:ptCount val="2"/>
                <c:pt idx="0">
                  <c:v>0.153705396806118</c:v>
                </c:pt>
                <c:pt idx="1">
                  <c:v>0.14922135047185386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1-4A95-A873-75BEE604941D}"/>
            </c:ext>
          </c:extLst>
        </c:ser>
        <c:ser>
          <c:idx val="2"/>
          <c:order val="1"/>
          <c:tx>
            <c:strRef>
              <c:f>Valeur!$H$46</c:f>
              <c:strCache>
                <c:ptCount val="1"/>
                <c:pt idx="0">
                  <c:v>Cible Cons Spécif fuel/U02 en 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Valeur!$H$47:$H$48</c:f>
              <c:numCache>
                <c:formatCode>0.000</c:formatCode>
                <c:ptCount val="2"/>
                <c:pt idx="0">
                  <c:v>0.121</c:v>
                </c:pt>
                <c:pt idx="1">
                  <c:v>0.121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1-4A95-A873-75BEE6049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83113552"/>
        <c:axId val="883107952"/>
      </c:barChart>
      <c:catAx>
        <c:axId val="883113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3107952"/>
        <c:crosses val="autoZero"/>
        <c:auto val="1"/>
        <c:lblAlgn val="ctr"/>
        <c:lblOffset val="100"/>
        <c:noMultiLvlLbl val="0"/>
      </c:catAx>
      <c:valAx>
        <c:axId val="883107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831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007059678399384"/>
          <c:y val="0.74251382120783438"/>
          <c:w val="0.2237778963090417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83104592"/>
        <c:axId val="883105712"/>
      </c:barChart>
      <c:catAx>
        <c:axId val="8831045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83105712"/>
        <c:crosses val="autoZero"/>
        <c:auto val="1"/>
        <c:lblAlgn val="ctr"/>
        <c:lblOffset val="100"/>
        <c:noMultiLvlLbl val="0"/>
      </c:catAx>
      <c:valAx>
        <c:axId val="883105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831045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Spécifique Fuel / U02 au 1,2,3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Valeur!$F$46</c:f>
              <c:strCache>
                <c:ptCount val="1"/>
                <c:pt idx="0">
                  <c:v>Cons Spécif fuel/U02 en 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Valeur!$F$47:$F$49</c:f>
              <c:numCache>
                <c:formatCode>0.000</c:formatCode>
                <c:ptCount val="3"/>
                <c:pt idx="0">
                  <c:v>0.153705396806118</c:v>
                </c:pt>
                <c:pt idx="1">
                  <c:v>0.14922135047185386</c:v>
                </c:pt>
                <c:pt idx="2">
                  <c:v>0.15261317875329963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C-42C0-84A9-C32AF0A6F5FC}"/>
            </c:ext>
          </c:extLst>
        </c:ser>
        <c:ser>
          <c:idx val="2"/>
          <c:order val="1"/>
          <c:tx>
            <c:strRef>
              <c:f>Valeur!$H$46</c:f>
              <c:strCache>
                <c:ptCount val="1"/>
                <c:pt idx="0">
                  <c:v>Cible Cons Spécif fuel/U02 en 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Valeur!$H$47:$H$49</c:f>
              <c:numCache>
                <c:formatCode>0.000</c:formatCode>
                <c:ptCount val="3"/>
                <c:pt idx="0">
                  <c:v>0.121</c:v>
                </c:pt>
                <c:pt idx="1">
                  <c:v>0.121</c:v>
                </c:pt>
                <c:pt idx="2">
                  <c:v>0.121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C-42C0-84A9-C32AF0A6F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83158912"/>
        <c:axId val="883101792"/>
      </c:barChart>
      <c:catAx>
        <c:axId val="883158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3101792"/>
        <c:crosses val="autoZero"/>
        <c:auto val="1"/>
        <c:lblAlgn val="ctr"/>
        <c:lblOffset val="100"/>
        <c:noMultiLvlLbl val="0"/>
      </c:catAx>
      <c:valAx>
        <c:axId val="883101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831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94022457719096"/>
          <c:y val="0.74599965855262529"/>
          <c:w val="0.20999338898427169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83157792"/>
        <c:axId val="883161152"/>
      </c:barChart>
      <c:catAx>
        <c:axId val="8831577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83161152"/>
        <c:crosses val="autoZero"/>
        <c:auto val="1"/>
        <c:lblAlgn val="ctr"/>
        <c:lblOffset val="100"/>
        <c:noMultiLvlLbl val="0"/>
      </c:catAx>
      <c:valAx>
        <c:axId val="883161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831577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Spécifique Fuel / U02 en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Valeur!$F$46</c:f>
              <c:strCache>
                <c:ptCount val="1"/>
                <c:pt idx="0">
                  <c:v>Cons Spécif fuel/U02 en 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Valeur!$F$47:$F$50</c:f>
              <c:numCache>
                <c:formatCode>0.000</c:formatCode>
                <c:ptCount val="4"/>
                <c:pt idx="0">
                  <c:v>0.153705396806118</c:v>
                </c:pt>
                <c:pt idx="1">
                  <c:v>0.14922135047185386</c:v>
                </c:pt>
                <c:pt idx="2">
                  <c:v>0.15261317875329963</c:v>
                </c:pt>
                <c:pt idx="3">
                  <c:v>0.15190222604536247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9-452C-A433-0ADB052E267E}"/>
            </c:ext>
          </c:extLst>
        </c:ser>
        <c:ser>
          <c:idx val="2"/>
          <c:order val="1"/>
          <c:tx>
            <c:strRef>
              <c:f>Valeur!$H$46</c:f>
              <c:strCache>
                <c:ptCount val="1"/>
                <c:pt idx="0">
                  <c:v>Cible Cons Spécif fuel/U02 en 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Valeur!$H$47:$H$50</c:f>
              <c:numCache>
                <c:formatCode>0.000</c:formatCode>
                <c:ptCount val="4"/>
                <c:pt idx="0">
                  <c:v>0.121</c:v>
                </c:pt>
                <c:pt idx="1">
                  <c:v>0.121</c:v>
                </c:pt>
                <c:pt idx="2">
                  <c:v>0.121</c:v>
                </c:pt>
                <c:pt idx="3">
                  <c:v>0.121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9-452C-A433-0ADB052E2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83151072"/>
        <c:axId val="883152192"/>
      </c:barChart>
      <c:catAx>
        <c:axId val="883151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3152192"/>
        <c:crosses val="autoZero"/>
        <c:auto val="1"/>
        <c:lblAlgn val="ctr"/>
        <c:lblOffset val="100"/>
        <c:noMultiLvlLbl val="0"/>
      </c:catAx>
      <c:valAx>
        <c:axId val="883152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831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64943790665556"/>
          <c:y val="0.73205630917346132"/>
          <c:w val="0.13068029325640332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83140432"/>
        <c:axId val="883152752"/>
      </c:barChart>
      <c:catAx>
        <c:axId val="883140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83152752"/>
        <c:crosses val="autoZero"/>
        <c:auto val="1"/>
        <c:lblAlgn val="ctr"/>
        <c:lblOffset val="100"/>
        <c:noMultiLvlLbl val="0"/>
      </c:catAx>
      <c:valAx>
        <c:axId val="883152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831404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énergie électrique / U01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Valeur!$C$92</c:f>
              <c:strCache>
                <c:ptCount val="1"/>
                <c:pt idx="0">
                  <c:v>Cons KW / U01 en 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Valeur!$C$93</c:f>
              <c:numCache>
                <c:formatCode>0.000</c:formatCode>
                <c:ptCount val="1"/>
                <c:pt idx="0">
                  <c:v>299.61189217915978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3-4190-9824-2618EE348C6E}"/>
            </c:ext>
          </c:extLst>
        </c:ser>
        <c:ser>
          <c:idx val="2"/>
          <c:order val="1"/>
          <c:tx>
            <c:strRef>
              <c:f>Valeur!$D$92</c:f>
              <c:strCache>
                <c:ptCount val="1"/>
                <c:pt idx="0">
                  <c:v>Cible Cons KW U01 en 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Valeur!$D$93</c:f>
              <c:numCache>
                <c:formatCode>General</c:formatCode>
                <c:ptCount val="1"/>
                <c:pt idx="0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3-4190-9824-2618EE348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83142112"/>
        <c:axId val="883143232"/>
      </c:barChart>
      <c:catAx>
        <c:axId val="8831421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83143232"/>
        <c:crosses val="autoZero"/>
        <c:auto val="1"/>
        <c:lblAlgn val="ctr"/>
        <c:lblOffset val="100"/>
        <c:noMultiLvlLbl val="0"/>
      </c:catAx>
      <c:valAx>
        <c:axId val="8831432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831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87965601964823"/>
          <c:y val="0.49153353238287995"/>
          <c:w val="0.2237778963090417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83139872"/>
        <c:axId val="883135392"/>
      </c:barChart>
      <c:catAx>
        <c:axId val="8831398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83135392"/>
        <c:crosses val="autoZero"/>
        <c:auto val="1"/>
        <c:lblAlgn val="ctr"/>
        <c:lblOffset val="100"/>
        <c:noMultiLvlLbl val="0"/>
      </c:catAx>
      <c:valAx>
        <c:axId val="883135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831398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Spécifique Fuel / U01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Valeur!$C$46</c:f>
              <c:strCache>
                <c:ptCount val="1"/>
                <c:pt idx="0">
                  <c:v>Cons Spécif fuel/U01 en 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</c:strLit>
          </c:cat>
          <c:val>
            <c:numRef>
              <c:f>Valeur!$C$47</c:f>
              <c:numCache>
                <c:formatCode>0.000</c:formatCode>
                <c:ptCount val="1"/>
                <c:pt idx="0">
                  <c:v>0.23215742501278441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D-490E-B723-5DB2B35E53D1}"/>
            </c:ext>
          </c:extLst>
        </c:ser>
        <c:ser>
          <c:idx val="2"/>
          <c:order val="1"/>
          <c:tx>
            <c:strRef>
              <c:f>Valeur!$D$46</c:f>
              <c:strCache>
                <c:ptCount val="1"/>
                <c:pt idx="0">
                  <c:v>Cible Cons Spécif fuel/U01 en 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Valeur!$D$47</c:f>
              <c:numCache>
                <c:formatCode>0.000</c:formatCode>
                <c:ptCount val="1"/>
                <c:pt idx="0">
                  <c:v>0.23400000000000001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D-490E-B723-5DB2B35E5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110323376"/>
        <c:axId val="110346896"/>
      </c:barChart>
      <c:catAx>
        <c:axId val="1103233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110346896"/>
        <c:crosses val="autoZero"/>
        <c:auto val="1"/>
        <c:lblAlgn val="ctr"/>
        <c:lblOffset val="100"/>
        <c:noMultiLvlLbl val="0"/>
      </c:catAx>
      <c:valAx>
        <c:axId val="110346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032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87965601964823"/>
          <c:y val="0.49153353238287995"/>
          <c:w val="0.2237778963090417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énergie électrique / U01 au 1,2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Valeur!$C$92</c:f>
              <c:strCache>
                <c:ptCount val="1"/>
                <c:pt idx="0">
                  <c:v>Cons KW / U01 en 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Valeur!$C$93:$C$94</c:f>
              <c:numCache>
                <c:formatCode>0.000</c:formatCode>
                <c:ptCount val="2"/>
                <c:pt idx="0">
                  <c:v>299.61189217915978</c:v>
                </c:pt>
                <c:pt idx="1">
                  <c:v>299.57455668137698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F-4A2B-8F18-25BA8C9306EC}"/>
            </c:ext>
          </c:extLst>
        </c:ser>
        <c:ser>
          <c:idx val="2"/>
          <c:order val="1"/>
          <c:tx>
            <c:strRef>
              <c:f>Valeur!$D$92</c:f>
              <c:strCache>
                <c:ptCount val="1"/>
                <c:pt idx="0">
                  <c:v>Cible Cons KW U01 en 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Valeur!$D$93:$D$94</c:f>
              <c:numCache>
                <c:formatCode>General</c:formatCode>
                <c:ptCount val="2"/>
                <c:pt idx="0">
                  <c:v>310</c:v>
                </c:pt>
                <c:pt idx="1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F-4A2B-8F18-25BA8C930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83130912"/>
        <c:axId val="883132032"/>
      </c:barChart>
      <c:catAx>
        <c:axId val="883130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3132032"/>
        <c:crosses val="autoZero"/>
        <c:auto val="1"/>
        <c:lblAlgn val="ctr"/>
        <c:lblOffset val="100"/>
        <c:noMultiLvlLbl val="0"/>
      </c:catAx>
      <c:valAx>
        <c:axId val="883132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831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007059678399384"/>
          <c:y val="0.72159879713908825"/>
          <c:w val="0.2237778963090417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83128672"/>
        <c:axId val="883123072"/>
      </c:barChart>
      <c:catAx>
        <c:axId val="8831286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83123072"/>
        <c:crosses val="autoZero"/>
        <c:auto val="1"/>
        <c:lblAlgn val="ctr"/>
        <c:lblOffset val="100"/>
        <c:noMultiLvlLbl val="0"/>
      </c:catAx>
      <c:valAx>
        <c:axId val="883123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831286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énergie électrique / U01 au 1,2,3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Valeur!$C$92</c:f>
              <c:strCache>
                <c:ptCount val="1"/>
                <c:pt idx="0">
                  <c:v>Cons KW / U01 en 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Valeur!$C$93:$C$95</c:f>
              <c:numCache>
                <c:formatCode>0.000</c:formatCode>
                <c:ptCount val="3"/>
                <c:pt idx="0">
                  <c:v>299.61189217915978</c:v>
                </c:pt>
                <c:pt idx="1">
                  <c:v>299.57455668137698</c:v>
                </c:pt>
                <c:pt idx="2">
                  <c:v>286.17731311840851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F-4DC4-93A7-AC40DAC568FB}"/>
            </c:ext>
          </c:extLst>
        </c:ser>
        <c:ser>
          <c:idx val="2"/>
          <c:order val="1"/>
          <c:tx>
            <c:strRef>
              <c:f>Valeur!$D$92</c:f>
              <c:strCache>
                <c:ptCount val="1"/>
                <c:pt idx="0">
                  <c:v>Cible Cons KW U01 en 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Valeur!$D$93:$D$95</c:f>
              <c:numCache>
                <c:formatCode>General</c:formatCode>
                <c:ptCount val="3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F-4DC4-93A7-AC40DAC56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83121952"/>
        <c:axId val="883116352"/>
      </c:barChart>
      <c:catAx>
        <c:axId val="883121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3116352"/>
        <c:crosses val="autoZero"/>
        <c:auto val="1"/>
        <c:lblAlgn val="ctr"/>
        <c:lblOffset val="100"/>
        <c:noMultiLvlLbl val="0"/>
      </c:catAx>
      <c:valAx>
        <c:axId val="8831163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831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44649024135142"/>
          <c:y val="0.7285704718286703"/>
          <c:w val="0.20999338898427169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83112992"/>
        <c:axId val="883114112"/>
      </c:barChart>
      <c:catAx>
        <c:axId val="8831129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83114112"/>
        <c:crosses val="autoZero"/>
        <c:auto val="1"/>
        <c:lblAlgn val="ctr"/>
        <c:lblOffset val="100"/>
        <c:noMultiLvlLbl val="0"/>
      </c:catAx>
      <c:valAx>
        <c:axId val="883114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831129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énergie électrique / U01 en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Valeur!$C$92</c:f>
              <c:strCache>
                <c:ptCount val="1"/>
                <c:pt idx="0">
                  <c:v>Cons KW / U01 en 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Valeur!$C$93:$C$96</c:f>
              <c:numCache>
                <c:formatCode>0.000</c:formatCode>
                <c:ptCount val="4"/>
                <c:pt idx="0">
                  <c:v>299.61189217915978</c:v>
                </c:pt>
                <c:pt idx="1">
                  <c:v>299.57455668137698</c:v>
                </c:pt>
                <c:pt idx="2">
                  <c:v>286.17731311840851</c:v>
                </c:pt>
                <c:pt idx="3">
                  <c:v>286.84261424288934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0-4C17-8012-8D5CB1FBA67F}"/>
            </c:ext>
          </c:extLst>
        </c:ser>
        <c:ser>
          <c:idx val="2"/>
          <c:order val="1"/>
          <c:tx>
            <c:strRef>
              <c:f>Valeur!$D$92</c:f>
              <c:strCache>
                <c:ptCount val="1"/>
                <c:pt idx="0">
                  <c:v>Cible Cons KW U01 en 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Valeur!$D$93:$D$96</c:f>
              <c:numCache>
                <c:formatCode>General</c:formatCode>
                <c:ptCount val="4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0-4C17-8012-8D5CB1FBA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83106272"/>
        <c:axId val="883107392"/>
      </c:barChart>
      <c:catAx>
        <c:axId val="883106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3107392"/>
        <c:crosses val="autoZero"/>
        <c:auto val="1"/>
        <c:lblAlgn val="ctr"/>
        <c:lblOffset val="100"/>
        <c:noMultiLvlLbl val="0"/>
      </c:catAx>
      <c:valAx>
        <c:axId val="883107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831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64943790665556"/>
          <c:y val="0.73205630917346132"/>
          <c:w val="0.13068029325640332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83104032"/>
        <c:axId val="883105152"/>
      </c:barChart>
      <c:catAx>
        <c:axId val="8831040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83105152"/>
        <c:crosses val="autoZero"/>
        <c:auto val="1"/>
        <c:lblAlgn val="ctr"/>
        <c:lblOffset val="100"/>
        <c:noMultiLvlLbl val="0"/>
      </c:catAx>
      <c:valAx>
        <c:axId val="883105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831040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énergie électrique / U02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Valeur!$F$92</c:f>
              <c:strCache>
                <c:ptCount val="1"/>
                <c:pt idx="0">
                  <c:v>Cons KW U02 en 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Valeur!$F$93</c:f>
              <c:numCache>
                <c:formatCode>0.000</c:formatCode>
                <c:ptCount val="1"/>
                <c:pt idx="0">
                  <c:v>292.82488728202264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8-4FF8-A70F-20AF427454AD}"/>
            </c:ext>
          </c:extLst>
        </c:ser>
        <c:ser>
          <c:idx val="2"/>
          <c:order val="1"/>
          <c:tx>
            <c:strRef>
              <c:f>Valeur!$H$92</c:f>
              <c:strCache>
                <c:ptCount val="1"/>
                <c:pt idx="0">
                  <c:v>Cible Cons KW U02 en 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Valeur!$H$93</c:f>
              <c:numCache>
                <c:formatCode>General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8-4FF8-A70F-20AF42745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09364352"/>
        <c:axId val="809363792"/>
      </c:barChart>
      <c:catAx>
        <c:axId val="8093643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09363792"/>
        <c:crosses val="autoZero"/>
        <c:auto val="1"/>
        <c:lblAlgn val="ctr"/>
        <c:lblOffset val="100"/>
        <c:noMultiLvlLbl val="0"/>
      </c:catAx>
      <c:valAx>
        <c:axId val="809363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093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87965601964823"/>
          <c:y val="0.49153353238287995"/>
          <c:w val="0.2237778963090417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09359312"/>
        <c:axId val="809360992"/>
      </c:barChart>
      <c:catAx>
        <c:axId val="8093593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09360992"/>
        <c:crosses val="autoZero"/>
        <c:auto val="1"/>
        <c:lblAlgn val="ctr"/>
        <c:lblOffset val="100"/>
        <c:noMultiLvlLbl val="0"/>
      </c:catAx>
      <c:valAx>
        <c:axId val="809360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093593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énergie électrique / U02 au 1,2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Valeur!$F$92</c:f>
              <c:strCache>
                <c:ptCount val="1"/>
                <c:pt idx="0">
                  <c:v>Cons KW U02 en 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Valeur!$F$93:$F$94</c:f>
              <c:numCache>
                <c:formatCode>0.000</c:formatCode>
                <c:ptCount val="2"/>
                <c:pt idx="0">
                  <c:v>292.82488728202264</c:v>
                </c:pt>
                <c:pt idx="1">
                  <c:v>282.77053552032214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5-473C-872B-93FB4EE97238}"/>
            </c:ext>
          </c:extLst>
        </c:ser>
        <c:ser>
          <c:idx val="2"/>
          <c:order val="1"/>
          <c:tx>
            <c:strRef>
              <c:f>Valeur!$H$92</c:f>
              <c:strCache>
                <c:ptCount val="1"/>
                <c:pt idx="0">
                  <c:v>Cible Cons KW U02 en 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0684168655529037E-2"/>
                  <c:y val="3.195313986851937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C5-473C-872B-93FB4EE972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Valeur!$H$93:$H$94</c:f>
              <c:numCache>
                <c:formatCode>General</c:formatCode>
                <c:ptCount val="2"/>
                <c:pt idx="0">
                  <c:v>230</c:v>
                </c:pt>
                <c:pt idx="1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C5-473C-872B-93FB4EE9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09362672"/>
        <c:axId val="809370512"/>
      </c:barChart>
      <c:catAx>
        <c:axId val="809362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9370512"/>
        <c:crosses val="autoZero"/>
        <c:auto val="1"/>
        <c:lblAlgn val="ctr"/>
        <c:lblOffset val="100"/>
        <c:noMultiLvlLbl val="0"/>
      </c:catAx>
      <c:valAx>
        <c:axId val="809370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093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847950688741465"/>
          <c:y val="0.75297133324220755"/>
          <c:w val="0.2237778963090417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09373312"/>
        <c:axId val="809374432"/>
      </c:barChart>
      <c:catAx>
        <c:axId val="8093733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09374432"/>
        <c:crosses val="autoZero"/>
        <c:auto val="1"/>
        <c:lblAlgn val="ctr"/>
        <c:lblOffset val="100"/>
        <c:noMultiLvlLbl val="0"/>
      </c:catAx>
      <c:valAx>
        <c:axId val="809374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093733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110251136"/>
        <c:axId val="883161712"/>
      </c:barChart>
      <c:catAx>
        <c:axId val="1102511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83161712"/>
        <c:crosses val="autoZero"/>
        <c:auto val="1"/>
        <c:lblAlgn val="ctr"/>
        <c:lblOffset val="100"/>
        <c:noMultiLvlLbl val="0"/>
      </c:catAx>
      <c:valAx>
        <c:axId val="883161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02511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énergie électrique / U02 au 1,2,3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Valeur!$F$92</c:f>
              <c:strCache>
                <c:ptCount val="1"/>
                <c:pt idx="0">
                  <c:v>Cons KW U02 en 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Valeur!$F$93:$F$95</c:f>
              <c:numCache>
                <c:formatCode>0.000</c:formatCode>
                <c:ptCount val="3"/>
                <c:pt idx="0">
                  <c:v>292.82488728202264</c:v>
                </c:pt>
                <c:pt idx="1">
                  <c:v>282.77053552032214</c:v>
                </c:pt>
                <c:pt idx="2">
                  <c:v>282.70569749613901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2-477E-B8A6-4C7F2CB09D07}"/>
            </c:ext>
          </c:extLst>
        </c:ser>
        <c:ser>
          <c:idx val="2"/>
          <c:order val="1"/>
          <c:tx>
            <c:strRef>
              <c:f>Valeur!$H$92</c:f>
              <c:strCache>
                <c:ptCount val="1"/>
                <c:pt idx="0">
                  <c:v>Cible Cons KW U02 en 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1278195488721712E-2"/>
                  <c:y val="-6.390627973703875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52-477E-B8A6-4C7F2CB09D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Valeur!$H$93:$H$95</c:f>
              <c:numCache>
                <c:formatCode>General</c:formatCode>
                <c:ptCount val="3"/>
                <c:pt idx="0">
                  <c:v>230</c:v>
                </c:pt>
                <c:pt idx="1">
                  <c:v>230</c:v>
                </c:pt>
                <c:pt idx="2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2-477E-B8A6-4C7F2CB0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09366032"/>
        <c:axId val="809369952"/>
      </c:barChart>
      <c:catAx>
        <c:axId val="809366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9369952"/>
        <c:crosses val="autoZero"/>
        <c:auto val="1"/>
        <c:lblAlgn val="ctr"/>
        <c:lblOffset val="100"/>
        <c:noMultiLvlLbl val="0"/>
      </c:catAx>
      <c:valAx>
        <c:axId val="809369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093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668709174511079"/>
          <c:y val="0.77040051996616266"/>
          <c:w val="0.20999338898427169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09369392"/>
        <c:axId val="809364912"/>
      </c:barChart>
      <c:catAx>
        <c:axId val="8093693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09364912"/>
        <c:crosses val="autoZero"/>
        <c:auto val="1"/>
        <c:lblAlgn val="ctr"/>
        <c:lblOffset val="100"/>
        <c:noMultiLvlLbl val="0"/>
      </c:catAx>
      <c:valAx>
        <c:axId val="809364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093693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énergie électrique / U02 en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Valeur!$F$92</c:f>
              <c:strCache>
                <c:ptCount val="1"/>
                <c:pt idx="0">
                  <c:v>Cons KW U02 en 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Valeur!$F$93:$F$96</c:f>
              <c:numCache>
                <c:formatCode>0.000</c:formatCode>
                <c:ptCount val="4"/>
                <c:pt idx="0">
                  <c:v>292.82488728202264</c:v>
                </c:pt>
                <c:pt idx="1">
                  <c:v>282.77053552032214</c:v>
                </c:pt>
                <c:pt idx="2">
                  <c:v>282.70569749613901</c:v>
                </c:pt>
                <c:pt idx="3">
                  <c:v>277.56684912453022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5-4A2E-8152-98E4232E9ED0}"/>
            </c:ext>
          </c:extLst>
        </c:ser>
        <c:ser>
          <c:idx val="2"/>
          <c:order val="1"/>
          <c:tx>
            <c:strRef>
              <c:f>Valeur!$H$92</c:f>
              <c:strCache>
                <c:ptCount val="1"/>
                <c:pt idx="0">
                  <c:v>Cible Cons KW U02 en 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1055832913806551E-2"/>
                  <c:y val="-6.390627973703875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A5-4A2E-8152-98E4232E9ED0}"/>
                </c:ext>
              </c:extLst>
            </c:dLbl>
            <c:dLbl>
              <c:idx val="2"/>
              <c:layout>
                <c:manualLayout>
                  <c:x val="1.2161416205187205E-2"/>
                  <c:y val="6.97167468958206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A5-4A2E-8152-98E4232E9ED0}"/>
                </c:ext>
              </c:extLst>
            </c:dLbl>
            <c:dLbl>
              <c:idx val="3"/>
              <c:layout>
                <c:manualLayout>
                  <c:x val="1.547816607932917E-2"/>
                  <c:y val="6.97167468958206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A5-4A2E-8152-98E4232E9E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Valeur!$H$93:$H$96</c:f>
              <c:numCache>
                <c:formatCode>General</c:formatCode>
                <c:ptCount val="4"/>
                <c:pt idx="0">
                  <c:v>230</c:v>
                </c:pt>
                <c:pt idx="1">
                  <c:v>230</c:v>
                </c:pt>
                <c:pt idx="2">
                  <c:v>230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A5-4A2E-8152-98E4232E9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09379472"/>
        <c:axId val="809377792"/>
      </c:barChart>
      <c:catAx>
        <c:axId val="809379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9377792"/>
        <c:crosses val="autoZero"/>
        <c:auto val="1"/>
        <c:lblAlgn val="ctr"/>
        <c:lblOffset val="100"/>
        <c:noMultiLvlLbl val="0"/>
      </c:catAx>
      <c:valAx>
        <c:axId val="809377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093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64943790665556"/>
          <c:y val="0.76342884527658061"/>
          <c:w val="0.13068029325640332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09380592"/>
        <c:axId val="809382272"/>
      </c:barChart>
      <c:catAx>
        <c:axId val="8093805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09382272"/>
        <c:crosses val="autoZero"/>
        <c:auto val="1"/>
        <c:lblAlgn val="ctr"/>
        <c:lblOffset val="100"/>
        <c:noMultiLvlLbl val="0"/>
      </c:catAx>
      <c:valAx>
        <c:axId val="809382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093805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énergie électrique / U02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40"/>
        <c:axId val="809382832"/>
        <c:axId val="809384512"/>
      </c:barChart>
      <c:catAx>
        <c:axId val="8093828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09384512"/>
        <c:crosses val="autoZero"/>
        <c:auto val="1"/>
        <c:lblAlgn val="ctr"/>
        <c:lblOffset val="100"/>
        <c:noMultiLvlLbl val="0"/>
      </c:catAx>
      <c:valAx>
        <c:axId val="809384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0938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98602541926514"/>
          <c:y val="0.12552061117982141"/>
          <c:w val="1.215805277137388E-2"/>
          <c:h val="1.04575120343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spécif eau sonede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v>Cons spécifique eau SONEDE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Valeur!$J$124:$J$125</c:f>
              <c:numCache>
                <c:formatCode>0.000</c:formatCode>
                <c:ptCount val="2"/>
                <c:pt idx="0">
                  <c:v>4.0465699883899546</c:v>
                </c:pt>
                <c:pt idx="1">
                  <c:v>3.989334159669701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E-4D60-9755-2F9A62E92F6B}"/>
            </c:ext>
          </c:extLst>
        </c:ser>
        <c:ser>
          <c:idx val="2"/>
          <c:order val="1"/>
          <c:tx>
            <c:v>Cible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Valeur!$K$124:$K$125</c:f>
              <c:numCache>
                <c:formatCode>General</c:formatCode>
                <c:ptCount val="2"/>
                <c:pt idx="0">
                  <c:v>3.8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E-4D60-9755-2F9A62E92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09386192"/>
        <c:axId val="809387872"/>
      </c:barChart>
      <c:catAx>
        <c:axId val="809386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9387872"/>
        <c:crosses val="autoZero"/>
        <c:auto val="1"/>
        <c:lblAlgn val="ctr"/>
        <c:lblOffset val="100"/>
        <c:noMultiLvlLbl val="0"/>
      </c:catAx>
      <c:valAx>
        <c:axId val="809387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093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89258890371413"/>
          <c:y val="5.2156635414899739E-2"/>
          <c:w val="0.11437869192365276"/>
          <c:h val="0.14902036991596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09388432"/>
        <c:axId val="809390112"/>
      </c:barChart>
      <c:catAx>
        <c:axId val="809388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09390112"/>
        <c:crosses val="autoZero"/>
        <c:auto val="1"/>
        <c:lblAlgn val="ctr"/>
        <c:lblOffset val="100"/>
        <c:noMultiLvlLbl val="0"/>
      </c:catAx>
      <c:valAx>
        <c:axId val="809390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093884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énergie électrique / U02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40"/>
        <c:axId val="809390672"/>
        <c:axId val="809392352"/>
      </c:barChart>
      <c:catAx>
        <c:axId val="8093906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09392352"/>
        <c:crosses val="autoZero"/>
        <c:auto val="1"/>
        <c:lblAlgn val="ctr"/>
        <c:lblOffset val="100"/>
        <c:noMultiLvlLbl val="0"/>
      </c:catAx>
      <c:valAx>
        <c:axId val="8093923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093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98602541926514"/>
          <c:y val="0.12552061117982141"/>
          <c:w val="1.215805277137388E-2"/>
          <c:h val="1.04575120343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spécif eau sonede au 1,2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v>Cons spécifique eau SONEDE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Valeur!$J$126:$J$127</c:f>
              <c:numCache>
                <c:formatCode>0.000</c:formatCode>
                <c:ptCount val="2"/>
                <c:pt idx="0">
                  <c:v>4.5092226460193938</c:v>
                </c:pt>
                <c:pt idx="1">
                  <c:v>4.3407541435368318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0-405C-95F6-E1AC3B515981}"/>
            </c:ext>
          </c:extLst>
        </c:ser>
        <c:ser>
          <c:idx val="2"/>
          <c:order val="1"/>
          <c:tx>
            <c:v>Cible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9093078758949764E-2"/>
                  <c:y val="3.48583734479100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50-405C-95F6-E1AC3B5159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Valeur!$K$124:$K$125</c:f>
              <c:numCache>
                <c:formatCode>General</c:formatCode>
                <c:ptCount val="2"/>
                <c:pt idx="0">
                  <c:v>3.8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0-405C-95F6-E1AC3B515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09394032"/>
        <c:axId val="809395712"/>
      </c:barChart>
      <c:catAx>
        <c:axId val="809394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9395712"/>
        <c:crosses val="autoZero"/>
        <c:auto val="1"/>
        <c:lblAlgn val="ctr"/>
        <c:lblOffset val="100"/>
        <c:noMultiLvlLbl val="0"/>
      </c:catAx>
      <c:valAx>
        <c:axId val="809395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093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89258890371413"/>
          <c:y val="5.2156635414899739E-2"/>
          <c:w val="0.11437869192365276"/>
          <c:h val="0.14902036991596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09396272"/>
        <c:axId val="809397952"/>
      </c:barChart>
      <c:catAx>
        <c:axId val="8093962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09397952"/>
        <c:crosses val="autoZero"/>
        <c:auto val="1"/>
        <c:lblAlgn val="ctr"/>
        <c:lblOffset val="100"/>
        <c:noMultiLvlLbl val="0"/>
      </c:catAx>
      <c:valAx>
        <c:axId val="809397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093962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Spécifique Fuel / U01 au 1,2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Valeur!$C$46</c:f>
              <c:strCache>
                <c:ptCount val="1"/>
                <c:pt idx="0">
                  <c:v>Cons Spécif fuel/U01 en 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Valeur!$C$47:$C$48</c:f>
              <c:numCache>
                <c:formatCode>0.000</c:formatCode>
                <c:ptCount val="2"/>
                <c:pt idx="0">
                  <c:v>0.23215742501278441</c:v>
                </c:pt>
                <c:pt idx="1">
                  <c:v>0.2333695217396119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F-45E0-9EB9-F3BAB3F273B8}"/>
            </c:ext>
          </c:extLst>
        </c:ser>
        <c:ser>
          <c:idx val="2"/>
          <c:order val="1"/>
          <c:tx>
            <c:strRef>
              <c:f>Valeur!$D$46</c:f>
              <c:strCache>
                <c:ptCount val="1"/>
                <c:pt idx="0">
                  <c:v>Cible Cons Spécif fuel/U01 en 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Valeur!$D$47:$D$48</c:f>
              <c:numCache>
                <c:formatCode>0.000</c:formatCode>
                <c:ptCount val="2"/>
                <c:pt idx="0">
                  <c:v>0.23400000000000001</c:v>
                </c:pt>
                <c:pt idx="1">
                  <c:v>0.23400000000000001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F-45E0-9EB9-F3BAB3F27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83150512"/>
        <c:axId val="883162832"/>
      </c:barChart>
      <c:catAx>
        <c:axId val="883150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3162832"/>
        <c:crosses val="autoZero"/>
        <c:auto val="1"/>
        <c:lblAlgn val="ctr"/>
        <c:lblOffset val="100"/>
        <c:noMultiLvlLbl val="0"/>
      </c:catAx>
      <c:valAx>
        <c:axId val="883162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831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007059678399384"/>
          <c:y val="0.72159879713908825"/>
          <c:w val="0.2237778963090417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énergie électrique / U02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40"/>
        <c:axId val="809398512"/>
        <c:axId val="809400192"/>
      </c:barChart>
      <c:catAx>
        <c:axId val="8093985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09400192"/>
        <c:crosses val="autoZero"/>
        <c:auto val="1"/>
        <c:lblAlgn val="ctr"/>
        <c:lblOffset val="100"/>
        <c:noMultiLvlLbl val="0"/>
      </c:catAx>
      <c:valAx>
        <c:axId val="809400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093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98602541926514"/>
          <c:y val="0.12552061117982141"/>
          <c:w val="1.215805277137388E-2"/>
          <c:h val="1.04575120343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spécif eau sonede au 1,2,3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v>Cons spécifique eau SONEDE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Valeur!$J$128:$J$129</c:f>
              <c:numCache>
                <c:formatCode>0.000</c:formatCode>
                <c:ptCount val="2"/>
                <c:pt idx="0">
                  <c:v>4.3323424874601191</c:v>
                </c:pt>
                <c:pt idx="1">
                  <c:v>4.1786969856107294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1-4427-B16B-3C3E871A8900}"/>
            </c:ext>
          </c:extLst>
        </c:ser>
        <c:ser>
          <c:idx val="2"/>
          <c:order val="1"/>
          <c:tx>
            <c:v>Cible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9093078758949764E-2"/>
                  <c:y val="3.48583734479100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61-4427-B16B-3C3E871A89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Valeur!$K$124:$K$125</c:f>
              <c:numCache>
                <c:formatCode>General</c:formatCode>
                <c:ptCount val="2"/>
                <c:pt idx="0">
                  <c:v>3.8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1-4427-B16B-3C3E871A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09401872"/>
        <c:axId val="809403552"/>
      </c:barChart>
      <c:catAx>
        <c:axId val="809401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9403552"/>
        <c:crosses val="autoZero"/>
        <c:auto val="1"/>
        <c:lblAlgn val="ctr"/>
        <c:lblOffset val="100"/>
        <c:noMultiLvlLbl val="0"/>
      </c:catAx>
      <c:valAx>
        <c:axId val="809403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0940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89258890371413"/>
          <c:y val="5.2156635414899739E-2"/>
          <c:w val="0.11437869192365276"/>
          <c:h val="0.14902036991596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09404112"/>
        <c:axId val="809407472"/>
      </c:barChart>
      <c:catAx>
        <c:axId val="8094041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09407472"/>
        <c:crosses val="autoZero"/>
        <c:auto val="1"/>
        <c:lblAlgn val="ctr"/>
        <c:lblOffset val="100"/>
        <c:noMultiLvlLbl val="0"/>
      </c:catAx>
      <c:valAx>
        <c:axId val="809407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094041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énergie électrique / U02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40"/>
        <c:axId val="809406912"/>
        <c:axId val="809406352"/>
      </c:barChart>
      <c:catAx>
        <c:axId val="8094069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09406352"/>
        <c:crosses val="autoZero"/>
        <c:auto val="1"/>
        <c:lblAlgn val="ctr"/>
        <c:lblOffset val="100"/>
        <c:noMultiLvlLbl val="0"/>
      </c:catAx>
      <c:valAx>
        <c:axId val="8094063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094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98602541926514"/>
          <c:y val="0.12552061117982141"/>
          <c:w val="1.215805277137388E-2"/>
          <c:h val="1.04575120343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spécif eau sonede en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v>Cons spécifique eau SONEDE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Valeur!$H$128:$H$129</c:f>
              <c:numCache>
                <c:formatCode>0.000</c:formatCode>
                <c:ptCount val="2"/>
                <c:pt idx="0">
                  <c:v>4.6980264018146984</c:v>
                </c:pt>
                <c:pt idx="1">
                  <c:v>4.1561531520266053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2-4DDF-8C4A-696758CA0FCE}"/>
            </c:ext>
          </c:extLst>
        </c:ser>
        <c:ser>
          <c:idx val="2"/>
          <c:order val="1"/>
          <c:tx>
            <c:v>Cible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9093078758949764E-2"/>
                  <c:y val="3.48583734479100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52-4DDF-8C4A-696758CA0F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Valeur!$K$124:$K$125</c:f>
              <c:numCache>
                <c:formatCode>General</c:formatCode>
                <c:ptCount val="2"/>
                <c:pt idx="0">
                  <c:v>3.8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2-4DDF-8C4A-696758CA0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09372752"/>
        <c:axId val="809416432"/>
      </c:barChart>
      <c:catAx>
        <c:axId val="809372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9416432"/>
        <c:crosses val="autoZero"/>
        <c:auto val="1"/>
        <c:lblAlgn val="ctr"/>
        <c:lblOffset val="100"/>
        <c:noMultiLvlLbl val="0"/>
      </c:catAx>
      <c:valAx>
        <c:axId val="809416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0937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89258890371413"/>
          <c:y val="5.2156635414899739E-2"/>
          <c:w val="0.11437869192365276"/>
          <c:h val="0.14902036991596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Variation Consommation Eau SONEDE 2018-2019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2.5091632522832336E-2"/>
                  <c:y val="-0.157790651874220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18-472F-8528-7E17C1BAD032}"/>
                </c:ext>
              </c:extLst>
            </c:dLbl>
            <c:dLbl>
              <c:idx val="1"/>
              <c:layout>
                <c:manualLayout>
                  <c:x val="8.8008800880088004E-3"/>
                  <c:y val="-0.369987179536686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18-472F-8528-7E17C1BAD032}"/>
                </c:ext>
              </c:extLst>
            </c:dLbl>
            <c:dLbl>
              <c:idx val="2"/>
              <c:layout>
                <c:manualLayout>
                  <c:x val="-1.4668133480014668E-3"/>
                  <c:y val="-0.348467529859708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18-472F-8528-7E17C1BAD032}"/>
                </c:ext>
              </c:extLst>
            </c:dLbl>
            <c:dLbl>
              <c:idx val="3"/>
              <c:layout>
                <c:manualLayout>
                  <c:x val="-2.106713558494968E-2"/>
                  <c:y val="-0.411717642811079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18-472F-8528-7E17C1BAD0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Valeur!$G$207:$G$210</c:f>
              <c:strCache>
                <c:ptCount val="4"/>
                <c:pt idx="0">
                  <c:v>1er Trimestre</c:v>
                </c:pt>
                <c:pt idx="1">
                  <c:v>1,2 Trimestre</c:v>
                </c:pt>
                <c:pt idx="2">
                  <c:v>1,2,3 Trimestre</c:v>
                </c:pt>
                <c:pt idx="3">
                  <c:v>Annuel</c:v>
                </c:pt>
              </c:strCache>
            </c:strRef>
          </c:cat>
          <c:val>
            <c:numRef>
              <c:f>Valeur!$H$207:$H$210</c:f>
              <c:numCache>
                <c:formatCode>0.00%</c:formatCode>
                <c:ptCount val="4"/>
                <c:pt idx="0">
                  <c:v>-1.41442824131226E-2</c:v>
                </c:pt>
                <c:pt idx="1">
                  <c:v>-3.7360874746621975E-2</c:v>
                </c:pt>
                <c:pt idx="2">
                  <c:v>-3.5464763530148824E-2</c:v>
                </c:pt>
                <c:pt idx="3">
                  <c:v>-0.11534061400310236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18-472F-8528-7E17C1B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419232"/>
        <c:axId val="809416992"/>
      </c:areaChart>
      <c:catAx>
        <c:axId val="80941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9416992"/>
        <c:crosses val="autoZero"/>
        <c:auto val="1"/>
        <c:lblAlgn val="ctr"/>
        <c:lblOffset val="100"/>
        <c:noMultiLvlLbl val="0"/>
      </c:catAx>
      <c:valAx>
        <c:axId val="809416992"/>
        <c:scaling>
          <c:orientation val="minMax"/>
          <c:max val="0.19000000000000003"/>
          <c:min val="-0.1900000000000000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941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09420912"/>
        <c:axId val="809420352"/>
      </c:barChart>
      <c:catAx>
        <c:axId val="8094209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09420352"/>
        <c:crosses val="autoZero"/>
        <c:auto val="1"/>
        <c:lblAlgn val="ctr"/>
        <c:lblOffset val="100"/>
        <c:noMultiLvlLbl val="0"/>
      </c:catAx>
      <c:valAx>
        <c:axId val="8094203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094209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Taux de traitement des rejets / Terre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Valeur!$E$134</c:f>
              <c:strCache>
                <c:ptCount val="1"/>
                <c:pt idx="0">
                  <c:v>Taux de traitement des rejets / Terre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Valeur!$E$135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3-4FE3-8CE0-87515A0BD1D9}"/>
            </c:ext>
          </c:extLst>
        </c:ser>
        <c:ser>
          <c:idx val="2"/>
          <c:order val="1"/>
          <c:tx>
            <c:strRef>
              <c:f>Valeur!$G$134</c:f>
              <c:strCache>
                <c:ptCount val="1"/>
                <c:pt idx="0">
                  <c:v>Cible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Valeur!$G$135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3-4FE3-8CE0-87515A0B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09365472"/>
        <c:axId val="809373872"/>
      </c:barChart>
      <c:catAx>
        <c:axId val="8093654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2017</a:t>
                </a:r>
              </a:p>
            </c:rich>
          </c:tx>
          <c:layout>
            <c:manualLayout>
              <c:xMode val="edge"/>
              <c:yMode val="edge"/>
              <c:x val="0.49770281411055306"/>
              <c:y val="0.94699770593476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09373872"/>
        <c:crosses val="autoZero"/>
        <c:auto val="1"/>
        <c:lblAlgn val="ctr"/>
        <c:lblOffset val="100"/>
        <c:noMultiLvlLbl val="0"/>
      </c:catAx>
      <c:valAx>
        <c:axId val="80937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093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87965601964823"/>
          <c:y val="0.49153353238287995"/>
          <c:w val="0.2237778963090417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09408032"/>
        <c:axId val="809413072"/>
      </c:barChart>
      <c:catAx>
        <c:axId val="8094080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09413072"/>
        <c:crosses val="autoZero"/>
        <c:auto val="1"/>
        <c:lblAlgn val="ctr"/>
        <c:lblOffset val="100"/>
        <c:noMultiLvlLbl val="0"/>
      </c:catAx>
      <c:valAx>
        <c:axId val="809413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094080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Les eaux strippées et les eaux collectées en 2021</a:t>
            </a:r>
          </a:p>
        </c:rich>
      </c:tx>
      <c:layout>
        <c:manualLayout>
          <c:xMode val="edge"/>
          <c:yMode val="edge"/>
          <c:x val="0.3214944840181016"/>
          <c:y val="2.0915024068746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v>Taux de Traitement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Valeur!$E$141:$E$142</c:f>
              <c:numCache>
                <c:formatCode>_-* #\ ##0.00\ _€_-;\-* #\ ##0.00\ _€_-;_-* "-"??\ _€_-;_-@_-</c:formatCode>
                <c:ptCount val="2"/>
                <c:pt idx="0">
                  <c:v>8</c:v>
                </c:pt>
                <c:pt idx="1">
                  <c:v>32.72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9-44F2-B8F4-840C3BF6AB0E}"/>
            </c:ext>
          </c:extLst>
        </c:ser>
        <c:ser>
          <c:idx val="2"/>
          <c:order val="1"/>
          <c:tx>
            <c:v>Cible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Valeur!$G$141:$G$142</c:f>
              <c:numCache>
                <c:formatCode>_-* #\ ##0.00\ _€_-;\-* #\ ##0.00\ _€_-;_-* "-"??\ _€_-;_-@_-</c:formatCode>
                <c:ptCount val="2"/>
                <c:pt idx="0">
                  <c:v>15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9-44F2-B8F4-840C3BF6A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09413632"/>
        <c:axId val="809414192"/>
      </c:barChart>
      <c:catAx>
        <c:axId val="809413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9414192"/>
        <c:crosses val="autoZero"/>
        <c:auto val="1"/>
        <c:lblAlgn val="ctr"/>
        <c:lblOffset val="100"/>
        <c:noMultiLvlLbl val="0"/>
      </c:catAx>
      <c:valAx>
        <c:axId val="809414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094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491358627904211"/>
          <c:y val="0.79115415251059884"/>
          <c:w val="0.13890502947274788"/>
          <c:h val="0.11764783381284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83154992"/>
        <c:axId val="883162272"/>
      </c:barChart>
      <c:catAx>
        <c:axId val="8831549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83162272"/>
        <c:crosses val="autoZero"/>
        <c:auto val="1"/>
        <c:lblAlgn val="ctr"/>
        <c:lblOffset val="100"/>
        <c:noMultiLvlLbl val="0"/>
      </c:catAx>
      <c:valAx>
        <c:axId val="883162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831549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902954240"/>
        <c:axId val="902889840"/>
      </c:barChart>
      <c:catAx>
        <c:axId val="9029542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902889840"/>
        <c:crosses val="autoZero"/>
        <c:auto val="1"/>
        <c:lblAlgn val="ctr"/>
        <c:lblOffset val="100"/>
        <c:noMultiLvlLbl val="0"/>
      </c:catAx>
      <c:valAx>
        <c:axId val="902889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029542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Taux de Fréquence en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Valeur!$E$147</c:f>
              <c:strCache>
                <c:ptCount val="1"/>
                <c:pt idx="0">
                  <c:v>Taux de fréquence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Valeur!$E$148</c:f>
              <c:numCache>
                <c:formatCode>_-* #\ ##0.00\ _€_-;\-* #\ ##0.00\ _€_-;_-* "-"??\ _€_-;_-@_-</c:formatCode>
                <c:ptCount val="1"/>
                <c:pt idx="0">
                  <c:v>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5-4B8D-A7EB-774989A90FD8}"/>
            </c:ext>
          </c:extLst>
        </c:ser>
        <c:ser>
          <c:idx val="2"/>
          <c:order val="1"/>
          <c:tx>
            <c:strRef>
              <c:f>Valeur!$G$147</c:f>
              <c:strCache>
                <c:ptCount val="1"/>
                <c:pt idx="0">
                  <c:v>Cible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Valeur!$G$148</c:f>
              <c:numCache>
                <c:formatCode>_-* #\ ##0.00\ _€_-;\-* #\ ##0.00\ _€_-;_-* "-"??\ _€_-;_-@_-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5-4B8D-A7EB-774989A90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902893200"/>
        <c:axId val="902892640"/>
      </c:barChart>
      <c:catAx>
        <c:axId val="9028932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2021</a:t>
                </a:r>
              </a:p>
            </c:rich>
          </c:tx>
          <c:layout>
            <c:manualLayout>
              <c:xMode val="edge"/>
              <c:yMode val="edge"/>
              <c:x val="0.49770281411055306"/>
              <c:y val="0.94699770593476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902892640"/>
        <c:crosses val="autoZero"/>
        <c:auto val="1"/>
        <c:lblAlgn val="ctr"/>
        <c:lblOffset val="100"/>
        <c:noMultiLvlLbl val="0"/>
      </c:catAx>
      <c:valAx>
        <c:axId val="902892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0289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87965601964823"/>
          <c:y val="0.49153353238287995"/>
          <c:w val="0.18730373799492012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902895440"/>
        <c:axId val="902894880"/>
      </c:barChart>
      <c:catAx>
        <c:axId val="9028954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902894880"/>
        <c:crosses val="autoZero"/>
        <c:auto val="1"/>
        <c:lblAlgn val="ctr"/>
        <c:lblOffset val="100"/>
        <c:noMultiLvlLbl val="0"/>
      </c:catAx>
      <c:valAx>
        <c:axId val="902894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028954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 de Fréquence en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Valeur!$E$153</c:f>
              <c:strCache>
                <c:ptCount val="1"/>
                <c:pt idx="0">
                  <c:v>Indice de fréquence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Valeur!$E$154</c:f>
              <c:numCache>
                <c:formatCode>_-* #\ ##0.00\ _€_-;\-* #\ ##0.00\ _€_-;_-* "-"??\ _€_-;_-@_-</c:formatCode>
                <c:ptCount val="1"/>
                <c:pt idx="0">
                  <c:v>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1-4675-AC5C-3F4CF9F96F11}"/>
            </c:ext>
          </c:extLst>
        </c:ser>
        <c:ser>
          <c:idx val="2"/>
          <c:order val="1"/>
          <c:tx>
            <c:strRef>
              <c:f>Valeur!$G$153</c:f>
              <c:strCache>
                <c:ptCount val="1"/>
                <c:pt idx="0">
                  <c:v>Cible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Valeur!$G$154</c:f>
              <c:numCache>
                <c:formatCode>_-* #\ ##0.00\ _€_-;\-* #\ ##0.00\ _€_-;_-* "-"??\ _€_-;_-@_-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1-4675-AC5C-3F4CF9F96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902898800"/>
        <c:axId val="902898240"/>
      </c:barChart>
      <c:catAx>
        <c:axId val="9028988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2019</a:t>
                </a:r>
              </a:p>
            </c:rich>
          </c:tx>
          <c:layout>
            <c:manualLayout>
              <c:xMode val="edge"/>
              <c:yMode val="edge"/>
              <c:x val="0.49770281411055306"/>
              <c:y val="0.94699770593476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902898240"/>
        <c:crosses val="autoZero"/>
        <c:auto val="1"/>
        <c:lblAlgn val="ctr"/>
        <c:lblOffset val="100"/>
        <c:noMultiLvlLbl val="0"/>
      </c:catAx>
      <c:valAx>
        <c:axId val="902898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0289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87965601964823"/>
          <c:y val="0.52987774317558134"/>
          <c:w val="0.18730373799492012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902901040"/>
        <c:axId val="902900480"/>
      </c:barChart>
      <c:catAx>
        <c:axId val="9029010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902900480"/>
        <c:crosses val="autoZero"/>
        <c:auto val="1"/>
        <c:lblAlgn val="ctr"/>
        <c:lblOffset val="100"/>
        <c:noMultiLvlLbl val="0"/>
      </c:catAx>
      <c:valAx>
        <c:axId val="902900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029010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Taux de Gravité en 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Valeur!$E$158</c:f>
              <c:strCache>
                <c:ptCount val="1"/>
                <c:pt idx="0">
                  <c:v>Taux de Gravité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Valeur!$E$159</c:f>
              <c:numCache>
                <c:formatCode>_-* #\ ##0.00\ _€_-;\-* #\ ##0.00\ _€_-;_-* "-"??\ _€_-;_-@_-</c:formatCode>
                <c:ptCount val="1"/>
                <c:pt idx="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1-4B39-BD4B-399286261328}"/>
            </c:ext>
          </c:extLst>
        </c:ser>
        <c:ser>
          <c:idx val="2"/>
          <c:order val="1"/>
          <c:tx>
            <c:strRef>
              <c:f>Valeur!$G$158</c:f>
              <c:strCache>
                <c:ptCount val="1"/>
                <c:pt idx="0">
                  <c:v>Cible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Valeur!$G$159</c:f>
              <c:numCache>
                <c:formatCode>_-* #\ ##0.00\ _€_-;\-* #\ ##0.00\ _€_-;_-* "-"??\ _€_-;_-@_-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1-4B39-BD4B-399286261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902904400"/>
        <c:axId val="902903840"/>
      </c:barChart>
      <c:catAx>
        <c:axId val="9029044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2019</a:t>
                </a:r>
              </a:p>
            </c:rich>
          </c:tx>
          <c:layout>
            <c:manualLayout>
              <c:xMode val="edge"/>
              <c:yMode val="edge"/>
              <c:x val="0.49770281411055306"/>
              <c:y val="0.94699770593476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902903840"/>
        <c:crosses val="autoZero"/>
        <c:auto val="1"/>
        <c:lblAlgn val="ctr"/>
        <c:lblOffset val="100"/>
        <c:noMultiLvlLbl val="0"/>
      </c:catAx>
      <c:valAx>
        <c:axId val="902903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029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87965601964823"/>
          <c:y val="0.52987774317558134"/>
          <c:w val="0.18730373799492012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902906640"/>
        <c:axId val="902906080"/>
      </c:barChart>
      <c:catAx>
        <c:axId val="9029066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902906080"/>
        <c:crosses val="autoZero"/>
        <c:auto val="1"/>
        <c:lblAlgn val="ctr"/>
        <c:lblOffset val="100"/>
        <c:noMultiLvlLbl val="0"/>
      </c:catAx>
      <c:valAx>
        <c:axId val="902906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029066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Nbre d'Accidents de Travail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Valeur!$D$165</c:f>
              <c:strCache>
                <c:ptCount val="1"/>
                <c:pt idx="0">
                  <c:v>Nbre d'Accidents de Travail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Valeur!$D$166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9-4B8B-A428-79BD89C4D450}"/>
            </c:ext>
          </c:extLst>
        </c:ser>
        <c:ser>
          <c:idx val="2"/>
          <c:order val="1"/>
          <c:tx>
            <c:strRef>
              <c:f>Valeur!$F$165</c:f>
              <c:strCache>
                <c:ptCount val="1"/>
                <c:pt idx="0">
                  <c:v>Cible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Valeur!$F$166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9-4B8B-A428-79BD89C4D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902910000"/>
        <c:axId val="902909440"/>
      </c:barChart>
      <c:catAx>
        <c:axId val="9029100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2021</a:t>
                </a:r>
              </a:p>
            </c:rich>
          </c:tx>
          <c:layout>
            <c:manualLayout>
              <c:xMode val="edge"/>
              <c:yMode val="edge"/>
              <c:x val="0.49770281411055306"/>
              <c:y val="0.94699770593476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902909440"/>
        <c:crosses val="autoZero"/>
        <c:auto val="1"/>
        <c:lblAlgn val="ctr"/>
        <c:lblOffset val="100"/>
        <c:noMultiLvlLbl val="0"/>
      </c:catAx>
      <c:valAx>
        <c:axId val="902909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029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22110280559036"/>
          <c:y val="0.49153353238287995"/>
          <c:w val="0.27443644952309953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902912240"/>
        <c:axId val="902911680"/>
      </c:barChart>
      <c:catAx>
        <c:axId val="9029122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902911680"/>
        <c:crosses val="autoZero"/>
        <c:auto val="1"/>
        <c:lblAlgn val="ctr"/>
        <c:lblOffset val="100"/>
        <c:noMultiLvlLbl val="0"/>
      </c:catAx>
      <c:valAx>
        <c:axId val="902911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029122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Nbre d'Accidents de Travail en 1.2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Valeur!$D$165</c:f>
              <c:strCache>
                <c:ptCount val="1"/>
                <c:pt idx="0">
                  <c:v>Nbre d'Accidents de Travail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Valeur!$D$166:$D$167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D-4471-B866-1402EBA4988C}"/>
            </c:ext>
          </c:extLst>
        </c:ser>
        <c:ser>
          <c:idx val="2"/>
          <c:order val="1"/>
          <c:tx>
            <c:strRef>
              <c:f>Valeur!$F$165</c:f>
              <c:strCache>
                <c:ptCount val="1"/>
                <c:pt idx="0">
                  <c:v>Cible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Valeur!$F$166:$F$167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D-4471-B866-1402EBA49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902915600"/>
        <c:axId val="902915040"/>
      </c:barChart>
      <c:catAx>
        <c:axId val="902915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2915040"/>
        <c:crosses val="autoZero"/>
        <c:auto val="1"/>
        <c:lblAlgn val="ctr"/>
        <c:lblOffset val="100"/>
        <c:noMultiLvlLbl val="0"/>
      </c:catAx>
      <c:valAx>
        <c:axId val="902915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029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399870958850915"/>
          <c:y val="0.48440046616898785"/>
          <c:w val="0.19777535564617665"/>
          <c:h val="0.1943362553982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Spécifique Fuel / U01 au 1,2,3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Valeur!$C$46</c:f>
              <c:strCache>
                <c:ptCount val="1"/>
                <c:pt idx="0">
                  <c:v>Cons Spécif fuel/U01 en 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Valeur!$C$47:$C$49</c:f>
              <c:numCache>
                <c:formatCode>0.000</c:formatCode>
                <c:ptCount val="3"/>
                <c:pt idx="0">
                  <c:v>0.23215742501278441</c:v>
                </c:pt>
                <c:pt idx="1">
                  <c:v>0.2333695217396119</c:v>
                </c:pt>
                <c:pt idx="2">
                  <c:v>0.22805262634061341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0-4FAC-9A1F-3066298F335F}"/>
            </c:ext>
          </c:extLst>
        </c:ser>
        <c:ser>
          <c:idx val="2"/>
          <c:order val="1"/>
          <c:tx>
            <c:strRef>
              <c:f>Valeur!$D$46</c:f>
              <c:strCache>
                <c:ptCount val="1"/>
                <c:pt idx="0">
                  <c:v>Cible Cons Spécif fuel/U01 en 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Valeur!$D$47:$D$49</c:f>
              <c:numCache>
                <c:formatCode>0.000</c:formatCode>
                <c:ptCount val="3"/>
                <c:pt idx="0">
                  <c:v>0.23400000000000001</c:v>
                </c:pt>
                <c:pt idx="1">
                  <c:v>0.23400000000000001</c:v>
                </c:pt>
                <c:pt idx="2">
                  <c:v>0.23400000000000001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0-4FAC-9A1F-3066298F3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83149392"/>
        <c:axId val="883137072"/>
      </c:barChart>
      <c:catAx>
        <c:axId val="883149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3137072"/>
        <c:crosses val="autoZero"/>
        <c:auto val="1"/>
        <c:lblAlgn val="ctr"/>
        <c:lblOffset val="100"/>
        <c:noMultiLvlLbl val="0"/>
      </c:catAx>
      <c:valAx>
        <c:axId val="883137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8314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44649024135142"/>
          <c:y val="0.7285704718286703"/>
          <c:w val="0.20999338898427169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902917840"/>
        <c:axId val="902917280"/>
      </c:barChart>
      <c:catAx>
        <c:axId val="9029178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902917280"/>
        <c:crosses val="autoZero"/>
        <c:auto val="1"/>
        <c:lblAlgn val="ctr"/>
        <c:lblOffset val="100"/>
        <c:noMultiLvlLbl val="0"/>
      </c:catAx>
      <c:valAx>
        <c:axId val="902917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029178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Nbre d'Accidents de Travail en 1,2,3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Valeur!$D$165</c:f>
              <c:strCache>
                <c:ptCount val="1"/>
                <c:pt idx="0">
                  <c:v>Nbre d'Accidents de Travail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Valeur!$D$166:$D$168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E-43B1-8895-AADEC6B2BD2C}"/>
            </c:ext>
          </c:extLst>
        </c:ser>
        <c:ser>
          <c:idx val="2"/>
          <c:order val="1"/>
          <c:tx>
            <c:strRef>
              <c:f>Valeur!$F$165</c:f>
              <c:strCache>
                <c:ptCount val="1"/>
                <c:pt idx="0">
                  <c:v>Cible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Valeur!$F$166:$F$168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E-43B1-8895-AADEC6B2B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902921200"/>
        <c:axId val="902920640"/>
      </c:barChart>
      <c:catAx>
        <c:axId val="902921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2920640"/>
        <c:crosses val="autoZero"/>
        <c:auto val="1"/>
        <c:lblAlgn val="ctr"/>
        <c:lblOffset val="100"/>
        <c:noMultiLvlLbl val="0"/>
      </c:catAx>
      <c:valAx>
        <c:axId val="902920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0292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01541603242314"/>
          <c:y val="0.40771204458358512"/>
          <c:w val="0.19777535564617665"/>
          <c:h val="0.1943362553982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902923440"/>
        <c:axId val="902922880"/>
      </c:barChart>
      <c:catAx>
        <c:axId val="9029234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902922880"/>
        <c:crosses val="autoZero"/>
        <c:auto val="1"/>
        <c:lblAlgn val="ctr"/>
        <c:lblOffset val="100"/>
        <c:noMultiLvlLbl val="0"/>
      </c:catAx>
      <c:valAx>
        <c:axId val="902922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029234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Nbre d'Accidents de Travail en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Valeur!$D$165</c:f>
              <c:strCache>
                <c:ptCount val="1"/>
                <c:pt idx="0">
                  <c:v>Nbre d'Accidents de Travail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Valeur!$D$166:$D$169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37-9D0B-A6F2AC357A6D}"/>
            </c:ext>
          </c:extLst>
        </c:ser>
        <c:ser>
          <c:idx val="2"/>
          <c:order val="1"/>
          <c:tx>
            <c:strRef>
              <c:f>Valeur!$F$165</c:f>
              <c:strCache>
                <c:ptCount val="1"/>
                <c:pt idx="0">
                  <c:v>Cible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Valeur!$F$166:$F$169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37-9D0B-A6F2AC357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902926800"/>
        <c:axId val="902926240"/>
      </c:barChart>
      <c:catAx>
        <c:axId val="902926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2926240"/>
        <c:crosses val="autoZero"/>
        <c:auto val="1"/>
        <c:lblAlgn val="ctr"/>
        <c:lblOffset val="100"/>
        <c:noMultiLvlLbl val="0"/>
      </c:catAx>
      <c:valAx>
        <c:axId val="902926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0292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83323623926485"/>
          <c:y val="0.50880132758252516"/>
          <c:w val="0.19777535564617665"/>
          <c:h val="0.1943362553982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83134832"/>
        <c:axId val="883141552"/>
      </c:barChart>
      <c:catAx>
        <c:axId val="8831348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83141552"/>
        <c:crosses val="autoZero"/>
        <c:auto val="1"/>
        <c:lblAlgn val="ctr"/>
        <c:lblOffset val="100"/>
        <c:noMultiLvlLbl val="0"/>
      </c:catAx>
      <c:valAx>
        <c:axId val="883141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831348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Spécifique Fuel / U01 en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Valeur!$C$46</c:f>
              <c:strCache>
                <c:ptCount val="1"/>
                <c:pt idx="0">
                  <c:v>Cons Spécif fuel/U01 en 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Vente des Graisses </c:v>
              </c:pt>
            </c:strLit>
          </c:cat>
          <c:val>
            <c:numRef>
              <c:f>Valeur!$C$47:$C$50</c:f>
              <c:numCache>
                <c:formatCode>0.000</c:formatCode>
                <c:ptCount val="4"/>
                <c:pt idx="0">
                  <c:v>0.23215742501278441</c:v>
                </c:pt>
                <c:pt idx="1">
                  <c:v>0.2333695217396119</c:v>
                </c:pt>
                <c:pt idx="2">
                  <c:v>0.22805262634061341</c:v>
                </c:pt>
                <c:pt idx="3">
                  <c:v>0.23173018795523223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C-40B0-85F4-8799409A3944}"/>
            </c:ext>
          </c:extLst>
        </c:ser>
        <c:ser>
          <c:idx val="2"/>
          <c:order val="1"/>
          <c:tx>
            <c:strRef>
              <c:f>Valeur!$D$46</c:f>
              <c:strCache>
                <c:ptCount val="1"/>
                <c:pt idx="0">
                  <c:v>Cible Cons Spécif fuel/U01 en 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Valeur!$D$47:$D$50</c:f>
              <c:numCache>
                <c:formatCode>0.000</c:formatCode>
                <c:ptCount val="4"/>
                <c:pt idx="0">
                  <c:v>0.23400000000000001</c:v>
                </c:pt>
                <c:pt idx="1">
                  <c:v>0.23400000000000001</c:v>
                </c:pt>
                <c:pt idx="2">
                  <c:v>0.23400000000000001</c:v>
                </c:pt>
                <c:pt idx="3">
                  <c:v>0.23400000000000001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C-40B0-85F4-8799409A3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83131472"/>
        <c:axId val="883135952"/>
      </c:barChart>
      <c:catAx>
        <c:axId val="883131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3135952"/>
        <c:crosses val="autoZero"/>
        <c:auto val="1"/>
        <c:lblAlgn val="ctr"/>
        <c:lblOffset val="100"/>
        <c:noMultiLvlLbl val="0"/>
      </c:catAx>
      <c:valAx>
        <c:axId val="883135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831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1893362748229"/>
          <c:y val="6.9747213663164873E-2"/>
          <c:w val="0.13068029325640332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Vente des Graisses au 1er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92513979230857"/>
          <c:y val="0.17171296296296296"/>
          <c:w val="0.86522903115371452"/>
          <c:h val="0.7773611111111110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40"/>
        <c:axId val="883129232"/>
        <c:axId val="883130352"/>
      </c:barChart>
      <c:catAx>
        <c:axId val="8831292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1er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883130352"/>
        <c:crosses val="autoZero"/>
        <c:auto val="1"/>
        <c:lblAlgn val="ctr"/>
        <c:lblOffset val="100"/>
        <c:noMultiLvlLbl val="0"/>
      </c:catAx>
      <c:valAx>
        <c:axId val="8831303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831292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24844581952057"/>
          <c:y val="0.48107602034850688"/>
          <c:w val="0.19540910650916934"/>
          <c:h val="0.14669062287796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image" Target="../media/image1.png"/><Relationship Id="rId4" Type="http://schemas.openxmlformats.org/officeDocument/2006/relationships/chart" Target="../charts/chart35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image" Target="../media/image1.png"/><Relationship Id="rId4" Type="http://schemas.openxmlformats.org/officeDocument/2006/relationships/chart" Target="../charts/chart41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image" Target="../media/image1.png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23</xdr:col>
      <xdr:colOff>594817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350598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9</xdr:row>
      <xdr:rowOff>47625</xdr:rowOff>
    </xdr:from>
    <xdr:to>
      <xdr:col>17</xdr:col>
      <xdr:colOff>171451</xdr:colOff>
      <xdr:row>28</xdr:row>
      <xdr:rowOff>71439</xdr:rowOff>
    </xdr:to>
    <xdr:graphicFrame macro="">
      <xdr:nvGraphicFramePr>
        <xdr:cNvPr id="32" name="Graphique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0.28202</cdr:x>
      <cdr:y>0.93464</cdr:y>
    </cdr:from>
    <cdr:to>
      <cdr:x>0.81106</cdr:x>
      <cdr:y>1</cdr:y>
    </cdr:to>
    <cdr:grpSp>
      <cdr:nvGrpSpPr>
        <cdr:cNvPr id="5" name="Groupe 4"/>
        <cdr:cNvGrpSpPr/>
      </cdr:nvGrpSpPr>
      <cdr:grpSpPr>
        <a:xfrm xmlns:a="http://schemas.openxmlformats.org/drawingml/2006/main">
          <a:off x="2234636" y="3405187"/>
          <a:ext cx="4191944" cy="238127"/>
          <a:chOff x="2251075" y="3405189"/>
          <a:chExt cx="4222750" cy="238125"/>
        </a:xfrm>
      </cdr:grpSpPr>
      <cdr:sp macro="" textlink="">
        <cdr:nvSpPr>
          <cdr:cNvPr id="3" name="ZoneTexte 2"/>
          <cdr:cNvSpPr txBox="1"/>
        </cdr:nvSpPr>
        <cdr:spPr>
          <a:xfrm xmlns:a="http://schemas.openxmlformats.org/drawingml/2006/main">
            <a:off x="2251075" y="3405189"/>
            <a:ext cx="914400" cy="2381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1er</a:t>
            </a:r>
            <a:r>
              <a:rPr lang="fr-FR" sz="1100"/>
              <a:t> </a:t>
            </a:r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Trimestre</a:t>
            </a:r>
          </a:p>
        </cdr:txBody>
      </cdr:sp>
      <cdr:sp macro="" textlink="">
        <cdr:nvSpPr>
          <cdr:cNvPr id="4" name="ZoneTexte 1"/>
          <cdr:cNvSpPr txBox="1"/>
        </cdr:nvSpPr>
        <cdr:spPr>
          <a:xfrm xmlns:a="http://schemas.openxmlformats.org/drawingml/2006/main">
            <a:off x="5559425" y="3405189"/>
            <a:ext cx="914400" cy="2381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1,2</a:t>
            </a:r>
            <a:r>
              <a:rPr lang="fr-FR" sz="1100"/>
              <a:t> </a:t>
            </a:r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Trimestre</a:t>
            </a:r>
          </a:p>
        </cdr:txBody>
      </cdr:sp>
    </cdr:grp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23</xdr:col>
      <xdr:colOff>594817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374028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352425</xdr:colOff>
      <xdr:row>9</xdr:row>
      <xdr:rowOff>47625</xdr:rowOff>
    </xdr:from>
    <xdr:to>
      <xdr:col>20</xdr:col>
      <xdr:colOff>123825</xdr:colOff>
      <xdr:row>28</xdr:row>
      <xdr:rowOff>71439</xdr:rowOff>
    </xdr:to>
    <xdr:graphicFrame macro="">
      <xdr:nvGraphicFramePr>
        <xdr:cNvPr id="31" name="Graphique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0.22494</cdr:x>
      <cdr:y>0.93203</cdr:y>
    </cdr:from>
    <cdr:to>
      <cdr:x>0.31516</cdr:x>
      <cdr:y>0.99739</cdr:y>
    </cdr:to>
    <cdr:sp macro="" textlink="">
      <cdr:nvSpPr>
        <cdr:cNvPr id="6" name="ZoneTexte 1"/>
        <cdr:cNvSpPr txBox="1"/>
      </cdr:nvSpPr>
      <cdr:spPr>
        <a:xfrm xmlns:a="http://schemas.openxmlformats.org/drawingml/2006/main">
          <a:off x="2279650" y="3395664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1er</a:t>
          </a:r>
          <a:r>
            <a:rPr lang="fr-FR" sz="1100"/>
            <a:t> </a:t>
          </a:r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Trimestre</a:t>
          </a:r>
        </a:p>
      </cdr:txBody>
    </cdr:sp>
  </cdr:relSizeAnchor>
  <cdr:relSizeAnchor xmlns:cdr="http://schemas.openxmlformats.org/drawingml/2006/chartDrawing">
    <cdr:from>
      <cdr:x>0.49843</cdr:x>
      <cdr:y>0.93203</cdr:y>
    </cdr:from>
    <cdr:to>
      <cdr:x>0.58866</cdr:x>
      <cdr:y>0.99739</cdr:y>
    </cdr:to>
    <cdr:sp macro="" textlink="">
      <cdr:nvSpPr>
        <cdr:cNvPr id="7" name="ZoneTexte 1"/>
        <cdr:cNvSpPr txBox="1"/>
      </cdr:nvSpPr>
      <cdr:spPr>
        <a:xfrm xmlns:a="http://schemas.openxmlformats.org/drawingml/2006/main">
          <a:off x="5051425" y="3395664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1,2</a:t>
          </a:r>
          <a:r>
            <a:rPr lang="fr-FR" sz="1100"/>
            <a:t> </a:t>
          </a:r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Trimestre</a:t>
          </a:r>
        </a:p>
      </cdr:txBody>
    </cdr:sp>
  </cdr:relSizeAnchor>
  <cdr:relSizeAnchor xmlns:cdr="http://schemas.openxmlformats.org/drawingml/2006/chartDrawing">
    <cdr:from>
      <cdr:x>0.77193</cdr:x>
      <cdr:y>0.93464</cdr:y>
    </cdr:from>
    <cdr:to>
      <cdr:x>0.86216</cdr:x>
      <cdr:y>1</cdr:y>
    </cdr:to>
    <cdr:sp macro="" textlink="">
      <cdr:nvSpPr>
        <cdr:cNvPr id="8" name="ZoneTexte 1"/>
        <cdr:cNvSpPr txBox="1"/>
      </cdr:nvSpPr>
      <cdr:spPr>
        <a:xfrm xmlns:a="http://schemas.openxmlformats.org/drawingml/2006/main">
          <a:off x="7823200" y="3405189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1,2,3</a:t>
          </a:r>
          <a:r>
            <a:rPr lang="fr-FR" sz="1100"/>
            <a:t> </a:t>
          </a:r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Trimestre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23</xdr:col>
      <xdr:colOff>594817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453692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190500</xdr:colOff>
      <xdr:row>9</xdr:row>
      <xdr:rowOff>47625</xdr:rowOff>
    </xdr:from>
    <xdr:to>
      <xdr:col>21</xdr:col>
      <xdr:colOff>95249</xdr:colOff>
      <xdr:row>28</xdr:row>
      <xdr:rowOff>71439</xdr:rowOff>
    </xdr:to>
    <xdr:graphicFrame macro="">
      <xdr:nvGraphicFramePr>
        <xdr:cNvPr id="31" name="Graphique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0.17109</cdr:x>
      <cdr:y>0.92279</cdr:y>
    </cdr:from>
    <cdr:to>
      <cdr:x>0.25684</cdr:x>
      <cdr:y>1</cdr:y>
    </cdr:to>
    <cdr:sp macro="" textlink="">
      <cdr:nvSpPr>
        <cdr:cNvPr id="5" name="ZoneTexte 1"/>
        <cdr:cNvSpPr txBox="1"/>
      </cdr:nvSpPr>
      <cdr:spPr>
        <a:xfrm xmlns:a="http://schemas.openxmlformats.org/drawingml/2006/main">
          <a:off x="1965325" y="3362018"/>
          <a:ext cx="985068" cy="281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1er</a:t>
          </a:r>
          <a:r>
            <a:rPr lang="fr-FR" sz="1100"/>
            <a:t> </a:t>
          </a:r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Trimestre</a:t>
          </a:r>
        </a:p>
      </cdr:txBody>
    </cdr:sp>
  </cdr:relSizeAnchor>
  <cdr:relSizeAnchor xmlns:cdr="http://schemas.openxmlformats.org/drawingml/2006/chartDrawing">
    <cdr:from>
      <cdr:x>0.61899</cdr:x>
      <cdr:y>0.92279</cdr:y>
    </cdr:from>
    <cdr:to>
      <cdr:x>0.70475</cdr:x>
      <cdr:y>1</cdr:y>
    </cdr:to>
    <cdr:sp macro="" textlink="">
      <cdr:nvSpPr>
        <cdr:cNvPr id="9" name="ZoneTexte 1"/>
        <cdr:cNvSpPr txBox="1"/>
      </cdr:nvSpPr>
      <cdr:spPr>
        <a:xfrm xmlns:a="http://schemas.openxmlformats.org/drawingml/2006/main">
          <a:off x="7110450" y="3362018"/>
          <a:ext cx="985068" cy="281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1,2,3</a:t>
          </a:r>
          <a:r>
            <a:rPr lang="fr-FR" sz="1100"/>
            <a:t> </a:t>
          </a:r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Trimestre</a:t>
          </a:r>
        </a:p>
      </cdr:txBody>
    </cdr:sp>
  </cdr:relSizeAnchor>
  <cdr:relSizeAnchor xmlns:cdr="http://schemas.openxmlformats.org/drawingml/2006/chartDrawing">
    <cdr:from>
      <cdr:x>0.39172</cdr:x>
      <cdr:y>0.92279</cdr:y>
    </cdr:from>
    <cdr:to>
      <cdr:x>0.47748</cdr:x>
      <cdr:y>1</cdr:y>
    </cdr:to>
    <cdr:sp macro="" textlink="">
      <cdr:nvSpPr>
        <cdr:cNvPr id="10" name="ZoneTexte 1"/>
        <cdr:cNvSpPr txBox="1"/>
      </cdr:nvSpPr>
      <cdr:spPr>
        <a:xfrm xmlns:a="http://schemas.openxmlformats.org/drawingml/2006/main">
          <a:off x="4499788" y="3362018"/>
          <a:ext cx="985068" cy="281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1,2 Trimestre</a:t>
          </a:r>
        </a:p>
      </cdr:txBody>
    </cdr:sp>
  </cdr:relSizeAnchor>
  <cdr:relSizeAnchor xmlns:cdr="http://schemas.openxmlformats.org/drawingml/2006/chartDrawing">
    <cdr:from>
      <cdr:x>0.81558</cdr:x>
      <cdr:y>0.92279</cdr:y>
    </cdr:from>
    <cdr:to>
      <cdr:x>0.90133</cdr:x>
      <cdr:y>1</cdr:y>
    </cdr:to>
    <cdr:sp macro="" textlink="">
      <cdr:nvSpPr>
        <cdr:cNvPr id="11" name="ZoneTexte 1"/>
        <cdr:cNvSpPr txBox="1"/>
      </cdr:nvSpPr>
      <cdr:spPr>
        <a:xfrm xmlns:a="http://schemas.openxmlformats.org/drawingml/2006/main">
          <a:off x="9368689" y="3362018"/>
          <a:ext cx="985068" cy="281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2021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23</xdr:col>
      <xdr:colOff>594817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516285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9</xdr:row>
      <xdr:rowOff>47625</xdr:rowOff>
    </xdr:from>
    <xdr:to>
      <xdr:col>17</xdr:col>
      <xdr:colOff>171451</xdr:colOff>
      <xdr:row>28</xdr:row>
      <xdr:rowOff>71439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23</xdr:col>
      <xdr:colOff>594817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516285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333376</xdr:colOff>
      <xdr:row>9</xdr:row>
      <xdr:rowOff>47625</xdr:rowOff>
    </xdr:from>
    <xdr:to>
      <xdr:col>18</xdr:col>
      <xdr:colOff>390526</xdr:colOff>
      <xdr:row>28</xdr:row>
      <xdr:rowOff>71439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0.28202</cdr:x>
      <cdr:y>0.93464</cdr:y>
    </cdr:from>
    <cdr:to>
      <cdr:x>0.81106</cdr:x>
      <cdr:y>1</cdr:y>
    </cdr:to>
    <cdr:grpSp>
      <cdr:nvGrpSpPr>
        <cdr:cNvPr id="5" name="Groupe 4"/>
        <cdr:cNvGrpSpPr/>
      </cdr:nvGrpSpPr>
      <cdr:grpSpPr>
        <a:xfrm xmlns:a="http://schemas.openxmlformats.org/drawingml/2006/main">
          <a:off x="2261047" y="3405187"/>
          <a:ext cx="4241488" cy="238127"/>
          <a:chOff x="2251075" y="3405189"/>
          <a:chExt cx="4222750" cy="238125"/>
        </a:xfrm>
      </cdr:grpSpPr>
      <cdr:sp macro="" textlink="">
        <cdr:nvSpPr>
          <cdr:cNvPr id="3" name="ZoneTexte 2"/>
          <cdr:cNvSpPr txBox="1"/>
        </cdr:nvSpPr>
        <cdr:spPr>
          <a:xfrm xmlns:a="http://schemas.openxmlformats.org/drawingml/2006/main">
            <a:off x="2251075" y="3405189"/>
            <a:ext cx="914400" cy="2381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1er</a:t>
            </a:r>
            <a:r>
              <a:rPr lang="fr-FR" sz="1100"/>
              <a:t> </a:t>
            </a:r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Trimestre</a:t>
            </a:r>
          </a:p>
        </cdr:txBody>
      </cdr:sp>
      <cdr:sp macro="" textlink="">
        <cdr:nvSpPr>
          <cdr:cNvPr id="4" name="ZoneTexte 1"/>
          <cdr:cNvSpPr txBox="1"/>
        </cdr:nvSpPr>
        <cdr:spPr>
          <a:xfrm xmlns:a="http://schemas.openxmlformats.org/drawingml/2006/main">
            <a:off x="5559425" y="3405189"/>
            <a:ext cx="914400" cy="2381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1,2</a:t>
            </a:r>
            <a:r>
              <a:rPr lang="fr-FR" sz="1100"/>
              <a:t> </a:t>
            </a:r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Trimestre</a:t>
            </a:r>
          </a:p>
        </cdr:txBody>
      </cdr:sp>
    </cdr:grp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23</xdr:col>
      <xdr:colOff>594817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307642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352425</xdr:colOff>
      <xdr:row>9</xdr:row>
      <xdr:rowOff>47625</xdr:rowOff>
    </xdr:from>
    <xdr:to>
      <xdr:col>20</xdr:col>
      <xdr:colOff>123825</xdr:colOff>
      <xdr:row>28</xdr:row>
      <xdr:rowOff>71439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0.22494</cdr:x>
      <cdr:y>0.93203</cdr:y>
    </cdr:from>
    <cdr:to>
      <cdr:x>0.31516</cdr:x>
      <cdr:y>0.99739</cdr:y>
    </cdr:to>
    <cdr:sp macro="" textlink="">
      <cdr:nvSpPr>
        <cdr:cNvPr id="6" name="ZoneTexte 1"/>
        <cdr:cNvSpPr txBox="1"/>
      </cdr:nvSpPr>
      <cdr:spPr>
        <a:xfrm xmlns:a="http://schemas.openxmlformats.org/drawingml/2006/main">
          <a:off x="2279650" y="3395664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1er</a:t>
          </a:r>
          <a:r>
            <a:rPr lang="fr-FR" sz="1100"/>
            <a:t> </a:t>
          </a:r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Trimestre</a:t>
          </a:r>
        </a:p>
      </cdr:txBody>
    </cdr:sp>
  </cdr:relSizeAnchor>
  <cdr:relSizeAnchor xmlns:cdr="http://schemas.openxmlformats.org/drawingml/2006/chartDrawing">
    <cdr:from>
      <cdr:x>0.49843</cdr:x>
      <cdr:y>0.93203</cdr:y>
    </cdr:from>
    <cdr:to>
      <cdr:x>0.58866</cdr:x>
      <cdr:y>0.99739</cdr:y>
    </cdr:to>
    <cdr:sp macro="" textlink="">
      <cdr:nvSpPr>
        <cdr:cNvPr id="7" name="ZoneTexte 1"/>
        <cdr:cNvSpPr txBox="1"/>
      </cdr:nvSpPr>
      <cdr:spPr>
        <a:xfrm xmlns:a="http://schemas.openxmlformats.org/drawingml/2006/main">
          <a:off x="5051425" y="3395664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1,2</a:t>
          </a:r>
          <a:r>
            <a:rPr lang="fr-FR" sz="1100"/>
            <a:t> </a:t>
          </a:r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Trimestre</a:t>
          </a:r>
        </a:p>
      </cdr:txBody>
    </cdr:sp>
  </cdr:relSizeAnchor>
  <cdr:relSizeAnchor xmlns:cdr="http://schemas.openxmlformats.org/drawingml/2006/chartDrawing">
    <cdr:from>
      <cdr:x>0.77193</cdr:x>
      <cdr:y>0.93464</cdr:y>
    </cdr:from>
    <cdr:to>
      <cdr:x>0.86216</cdr:x>
      <cdr:y>1</cdr:y>
    </cdr:to>
    <cdr:sp macro="" textlink="">
      <cdr:nvSpPr>
        <cdr:cNvPr id="8" name="ZoneTexte 1"/>
        <cdr:cNvSpPr txBox="1"/>
      </cdr:nvSpPr>
      <cdr:spPr>
        <a:xfrm xmlns:a="http://schemas.openxmlformats.org/drawingml/2006/main">
          <a:off x="7823200" y="3405189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1,2,3</a:t>
          </a:r>
          <a:r>
            <a:rPr lang="fr-FR" sz="1100"/>
            <a:t> </a:t>
          </a:r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Trimestre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23</xdr:col>
      <xdr:colOff>594817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453692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333376</xdr:colOff>
      <xdr:row>9</xdr:row>
      <xdr:rowOff>47625</xdr:rowOff>
    </xdr:from>
    <xdr:to>
      <xdr:col>18</xdr:col>
      <xdr:colOff>390526</xdr:colOff>
      <xdr:row>28</xdr:row>
      <xdr:rowOff>71439</xdr:rowOff>
    </xdr:to>
    <xdr:graphicFrame macro="">
      <xdr:nvGraphicFramePr>
        <xdr:cNvPr id="31" name="Graphique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23</xdr:col>
      <xdr:colOff>594817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516285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190500</xdr:colOff>
      <xdr:row>9</xdr:row>
      <xdr:rowOff>47625</xdr:rowOff>
    </xdr:from>
    <xdr:to>
      <xdr:col>21</xdr:col>
      <xdr:colOff>95249</xdr:colOff>
      <xdr:row>28</xdr:row>
      <xdr:rowOff>71439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0.17109</cdr:x>
      <cdr:y>0.92279</cdr:y>
    </cdr:from>
    <cdr:to>
      <cdr:x>0.25684</cdr:x>
      <cdr:y>1</cdr:y>
    </cdr:to>
    <cdr:sp macro="" textlink="">
      <cdr:nvSpPr>
        <cdr:cNvPr id="5" name="ZoneTexte 1"/>
        <cdr:cNvSpPr txBox="1"/>
      </cdr:nvSpPr>
      <cdr:spPr>
        <a:xfrm xmlns:a="http://schemas.openxmlformats.org/drawingml/2006/main">
          <a:off x="1965325" y="3362018"/>
          <a:ext cx="985068" cy="281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1er</a:t>
          </a:r>
          <a:r>
            <a:rPr lang="fr-FR" sz="1100"/>
            <a:t> </a:t>
          </a:r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Trimestre</a:t>
          </a:r>
        </a:p>
      </cdr:txBody>
    </cdr:sp>
  </cdr:relSizeAnchor>
  <cdr:relSizeAnchor xmlns:cdr="http://schemas.openxmlformats.org/drawingml/2006/chartDrawing">
    <cdr:from>
      <cdr:x>0.61899</cdr:x>
      <cdr:y>0.92279</cdr:y>
    </cdr:from>
    <cdr:to>
      <cdr:x>0.70475</cdr:x>
      <cdr:y>1</cdr:y>
    </cdr:to>
    <cdr:sp macro="" textlink="">
      <cdr:nvSpPr>
        <cdr:cNvPr id="9" name="ZoneTexte 1"/>
        <cdr:cNvSpPr txBox="1"/>
      </cdr:nvSpPr>
      <cdr:spPr>
        <a:xfrm xmlns:a="http://schemas.openxmlformats.org/drawingml/2006/main">
          <a:off x="7110450" y="3362018"/>
          <a:ext cx="985068" cy="281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1,2,3</a:t>
          </a:r>
          <a:r>
            <a:rPr lang="fr-FR" sz="1100"/>
            <a:t> </a:t>
          </a:r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Trimestre</a:t>
          </a:r>
        </a:p>
      </cdr:txBody>
    </cdr:sp>
  </cdr:relSizeAnchor>
  <cdr:relSizeAnchor xmlns:cdr="http://schemas.openxmlformats.org/drawingml/2006/chartDrawing">
    <cdr:from>
      <cdr:x>0.39172</cdr:x>
      <cdr:y>0.92279</cdr:y>
    </cdr:from>
    <cdr:to>
      <cdr:x>0.47748</cdr:x>
      <cdr:y>1</cdr:y>
    </cdr:to>
    <cdr:sp macro="" textlink="">
      <cdr:nvSpPr>
        <cdr:cNvPr id="10" name="ZoneTexte 1"/>
        <cdr:cNvSpPr txBox="1"/>
      </cdr:nvSpPr>
      <cdr:spPr>
        <a:xfrm xmlns:a="http://schemas.openxmlformats.org/drawingml/2006/main">
          <a:off x="4499788" y="3362018"/>
          <a:ext cx="985068" cy="281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1,2 Trimestre</a:t>
          </a:r>
        </a:p>
      </cdr:txBody>
    </cdr:sp>
  </cdr:relSizeAnchor>
  <cdr:relSizeAnchor xmlns:cdr="http://schemas.openxmlformats.org/drawingml/2006/chartDrawing">
    <cdr:from>
      <cdr:x>0.81558</cdr:x>
      <cdr:y>0.92279</cdr:y>
    </cdr:from>
    <cdr:to>
      <cdr:x>0.90133</cdr:x>
      <cdr:y>1</cdr:y>
    </cdr:to>
    <cdr:sp macro="" textlink="">
      <cdr:nvSpPr>
        <cdr:cNvPr id="11" name="ZoneTexte 1"/>
        <cdr:cNvSpPr txBox="1"/>
      </cdr:nvSpPr>
      <cdr:spPr>
        <a:xfrm xmlns:a="http://schemas.openxmlformats.org/drawingml/2006/main">
          <a:off x="9368689" y="3362018"/>
          <a:ext cx="985068" cy="281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2021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23</xdr:col>
      <xdr:colOff>594817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490205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9</xdr:row>
      <xdr:rowOff>47625</xdr:rowOff>
    </xdr:from>
    <xdr:to>
      <xdr:col>17</xdr:col>
      <xdr:colOff>171451</xdr:colOff>
      <xdr:row>28</xdr:row>
      <xdr:rowOff>71439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23</xdr:col>
      <xdr:colOff>594817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516285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333376</xdr:colOff>
      <xdr:row>9</xdr:row>
      <xdr:rowOff>47625</xdr:rowOff>
    </xdr:from>
    <xdr:to>
      <xdr:col>18</xdr:col>
      <xdr:colOff>390526</xdr:colOff>
      <xdr:row>28</xdr:row>
      <xdr:rowOff>71439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0.28202</cdr:x>
      <cdr:y>0.93464</cdr:y>
    </cdr:from>
    <cdr:to>
      <cdr:x>0.81106</cdr:x>
      <cdr:y>1</cdr:y>
    </cdr:to>
    <cdr:grpSp>
      <cdr:nvGrpSpPr>
        <cdr:cNvPr id="5" name="Groupe 4"/>
        <cdr:cNvGrpSpPr/>
      </cdr:nvGrpSpPr>
      <cdr:grpSpPr>
        <a:xfrm xmlns:a="http://schemas.openxmlformats.org/drawingml/2006/main">
          <a:off x="2261047" y="3405187"/>
          <a:ext cx="4241488" cy="238127"/>
          <a:chOff x="2251075" y="3405189"/>
          <a:chExt cx="4222750" cy="238125"/>
        </a:xfrm>
      </cdr:grpSpPr>
      <cdr:sp macro="" textlink="">
        <cdr:nvSpPr>
          <cdr:cNvPr id="3" name="ZoneTexte 2"/>
          <cdr:cNvSpPr txBox="1"/>
        </cdr:nvSpPr>
        <cdr:spPr>
          <a:xfrm xmlns:a="http://schemas.openxmlformats.org/drawingml/2006/main">
            <a:off x="2251075" y="3405189"/>
            <a:ext cx="914400" cy="2381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1er</a:t>
            </a:r>
            <a:r>
              <a:rPr lang="fr-FR" sz="1100"/>
              <a:t> </a:t>
            </a:r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Trimestre</a:t>
            </a:r>
          </a:p>
        </cdr:txBody>
      </cdr:sp>
      <cdr:sp macro="" textlink="">
        <cdr:nvSpPr>
          <cdr:cNvPr id="4" name="ZoneTexte 1"/>
          <cdr:cNvSpPr txBox="1"/>
        </cdr:nvSpPr>
        <cdr:spPr>
          <a:xfrm xmlns:a="http://schemas.openxmlformats.org/drawingml/2006/main">
            <a:off x="5559425" y="3405189"/>
            <a:ext cx="914400" cy="2381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1,2</a:t>
            </a:r>
            <a:r>
              <a:rPr lang="fr-FR" sz="1100"/>
              <a:t> </a:t>
            </a:r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Trimestre</a:t>
            </a:r>
          </a:p>
        </cdr:txBody>
      </cdr:sp>
    </cdr:grp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23</xdr:col>
      <xdr:colOff>594817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453692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352425</xdr:colOff>
      <xdr:row>9</xdr:row>
      <xdr:rowOff>47625</xdr:rowOff>
    </xdr:from>
    <xdr:to>
      <xdr:col>20</xdr:col>
      <xdr:colOff>123825</xdr:colOff>
      <xdr:row>28</xdr:row>
      <xdr:rowOff>71439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0.22494</cdr:x>
      <cdr:y>0.93203</cdr:y>
    </cdr:from>
    <cdr:to>
      <cdr:x>0.31516</cdr:x>
      <cdr:y>0.99739</cdr:y>
    </cdr:to>
    <cdr:sp macro="" textlink="">
      <cdr:nvSpPr>
        <cdr:cNvPr id="6" name="ZoneTexte 1"/>
        <cdr:cNvSpPr txBox="1"/>
      </cdr:nvSpPr>
      <cdr:spPr>
        <a:xfrm xmlns:a="http://schemas.openxmlformats.org/drawingml/2006/main">
          <a:off x="2279650" y="3395664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1er</a:t>
          </a:r>
          <a:r>
            <a:rPr lang="fr-FR" sz="1100"/>
            <a:t> </a:t>
          </a:r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Trimestre</a:t>
          </a:r>
        </a:p>
      </cdr:txBody>
    </cdr:sp>
  </cdr:relSizeAnchor>
  <cdr:relSizeAnchor xmlns:cdr="http://schemas.openxmlformats.org/drawingml/2006/chartDrawing">
    <cdr:from>
      <cdr:x>0.49843</cdr:x>
      <cdr:y>0.93203</cdr:y>
    </cdr:from>
    <cdr:to>
      <cdr:x>0.58866</cdr:x>
      <cdr:y>0.99739</cdr:y>
    </cdr:to>
    <cdr:sp macro="" textlink="">
      <cdr:nvSpPr>
        <cdr:cNvPr id="7" name="ZoneTexte 1"/>
        <cdr:cNvSpPr txBox="1"/>
      </cdr:nvSpPr>
      <cdr:spPr>
        <a:xfrm xmlns:a="http://schemas.openxmlformats.org/drawingml/2006/main">
          <a:off x="5051425" y="3395664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1,2</a:t>
          </a:r>
          <a:r>
            <a:rPr lang="fr-FR" sz="1100"/>
            <a:t> </a:t>
          </a:r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Trimestre</a:t>
          </a:r>
        </a:p>
      </cdr:txBody>
    </cdr:sp>
  </cdr:relSizeAnchor>
  <cdr:relSizeAnchor xmlns:cdr="http://schemas.openxmlformats.org/drawingml/2006/chartDrawing">
    <cdr:from>
      <cdr:x>0.77193</cdr:x>
      <cdr:y>0.93464</cdr:y>
    </cdr:from>
    <cdr:to>
      <cdr:x>0.86216</cdr:x>
      <cdr:y>1</cdr:y>
    </cdr:to>
    <cdr:sp macro="" textlink="">
      <cdr:nvSpPr>
        <cdr:cNvPr id="8" name="ZoneTexte 1"/>
        <cdr:cNvSpPr txBox="1"/>
      </cdr:nvSpPr>
      <cdr:spPr>
        <a:xfrm xmlns:a="http://schemas.openxmlformats.org/drawingml/2006/main">
          <a:off x="7823200" y="3405189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1,2,3</a:t>
          </a:r>
          <a:r>
            <a:rPr lang="fr-FR" sz="1100"/>
            <a:t> </a:t>
          </a:r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Trimestre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23</xdr:col>
      <xdr:colOff>594817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398923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190500</xdr:colOff>
      <xdr:row>9</xdr:row>
      <xdr:rowOff>47625</xdr:rowOff>
    </xdr:from>
    <xdr:to>
      <xdr:col>21</xdr:col>
      <xdr:colOff>95249</xdr:colOff>
      <xdr:row>28</xdr:row>
      <xdr:rowOff>71439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0.17109</cdr:x>
      <cdr:y>0.92279</cdr:y>
    </cdr:from>
    <cdr:to>
      <cdr:x>0.25684</cdr:x>
      <cdr:y>1</cdr:y>
    </cdr:to>
    <cdr:sp macro="" textlink="">
      <cdr:nvSpPr>
        <cdr:cNvPr id="5" name="ZoneTexte 1"/>
        <cdr:cNvSpPr txBox="1"/>
      </cdr:nvSpPr>
      <cdr:spPr>
        <a:xfrm xmlns:a="http://schemas.openxmlformats.org/drawingml/2006/main">
          <a:off x="1965325" y="3362018"/>
          <a:ext cx="985068" cy="281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1er</a:t>
          </a:r>
          <a:r>
            <a:rPr lang="fr-FR" sz="1100"/>
            <a:t> </a:t>
          </a:r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Trimestre</a:t>
          </a:r>
        </a:p>
      </cdr:txBody>
    </cdr:sp>
  </cdr:relSizeAnchor>
  <cdr:relSizeAnchor xmlns:cdr="http://schemas.openxmlformats.org/drawingml/2006/chartDrawing">
    <cdr:from>
      <cdr:x>0.61899</cdr:x>
      <cdr:y>0.92279</cdr:y>
    </cdr:from>
    <cdr:to>
      <cdr:x>0.70475</cdr:x>
      <cdr:y>1</cdr:y>
    </cdr:to>
    <cdr:sp macro="" textlink="">
      <cdr:nvSpPr>
        <cdr:cNvPr id="9" name="ZoneTexte 1"/>
        <cdr:cNvSpPr txBox="1"/>
      </cdr:nvSpPr>
      <cdr:spPr>
        <a:xfrm xmlns:a="http://schemas.openxmlformats.org/drawingml/2006/main">
          <a:off x="7110450" y="3362018"/>
          <a:ext cx="985068" cy="281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1,2,3</a:t>
          </a:r>
          <a:r>
            <a:rPr lang="fr-FR" sz="1100"/>
            <a:t> </a:t>
          </a:r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Trimestre</a:t>
          </a:r>
        </a:p>
      </cdr:txBody>
    </cdr:sp>
  </cdr:relSizeAnchor>
  <cdr:relSizeAnchor xmlns:cdr="http://schemas.openxmlformats.org/drawingml/2006/chartDrawing">
    <cdr:from>
      <cdr:x>0.39172</cdr:x>
      <cdr:y>0.92279</cdr:y>
    </cdr:from>
    <cdr:to>
      <cdr:x>0.47748</cdr:x>
      <cdr:y>1</cdr:y>
    </cdr:to>
    <cdr:sp macro="" textlink="">
      <cdr:nvSpPr>
        <cdr:cNvPr id="10" name="ZoneTexte 1"/>
        <cdr:cNvSpPr txBox="1"/>
      </cdr:nvSpPr>
      <cdr:spPr>
        <a:xfrm xmlns:a="http://schemas.openxmlformats.org/drawingml/2006/main">
          <a:off x="4499788" y="3362018"/>
          <a:ext cx="985068" cy="281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1,2 Trimestre</a:t>
          </a:r>
        </a:p>
      </cdr:txBody>
    </cdr:sp>
  </cdr:relSizeAnchor>
  <cdr:relSizeAnchor xmlns:cdr="http://schemas.openxmlformats.org/drawingml/2006/chartDrawing">
    <cdr:from>
      <cdr:x>0.81558</cdr:x>
      <cdr:y>0.92279</cdr:y>
    </cdr:from>
    <cdr:to>
      <cdr:x>0.90133</cdr:x>
      <cdr:y>1</cdr:y>
    </cdr:to>
    <cdr:sp macro="" textlink="">
      <cdr:nvSpPr>
        <cdr:cNvPr id="11" name="ZoneTexte 1"/>
        <cdr:cNvSpPr txBox="1"/>
      </cdr:nvSpPr>
      <cdr:spPr>
        <a:xfrm xmlns:a="http://schemas.openxmlformats.org/drawingml/2006/main">
          <a:off x="9368689" y="3362018"/>
          <a:ext cx="985068" cy="281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2021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23</xdr:col>
      <xdr:colOff>594817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398923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9</xdr:row>
      <xdr:rowOff>47625</xdr:rowOff>
    </xdr:from>
    <xdr:to>
      <xdr:col>17</xdr:col>
      <xdr:colOff>171451</xdr:colOff>
      <xdr:row>28</xdr:row>
      <xdr:rowOff>71439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304800</xdr:colOff>
      <xdr:row>9</xdr:row>
      <xdr:rowOff>104775</xdr:rowOff>
    </xdr:from>
    <xdr:to>
      <xdr:col>18</xdr:col>
      <xdr:colOff>361950</xdr:colOff>
      <xdr:row>28</xdr:row>
      <xdr:rowOff>128589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0.28202</cdr:x>
      <cdr:y>0.93464</cdr:y>
    </cdr:from>
    <cdr:to>
      <cdr:x>0.81106</cdr:x>
      <cdr:y>1</cdr:y>
    </cdr:to>
    <cdr:grpSp>
      <cdr:nvGrpSpPr>
        <cdr:cNvPr id="5" name="Groupe 4"/>
        <cdr:cNvGrpSpPr/>
      </cdr:nvGrpSpPr>
      <cdr:grpSpPr>
        <a:xfrm xmlns:a="http://schemas.openxmlformats.org/drawingml/2006/main">
          <a:off x="2251070" y="3405187"/>
          <a:ext cx="4222770" cy="238127"/>
          <a:chOff x="2251075" y="3405189"/>
          <a:chExt cx="4222750" cy="238125"/>
        </a:xfrm>
      </cdr:grpSpPr>
      <cdr:sp macro="" textlink="">
        <cdr:nvSpPr>
          <cdr:cNvPr id="3" name="ZoneTexte 2"/>
          <cdr:cNvSpPr txBox="1"/>
        </cdr:nvSpPr>
        <cdr:spPr>
          <a:xfrm xmlns:a="http://schemas.openxmlformats.org/drawingml/2006/main">
            <a:off x="2251075" y="3405189"/>
            <a:ext cx="914400" cy="2381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1er</a:t>
            </a:r>
            <a:r>
              <a:rPr lang="fr-FR" sz="1100"/>
              <a:t> </a:t>
            </a:r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Trimestre</a:t>
            </a:r>
          </a:p>
        </cdr:txBody>
      </cdr:sp>
      <cdr:sp macro="" textlink="">
        <cdr:nvSpPr>
          <cdr:cNvPr id="4" name="ZoneTexte 1"/>
          <cdr:cNvSpPr txBox="1"/>
        </cdr:nvSpPr>
        <cdr:spPr>
          <a:xfrm xmlns:a="http://schemas.openxmlformats.org/drawingml/2006/main">
            <a:off x="5559425" y="3405189"/>
            <a:ext cx="914400" cy="2381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1,2</a:t>
            </a:r>
            <a:r>
              <a:rPr lang="fr-FR" sz="1100"/>
              <a:t> </a:t>
            </a:r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Trimestre</a:t>
            </a:r>
          </a:p>
        </cdr:txBody>
      </cdr:sp>
    </cdr:grp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0.23906</cdr:x>
      <cdr:y>0.93464</cdr:y>
    </cdr:from>
    <cdr:to>
      <cdr:x>0.78242</cdr:x>
      <cdr:y>1</cdr:y>
    </cdr:to>
    <cdr:grpSp>
      <cdr:nvGrpSpPr>
        <cdr:cNvPr id="5" name="Groupe 4"/>
        <cdr:cNvGrpSpPr/>
      </cdr:nvGrpSpPr>
      <cdr:grpSpPr>
        <a:xfrm xmlns:a="http://schemas.openxmlformats.org/drawingml/2006/main">
          <a:off x="1900765" y="3405187"/>
          <a:ext cx="4320252" cy="238127"/>
          <a:chOff x="1908177" y="3405189"/>
          <a:chExt cx="4337050" cy="238125"/>
        </a:xfrm>
      </cdr:grpSpPr>
      <cdr:sp macro="" textlink="">
        <cdr:nvSpPr>
          <cdr:cNvPr id="3" name="ZoneTexte 2"/>
          <cdr:cNvSpPr txBox="1"/>
        </cdr:nvSpPr>
        <cdr:spPr>
          <a:xfrm xmlns:a="http://schemas.openxmlformats.org/drawingml/2006/main">
            <a:off x="1908177" y="3405189"/>
            <a:ext cx="914400" cy="2381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spécif eau sonede 2020</a:t>
            </a:r>
          </a:p>
        </cdr:txBody>
      </cdr:sp>
      <cdr:sp macro="" textlink="">
        <cdr:nvSpPr>
          <cdr:cNvPr id="4" name="ZoneTexte 1"/>
          <cdr:cNvSpPr txBox="1"/>
        </cdr:nvSpPr>
        <cdr:spPr>
          <a:xfrm xmlns:a="http://schemas.openxmlformats.org/drawingml/2006/main">
            <a:off x="5330827" y="3405189"/>
            <a:ext cx="914400" cy="2381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spécif eau sonede 2021</a:t>
            </a:r>
          </a:p>
        </cdr:txBody>
      </cdr:sp>
    </cdr:grp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23</xdr:col>
      <xdr:colOff>594817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516285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9</xdr:row>
      <xdr:rowOff>47625</xdr:rowOff>
    </xdr:from>
    <xdr:to>
      <xdr:col>17</xdr:col>
      <xdr:colOff>171451</xdr:colOff>
      <xdr:row>28</xdr:row>
      <xdr:rowOff>71439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304800</xdr:colOff>
      <xdr:row>9</xdr:row>
      <xdr:rowOff>104775</xdr:rowOff>
    </xdr:from>
    <xdr:to>
      <xdr:col>18</xdr:col>
      <xdr:colOff>361950</xdr:colOff>
      <xdr:row>28</xdr:row>
      <xdr:rowOff>128589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0.23906</cdr:x>
      <cdr:y>0.93464</cdr:y>
    </cdr:from>
    <cdr:to>
      <cdr:x>0.78242</cdr:x>
      <cdr:y>1</cdr:y>
    </cdr:to>
    <cdr:grpSp>
      <cdr:nvGrpSpPr>
        <cdr:cNvPr id="5" name="Groupe 4"/>
        <cdr:cNvGrpSpPr/>
      </cdr:nvGrpSpPr>
      <cdr:grpSpPr>
        <a:xfrm xmlns:a="http://schemas.openxmlformats.org/drawingml/2006/main">
          <a:off x="1916623" y="3405187"/>
          <a:ext cx="4356296" cy="238127"/>
          <a:chOff x="1908177" y="3405189"/>
          <a:chExt cx="4337050" cy="238125"/>
        </a:xfrm>
      </cdr:grpSpPr>
      <cdr:sp macro="" textlink="">
        <cdr:nvSpPr>
          <cdr:cNvPr id="3" name="ZoneTexte 2"/>
          <cdr:cNvSpPr txBox="1"/>
        </cdr:nvSpPr>
        <cdr:spPr>
          <a:xfrm xmlns:a="http://schemas.openxmlformats.org/drawingml/2006/main">
            <a:off x="1908177" y="3405189"/>
            <a:ext cx="914400" cy="2381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spécif eau sonede 2020</a:t>
            </a:r>
          </a:p>
        </cdr:txBody>
      </cdr:sp>
      <cdr:sp macro="" textlink="">
        <cdr:nvSpPr>
          <cdr:cNvPr id="4" name="ZoneTexte 1"/>
          <cdr:cNvSpPr txBox="1"/>
        </cdr:nvSpPr>
        <cdr:spPr>
          <a:xfrm xmlns:a="http://schemas.openxmlformats.org/drawingml/2006/main">
            <a:off x="5330827" y="3405189"/>
            <a:ext cx="914400" cy="2381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spécif eau sonede 2021</a:t>
            </a:r>
          </a:p>
        </cdr:txBody>
      </cdr:sp>
    </cdr:grp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23</xdr:col>
      <xdr:colOff>594817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398923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9</xdr:row>
      <xdr:rowOff>47625</xdr:rowOff>
    </xdr:from>
    <xdr:to>
      <xdr:col>17</xdr:col>
      <xdr:colOff>171451</xdr:colOff>
      <xdr:row>28</xdr:row>
      <xdr:rowOff>71439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304800</xdr:colOff>
      <xdr:row>9</xdr:row>
      <xdr:rowOff>104775</xdr:rowOff>
    </xdr:from>
    <xdr:to>
      <xdr:col>18</xdr:col>
      <xdr:colOff>361950</xdr:colOff>
      <xdr:row>28</xdr:row>
      <xdr:rowOff>128589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0.23906</cdr:x>
      <cdr:y>0.93464</cdr:y>
    </cdr:from>
    <cdr:to>
      <cdr:x>0.78242</cdr:x>
      <cdr:y>1</cdr:y>
    </cdr:to>
    <cdr:grpSp>
      <cdr:nvGrpSpPr>
        <cdr:cNvPr id="5" name="Groupe 4"/>
        <cdr:cNvGrpSpPr/>
      </cdr:nvGrpSpPr>
      <cdr:grpSpPr>
        <a:xfrm xmlns:a="http://schemas.openxmlformats.org/drawingml/2006/main">
          <a:off x="1900765" y="3405187"/>
          <a:ext cx="4320252" cy="238127"/>
          <a:chOff x="1908177" y="3405189"/>
          <a:chExt cx="4337050" cy="238125"/>
        </a:xfrm>
      </cdr:grpSpPr>
      <cdr:sp macro="" textlink="">
        <cdr:nvSpPr>
          <cdr:cNvPr id="3" name="ZoneTexte 2"/>
          <cdr:cNvSpPr txBox="1"/>
        </cdr:nvSpPr>
        <cdr:spPr>
          <a:xfrm xmlns:a="http://schemas.openxmlformats.org/drawingml/2006/main">
            <a:off x="1908177" y="3405189"/>
            <a:ext cx="914400" cy="2381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spécif eau sonede 2020</a:t>
            </a:r>
          </a:p>
        </cdr:txBody>
      </cdr:sp>
      <cdr:sp macro="" textlink="">
        <cdr:nvSpPr>
          <cdr:cNvPr id="4" name="ZoneTexte 1"/>
          <cdr:cNvSpPr txBox="1"/>
        </cdr:nvSpPr>
        <cdr:spPr>
          <a:xfrm xmlns:a="http://schemas.openxmlformats.org/drawingml/2006/main">
            <a:off x="5330827" y="3405189"/>
            <a:ext cx="914400" cy="2381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spécif eau sonede 2021</a:t>
            </a:r>
          </a:p>
        </cdr:txBody>
      </cdr:sp>
    </cdr:grp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23</xdr:col>
      <xdr:colOff>594817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398923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9</xdr:row>
      <xdr:rowOff>47625</xdr:rowOff>
    </xdr:from>
    <xdr:to>
      <xdr:col>17</xdr:col>
      <xdr:colOff>171451</xdr:colOff>
      <xdr:row>28</xdr:row>
      <xdr:rowOff>71439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304800</xdr:colOff>
      <xdr:row>9</xdr:row>
      <xdr:rowOff>104775</xdr:rowOff>
    </xdr:from>
    <xdr:to>
      <xdr:col>18</xdr:col>
      <xdr:colOff>361950</xdr:colOff>
      <xdr:row>28</xdr:row>
      <xdr:rowOff>128589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476249</xdr:colOff>
      <xdr:row>30</xdr:row>
      <xdr:rowOff>38099</xdr:rowOff>
    </xdr:from>
    <xdr:to>
      <xdr:col>19</xdr:col>
      <xdr:colOff>600074</xdr:colOff>
      <xdr:row>51</xdr:row>
      <xdr:rowOff>180975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0.23906</cdr:x>
      <cdr:y>0.93464</cdr:y>
    </cdr:from>
    <cdr:to>
      <cdr:x>0.78242</cdr:x>
      <cdr:y>1</cdr:y>
    </cdr:to>
    <cdr:grpSp>
      <cdr:nvGrpSpPr>
        <cdr:cNvPr id="5" name="Groupe 4"/>
        <cdr:cNvGrpSpPr/>
      </cdr:nvGrpSpPr>
      <cdr:grpSpPr>
        <a:xfrm xmlns:a="http://schemas.openxmlformats.org/drawingml/2006/main">
          <a:off x="1900765" y="3405187"/>
          <a:ext cx="4320252" cy="238127"/>
          <a:chOff x="1908177" y="3405189"/>
          <a:chExt cx="4337050" cy="238125"/>
        </a:xfrm>
      </cdr:grpSpPr>
      <cdr:sp macro="" textlink="">
        <cdr:nvSpPr>
          <cdr:cNvPr id="3" name="ZoneTexte 2"/>
          <cdr:cNvSpPr txBox="1"/>
        </cdr:nvSpPr>
        <cdr:spPr>
          <a:xfrm xmlns:a="http://schemas.openxmlformats.org/drawingml/2006/main">
            <a:off x="1908177" y="3405189"/>
            <a:ext cx="914400" cy="2381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spécif eau sonede 2020</a:t>
            </a:r>
          </a:p>
        </cdr:txBody>
      </cdr:sp>
      <cdr:sp macro="" textlink="">
        <cdr:nvSpPr>
          <cdr:cNvPr id="4" name="ZoneTexte 1"/>
          <cdr:cNvSpPr txBox="1"/>
        </cdr:nvSpPr>
        <cdr:spPr>
          <a:xfrm xmlns:a="http://schemas.openxmlformats.org/drawingml/2006/main">
            <a:off x="5330827" y="3405189"/>
            <a:ext cx="914400" cy="2381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Cons spécif eau sonede 2021</a:t>
            </a:r>
          </a:p>
          <a:p xmlns:a="http://schemas.openxmlformats.org/drawingml/2006/main">
            <a:endPara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 xmlns:a="http://schemas.openxmlformats.org/drawingml/2006/main">
            <a:endPara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cdr:txBody>
      </cdr:sp>
    </cdr:grp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23</xdr:col>
      <xdr:colOff>594817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566763" cy="1049960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9</xdr:row>
      <xdr:rowOff>47625</xdr:rowOff>
    </xdr:from>
    <xdr:to>
      <xdr:col>17</xdr:col>
      <xdr:colOff>171451</xdr:colOff>
      <xdr:row>28</xdr:row>
      <xdr:rowOff>71439</xdr:rowOff>
    </xdr:to>
    <xdr:graphicFrame macro="">
      <xdr:nvGraphicFramePr>
        <xdr:cNvPr id="31" name="Graphique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23</xdr:col>
      <xdr:colOff>185242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453692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333376</xdr:colOff>
      <xdr:row>9</xdr:row>
      <xdr:rowOff>47625</xdr:rowOff>
    </xdr:from>
    <xdr:to>
      <xdr:col>18</xdr:col>
      <xdr:colOff>390526</xdr:colOff>
      <xdr:row>28</xdr:row>
      <xdr:rowOff>71439</xdr:rowOff>
    </xdr:to>
    <xdr:graphicFrame macro="">
      <xdr:nvGraphicFramePr>
        <xdr:cNvPr id="31" name="Graphique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0.23906</cdr:x>
      <cdr:y>0.93464</cdr:y>
    </cdr:from>
    <cdr:to>
      <cdr:x>0.78242</cdr:x>
      <cdr:y>1</cdr:y>
    </cdr:to>
    <cdr:grpSp>
      <cdr:nvGrpSpPr>
        <cdr:cNvPr id="5" name="Groupe 4"/>
        <cdr:cNvGrpSpPr/>
      </cdr:nvGrpSpPr>
      <cdr:grpSpPr>
        <a:xfrm xmlns:a="http://schemas.openxmlformats.org/drawingml/2006/main">
          <a:off x="2006078" y="3405187"/>
          <a:ext cx="4559619" cy="238127"/>
          <a:chOff x="1908177" y="3405189"/>
          <a:chExt cx="4337050" cy="238125"/>
        </a:xfrm>
      </cdr:grpSpPr>
      <cdr:sp macro="" textlink="">
        <cdr:nvSpPr>
          <cdr:cNvPr id="3" name="ZoneTexte 2"/>
          <cdr:cNvSpPr txBox="1"/>
        </cdr:nvSpPr>
        <cdr:spPr>
          <a:xfrm xmlns:a="http://schemas.openxmlformats.org/drawingml/2006/main">
            <a:off x="1908177" y="3405189"/>
            <a:ext cx="914400" cy="2381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 les eaux strippées m3/jour</a:t>
            </a:r>
          </a:p>
        </cdr:txBody>
      </cdr:sp>
      <cdr:sp macro="" textlink="">
        <cdr:nvSpPr>
          <cdr:cNvPr id="4" name="ZoneTexte 1"/>
          <cdr:cNvSpPr txBox="1"/>
        </cdr:nvSpPr>
        <cdr:spPr>
          <a:xfrm xmlns:a="http://schemas.openxmlformats.org/drawingml/2006/main">
            <a:off x="5330827" y="3405189"/>
            <a:ext cx="914400" cy="2381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les eaux collectées m3/jour</a:t>
            </a:r>
          </a:p>
        </cdr:txBody>
      </cdr:sp>
    </cdr:grp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23</xdr:col>
      <xdr:colOff>594817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453692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352425</xdr:colOff>
      <xdr:row>9</xdr:row>
      <xdr:rowOff>47625</xdr:rowOff>
    </xdr:from>
    <xdr:to>
      <xdr:col>20</xdr:col>
      <xdr:colOff>123825</xdr:colOff>
      <xdr:row>28</xdr:row>
      <xdr:rowOff>71439</xdr:rowOff>
    </xdr:to>
    <xdr:graphicFrame macro="">
      <xdr:nvGraphicFramePr>
        <xdr:cNvPr id="31" name="Graphique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23</xdr:col>
      <xdr:colOff>594817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453692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9</xdr:row>
      <xdr:rowOff>47625</xdr:rowOff>
    </xdr:from>
    <xdr:to>
      <xdr:col>17</xdr:col>
      <xdr:colOff>171451</xdr:colOff>
      <xdr:row>28</xdr:row>
      <xdr:rowOff>71439</xdr:rowOff>
    </xdr:to>
    <xdr:graphicFrame macro="">
      <xdr:nvGraphicFramePr>
        <xdr:cNvPr id="31" name="Graphique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23</xdr:col>
      <xdr:colOff>594817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453692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9</xdr:row>
      <xdr:rowOff>47625</xdr:rowOff>
    </xdr:from>
    <xdr:to>
      <xdr:col>17</xdr:col>
      <xdr:colOff>171451</xdr:colOff>
      <xdr:row>28</xdr:row>
      <xdr:rowOff>71439</xdr:rowOff>
    </xdr:to>
    <xdr:graphicFrame macro="">
      <xdr:nvGraphicFramePr>
        <xdr:cNvPr id="31" name="Graphique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23</xdr:col>
      <xdr:colOff>594817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453692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9</xdr:row>
      <xdr:rowOff>47625</xdr:rowOff>
    </xdr:from>
    <xdr:to>
      <xdr:col>17</xdr:col>
      <xdr:colOff>171451</xdr:colOff>
      <xdr:row>28</xdr:row>
      <xdr:rowOff>71439</xdr:rowOff>
    </xdr:to>
    <xdr:graphicFrame macro="">
      <xdr:nvGraphicFramePr>
        <xdr:cNvPr id="31" name="Graphique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23</xdr:col>
      <xdr:colOff>594817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453692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9</xdr:row>
      <xdr:rowOff>47625</xdr:rowOff>
    </xdr:from>
    <xdr:to>
      <xdr:col>17</xdr:col>
      <xdr:colOff>171451</xdr:colOff>
      <xdr:row>28</xdr:row>
      <xdr:rowOff>71439</xdr:rowOff>
    </xdr:to>
    <xdr:graphicFrame macro="">
      <xdr:nvGraphicFramePr>
        <xdr:cNvPr id="31" name="Graphique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22</xdr:col>
      <xdr:colOff>480517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453692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333376</xdr:colOff>
      <xdr:row>9</xdr:row>
      <xdr:rowOff>47625</xdr:rowOff>
    </xdr:from>
    <xdr:to>
      <xdr:col>18</xdr:col>
      <xdr:colOff>390526</xdr:colOff>
      <xdr:row>28</xdr:row>
      <xdr:rowOff>71439</xdr:rowOff>
    </xdr:to>
    <xdr:graphicFrame macro="">
      <xdr:nvGraphicFramePr>
        <xdr:cNvPr id="31" name="Graphique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0.27486</cdr:x>
      <cdr:y>0.93464</cdr:y>
    </cdr:from>
    <cdr:to>
      <cdr:x>0.8039</cdr:x>
      <cdr:y>1</cdr:y>
    </cdr:to>
    <cdr:grpSp>
      <cdr:nvGrpSpPr>
        <cdr:cNvPr id="6" name="Groupe 5"/>
        <cdr:cNvGrpSpPr/>
      </cdr:nvGrpSpPr>
      <cdr:grpSpPr>
        <a:xfrm xmlns:a="http://schemas.openxmlformats.org/drawingml/2006/main">
          <a:off x="2392890" y="3405187"/>
          <a:ext cx="4605743" cy="238127"/>
          <a:chOff x="0" y="0"/>
          <a:chExt cx="4222750" cy="238125"/>
        </a:xfrm>
      </cdr:grpSpPr>
      <cdr:sp macro="" textlink="">
        <cdr:nvSpPr>
          <cdr:cNvPr id="7" name="ZoneTexte 2"/>
          <cdr:cNvSpPr txBox="1"/>
        </cdr:nvSpPr>
        <cdr:spPr>
          <a:xfrm xmlns:a="http://schemas.openxmlformats.org/drawingml/2006/main">
            <a:off x="0" y="0"/>
            <a:ext cx="914400" cy="2381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1er</a:t>
            </a:r>
            <a:r>
              <a:rPr lang="fr-FR" sz="1100"/>
              <a:t> </a:t>
            </a:r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Trimestre</a:t>
            </a:r>
          </a:p>
        </cdr:txBody>
      </cdr:sp>
      <cdr:sp macro="" textlink="">
        <cdr:nvSpPr>
          <cdr:cNvPr id="8" name="ZoneTexte 1"/>
          <cdr:cNvSpPr txBox="1"/>
        </cdr:nvSpPr>
        <cdr:spPr>
          <a:xfrm xmlns:a="http://schemas.openxmlformats.org/drawingml/2006/main">
            <a:off x="3308350" y="0"/>
            <a:ext cx="914400" cy="2381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1,2</a:t>
            </a:r>
            <a:r>
              <a:rPr lang="fr-FR" sz="1100"/>
              <a:t> </a:t>
            </a:r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Trimestre</a:t>
            </a:r>
          </a:p>
        </cdr:txBody>
      </cdr:sp>
    </cdr:grp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22</xdr:col>
      <xdr:colOff>261442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453692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333376</xdr:colOff>
      <xdr:row>9</xdr:row>
      <xdr:rowOff>47625</xdr:rowOff>
    </xdr:from>
    <xdr:to>
      <xdr:col>18</xdr:col>
      <xdr:colOff>390526</xdr:colOff>
      <xdr:row>28</xdr:row>
      <xdr:rowOff>71439</xdr:rowOff>
    </xdr:to>
    <xdr:graphicFrame macro="">
      <xdr:nvGraphicFramePr>
        <xdr:cNvPr id="31" name="Graphique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0.21161</cdr:x>
      <cdr:y>0.93203</cdr:y>
    </cdr:from>
    <cdr:to>
      <cdr:x>0.32617</cdr:x>
      <cdr:y>0.99739</cdr:y>
    </cdr:to>
    <cdr:sp macro="" textlink="">
      <cdr:nvSpPr>
        <cdr:cNvPr id="5" name="ZoneTexte 1"/>
        <cdr:cNvSpPr txBox="1"/>
      </cdr:nvSpPr>
      <cdr:spPr>
        <a:xfrm xmlns:a="http://schemas.openxmlformats.org/drawingml/2006/main">
          <a:off x="1689100" y="3395664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1er</a:t>
          </a:r>
          <a:r>
            <a:rPr lang="fr-FR" sz="1100"/>
            <a:t> </a:t>
          </a:r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Trimestre</a:t>
          </a:r>
        </a:p>
      </cdr:txBody>
    </cdr:sp>
  </cdr:relSizeAnchor>
  <cdr:relSizeAnchor xmlns:cdr="http://schemas.openxmlformats.org/drawingml/2006/chartDrawing">
    <cdr:from>
      <cdr:x>0.48727</cdr:x>
      <cdr:y>0.93203</cdr:y>
    </cdr:from>
    <cdr:to>
      <cdr:x>0.60183</cdr:x>
      <cdr:y>0.99739</cdr:y>
    </cdr:to>
    <cdr:sp macro="" textlink="">
      <cdr:nvSpPr>
        <cdr:cNvPr id="9" name="ZoneTexte 1"/>
        <cdr:cNvSpPr txBox="1"/>
      </cdr:nvSpPr>
      <cdr:spPr>
        <a:xfrm xmlns:a="http://schemas.openxmlformats.org/drawingml/2006/main">
          <a:off x="3889375" y="3395664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1,2</a:t>
          </a:r>
          <a:r>
            <a:rPr lang="fr-FR" sz="1100"/>
            <a:t> </a:t>
          </a:r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Trimestre</a:t>
          </a:r>
        </a:p>
      </cdr:txBody>
    </cdr:sp>
  </cdr:relSizeAnchor>
  <cdr:relSizeAnchor xmlns:cdr="http://schemas.openxmlformats.org/drawingml/2006/chartDrawing">
    <cdr:from>
      <cdr:x>0.77725</cdr:x>
      <cdr:y>0.93464</cdr:y>
    </cdr:from>
    <cdr:to>
      <cdr:x>0.89181</cdr:x>
      <cdr:y>1</cdr:y>
    </cdr:to>
    <cdr:sp macro="" textlink="">
      <cdr:nvSpPr>
        <cdr:cNvPr id="10" name="ZoneTexte 1"/>
        <cdr:cNvSpPr txBox="1"/>
      </cdr:nvSpPr>
      <cdr:spPr>
        <a:xfrm xmlns:a="http://schemas.openxmlformats.org/drawingml/2006/main">
          <a:off x="6203950" y="3405189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1,2,3</a:t>
          </a:r>
          <a:r>
            <a:rPr lang="fr-FR" sz="1100"/>
            <a:t> </a:t>
          </a:r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Trimestre</a:t>
          </a:r>
        </a:p>
      </cdr:txBody>
    </cdr:sp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22</xdr:col>
      <xdr:colOff>232867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453692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333376</xdr:colOff>
      <xdr:row>9</xdr:row>
      <xdr:rowOff>47625</xdr:rowOff>
    </xdr:from>
    <xdr:to>
      <xdr:col>18</xdr:col>
      <xdr:colOff>390526</xdr:colOff>
      <xdr:row>28</xdr:row>
      <xdr:rowOff>71439</xdr:rowOff>
    </xdr:to>
    <xdr:graphicFrame macro="">
      <xdr:nvGraphicFramePr>
        <xdr:cNvPr id="31" name="Graphique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561975</xdr:colOff>
      <xdr:row>27</xdr:row>
      <xdr:rowOff>95250</xdr:rowOff>
    </xdr:from>
    <xdr:to>
      <xdr:col>17</xdr:col>
      <xdr:colOff>371475</xdr:colOff>
      <xdr:row>29</xdr:row>
      <xdr:rowOff>5071</xdr:rowOff>
    </xdr:to>
    <xdr:grpSp>
      <xdr:nvGrpSpPr>
        <xdr:cNvPr id="39" name="Groupe 38"/>
        <xdr:cNvGrpSpPr/>
      </xdr:nvGrpSpPr>
      <xdr:grpSpPr>
        <a:xfrm>
          <a:off x="5800725" y="5238750"/>
          <a:ext cx="5905500" cy="290821"/>
          <a:chOff x="4829175" y="5238750"/>
          <a:chExt cx="8388432" cy="290821"/>
        </a:xfrm>
      </xdr:grpSpPr>
      <xdr:sp macro="" textlink="">
        <xdr:nvSpPr>
          <xdr:cNvPr id="35" name="ZoneTexte 1"/>
          <xdr:cNvSpPr txBox="1"/>
        </xdr:nvSpPr>
        <xdr:spPr>
          <a:xfrm>
            <a:off x="4829175" y="5238750"/>
            <a:ext cx="1388529" cy="281296"/>
          </a:xfrm>
          <a:prstGeom prst="rect">
            <a:avLst/>
          </a:prstGeom>
        </xdr:spPr>
        <xdr:txBody>
          <a:bodyPr wrap="square" rtlCol="0" anchor="ctr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1er</a:t>
            </a:r>
            <a:r>
              <a:rPr lang="fr-FR" sz="1100"/>
              <a:t> </a:t>
            </a:r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Trimestre</a:t>
            </a:r>
          </a:p>
        </xdr:txBody>
      </xdr:sp>
      <xdr:sp macro="" textlink="">
        <xdr:nvSpPr>
          <xdr:cNvPr id="36" name="ZoneTexte 1"/>
          <xdr:cNvSpPr txBox="1"/>
        </xdr:nvSpPr>
        <xdr:spPr>
          <a:xfrm>
            <a:off x="9514288" y="5248275"/>
            <a:ext cx="1396707" cy="281296"/>
          </a:xfrm>
          <a:prstGeom prst="rect">
            <a:avLst/>
          </a:prstGeom>
        </xdr:spPr>
        <xdr:txBody>
          <a:bodyPr wrap="square" rtlCol="0" anchor="ctr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1,2,3</a:t>
            </a:r>
            <a:r>
              <a:rPr lang="fr-FR" sz="1100"/>
              <a:t> </a:t>
            </a:r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Trimestre</a:t>
            </a:r>
          </a:p>
        </xdr:txBody>
      </xdr:sp>
      <xdr:sp macro="" textlink="">
        <xdr:nvSpPr>
          <xdr:cNvPr id="37" name="ZoneTexte 1"/>
          <xdr:cNvSpPr txBox="1"/>
        </xdr:nvSpPr>
        <xdr:spPr>
          <a:xfrm>
            <a:off x="7120103" y="5248275"/>
            <a:ext cx="1201681" cy="281296"/>
          </a:xfrm>
          <a:prstGeom prst="rect">
            <a:avLst/>
          </a:prstGeom>
        </xdr:spPr>
        <xdr:txBody>
          <a:bodyPr wrap="square" rtlCol="0" anchor="ctr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1,2 Trimestre</a:t>
            </a:r>
          </a:p>
        </xdr:txBody>
      </xdr:sp>
      <xdr:sp macro="" textlink="">
        <xdr:nvSpPr>
          <xdr:cNvPr id="38" name="ZoneTexte 1"/>
          <xdr:cNvSpPr txBox="1"/>
        </xdr:nvSpPr>
        <xdr:spPr>
          <a:xfrm>
            <a:off x="12232539" y="5238750"/>
            <a:ext cx="985068" cy="281296"/>
          </a:xfrm>
          <a:prstGeom prst="rect">
            <a:avLst/>
          </a:prstGeom>
        </xdr:spPr>
        <xdr:txBody>
          <a:bodyPr wrap="square" rtlCol="0" anchor="ctr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2018</a:t>
            </a:r>
          </a:p>
        </xdr:txBody>
      </xdr:sp>
    </xdr:grp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0.22494</cdr:x>
      <cdr:y>0.93203</cdr:y>
    </cdr:from>
    <cdr:to>
      <cdr:x>0.31516</cdr:x>
      <cdr:y>0.99739</cdr:y>
    </cdr:to>
    <cdr:sp macro="" textlink="">
      <cdr:nvSpPr>
        <cdr:cNvPr id="6" name="ZoneTexte 1"/>
        <cdr:cNvSpPr txBox="1"/>
      </cdr:nvSpPr>
      <cdr:spPr>
        <a:xfrm xmlns:a="http://schemas.openxmlformats.org/drawingml/2006/main">
          <a:off x="2279650" y="3395664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1er</a:t>
          </a:r>
          <a:r>
            <a:rPr lang="fr-FR" sz="1100"/>
            <a:t> </a:t>
          </a:r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Trimestre</a:t>
          </a:r>
        </a:p>
      </cdr:txBody>
    </cdr:sp>
  </cdr:relSizeAnchor>
  <cdr:relSizeAnchor xmlns:cdr="http://schemas.openxmlformats.org/drawingml/2006/chartDrawing">
    <cdr:from>
      <cdr:x>0.49843</cdr:x>
      <cdr:y>0.93203</cdr:y>
    </cdr:from>
    <cdr:to>
      <cdr:x>0.58866</cdr:x>
      <cdr:y>0.99739</cdr:y>
    </cdr:to>
    <cdr:sp macro="" textlink="">
      <cdr:nvSpPr>
        <cdr:cNvPr id="7" name="ZoneTexte 1"/>
        <cdr:cNvSpPr txBox="1"/>
      </cdr:nvSpPr>
      <cdr:spPr>
        <a:xfrm xmlns:a="http://schemas.openxmlformats.org/drawingml/2006/main">
          <a:off x="5051425" y="3395664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1,2</a:t>
          </a:r>
          <a:r>
            <a:rPr lang="fr-FR" sz="1100"/>
            <a:t> </a:t>
          </a:r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Trimestre</a:t>
          </a:r>
        </a:p>
      </cdr:txBody>
    </cdr:sp>
  </cdr:relSizeAnchor>
  <cdr:relSizeAnchor xmlns:cdr="http://schemas.openxmlformats.org/drawingml/2006/chartDrawing">
    <cdr:from>
      <cdr:x>0.77193</cdr:x>
      <cdr:y>0.93464</cdr:y>
    </cdr:from>
    <cdr:to>
      <cdr:x>0.86216</cdr:x>
      <cdr:y>1</cdr:y>
    </cdr:to>
    <cdr:sp macro="" textlink="">
      <cdr:nvSpPr>
        <cdr:cNvPr id="8" name="ZoneTexte 1"/>
        <cdr:cNvSpPr txBox="1"/>
      </cdr:nvSpPr>
      <cdr:spPr>
        <a:xfrm xmlns:a="http://schemas.openxmlformats.org/drawingml/2006/main">
          <a:off x="7823200" y="3405189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1,2,3</a:t>
          </a:r>
          <a:r>
            <a:rPr lang="fr-FR" sz="1100"/>
            <a:t> </a:t>
          </a:r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Trimestre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23</xdr:col>
      <xdr:colOff>594817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529892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190500</xdr:colOff>
      <xdr:row>9</xdr:row>
      <xdr:rowOff>47625</xdr:rowOff>
    </xdr:from>
    <xdr:to>
      <xdr:col>21</xdr:col>
      <xdr:colOff>95249</xdr:colOff>
      <xdr:row>28</xdr:row>
      <xdr:rowOff>71439</xdr:rowOff>
    </xdr:to>
    <xdr:graphicFrame macro="">
      <xdr:nvGraphicFramePr>
        <xdr:cNvPr id="31" name="Graphique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0.17109</cdr:x>
      <cdr:y>0.92279</cdr:y>
    </cdr:from>
    <cdr:to>
      <cdr:x>0.25684</cdr:x>
      <cdr:y>1</cdr:y>
    </cdr:to>
    <cdr:sp macro="" textlink="">
      <cdr:nvSpPr>
        <cdr:cNvPr id="5" name="ZoneTexte 1"/>
        <cdr:cNvSpPr txBox="1"/>
      </cdr:nvSpPr>
      <cdr:spPr>
        <a:xfrm xmlns:a="http://schemas.openxmlformats.org/drawingml/2006/main">
          <a:off x="1965325" y="3362018"/>
          <a:ext cx="985068" cy="281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1er</a:t>
          </a:r>
          <a:r>
            <a:rPr lang="fr-FR" sz="1100"/>
            <a:t> </a:t>
          </a:r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Trimestre</a:t>
          </a:r>
        </a:p>
      </cdr:txBody>
    </cdr:sp>
  </cdr:relSizeAnchor>
  <cdr:relSizeAnchor xmlns:cdr="http://schemas.openxmlformats.org/drawingml/2006/chartDrawing">
    <cdr:from>
      <cdr:x>0.61899</cdr:x>
      <cdr:y>0.92279</cdr:y>
    </cdr:from>
    <cdr:to>
      <cdr:x>0.70475</cdr:x>
      <cdr:y>1</cdr:y>
    </cdr:to>
    <cdr:sp macro="" textlink="">
      <cdr:nvSpPr>
        <cdr:cNvPr id="9" name="ZoneTexte 1"/>
        <cdr:cNvSpPr txBox="1"/>
      </cdr:nvSpPr>
      <cdr:spPr>
        <a:xfrm xmlns:a="http://schemas.openxmlformats.org/drawingml/2006/main">
          <a:off x="7110450" y="3362018"/>
          <a:ext cx="985068" cy="281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1,2,3</a:t>
          </a:r>
          <a:r>
            <a:rPr lang="fr-FR" sz="1100"/>
            <a:t> </a:t>
          </a:r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Trimestre</a:t>
          </a:r>
        </a:p>
      </cdr:txBody>
    </cdr:sp>
  </cdr:relSizeAnchor>
  <cdr:relSizeAnchor xmlns:cdr="http://schemas.openxmlformats.org/drawingml/2006/chartDrawing">
    <cdr:from>
      <cdr:x>0.39172</cdr:x>
      <cdr:y>0.92279</cdr:y>
    </cdr:from>
    <cdr:to>
      <cdr:x>0.47748</cdr:x>
      <cdr:y>1</cdr:y>
    </cdr:to>
    <cdr:sp macro="" textlink="">
      <cdr:nvSpPr>
        <cdr:cNvPr id="10" name="ZoneTexte 1"/>
        <cdr:cNvSpPr txBox="1"/>
      </cdr:nvSpPr>
      <cdr:spPr>
        <a:xfrm xmlns:a="http://schemas.openxmlformats.org/drawingml/2006/main">
          <a:off x="4499788" y="3362018"/>
          <a:ext cx="985068" cy="281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1,2 Trimestre</a:t>
          </a:r>
        </a:p>
      </cdr:txBody>
    </cdr:sp>
  </cdr:relSizeAnchor>
  <cdr:relSizeAnchor xmlns:cdr="http://schemas.openxmlformats.org/drawingml/2006/chartDrawing">
    <cdr:from>
      <cdr:x>0.81558</cdr:x>
      <cdr:y>0.92279</cdr:y>
    </cdr:from>
    <cdr:to>
      <cdr:x>0.90133</cdr:x>
      <cdr:y>1</cdr:y>
    </cdr:to>
    <cdr:sp macro="" textlink="">
      <cdr:nvSpPr>
        <cdr:cNvPr id="11" name="ZoneTexte 1"/>
        <cdr:cNvSpPr txBox="1"/>
      </cdr:nvSpPr>
      <cdr:spPr>
        <a:xfrm xmlns:a="http://schemas.openxmlformats.org/drawingml/2006/main">
          <a:off x="9368689" y="3362018"/>
          <a:ext cx="985068" cy="281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2021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23</xdr:col>
      <xdr:colOff>594817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529892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9</xdr:row>
      <xdr:rowOff>47625</xdr:rowOff>
    </xdr:from>
    <xdr:to>
      <xdr:col>17</xdr:col>
      <xdr:colOff>171451</xdr:colOff>
      <xdr:row>28</xdr:row>
      <xdr:rowOff>71439</xdr:rowOff>
    </xdr:to>
    <xdr:graphicFrame macro="">
      <xdr:nvGraphicFramePr>
        <xdr:cNvPr id="31" name="Graphique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38100</xdr:rowOff>
    </xdr:from>
    <xdr:to>
      <xdr:col>23</xdr:col>
      <xdr:colOff>594817</xdr:colOff>
      <xdr:row>5</xdr:row>
      <xdr:rowOff>166286</xdr:rowOff>
    </xdr:to>
    <xdr:grpSp>
      <xdr:nvGrpSpPr>
        <xdr:cNvPr id="2" name="Groupe 1"/>
        <xdr:cNvGrpSpPr/>
      </xdr:nvGrpSpPr>
      <xdr:grpSpPr>
        <a:xfrm>
          <a:off x="161925" y="38100"/>
          <a:ext cx="14350598" cy="1080686"/>
          <a:chOff x="219076" y="71853"/>
          <a:chExt cx="14434642" cy="1080672"/>
        </a:xfrm>
      </xdr:grpSpPr>
      <xdr:sp macro="" textlink="">
        <xdr:nvSpPr>
          <xdr:cNvPr id="3" name="ZoneTexte 2"/>
          <xdr:cNvSpPr txBox="1"/>
        </xdr:nvSpPr>
        <xdr:spPr>
          <a:xfrm>
            <a:off x="11932525" y="71853"/>
            <a:ext cx="2721193" cy="36652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REF: PS/QSE/09 </a:t>
            </a:r>
          </a:p>
        </xdr:txBody>
      </xdr:sp>
      <xdr:sp macro="" textlink="">
        <xdr:nvSpPr>
          <xdr:cNvPr id="4" name="ZoneTexte 3"/>
          <xdr:cNvSpPr txBox="1"/>
        </xdr:nvSpPr>
        <xdr:spPr>
          <a:xfrm>
            <a:off x="11928896" y="430815"/>
            <a:ext cx="2724126" cy="35023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Indice: 02</a:t>
            </a:r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1932524" y="779846"/>
            <a:ext cx="2721193" cy="36831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DHQSE</a:t>
            </a:r>
          </a:p>
        </xdr:txBody>
      </xdr:sp>
      <xdr:sp macro="" textlink="">
        <xdr:nvSpPr>
          <xdr:cNvPr id="6" name="ZoneTexte 5"/>
          <xdr:cNvSpPr txBox="1"/>
        </xdr:nvSpPr>
        <xdr:spPr>
          <a:xfrm>
            <a:off x="2181225" y="75871"/>
            <a:ext cx="9751958" cy="362279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SYSTEME DE MANAGEMENT INTEGRE</a:t>
            </a:r>
          </a:p>
        </xdr:txBody>
      </xdr:sp>
      <xdr:sp macro="" textlink="">
        <xdr:nvSpPr>
          <xdr:cNvPr id="7" name="ZoneTexte 6"/>
          <xdr:cNvSpPr txBox="1"/>
        </xdr:nvSpPr>
        <xdr:spPr>
          <a:xfrm>
            <a:off x="2181225" y="438150"/>
            <a:ext cx="9751958" cy="71437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fr-FR" sz="1400" b="1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FICHE D'EVALUATION DU PROCESSUS</a:t>
            </a:r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219076" y="76200"/>
            <a:ext cx="1962150" cy="1076325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fr-FR" sz="1100"/>
          </a:p>
        </xdr:txBody>
      </xdr:sp>
    </xdr:grpSp>
    <xdr:clientData/>
  </xdr:twoCellAnchor>
  <xdr:twoCellAnchor editAs="absolute">
    <xdr:from>
      <xdr:col>0</xdr:col>
      <xdr:colOff>400049</xdr:colOff>
      <xdr:row>0</xdr:row>
      <xdr:rowOff>57149</xdr:rowOff>
    </xdr:from>
    <xdr:to>
      <xdr:col>2</xdr:col>
      <xdr:colOff>466724</xdr:colOff>
      <xdr:row>5</xdr:row>
      <xdr:rowOff>139778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57149"/>
          <a:ext cx="1285875" cy="1035129"/>
        </a:xfrm>
        <a:prstGeom prst="rect">
          <a:avLst/>
        </a:prstGeom>
      </xdr:spPr>
    </xdr:pic>
    <xdr:clientData/>
  </xdr:twoCellAnchor>
  <xdr:twoCellAnchor>
    <xdr:from>
      <xdr:col>7</xdr:col>
      <xdr:colOff>171449</xdr:colOff>
      <xdr:row>9</xdr:row>
      <xdr:rowOff>71436</xdr:rowOff>
    </xdr:from>
    <xdr:to>
      <xdr:col>17</xdr:col>
      <xdr:colOff>342900</xdr:colOff>
      <xdr:row>28</xdr:row>
      <xdr:rowOff>95250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333376</xdr:colOff>
      <xdr:row>9</xdr:row>
      <xdr:rowOff>47625</xdr:rowOff>
    </xdr:from>
    <xdr:to>
      <xdr:col>18</xdr:col>
      <xdr:colOff>390526</xdr:colOff>
      <xdr:row>28</xdr:row>
      <xdr:rowOff>71439</xdr:rowOff>
    </xdr:to>
    <xdr:graphicFrame macro="">
      <xdr:nvGraphicFramePr>
        <xdr:cNvPr id="31" name="Graphique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37"/>
  <sheetViews>
    <sheetView topLeftCell="A7" zoomScale="85" zoomScaleNormal="85" workbookViewId="0">
      <selection activeCell="W14" sqref="W14"/>
    </sheetView>
  </sheetViews>
  <sheetFormatPr defaultColWidth="9.140625" defaultRowHeight="15" x14ac:dyDescent="0.25"/>
  <cols>
    <col min="1" max="16384" width="9.140625" style="1"/>
  </cols>
  <sheetData>
    <row r="8" spans="2:23" x14ac:dyDescent="0.25">
      <c r="B8" s="125" t="s">
        <v>20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2" spans="4:21" x14ac:dyDescent="0.25">
      <c r="D32" s="126" t="s">
        <v>38</v>
      </c>
      <c r="E32" s="126"/>
      <c r="F32" s="126"/>
      <c r="G32" s="126" t="s">
        <v>39</v>
      </c>
      <c r="H32" s="126"/>
      <c r="I32" s="126"/>
      <c r="J32" s="126" t="s">
        <v>40</v>
      </c>
      <c r="K32" s="126"/>
      <c r="L32" s="126"/>
      <c r="M32" s="126" t="s">
        <v>41</v>
      </c>
      <c r="N32" s="126"/>
      <c r="O32" s="126"/>
      <c r="P32" s="126" t="s">
        <v>42</v>
      </c>
      <c r="Q32" s="126"/>
      <c r="R32" s="126"/>
      <c r="S32" s="126" t="s">
        <v>43</v>
      </c>
      <c r="T32" s="126"/>
      <c r="U32" s="126"/>
    </row>
    <row r="33" spans="4:21" x14ac:dyDescent="0.25"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</row>
    <row r="34" spans="4:21" x14ac:dyDescent="0.25"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</row>
    <row r="35" spans="4:21" x14ac:dyDescent="0.25"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</row>
    <row r="36" spans="4:21" x14ac:dyDescent="0.25"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</row>
    <row r="37" spans="4:21" x14ac:dyDescent="0.25"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</row>
  </sheetData>
  <mergeCells count="19">
    <mergeCell ref="S34:U35"/>
    <mergeCell ref="D36:F37"/>
    <mergeCell ref="G36:I37"/>
    <mergeCell ref="J36:L37"/>
    <mergeCell ref="M36:O37"/>
    <mergeCell ref="P36:R37"/>
    <mergeCell ref="S36:U37"/>
    <mergeCell ref="D34:F35"/>
    <mergeCell ref="G34:I35"/>
    <mergeCell ref="J34:L35"/>
    <mergeCell ref="M34:O35"/>
    <mergeCell ref="P34:R35"/>
    <mergeCell ref="B8:W8"/>
    <mergeCell ref="D32:F33"/>
    <mergeCell ref="G32:I33"/>
    <mergeCell ref="J32:L33"/>
    <mergeCell ref="M32:O33"/>
    <mergeCell ref="P32:R33"/>
    <mergeCell ref="S32:U3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37"/>
  <sheetViews>
    <sheetView zoomScale="70" zoomScaleNormal="70" workbookViewId="0">
      <selection activeCell="B8" sqref="B8:W8"/>
    </sheetView>
  </sheetViews>
  <sheetFormatPr defaultColWidth="9.140625" defaultRowHeight="15" x14ac:dyDescent="0.25"/>
  <cols>
    <col min="1" max="16384" width="9.140625" style="1"/>
  </cols>
  <sheetData>
    <row r="8" spans="2:23" x14ac:dyDescent="0.25">
      <c r="B8" s="125" t="s">
        <v>54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2" spans="4:21" x14ac:dyDescent="0.25">
      <c r="D32" s="126" t="s">
        <v>38</v>
      </c>
      <c r="E32" s="126"/>
      <c r="F32" s="126"/>
      <c r="G32" s="126" t="s">
        <v>39</v>
      </c>
      <c r="H32" s="126"/>
      <c r="I32" s="126"/>
      <c r="J32" s="126" t="s">
        <v>40</v>
      </c>
      <c r="K32" s="126"/>
      <c r="L32" s="126"/>
      <c r="M32" s="126" t="s">
        <v>41</v>
      </c>
      <c r="N32" s="126"/>
      <c r="O32" s="126"/>
      <c r="P32" s="126" t="s">
        <v>42</v>
      </c>
      <c r="Q32" s="126"/>
      <c r="R32" s="126"/>
      <c r="S32" s="126" t="s">
        <v>43</v>
      </c>
      <c r="T32" s="126"/>
      <c r="U32" s="126"/>
    </row>
    <row r="33" spans="4:21" x14ac:dyDescent="0.25"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</row>
    <row r="34" spans="4:21" x14ac:dyDescent="0.25"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</row>
    <row r="35" spans="4:21" x14ac:dyDescent="0.25"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</row>
    <row r="36" spans="4:21" x14ac:dyDescent="0.25"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</row>
    <row r="37" spans="4:21" x14ac:dyDescent="0.25"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</row>
  </sheetData>
  <mergeCells count="19">
    <mergeCell ref="B8:W8"/>
    <mergeCell ref="D32:F33"/>
    <mergeCell ref="G32:I33"/>
    <mergeCell ref="J32:L33"/>
    <mergeCell ref="M32:O33"/>
    <mergeCell ref="P32:R33"/>
    <mergeCell ref="S32:U33"/>
    <mergeCell ref="S36:U37"/>
    <mergeCell ref="D34:F35"/>
    <mergeCell ref="G34:I35"/>
    <mergeCell ref="J34:L35"/>
    <mergeCell ref="M34:O35"/>
    <mergeCell ref="P34:R35"/>
    <mergeCell ref="S34:U35"/>
    <mergeCell ref="D36:F37"/>
    <mergeCell ref="G36:I37"/>
    <mergeCell ref="J36:L37"/>
    <mergeCell ref="M36:O37"/>
    <mergeCell ref="P36:R3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37"/>
  <sheetViews>
    <sheetView zoomScale="60" zoomScaleNormal="60" workbookViewId="0">
      <selection activeCell="C15" sqref="C15"/>
    </sheetView>
  </sheetViews>
  <sheetFormatPr defaultColWidth="9.140625" defaultRowHeight="15" x14ac:dyDescent="0.25"/>
  <cols>
    <col min="1" max="16384" width="9.140625" style="1"/>
  </cols>
  <sheetData>
    <row r="8" spans="2:23" x14ac:dyDescent="0.25">
      <c r="B8" s="125" t="s">
        <v>53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2" spans="4:21" x14ac:dyDescent="0.25">
      <c r="D32" s="126" t="s">
        <v>38</v>
      </c>
      <c r="E32" s="126"/>
      <c r="F32" s="126"/>
      <c r="G32" s="126" t="s">
        <v>39</v>
      </c>
      <c r="H32" s="126"/>
      <c r="I32" s="126"/>
      <c r="J32" s="126" t="s">
        <v>40</v>
      </c>
      <c r="K32" s="126"/>
      <c r="L32" s="126"/>
      <c r="M32" s="126" t="s">
        <v>41</v>
      </c>
      <c r="N32" s="126"/>
      <c r="O32" s="126"/>
      <c r="P32" s="126" t="s">
        <v>42</v>
      </c>
      <c r="Q32" s="126"/>
      <c r="R32" s="126"/>
      <c r="S32" s="126" t="s">
        <v>43</v>
      </c>
      <c r="T32" s="126"/>
      <c r="U32" s="126"/>
    </row>
    <row r="33" spans="4:21" x14ac:dyDescent="0.25"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</row>
    <row r="34" spans="4:21" x14ac:dyDescent="0.25"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</row>
    <row r="35" spans="4:21" x14ac:dyDescent="0.25"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</row>
    <row r="36" spans="4:21" x14ac:dyDescent="0.25"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</row>
    <row r="37" spans="4:21" x14ac:dyDescent="0.25"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</row>
  </sheetData>
  <mergeCells count="19">
    <mergeCell ref="B8:W8"/>
    <mergeCell ref="D32:F33"/>
    <mergeCell ref="G32:I33"/>
    <mergeCell ref="J32:L33"/>
    <mergeCell ref="M32:O33"/>
    <mergeCell ref="P32:R33"/>
    <mergeCell ref="S32:U33"/>
    <mergeCell ref="S36:U37"/>
    <mergeCell ref="D34:F35"/>
    <mergeCell ref="G34:I35"/>
    <mergeCell ref="J34:L35"/>
    <mergeCell ref="M34:O35"/>
    <mergeCell ref="P34:R35"/>
    <mergeCell ref="S34:U35"/>
    <mergeCell ref="D36:F37"/>
    <mergeCell ref="G36:I37"/>
    <mergeCell ref="J36:L37"/>
    <mergeCell ref="M36:O37"/>
    <mergeCell ref="P36:R3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38"/>
  <sheetViews>
    <sheetView zoomScale="70" zoomScaleNormal="70" workbookViewId="0">
      <selection activeCell="Y21" sqref="Y21"/>
    </sheetView>
  </sheetViews>
  <sheetFormatPr defaultColWidth="9.140625" defaultRowHeight="15" x14ac:dyDescent="0.25"/>
  <cols>
    <col min="1" max="16384" width="9.140625" style="1"/>
  </cols>
  <sheetData>
    <row r="8" spans="2:23" x14ac:dyDescent="0.25">
      <c r="B8" s="125" t="s">
        <v>114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3" spans="4:21" x14ac:dyDescent="0.25">
      <c r="D33" s="126" t="s">
        <v>38</v>
      </c>
      <c r="E33" s="126"/>
      <c r="F33" s="126"/>
      <c r="G33" s="126" t="s">
        <v>39</v>
      </c>
      <c r="H33" s="126"/>
      <c r="I33" s="126"/>
      <c r="J33" s="126" t="s">
        <v>40</v>
      </c>
      <c r="K33" s="126"/>
      <c r="L33" s="126"/>
      <c r="M33" s="126" t="s">
        <v>41</v>
      </c>
      <c r="N33" s="126"/>
      <c r="O33" s="126"/>
      <c r="P33" s="126" t="s">
        <v>42</v>
      </c>
      <c r="Q33" s="126"/>
      <c r="R33" s="126"/>
      <c r="S33" s="126" t="s">
        <v>43</v>
      </c>
      <c r="T33" s="126"/>
      <c r="U33" s="126"/>
    </row>
    <row r="34" spans="4:21" x14ac:dyDescent="0.25"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</row>
    <row r="35" spans="4:21" x14ac:dyDescent="0.25"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</row>
    <row r="36" spans="4:21" x14ac:dyDescent="0.25"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</row>
    <row r="37" spans="4:21" x14ac:dyDescent="0.25"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</row>
    <row r="38" spans="4:21" x14ac:dyDescent="0.25"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</row>
  </sheetData>
  <mergeCells count="19">
    <mergeCell ref="B8:W8"/>
    <mergeCell ref="D33:F34"/>
    <mergeCell ref="G33:I34"/>
    <mergeCell ref="J33:L34"/>
    <mergeCell ref="M33:O34"/>
    <mergeCell ref="P33:R34"/>
    <mergeCell ref="S33:U34"/>
    <mergeCell ref="S37:U38"/>
    <mergeCell ref="D35:F36"/>
    <mergeCell ref="G35:I36"/>
    <mergeCell ref="J35:L36"/>
    <mergeCell ref="M35:O36"/>
    <mergeCell ref="P35:R36"/>
    <mergeCell ref="S35:U36"/>
    <mergeCell ref="D37:F38"/>
    <mergeCell ref="G37:I38"/>
    <mergeCell ref="J37:L38"/>
    <mergeCell ref="M37:O38"/>
    <mergeCell ref="P37:R3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37"/>
  <sheetViews>
    <sheetView topLeftCell="E7" zoomScale="120" zoomScaleNormal="120" workbookViewId="0">
      <selection activeCell="X19" sqref="X19"/>
    </sheetView>
  </sheetViews>
  <sheetFormatPr defaultColWidth="9.140625" defaultRowHeight="15" x14ac:dyDescent="0.25"/>
  <cols>
    <col min="1" max="16384" width="9.140625" style="1"/>
  </cols>
  <sheetData>
    <row r="8" spans="2:23" x14ac:dyDescent="0.25">
      <c r="B8" s="125" t="s">
        <v>56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2" spans="4:21" x14ac:dyDescent="0.25">
      <c r="D32" s="126" t="s">
        <v>38</v>
      </c>
      <c r="E32" s="126"/>
      <c r="F32" s="126"/>
      <c r="G32" s="126" t="s">
        <v>39</v>
      </c>
      <c r="H32" s="126"/>
      <c r="I32" s="126"/>
      <c r="J32" s="126" t="s">
        <v>40</v>
      </c>
      <c r="K32" s="126"/>
      <c r="L32" s="126"/>
      <c r="M32" s="126" t="s">
        <v>41</v>
      </c>
      <c r="N32" s="126"/>
      <c r="O32" s="126"/>
      <c r="P32" s="126" t="s">
        <v>42</v>
      </c>
      <c r="Q32" s="126"/>
      <c r="R32" s="126"/>
      <c r="S32" s="126" t="s">
        <v>43</v>
      </c>
      <c r="T32" s="126"/>
      <c r="U32" s="126"/>
    </row>
    <row r="33" spans="4:21" x14ac:dyDescent="0.25"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</row>
    <row r="34" spans="4:21" x14ac:dyDescent="0.25"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</row>
    <row r="35" spans="4:21" x14ac:dyDescent="0.25"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</row>
    <row r="36" spans="4:21" x14ac:dyDescent="0.25"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</row>
    <row r="37" spans="4:21" x14ac:dyDescent="0.25"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</row>
  </sheetData>
  <mergeCells count="19">
    <mergeCell ref="B8:W8"/>
    <mergeCell ref="D32:F33"/>
    <mergeCell ref="G32:I33"/>
    <mergeCell ref="J32:L33"/>
    <mergeCell ref="M32:O33"/>
    <mergeCell ref="P32:R33"/>
    <mergeCell ref="S32:U33"/>
    <mergeCell ref="S36:U37"/>
    <mergeCell ref="D34:F35"/>
    <mergeCell ref="G34:I35"/>
    <mergeCell ref="J34:L35"/>
    <mergeCell ref="M34:O35"/>
    <mergeCell ref="P34:R35"/>
    <mergeCell ref="S34:U35"/>
    <mergeCell ref="D36:F37"/>
    <mergeCell ref="G36:I37"/>
    <mergeCell ref="J36:L37"/>
    <mergeCell ref="M36:O37"/>
    <mergeCell ref="P36:R3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37"/>
  <sheetViews>
    <sheetView zoomScale="70" zoomScaleNormal="70" workbookViewId="0">
      <selection activeCell="X26" sqref="X26"/>
    </sheetView>
  </sheetViews>
  <sheetFormatPr defaultColWidth="9.140625" defaultRowHeight="15" x14ac:dyDescent="0.25"/>
  <cols>
    <col min="1" max="16384" width="9.140625" style="1"/>
  </cols>
  <sheetData>
    <row r="8" spans="2:23" x14ac:dyDescent="0.25">
      <c r="B8" s="125" t="s">
        <v>57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2" spans="4:21" x14ac:dyDescent="0.25">
      <c r="D32" s="126" t="s">
        <v>38</v>
      </c>
      <c r="E32" s="126"/>
      <c r="F32" s="126"/>
      <c r="G32" s="126" t="s">
        <v>39</v>
      </c>
      <c r="H32" s="126"/>
      <c r="I32" s="126"/>
      <c r="J32" s="126" t="s">
        <v>40</v>
      </c>
      <c r="K32" s="126"/>
      <c r="L32" s="126"/>
      <c r="M32" s="126" t="s">
        <v>41</v>
      </c>
      <c r="N32" s="126"/>
      <c r="O32" s="126"/>
      <c r="P32" s="126" t="s">
        <v>42</v>
      </c>
      <c r="Q32" s="126"/>
      <c r="R32" s="126"/>
      <c r="S32" s="126" t="s">
        <v>43</v>
      </c>
      <c r="T32" s="126"/>
      <c r="U32" s="126"/>
    </row>
    <row r="33" spans="4:21" x14ac:dyDescent="0.25"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</row>
    <row r="34" spans="4:21" x14ac:dyDescent="0.25"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</row>
    <row r="35" spans="4:21" x14ac:dyDescent="0.25"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</row>
    <row r="36" spans="4:21" x14ac:dyDescent="0.25"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</row>
    <row r="37" spans="4:21" x14ac:dyDescent="0.25"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</row>
  </sheetData>
  <mergeCells count="19">
    <mergeCell ref="B8:W8"/>
    <mergeCell ref="D32:F33"/>
    <mergeCell ref="G32:I33"/>
    <mergeCell ref="J32:L33"/>
    <mergeCell ref="M32:O33"/>
    <mergeCell ref="P32:R33"/>
    <mergeCell ref="S32:U33"/>
    <mergeCell ref="S36:U37"/>
    <mergeCell ref="D34:F35"/>
    <mergeCell ref="G34:I35"/>
    <mergeCell ref="J34:L35"/>
    <mergeCell ref="M34:O35"/>
    <mergeCell ref="P34:R35"/>
    <mergeCell ref="S34:U35"/>
    <mergeCell ref="D36:F37"/>
    <mergeCell ref="G36:I37"/>
    <mergeCell ref="J36:L37"/>
    <mergeCell ref="M36:O37"/>
    <mergeCell ref="P36:R3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37"/>
  <sheetViews>
    <sheetView topLeftCell="H11" zoomScaleNormal="100" workbookViewId="0">
      <selection activeCell="A25" sqref="A25"/>
    </sheetView>
  </sheetViews>
  <sheetFormatPr defaultColWidth="9.140625" defaultRowHeight="15" x14ac:dyDescent="0.25"/>
  <cols>
    <col min="1" max="16384" width="9.140625" style="1"/>
  </cols>
  <sheetData>
    <row r="8" spans="2:23" x14ac:dyDescent="0.25">
      <c r="B8" s="125" t="s">
        <v>58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2" spans="4:21" x14ac:dyDescent="0.25">
      <c r="D32" s="126" t="s">
        <v>38</v>
      </c>
      <c r="E32" s="126"/>
      <c r="F32" s="126"/>
      <c r="G32" s="126" t="s">
        <v>39</v>
      </c>
      <c r="H32" s="126"/>
      <c r="I32" s="126"/>
      <c r="J32" s="126" t="s">
        <v>40</v>
      </c>
      <c r="K32" s="126"/>
      <c r="L32" s="126"/>
      <c r="M32" s="126" t="s">
        <v>41</v>
      </c>
      <c r="N32" s="126"/>
      <c r="O32" s="126"/>
      <c r="P32" s="126" t="s">
        <v>42</v>
      </c>
      <c r="Q32" s="126"/>
      <c r="R32" s="126"/>
      <c r="S32" s="126" t="s">
        <v>43</v>
      </c>
      <c r="T32" s="126"/>
      <c r="U32" s="126"/>
    </row>
    <row r="33" spans="4:21" x14ac:dyDescent="0.25"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</row>
    <row r="34" spans="4:21" x14ac:dyDescent="0.25"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</row>
    <row r="35" spans="4:21" x14ac:dyDescent="0.25"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</row>
    <row r="36" spans="4:21" x14ac:dyDescent="0.25"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</row>
    <row r="37" spans="4:21" x14ac:dyDescent="0.25"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</row>
  </sheetData>
  <mergeCells count="19">
    <mergeCell ref="B8:W8"/>
    <mergeCell ref="D32:F33"/>
    <mergeCell ref="G32:I33"/>
    <mergeCell ref="J32:L33"/>
    <mergeCell ref="M32:O33"/>
    <mergeCell ref="P32:R33"/>
    <mergeCell ref="S32:U33"/>
    <mergeCell ref="S36:U37"/>
    <mergeCell ref="D34:F35"/>
    <mergeCell ref="G34:I35"/>
    <mergeCell ref="J34:L35"/>
    <mergeCell ref="M34:O35"/>
    <mergeCell ref="P34:R35"/>
    <mergeCell ref="S34:U35"/>
    <mergeCell ref="D36:F37"/>
    <mergeCell ref="G36:I37"/>
    <mergeCell ref="J36:L37"/>
    <mergeCell ref="M36:O37"/>
    <mergeCell ref="P36:R3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38"/>
  <sheetViews>
    <sheetView topLeftCell="A8" zoomScale="80" zoomScaleNormal="80" workbookViewId="0">
      <selection activeCell="T12" sqref="T12"/>
    </sheetView>
  </sheetViews>
  <sheetFormatPr defaultColWidth="9.140625" defaultRowHeight="15" x14ac:dyDescent="0.25"/>
  <cols>
    <col min="1" max="16384" width="9.140625" style="1"/>
  </cols>
  <sheetData>
    <row r="8" spans="2:23" x14ac:dyDescent="0.25">
      <c r="B8" s="125" t="s">
        <v>115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3" spans="4:21" x14ac:dyDescent="0.25">
      <c r="D33" s="126" t="s">
        <v>38</v>
      </c>
      <c r="E33" s="126"/>
      <c r="F33" s="126"/>
      <c r="G33" s="126" t="s">
        <v>39</v>
      </c>
      <c r="H33" s="126"/>
      <c r="I33" s="126"/>
      <c r="J33" s="126" t="s">
        <v>40</v>
      </c>
      <c r="K33" s="126"/>
      <c r="L33" s="126"/>
      <c r="M33" s="126" t="s">
        <v>41</v>
      </c>
      <c r="N33" s="126"/>
      <c r="O33" s="126"/>
      <c r="P33" s="126" t="s">
        <v>42</v>
      </c>
      <c r="Q33" s="126"/>
      <c r="R33" s="126"/>
      <c r="S33" s="126" t="s">
        <v>43</v>
      </c>
      <c r="T33" s="126"/>
      <c r="U33" s="126"/>
    </row>
    <row r="34" spans="4:21" x14ac:dyDescent="0.25"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</row>
    <row r="35" spans="4:21" x14ac:dyDescent="0.25"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</row>
    <row r="36" spans="4:21" x14ac:dyDescent="0.25"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</row>
    <row r="37" spans="4:21" x14ac:dyDescent="0.25"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</row>
    <row r="38" spans="4:21" x14ac:dyDescent="0.25"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</row>
  </sheetData>
  <mergeCells count="19">
    <mergeCell ref="B8:W8"/>
    <mergeCell ref="D33:F34"/>
    <mergeCell ref="G33:I34"/>
    <mergeCell ref="J33:L34"/>
    <mergeCell ref="M33:O34"/>
    <mergeCell ref="P33:R34"/>
    <mergeCell ref="S33:U34"/>
    <mergeCell ref="S37:U38"/>
    <mergeCell ref="D35:F36"/>
    <mergeCell ref="G35:I36"/>
    <mergeCell ref="J35:L36"/>
    <mergeCell ref="M35:O36"/>
    <mergeCell ref="P35:R36"/>
    <mergeCell ref="S35:U36"/>
    <mergeCell ref="D37:F38"/>
    <mergeCell ref="G37:I38"/>
    <mergeCell ref="J37:L38"/>
    <mergeCell ref="M37:O38"/>
    <mergeCell ref="P37:R3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37"/>
  <sheetViews>
    <sheetView topLeftCell="A5" zoomScale="80" zoomScaleNormal="80" workbookViewId="0">
      <selection activeCell="V17" sqref="V17"/>
    </sheetView>
  </sheetViews>
  <sheetFormatPr defaultColWidth="9.140625" defaultRowHeight="15" x14ac:dyDescent="0.25"/>
  <cols>
    <col min="1" max="16384" width="9.140625" style="1"/>
  </cols>
  <sheetData>
    <row r="8" spans="2:23" x14ac:dyDescent="0.25">
      <c r="B8" s="128" t="s">
        <v>61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2" spans="4:21" x14ac:dyDescent="0.25">
      <c r="D32" s="126" t="s">
        <v>38</v>
      </c>
      <c r="E32" s="126"/>
      <c r="F32" s="126"/>
      <c r="G32" s="126" t="s">
        <v>39</v>
      </c>
      <c r="H32" s="126"/>
      <c r="I32" s="126"/>
      <c r="J32" s="126" t="s">
        <v>40</v>
      </c>
      <c r="K32" s="126"/>
      <c r="L32" s="126"/>
      <c r="M32" s="126" t="s">
        <v>41</v>
      </c>
      <c r="N32" s="126"/>
      <c r="O32" s="126"/>
      <c r="P32" s="126" t="s">
        <v>42</v>
      </c>
      <c r="Q32" s="126"/>
      <c r="R32" s="126"/>
      <c r="S32" s="126" t="s">
        <v>43</v>
      </c>
      <c r="T32" s="126"/>
      <c r="U32" s="126"/>
    </row>
    <row r="33" spans="4:21" x14ac:dyDescent="0.25"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</row>
    <row r="34" spans="4:21" x14ac:dyDescent="0.25"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</row>
    <row r="35" spans="4:21" x14ac:dyDescent="0.25"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</row>
    <row r="36" spans="4:21" x14ac:dyDescent="0.25"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</row>
    <row r="37" spans="4:21" x14ac:dyDescent="0.25"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</row>
  </sheetData>
  <mergeCells count="19">
    <mergeCell ref="B8:W8"/>
    <mergeCell ref="D32:F33"/>
    <mergeCell ref="G32:I33"/>
    <mergeCell ref="J32:L33"/>
    <mergeCell ref="M32:O33"/>
    <mergeCell ref="P32:R33"/>
    <mergeCell ref="S32:U33"/>
    <mergeCell ref="S36:U37"/>
    <mergeCell ref="D34:F35"/>
    <mergeCell ref="G34:I35"/>
    <mergeCell ref="J34:L35"/>
    <mergeCell ref="M34:O35"/>
    <mergeCell ref="P34:R35"/>
    <mergeCell ref="S34:U35"/>
    <mergeCell ref="D36:F37"/>
    <mergeCell ref="G36:I37"/>
    <mergeCell ref="J36:L37"/>
    <mergeCell ref="M36:O37"/>
    <mergeCell ref="P36:R3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37"/>
  <sheetViews>
    <sheetView topLeftCell="A4" zoomScale="70" zoomScaleNormal="70" workbookViewId="0">
      <selection activeCell="V20" sqref="V20"/>
    </sheetView>
  </sheetViews>
  <sheetFormatPr defaultColWidth="9.140625" defaultRowHeight="15" x14ac:dyDescent="0.25"/>
  <cols>
    <col min="1" max="16384" width="9.140625" style="1"/>
  </cols>
  <sheetData>
    <row r="8" spans="2:23" x14ac:dyDescent="0.25">
      <c r="B8" s="128" t="s">
        <v>62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2" spans="4:21" x14ac:dyDescent="0.25">
      <c r="D32" s="126" t="s">
        <v>38</v>
      </c>
      <c r="E32" s="126"/>
      <c r="F32" s="126"/>
      <c r="G32" s="126" t="s">
        <v>39</v>
      </c>
      <c r="H32" s="126"/>
      <c r="I32" s="126"/>
      <c r="J32" s="126" t="s">
        <v>40</v>
      </c>
      <c r="K32" s="126"/>
      <c r="L32" s="126"/>
      <c r="M32" s="126" t="s">
        <v>41</v>
      </c>
      <c r="N32" s="126"/>
      <c r="O32" s="126"/>
      <c r="P32" s="126" t="s">
        <v>42</v>
      </c>
      <c r="Q32" s="126"/>
      <c r="R32" s="126"/>
      <c r="S32" s="126" t="s">
        <v>43</v>
      </c>
      <c r="T32" s="126"/>
      <c r="U32" s="126"/>
    </row>
    <row r="33" spans="4:21" x14ac:dyDescent="0.25"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</row>
    <row r="34" spans="4:21" x14ac:dyDescent="0.25"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</row>
    <row r="35" spans="4:21" x14ac:dyDescent="0.25"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</row>
    <row r="36" spans="4:21" x14ac:dyDescent="0.25"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</row>
    <row r="37" spans="4:21" x14ac:dyDescent="0.25"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</row>
  </sheetData>
  <mergeCells count="19">
    <mergeCell ref="B8:W8"/>
    <mergeCell ref="D32:F33"/>
    <mergeCell ref="G32:I33"/>
    <mergeCell ref="J32:L33"/>
    <mergeCell ref="M32:O33"/>
    <mergeCell ref="P32:R33"/>
    <mergeCell ref="S32:U33"/>
    <mergeCell ref="S36:U37"/>
    <mergeCell ref="D34:F35"/>
    <mergeCell ref="G34:I35"/>
    <mergeCell ref="J34:L35"/>
    <mergeCell ref="M34:O35"/>
    <mergeCell ref="P34:R35"/>
    <mergeCell ref="S34:U35"/>
    <mergeCell ref="D36:F37"/>
    <mergeCell ref="G36:I37"/>
    <mergeCell ref="J36:L37"/>
    <mergeCell ref="M36:O37"/>
    <mergeCell ref="P36:R37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37"/>
  <sheetViews>
    <sheetView topLeftCell="A5" zoomScale="80" zoomScaleNormal="80" workbookViewId="0">
      <selection activeCell="V25" sqref="V25"/>
    </sheetView>
  </sheetViews>
  <sheetFormatPr defaultColWidth="9.140625" defaultRowHeight="15" x14ac:dyDescent="0.25"/>
  <cols>
    <col min="1" max="16384" width="9.140625" style="1"/>
  </cols>
  <sheetData>
    <row r="8" spans="2:23" x14ac:dyDescent="0.25">
      <c r="B8" s="128" t="s">
        <v>63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2" spans="4:21" x14ac:dyDescent="0.25">
      <c r="D32" s="126" t="s">
        <v>38</v>
      </c>
      <c r="E32" s="126"/>
      <c r="F32" s="126"/>
      <c r="G32" s="126" t="s">
        <v>39</v>
      </c>
      <c r="H32" s="126"/>
      <c r="I32" s="126"/>
      <c r="J32" s="126" t="s">
        <v>40</v>
      </c>
      <c r="K32" s="126"/>
      <c r="L32" s="126"/>
      <c r="M32" s="126" t="s">
        <v>41</v>
      </c>
      <c r="N32" s="126"/>
      <c r="O32" s="126"/>
      <c r="P32" s="126" t="s">
        <v>42</v>
      </c>
      <c r="Q32" s="126"/>
      <c r="R32" s="126"/>
      <c r="S32" s="126" t="s">
        <v>43</v>
      </c>
      <c r="T32" s="126"/>
      <c r="U32" s="126"/>
    </row>
    <row r="33" spans="4:21" x14ac:dyDescent="0.25"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</row>
    <row r="34" spans="4:21" x14ac:dyDescent="0.25"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</row>
    <row r="35" spans="4:21" x14ac:dyDescent="0.25"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</row>
    <row r="36" spans="4:21" x14ac:dyDescent="0.25"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</row>
    <row r="37" spans="4:21" x14ac:dyDescent="0.25"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</row>
  </sheetData>
  <mergeCells count="19">
    <mergeCell ref="B8:W8"/>
    <mergeCell ref="D32:F33"/>
    <mergeCell ref="G32:I33"/>
    <mergeCell ref="J32:L33"/>
    <mergeCell ref="M32:O33"/>
    <mergeCell ref="P32:R33"/>
    <mergeCell ref="S32:U33"/>
    <mergeCell ref="S36:U37"/>
    <mergeCell ref="D34:F35"/>
    <mergeCell ref="G34:I35"/>
    <mergeCell ref="J34:L35"/>
    <mergeCell ref="M34:O35"/>
    <mergeCell ref="P34:R35"/>
    <mergeCell ref="S34:U35"/>
    <mergeCell ref="D36:F37"/>
    <mergeCell ref="G36:I37"/>
    <mergeCell ref="J36:L37"/>
    <mergeCell ref="M36:O37"/>
    <mergeCell ref="P36:R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37"/>
  <sheetViews>
    <sheetView topLeftCell="C10" zoomScaleNormal="100" workbookViewId="0">
      <selection activeCell="D45" sqref="D45"/>
    </sheetView>
  </sheetViews>
  <sheetFormatPr defaultColWidth="9.140625" defaultRowHeight="15" x14ac:dyDescent="0.25"/>
  <cols>
    <col min="1" max="16384" width="9.140625" style="1"/>
  </cols>
  <sheetData>
    <row r="8" spans="2:23" x14ac:dyDescent="0.25">
      <c r="B8" s="125" t="s">
        <v>21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2" spans="4:21" x14ac:dyDescent="0.25">
      <c r="D32" s="126" t="s">
        <v>38</v>
      </c>
      <c r="E32" s="126"/>
      <c r="F32" s="126"/>
      <c r="G32" s="126" t="s">
        <v>39</v>
      </c>
      <c r="H32" s="126"/>
      <c r="I32" s="126"/>
      <c r="J32" s="126" t="s">
        <v>40</v>
      </c>
      <c r="K32" s="126"/>
      <c r="L32" s="126"/>
      <c r="M32" s="126" t="s">
        <v>41</v>
      </c>
      <c r="N32" s="126"/>
      <c r="O32" s="126"/>
      <c r="P32" s="126" t="s">
        <v>42</v>
      </c>
      <c r="Q32" s="126"/>
      <c r="R32" s="126"/>
      <c r="S32" s="126" t="s">
        <v>43</v>
      </c>
      <c r="T32" s="126"/>
      <c r="U32" s="126"/>
    </row>
    <row r="33" spans="4:21" x14ac:dyDescent="0.25"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</row>
    <row r="34" spans="4:21" x14ac:dyDescent="0.25"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</row>
    <row r="35" spans="4:21" x14ac:dyDescent="0.25"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</row>
    <row r="36" spans="4:21" x14ac:dyDescent="0.25"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</row>
    <row r="37" spans="4:21" x14ac:dyDescent="0.25"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</row>
  </sheetData>
  <mergeCells count="19">
    <mergeCell ref="S36:U37"/>
    <mergeCell ref="D34:F35"/>
    <mergeCell ref="G34:I35"/>
    <mergeCell ref="J34:L35"/>
    <mergeCell ref="M34:O35"/>
    <mergeCell ref="P34:R35"/>
    <mergeCell ref="S34:U35"/>
    <mergeCell ref="D36:F37"/>
    <mergeCell ref="G36:I37"/>
    <mergeCell ref="J36:L37"/>
    <mergeCell ref="M36:O37"/>
    <mergeCell ref="P36:R37"/>
    <mergeCell ref="B8:W8"/>
    <mergeCell ref="D32:F33"/>
    <mergeCell ref="G32:I33"/>
    <mergeCell ref="J32:L33"/>
    <mergeCell ref="M32:O33"/>
    <mergeCell ref="P32:R33"/>
    <mergeCell ref="S32:U33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70"/>
  <sheetViews>
    <sheetView topLeftCell="A5" zoomScale="80" zoomScaleNormal="80" workbookViewId="0">
      <selection activeCell="B8" sqref="B8:W8"/>
    </sheetView>
  </sheetViews>
  <sheetFormatPr defaultColWidth="9.140625" defaultRowHeight="15" x14ac:dyDescent="0.25"/>
  <cols>
    <col min="1" max="16384" width="9.140625" style="1"/>
  </cols>
  <sheetData>
    <row r="8" spans="2:23" x14ac:dyDescent="0.25">
      <c r="B8" s="128" t="s">
        <v>116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65" spans="4:21" x14ac:dyDescent="0.25">
      <c r="D65" s="126" t="s">
        <v>38</v>
      </c>
      <c r="E65" s="126"/>
      <c r="F65" s="126"/>
      <c r="G65" s="126" t="s">
        <v>39</v>
      </c>
      <c r="H65" s="126"/>
      <c r="I65" s="126"/>
      <c r="J65" s="126" t="s">
        <v>40</v>
      </c>
      <c r="K65" s="126"/>
      <c r="L65" s="126"/>
      <c r="M65" s="126" t="s">
        <v>41</v>
      </c>
      <c r="N65" s="126"/>
      <c r="O65" s="126"/>
      <c r="P65" s="126" t="s">
        <v>42</v>
      </c>
      <c r="Q65" s="126"/>
      <c r="R65" s="126"/>
      <c r="S65" s="126" t="s">
        <v>43</v>
      </c>
      <c r="T65" s="126"/>
      <c r="U65" s="126"/>
    </row>
    <row r="66" spans="4:21" x14ac:dyDescent="0.25"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</row>
    <row r="67" spans="4:21" x14ac:dyDescent="0.25"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</row>
    <row r="68" spans="4:21" x14ac:dyDescent="0.25"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</row>
    <row r="69" spans="4:21" x14ac:dyDescent="0.25"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</row>
    <row r="70" spans="4:21" x14ac:dyDescent="0.25"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</row>
  </sheetData>
  <mergeCells count="19">
    <mergeCell ref="B8:W8"/>
    <mergeCell ref="D65:F66"/>
    <mergeCell ref="G65:I66"/>
    <mergeCell ref="J65:L66"/>
    <mergeCell ref="M65:O66"/>
    <mergeCell ref="P65:R66"/>
    <mergeCell ref="S65:U66"/>
    <mergeCell ref="S69:U70"/>
    <mergeCell ref="D67:F68"/>
    <mergeCell ref="G67:I68"/>
    <mergeCell ref="J67:L68"/>
    <mergeCell ref="M67:O68"/>
    <mergeCell ref="P67:R68"/>
    <mergeCell ref="S67:U68"/>
    <mergeCell ref="D69:F70"/>
    <mergeCell ref="G69:I70"/>
    <mergeCell ref="J69:L70"/>
    <mergeCell ref="M69:O70"/>
    <mergeCell ref="P69:R70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37"/>
  <sheetViews>
    <sheetView zoomScale="62" zoomScaleNormal="62" workbookViewId="0">
      <selection activeCell="Z20" sqref="Z20"/>
    </sheetView>
  </sheetViews>
  <sheetFormatPr defaultColWidth="9.140625" defaultRowHeight="15" x14ac:dyDescent="0.25"/>
  <cols>
    <col min="1" max="16384" width="9.140625" style="1"/>
  </cols>
  <sheetData>
    <row r="8" spans="2:23" x14ac:dyDescent="0.25">
      <c r="B8" s="125" t="s">
        <v>121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2" spans="4:21" x14ac:dyDescent="0.25">
      <c r="D32" s="126" t="s">
        <v>38</v>
      </c>
      <c r="E32" s="126"/>
      <c r="F32" s="126"/>
      <c r="G32" s="126" t="s">
        <v>39</v>
      </c>
      <c r="H32" s="126"/>
      <c r="I32" s="126"/>
      <c r="J32" s="126" t="s">
        <v>40</v>
      </c>
      <c r="K32" s="126"/>
      <c r="L32" s="126"/>
      <c r="M32" s="126" t="s">
        <v>41</v>
      </c>
      <c r="N32" s="126"/>
      <c r="O32" s="126"/>
      <c r="P32" s="126" t="s">
        <v>42</v>
      </c>
      <c r="Q32" s="126"/>
      <c r="R32" s="126"/>
      <c r="S32" s="126" t="s">
        <v>43</v>
      </c>
      <c r="T32" s="126"/>
      <c r="U32" s="126"/>
    </row>
    <row r="33" spans="4:21" x14ac:dyDescent="0.25"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</row>
    <row r="34" spans="4:21" x14ac:dyDescent="0.25">
      <c r="D34" s="129" t="s">
        <v>88</v>
      </c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1"/>
    </row>
    <row r="35" spans="4:21" x14ac:dyDescent="0.25">
      <c r="D35" s="132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4"/>
    </row>
    <row r="36" spans="4:21" x14ac:dyDescent="0.25"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</row>
    <row r="37" spans="4:21" x14ac:dyDescent="0.25"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</row>
  </sheetData>
  <mergeCells count="14">
    <mergeCell ref="D34:U35"/>
    <mergeCell ref="S36:U37"/>
    <mergeCell ref="D36:F37"/>
    <mergeCell ref="G36:I37"/>
    <mergeCell ref="J36:L37"/>
    <mergeCell ref="M36:O37"/>
    <mergeCell ref="P36:R37"/>
    <mergeCell ref="B8:W8"/>
    <mergeCell ref="D32:F33"/>
    <mergeCell ref="G32:I33"/>
    <mergeCell ref="J32:L33"/>
    <mergeCell ref="M32:O33"/>
    <mergeCell ref="P32:R33"/>
    <mergeCell ref="S32:U3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37"/>
  <sheetViews>
    <sheetView topLeftCell="A3" zoomScaleNormal="100" workbookViewId="0">
      <selection activeCell="B8" sqref="B8:W8"/>
    </sheetView>
  </sheetViews>
  <sheetFormatPr defaultColWidth="9.140625" defaultRowHeight="15" x14ac:dyDescent="0.25"/>
  <cols>
    <col min="1" max="8" width="9.140625" style="1"/>
    <col min="9" max="9" width="15.28515625" style="1" customWidth="1"/>
    <col min="10" max="16384" width="9.140625" style="1"/>
  </cols>
  <sheetData>
    <row r="8" spans="2:23" x14ac:dyDescent="0.25">
      <c r="B8" s="125" t="s">
        <v>101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2" spans="4:21" x14ac:dyDescent="0.25">
      <c r="D32" s="126" t="s">
        <v>38</v>
      </c>
      <c r="E32" s="126"/>
      <c r="F32" s="126"/>
      <c r="G32" s="126" t="s">
        <v>39</v>
      </c>
      <c r="H32" s="126"/>
      <c r="I32" s="126"/>
      <c r="J32" s="126" t="s">
        <v>40</v>
      </c>
      <c r="K32" s="126"/>
      <c r="L32" s="126"/>
      <c r="M32" s="126" t="s">
        <v>41</v>
      </c>
      <c r="N32" s="126"/>
      <c r="O32" s="126"/>
      <c r="P32" s="126" t="s">
        <v>42</v>
      </c>
      <c r="Q32" s="126"/>
      <c r="R32" s="126"/>
      <c r="S32" s="126" t="s">
        <v>43</v>
      </c>
      <c r="T32" s="126"/>
      <c r="U32" s="126"/>
    </row>
    <row r="33" spans="4:21" x14ac:dyDescent="0.25"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</row>
    <row r="34" spans="4:21" x14ac:dyDescent="0.25">
      <c r="D34" s="127" t="s">
        <v>84</v>
      </c>
      <c r="E34" s="127"/>
      <c r="F34" s="127"/>
      <c r="G34" s="127" t="s">
        <v>85</v>
      </c>
      <c r="H34" s="127"/>
      <c r="I34" s="127"/>
      <c r="J34" s="135" t="s">
        <v>83</v>
      </c>
      <c r="K34" s="135"/>
      <c r="L34" s="135"/>
      <c r="M34" s="135" t="s">
        <v>82</v>
      </c>
      <c r="N34" s="135"/>
      <c r="O34" s="135"/>
      <c r="P34" s="129">
        <v>2023</v>
      </c>
      <c r="Q34" s="130"/>
      <c r="R34" s="131"/>
      <c r="S34" s="135" t="s">
        <v>81</v>
      </c>
      <c r="T34" s="135"/>
      <c r="U34" s="135"/>
    </row>
    <row r="35" spans="4:21" ht="34.5" customHeight="1" x14ac:dyDescent="0.25">
      <c r="D35" s="127"/>
      <c r="E35" s="127"/>
      <c r="F35" s="127"/>
      <c r="G35" s="127"/>
      <c r="H35" s="127"/>
      <c r="I35" s="127"/>
      <c r="J35" s="135"/>
      <c r="K35" s="135"/>
      <c r="L35" s="135"/>
      <c r="M35" s="135"/>
      <c r="N35" s="135"/>
      <c r="O35" s="135"/>
      <c r="P35" s="132"/>
      <c r="Q35" s="133"/>
      <c r="R35" s="134"/>
      <c r="S35" s="135"/>
      <c r="T35" s="135"/>
      <c r="U35" s="135"/>
    </row>
    <row r="36" spans="4:21" x14ac:dyDescent="0.25">
      <c r="D36" s="127" t="s">
        <v>86</v>
      </c>
      <c r="E36" s="127"/>
      <c r="F36" s="127"/>
      <c r="G36" s="127" t="s">
        <v>87</v>
      </c>
      <c r="H36" s="127"/>
      <c r="I36" s="127"/>
      <c r="J36" s="135" t="s">
        <v>83</v>
      </c>
      <c r="K36" s="135"/>
      <c r="L36" s="135"/>
      <c r="M36" s="135" t="s">
        <v>82</v>
      </c>
      <c r="N36" s="135"/>
      <c r="O36" s="135"/>
      <c r="P36" s="129" t="s">
        <v>122</v>
      </c>
      <c r="Q36" s="130"/>
      <c r="R36" s="131"/>
      <c r="S36" s="135" t="s">
        <v>81</v>
      </c>
      <c r="T36" s="135"/>
      <c r="U36" s="135"/>
    </row>
    <row r="37" spans="4:21" x14ac:dyDescent="0.25">
      <c r="D37" s="127"/>
      <c r="E37" s="127"/>
      <c r="F37" s="127"/>
      <c r="G37" s="127"/>
      <c r="H37" s="127"/>
      <c r="I37" s="127"/>
      <c r="J37" s="135"/>
      <c r="K37" s="135"/>
      <c r="L37" s="135"/>
      <c r="M37" s="135"/>
      <c r="N37" s="135"/>
      <c r="O37" s="135"/>
      <c r="P37" s="132"/>
      <c r="Q37" s="133"/>
      <c r="R37" s="134"/>
      <c r="S37" s="135"/>
      <c r="T37" s="135"/>
      <c r="U37" s="135"/>
    </row>
  </sheetData>
  <mergeCells count="19">
    <mergeCell ref="S36:U37"/>
    <mergeCell ref="D34:F35"/>
    <mergeCell ref="G34:I35"/>
    <mergeCell ref="J34:L35"/>
    <mergeCell ref="M34:O35"/>
    <mergeCell ref="P34:R35"/>
    <mergeCell ref="S34:U35"/>
    <mergeCell ref="D36:F37"/>
    <mergeCell ref="G36:I37"/>
    <mergeCell ref="J36:L37"/>
    <mergeCell ref="M36:O37"/>
    <mergeCell ref="P36:R37"/>
    <mergeCell ref="B8:W8"/>
    <mergeCell ref="D32:F33"/>
    <mergeCell ref="G32:I33"/>
    <mergeCell ref="J32:L33"/>
    <mergeCell ref="M32:O33"/>
    <mergeCell ref="P32:R33"/>
    <mergeCell ref="S32:U3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38"/>
  <sheetViews>
    <sheetView topLeftCell="B7" zoomScaleNormal="100" workbookViewId="0">
      <selection activeCell="B8" sqref="B8:W8"/>
    </sheetView>
  </sheetViews>
  <sheetFormatPr defaultColWidth="9.140625" defaultRowHeight="15" x14ac:dyDescent="0.25"/>
  <cols>
    <col min="1" max="16384" width="9.140625" style="1"/>
  </cols>
  <sheetData>
    <row r="8" spans="2:23" x14ac:dyDescent="0.25">
      <c r="B8" s="125" t="s">
        <v>130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3" spans="4:21" x14ac:dyDescent="0.25">
      <c r="D33" s="126" t="s">
        <v>38</v>
      </c>
      <c r="E33" s="126"/>
      <c r="F33" s="126"/>
      <c r="G33" s="126" t="s">
        <v>39</v>
      </c>
      <c r="H33" s="126"/>
      <c r="I33" s="126"/>
      <c r="J33" s="126" t="s">
        <v>40</v>
      </c>
      <c r="K33" s="126"/>
      <c r="L33" s="126"/>
      <c r="M33" s="126" t="s">
        <v>41</v>
      </c>
      <c r="N33" s="126"/>
      <c r="O33" s="126"/>
      <c r="P33" s="126" t="s">
        <v>42</v>
      </c>
      <c r="Q33" s="126"/>
      <c r="R33" s="126"/>
      <c r="S33" s="126" t="s">
        <v>43</v>
      </c>
      <c r="T33" s="126"/>
      <c r="U33" s="126"/>
    </row>
    <row r="34" spans="4:21" x14ac:dyDescent="0.25"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</row>
    <row r="35" spans="4:21" x14ac:dyDescent="0.25">
      <c r="D35" s="129" t="s">
        <v>95</v>
      </c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1"/>
    </row>
    <row r="36" spans="4:21" x14ac:dyDescent="0.25">
      <c r="D36" s="136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8"/>
    </row>
    <row r="37" spans="4:21" x14ac:dyDescent="0.25">
      <c r="D37" s="136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8"/>
    </row>
    <row r="38" spans="4:21" x14ac:dyDescent="0.25">
      <c r="D38" s="132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4"/>
    </row>
  </sheetData>
  <mergeCells count="8">
    <mergeCell ref="D35:U38"/>
    <mergeCell ref="B8:W8"/>
    <mergeCell ref="D33:F34"/>
    <mergeCell ref="G33:I34"/>
    <mergeCell ref="J33:L34"/>
    <mergeCell ref="M33:O34"/>
    <mergeCell ref="P33:R34"/>
    <mergeCell ref="S33:U3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37"/>
  <sheetViews>
    <sheetView topLeftCell="B4" zoomScaleNormal="100" workbookViewId="0">
      <selection activeCell="P11" sqref="P11"/>
    </sheetView>
  </sheetViews>
  <sheetFormatPr defaultColWidth="9.140625" defaultRowHeight="15" x14ac:dyDescent="0.25"/>
  <cols>
    <col min="1" max="16384" width="9.140625" style="1"/>
  </cols>
  <sheetData>
    <row r="8" spans="2:23" x14ac:dyDescent="0.25">
      <c r="B8" s="125" t="s">
        <v>129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2" spans="4:21" x14ac:dyDescent="0.25">
      <c r="D32" s="126" t="s">
        <v>38</v>
      </c>
      <c r="E32" s="126"/>
      <c r="F32" s="126"/>
      <c r="G32" s="126" t="s">
        <v>39</v>
      </c>
      <c r="H32" s="126"/>
      <c r="I32" s="126"/>
      <c r="J32" s="126" t="s">
        <v>40</v>
      </c>
      <c r="K32" s="126"/>
      <c r="L32" s="126"/>
      <c r="M32" s="126" t="s">
        <v>41</v>
      </c>
      <c r="N32" s="126"/>
      <c r="O32" s="126"/>
      <c r="P32" s="126" t="s">
        <v>42</v>
      </c>
      <c r="Q32" s="126"/>
      <c r="R32" s="126"/>
      <c r="S32" s="126" t="s">
        <v>43</v>
      </c>
      <c r="T32" s="126"/>
      <c r="U32" s="126"/>
    </row>
    <row r="33" spans="4:21" x14ac:dyDescent="0.25"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</row>
    <row r="34" spans="4:21" x14ac:dyDescent="0.25">
      <c r="D34" s="129" t="s">
        <v>93</v>
      </c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1"/>
    </row>
    <row r="35" spans="4:21" x14ac:dyDescent="0.25">
      <c r="D35" s="136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8"/>
    </row>
    <row r="36" spans="4:21" x14ac:dyDescent="0.25">
      <c r="D36" s="136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8"/>
    </row>
    <row r="37" spans="4:21" x14ac:dyDescent="0.25">
      <c r="D37" s="132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4"/>
    </row>
  </sheetData>
  <mergeCells count="8">
    <mergeCell ref="D34:U37"/>
    <mergeCell ref="B8:W8"/>
    <mergeCell ref="D32:F33"/>
    <mergeCell ref="G32:I33"/>
    <mergeCell ref="J32:L33"/>
    <mergeCell ref="M32:O33"/>
    <mergeCell ref="P32:R33"/>
    <mergeCell ref="S32:U3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37"/>
  <sheetViews>
    <sheetView topLeftCell="A3" zoomScaleNormal="100" workbookViewId="0">
      <selection activeCell="S16" sqref="S16"/>
    </sheetView>
  </sheetViews>
  <sheetFormatPr defaultColWidth="9.140625" defaultRowHeight="15" x14ac:dyDescent="0.25"/>
  <cols>
    <col min="1" max="16384" width="9.140625" style="1"/>
  </cols>
  <sheetData>
    <row r="8" spans="2:23" x14ac:dyDescent="0.25">
      <c r="B8" s="125" t="s">
        <v>128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2" spans="4:21" x14ac:dyDescent="0.25">
      <c r="D32" s="126" t="s">
        <v>38</v>
      </c>
      <c r="E32" s="126"/>
      <c r="F32" s="126"/>
      <c r="G32" s="126" t="s">
        <v>39</v>
      </c>
      <c r="H32" s="126"/>
      <c r="I32" s="126"/>
      <c r="J32" s="126" t="s">
        <v>40</v>
      </c>
      <c r="K32" s="126"/>
      <c r="L32" s="126"/>
      <c r="M32" s="126" t="s">
        <v>41</v>
      </c>
      <c r="N32" s="126"/>
      <c r="O32" s="126"/>
      <c r="P32" s="126" t="s">
        <v>42</v>
      </c>
      <c r="Q32" s="126"/>
      <c r="R32" s="126"/>
      <c r="S32" s="126" t="s">
        <v>43</v>
      </c>
      <c r="T32" s="126"/>
      <c r="U32" s="126"/>
    </row>
    <row r="33" spans="4:21" x14ac:dyDescent="0.25"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</row>
    <row r="34" spans="4:21" x14ac:dyDescent="0.25">
      <c r="D34" s="129" t="s">
        <v>93</v>
      </c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1"/>
    </row>
    <row r="35" spans="4:21" x14ac:dyDescent="0.25">
      <c r="D35" s="136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8"/>
    </row>
    <row r="36" spans="4:21" x14ac:dyDescent="0.25">
      <c r="D36" s="136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8"/>
    </row>
    <row r="37" spans="4:21" x14ac:dyDescent="0.25">
      <c r="D37" s="132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4"/>
    </row>
  </sheetData>
  <mergeCells count="8">
    <mergeCell ref="S32:U33"/>
    <mergeCell ref="D34:U37"/>
    <mergeCell ref="B8:W8"/>
    <mergeCell ref="D32:F33"/>
    <mergeCell ref="G32:I33"/>
    <mergeCell ref="J32:L33"/>
    <mergeCell ref="M32:O33"/>
    <mergeCell ref="P32:R3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37"/>
  <sheetViews>
    <sheetView topLeftCell="A14" zoomScaleNormal="100" workbookViewId="0">
      <selection activeCell="S27" sqref="S27"/>
    </sheetView>
  </sheetViews>
  <sheetFormatPr defaultColWidth="9.140625" defaultRowHeight="15" x14ac:dyDescent="0.25"/>
  <cols>
    <col min="1" max="16384" width="9.140625" style="1"/>
  </cols>
  <sheetData>
    <row r="8" spans="2:23" x14ac:dyDescent="0.25">
      <c r="B8" s="125" t="s">
        <v>127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2" spans="4:21" x14ac:dyDescent="0.25">
      <c r="D32" s="126" t="s">
        <v>38</v>
      </c>
      <c r="E32" s="126"/>
      <c r="F32" s="126"/>
      <c r="G32" s="126" t="s">
        <v>39</v>
      </c>
      <c r="H32" s="126"/>
      <c r="I32" s="126"/>
      <c r="J32" s="126" t="s">
        <v>40</v>
      </c>
      <c r="K32" s="126"/>
      <c r="L32" s="126"/>
      <c r="M32" s="126" t="s">
        <v>41</v>
      </c>
      <c r="N32" s="126"/>
      <c r="O32" s="126"/>
      <c r="P32" s="126" t="s">
        <v>42</v>
      </c>
      <c r="Q32" s="126"/>
      <c r="R32" s="126"/>
      <c r="S32" s="126" t="s">
        <v>43</v>
      </c>
      <c r="T32" s="126"/>
      <c r="U32" s="126"/>
    </row>
    <row r="33" spans="4:21" x14ac:dyDescent="0.25"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</row>
    <row r="34" spans="4:21" x14ac:dyDescent="0.25">
      <c r="D34" s="127" t="s">
        <v>91</v>
      </c>
      <c r="E34" s="127"/>
      <c r="F34" s="127"/>
      <c r="G34" s="129" t="s">
        <v>93</v>
      </c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1"/>
    </row>
    <row r="35" spans="4:21" x14ac:dyDescent="0.25">
      <c r="D35" s="127"/>
      <c r="E35" s="127"/>
      <c r="F35" s="127"/>
      <c r="G35" s="136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8"/>
    </row>
    <row r="36" spans="4:21" x14ac:dyDescent="0.25">
      <c r="D36" s="127" t="s">
        <v>92</v>
      </c>
      <c r="E36" s="127"/>
      <c r="F36" s="127"/>
      <c r="G36" s="136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8"/>
    </row>
    <row r="37" spans="4:21" x14ac:dyDescent="0.25">
      <c r="D37" s="127"/>
      <c r="E37" s="127"/>
      <c r="F37" s="127"/>
      <c r="G37" s="132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4"/>
    </row>
  </sheetData>
  <mergeCells count="10">
    <mergeCell ref="D36:F37"/>
    <mergeCell ref="G34:U37"/>
    <mergeCell ref="B8:W8"/>
    <mergeCell ref="D32:F33"/>
    <mergeCell ref="G32:I33"/>
    <mergeCell ref="J32:L33"/>
    <mergeCell ref="D34:F35"/>
    <mergeCell ref="M32:O33"/>
    <mergeCell ref="P32:R33"/>
    <mergeCell ref="S32:U33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42"/>
  <sheetViews>
    <sheetView topLeftCell="B15" zoomScaleNormal="100" workbookViewId="0">
      <selection activeCell="Q13" sqref="Q13"/>
    </sheetView>
  </sheetViews>
  <sheetFormatPr defaultColWidth="9.140625" defaultRowHeight="15" x14ac:dyDescent="0.25"/>
  <cols>
    <col min="1" max="5" width="9.140625" style="1"/>
    <col min="6" max="6" width="20" style="1" customWidth="1"/>
    <col min="7" max="16384" width="9.140625" style="1"/>
  </cols>
  <sheetData>
    <row r="8" spans="2:23" x14ac:dyDescent="0.25">
      <c r="B8" s="125" t="s">
        <v>127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3" spans="4:21" x14ac:dyDescent="0.25">
      <c r="D33" s="126" t="s">
        <v>38</v>
      </c>
      <c r="E33" s="126"/>
      <c r="F33" s="126"/>
      <c r="G33" s="126" t="s">
        <v>39</v>
      </c>
      <c r="H33" s="126"/>
      <c r="I33" s="126"/>
      <c r="J33" s="126" t="s">
        <v>40</v>
      </c>
      <c r="K33" s="126"/>
      <c r="L33" s="126"/>
      <c r="M33" s="126" t="s">
        <v>41</v>
      </c>
      <c r="N33" s="126"/>
      <c r="O33" s="126"/>
      <c r="P33" s="126" t="s">
        <v>42</v>
      </c>
      <c r="Q33" s="126"/>
      <c r="R33" s="126"/>
      <c r="S33" s="126" t="s">
        <v>43</v>
      </c>
      <c r="T33" s="126"/>
      <c r="U33" s="126"/>
    </row>
    <row r="34" spans="4:21" x14ac:dyDescent="0.25"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</row>
    <row r="35" spans="4:21" x14ac:dyDescent="0.25">
      <c r="D35" s="129"/>
      <c r="E35" s="130"/>
      <c r="F35" s="131"/>
      <c r="G35" s="129" t="s">
        <v>93</v>
      </c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1"/>
    </row>
    <row r="36" spans="4:21" ht="20.25" customHeight="1" x14ac:dyDescent="0.25">
      <c r="D36" s="136"/>
      <c r="E36" s="137"/>
      <c r="F36" s="138"/>
      <c r="G36" s="136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8"/>
    </row>
    <row r="37" spans="4:21" ht="15" customHeight="1" x14ac:dyDescent="0.25">
      <c r="D37" s="136"/>
      <c r="E37" s="137"/>
      <c r="F37" s="138"/>
      <c r="G37" s="136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8"/>
    </row>
    <row r="38" spans="4:21" x14ac:dyDescent="0.25">
      <c r="D38" s="136"/>
      <c r="E38" s="137"/>
      <c r="F38" s="138"/>
      <c r="G38" s="136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8"/>
    </row>
    <row r="39" spans="4:21" x14ac:dyDescent="0.25">
      <c r="D39" s="136"/>
      <c r="E39" s="137"/>
      <c r="F39" s="138"/>
      <c r="G39" s="136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8"/>
    </row>
    <row r="40" spans="4:21" ht="2.1" customHeight="1" x14ac:dyDescent="0.25">
      <c r="D40" s="136"/>
      <c r="E40" s="137"/>
      <c r="F40" s="138"/>
      <c r="G40" s="136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8"/>
    </row>
    <row r="41" spans="4:21" x14ac:dyDescent="0.25">
      <c r="D41" s="136"/>
      <c r="E41" s="137"/>
      <c r="F41" s="138"/>
      <c r="G41" s="136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8"/>
    </row>
    <row r="42" spans="4:21" x14ac:dyDescent="0.25">
      <c r="D42" s="132"/>
      <c r="E42" s="133"/>
      <c r="F42" s="134"/>
      <c r="G42" s="132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4"/>
    </row>
  </sheetData>
  <mergeCells count="9">
    <mergeCell ref="G35:U42"/>
    <mergeCell ref="B8:W8"/>
    <mergeCell ref="D33:F34"/>
    <mergeCell ref="G33:I34"/>
    <mergeCell ref="J33:L34"/>
    <mergeCell ref="M33:O34"/>
    <mergeCell ref="P33:R34"/>
    <mergeCell ref="S33:U34"/>
    <mergeCell ref="D35:F4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44"/>
  <sheetViews>
    <sheetView topLeftCell="B17" zoomScaleNormal="100" workbookViewId="0">
      <selection activeCell="P12" sqref="P12"/>
    </sheetView>
  </sheetViews>
  <sheetFormatPr defaultColWidth="9.140625" defaultRowHeight="15" x14ac:dyDescent="0.25"/>
  <cols>
    <col min="1" max="5" width="9.140625" style="1"/>
    <col min="6" max="6" width="23.28515625" style="1" customWidth="1"/>
    <col min="7" max="16384" width="9.140625" style="1"/>
  </cols>
  <sheetData>
    <row r="8" spans="2:23" x14ac:dyDescent="0.25">
      <c r="B8" s="125" t="s">
        <v>127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2" spans="4:21" ht="15" customHeight="1" x14ac:dyDescent="0.25">
      <c r="D32" s="126" t="s">
        <v>38</v>
      </c>
      <c r="E32" s="126"/>
      <c r="F32" s="126"/>
      <c r="G32" s="126" t="s">
        <v>39</v>
      </c>
      <c r="H32" s="126"/>
      <c r="I32" s="126"/>
      <c r="J32" s="126" t="s">
        <v>40</v>
      </c>
      <c r="K32" s="126"/>
      <c r="L32" s="126"/>
      <c r="M32" s="126" t="s">
        <v>41</v>
      </c>
      <c r="N32" s="126"/>
      <c r="O32" s="126"/>
      <c r="P32" s="126" t="s">
        <v>42</v>
      </c>
      <c r="Q32" s="126"/>
      <c r="R32" s="126"/>
      <c r="S32" s="126" t="s">
        <v>43</v>
      </c>
      <c r="T32" s="126"/>
      <c r="U32" s="126"/>
    </row>
    <row r="33" spans="4:21" ht="15" customHeight="1" x14ac:dyDescent="0.25"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</row>
    <row r="34" spans="4:21" ht="15" customHeight="1" x14ac:dyDescent="0.25">
      <c r="D34" s="129"/>
      <c r="E34" s="130"/>
      <c r="F34" s="131"/>
      <c r="G34" s="129" t="s">
        <v>94</v>
      </c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1"/>
    </row>
    <row r="35" spans="4:21" ht="33" customHeight="1" x14ac:dyDescent="0.25">
      <c r="D35" s="136"/>
      <c r="E35" s="137"/>
      <c r="F35" s="138"/>
      <c r="G35" s="136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8"/>
    </row>
    <row r="36" spans="4:21" ht="15" customHeight="1" x14ac:dyDescent="0.25">
      <c r="D36" s="136"/>
      <c r="E36" s="137"/>
      <c r="F36" s="138"/>
      <c r="G36" s="136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8"/>
    </row>
    <row r="37" spans="4:21" x14ac:dyDescent="0.25">
      <c r="D37" s="136"/>
      <c r="E37" s="137"/>
      <c r="F37" s="138"/>
      <c r="G37" s="136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8"/>
    </row>
    <row r="38" spans="4:21" ht="20.25" customHeight="1" x14ac:dyDescent="0.25">
      <c r="D38" s="136"/>
      <c r="E38" s="137"/>
      <c r="F38" s="138"/>
      <c r="G38" s="136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8"/>
    </row>
    <row r="39" spans="4:21" ht="23.25" customHeight="1" x14ac:dyDescent="0.25">
      <c r="D39" s="136"/>
      <c r="E39" s="137"/>
      <c r="F39" s="138"/>
      <c r="G39" s="136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8"/>
    </row>
    <row r="40" spans="4:21" ht="29.25" customHeight="1" x14ac:dyDescent="0.25">
      <c r="D40" s="136"/>
      <c r="E40" s="137"/>
      <c r="F40" s="138"/>
      <c r="G40" s="136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8"/>
    </row>
    <row r="41" spans="4:21" ht="29.25" customHeight="1" x14ac:dyDescent="0.25">
      <c r="D41" s="136"/>
      <c r="E41" s="137"/>
      <c r="F41" s="138"/>
      <c r="G41" s="136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8"/>
    </row>
    <row r="42" spans="4:21" x14ac:dyDescent="0.25">
      <c r="D42" s="136"/>
      <c r="E42" s="137"/>
      <c r="F42" s="138"/>
      <c r="G42" s="136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8"/>
    </row>
    <row r="43" spans="4:21" x14ac:dyDescent="0.25">
      <c r="D43" s="132"/>
      <c r="E43" s="133"/>
      <c r="F43" s="134"/>
      <c r="G43" s="136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8"/>
    </row>
    <row r="44" spans="4:21" x14ac:dyDescent="0.25">
      <c r="D44" s="103"/>
      <c r="E44" s="104"/>
      <c r="F44" s="105"/>
      <c r="G44" s="132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4"/>
    </row>
  </sheetData>
  <mergeCells count="9">
    <mergeCell ref="G34:U44"/>
    <mergeCell ref="B8:W8"/>
    <mergeCell ref="D32:F33"/>
    <mergeCell ref="G32:I33"/>
    <mergeCell ref="J32:L33"/>
    <mergeCell ref="M32:O33"/>
    <mergeCell ref="P32:R33"/>
    <mergeCell ref="S32:U33"/>
    <mergeCell ref="D34:F4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48"/>
  <sheetViews>
    <sheetView topLeftCell="B4" zoomScaleNormal="100" workbookViewId="0">
      <selection activeCell="D38" sqref="D38:F48"/>
    </sheetView>
  </sheetViews>
  <sheetFormatPr defaultColWidth="9.140625" defaultRowHeight="15" x14ac:dyDescent="0.25"/>
  <cols>
    <col min="1" max="5" width="9.140625" style="1"/>
    <col min="6" max="6" width="23.7109375" style="1" customWidth="1"/>
    <col min="7" max="16384" width="9.140625" style="1"/>
  </cols>
  <sheetData>
    <row r="8" spans="2:23" x14ac:dyDescent="0.25">
      <c r="B8" s="125" t="s">
        <v>127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6" spans="4:21" x14ac:dyDescent="0.25">
      <c r="D36" s="126" t="s">
        <v>38</v>
      </c>
      <c r="E36" s="126"/>
      <c r="F36" s="126"/>
      <c r="G36" s="126" t="s">
        <v>39</v>
      </c>
      <c r="H36" s="126"/>
      <c r="I36" s="126"/>
      <c r="J36" s="126" t="s">
        <v>40</v>
      </c>
      <c r="K36" s="126"/>
      <c r="L36" s="126"/>
      <c r="M36" s="126" t="s">
        <v>41</v>
      </c>
      <c r="N36" s="126"/>
      <c r="O36" s="126"/>
      <c r="P36" s="126" t="s">
        <v>42</v>
      </c>
      <c r="Q36" s="126"/>
      <c r="R36" s="126"/>
      <c r="S36" s="126" t="s">
        <v>43</v>
      </c>
      <c r="T36" s="126"/>
      <c r="U36" s="126"/>
    </row>
    <row r="37" spans="4:21" x14ac:dyDescent="0.25"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</row>
    <row r="38" spans="4:21" ht="23.25" customHeight="1" x14ac:dyDescent="0.25">
      <c r="D38" s="127"/>
      <c r="E38" s="127"/>
      <c r="F38" s="127"/>
      <c r="G38" s="129" t="s">
        <v>95</v>
      </c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1"/>
    </row>
    <row r="39" spans="4:21" ht="27.75" customHeight="1" x14ac:dyDescent="0.25">
      <c r="D39" s="127"/>
      <c r="E39" s="127"/>
      <c r="F39" s="127"/>
      <c r="G39" s="136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8"/>
    </row>
    <row r="40" spans="4:21" ht="27.75" customHeight="1" x14ac:dyDescent="0.25">
      <c r="D40" s="127"/>
      <c r="E40" s="127"/>
      <c r="F40" s="127"/>
      <c r="G40" s="136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8"/>
    </row>
    <row r="41" spans="4:21" ht="27.75" customHeight="1" x14ac:dyDescent="0.25">
      <c r="D41" s="127"/>
      <c r="E41" s="127"/>
      <c r="F41" s="127"/>
      <c r="G41" s="136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8"/>
    </row>
    <row r="42" spans="4:21" ht="27.75" customHeight="1" x14ac:dyDescent="0.25">
      <c r="D42" s="96"/>
      <c r="E42" s="97"/>
      <c r="F42" s="98"/>
      <c r="G42" s="136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8"/>
    </row>
    <row r="43" spans="4:21" ht="27.75" customHeight="1" x14ac:dyDescent="0.25">
      <c r="D43" s="139"/>
      <c r="E43" s="140"/>
      <c r="F43" s="141"/>
      <c r="G43" s="136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8"/>
    </row>
    <row r="44" spans="4:21" x14ac:dyDescent="0.25">
      <c r="D44" s="102"/>
      <c r="E44" s="102"/>
      <c r="F44" s="102"/>
      <c r="G44" s="136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8"/>
    </row>
    <row r="45" spans="4:21" x14ac:dyDescent="0.25">
      <c r="D45" s="99"/>
      <c r="E45" s="101"/>
      <c r="F45" s="100"/>
      <c r="G45" s="136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  <row r="46" spans="4:21" x14ac:dyDescent="0.25">
      <c r="D46" s="142"/>
      <c r="E46" s="143"/>
      <c r="F46" s="144"/>
      <c r="G46" s="136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8"/>
    </row>
    <row r="47" spans="4:21" x14ac:dyDescent="0.25">
      <c r="D47" s="145"/>
      <c r="E47" s="146"/>
      <c r="F47" s="147"/>
      <c r="G47" s="136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8"/>
    </row>
    <row r="48" spans="4:21" x14ac:dyDescent="0.25">
      <c r="D48" s="103"/>
      <c r="E48" s="104"/>
      <c r="F48" s="105"/>
      <c r="G48" s="132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4"/>
    </row>
  </sheetData>
  <mergeCells count="12">
    <mergeCell ref="D40:F41"/>
    <mergeCell ref="D38:F39"/>
    <mergeCell ref="G38:U48"/>
    <mergeCell ref="B8:W8"/>
    <mergeCell ref="D36:F37"/>
    <mergeCell ref="G36:I37"/>
    <mergeCell ref="J36:L37"/>
    <mergeCell ref="M36:O37"/>
    <mergeCell ref="P36:R37"/>
    <mergeCell ref="S36:U37"/>
    <mergeCell ref="D43:F43"/>
    <mergeCell ref="D46:F47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37"/>
  <sheetViews>
    <sheetView topLeftCell="C9" zoomScaleNormal="100" workbookViewId="0">
      <selection activeCell="C36" sqref="C36"/>
    </sheetView>
  </sheetViews>
  <sheetFormatPr defaultColWidth="9.140625" defaultRowHeight="15" x14ac:dyDescent="0.25"/>
  <cols>
    <col min="1" max="16384" width="9.140625" style="1"/>
  </cols>
  <sheetData>
    <row r="8" spans="2:23" x14ac:dyDescent="0.25">
      <c r="B8" s="125" t="s">
        <v>22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2" spans="4:21" x14ac:dyDescent="0.25">
      <c r="D32" s="126" t="s">
        <v>38</v>
      </c>
      <c r="E32" s="126"/>
      <c r="F32" s="126"/>
      <c r="G32" s="126" t="s">
        <v>39</v>
      </c>
      <c r="H32" s="126"/>
      <c r="I32" s="126"/>
      <c r="J32" s="126" t="s">
        <v>40</v>
      </c>
      <c r="K32" s="126"/>
      <c r="L32" s="126"/>
      <c r="M32" s="126" t="s">
        <v>41</v>
      </c>
      <c r="N32" s="126"/>
      <c r="O32" s="126"/>
      <c r="P32" s="126" t="s">
        <v>42</v>
      </c>
      <c r="Q32" s="126"/>
      <c r="R32" s="126"/>
      <c r="S32" s="126" t="s">
        <v>43</v>
      </c>
      <c r="T32" s="126"/>
      <c r="U32" s="126"/>
    </row>
    <row r="33" spans="4:21" x14ac:dyDescent="0.25"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</row>
    <row r="34" spans="4:21" x14ac:dyDescent="0.25"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</row>
    <row r="35" spans="4:21" x14ac:dyDescent="0.25"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</row>
    <row r="36" spans="4:21" x14ac:dyDescent="0.25"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</row>
    <row r="37" spans="4:21" x14ac:dyDescent="0.25"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</row>
  </sheetData>
  <mergeCells count="19">
    <mergeCell ref="S36:U37"/>
    <mergeCell ref="D34:F35"/>
    <mergeCell ref="G34:I35"/>
    <mergeCell ref="J34:L35"/>
    <mergeCell ref="M34:O35"/>
    <mergeCell ref="P34:R35"/>
    <mergeCell ref="S34:U35"/>
    <mergeCell ref="D36:F37"/>
    <mergeCell ref="G36:I37"/>
    <mergeCell ref="J36:L37"/>
    <mergeCell ref="M36:O37"/>
    <mergeCell ref="P36:R37"/>
    <mergeCell ref="B8:W8"/>
    <mergeCell ref="D32:F33"/>
    <mergeCell ref="G32:I33"/>
    <mergeCell ref="J32:L33"/>
    <mergeCell ref="M32:O33"/>
    <mergeCell ref="P32:R33"/>
    <mergeCell ref="S32:U33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10"/>
  <sheetViews>
    <sheetView tabSelected="1" view="pageBreakPreview" topLeftCell="A131" zoomScale="70" zoomScaleNormal="90" zoomScaleSheetLayoutView="70" workbookViewId="0">
      <selection activeCell="L89" sqref="L89"/>
    </sheetView>
  </sheetViews>
  <sheetFormatPr defaultColWidth="11.42578125" defaultRowHeight="15" x14ac:dyDescent="0.25"/>
  <cols>
    <col min="1" max="1" width="11.42578125" style="1"/>
    <col min="2" max="2" width="13.7109375" style="1" bestFit="1" customWidth="1"/>
    <col min="3" max="3" width="22" style="1" bestFit="1" customWidth="1"/>
    <col min="4" max="4" width="18.42578125" style="1" bestFit="1" customWidth="1"/>
    <col min="5" max="5" width="22.7109375" style="1" bestFit="1" customWidth="1"/>
    <col min="6" max="6" width="24.5703125" style="1" bestFit="1" customWidth="1"/>
    <col min="7" max="7" width="19.28515625" style="1" bestFit="1" customWidth="1"/>
    <col min="8" max="8" width="22.28515625" style="1" bestFit="1" customWidth="1"/>
    <col min="9" max="9" width="18" style="1" customWidth="1"/>
    <col min="10" max="10" width="21.42578125" style="1" bestFit="1" customWidth="1"/>
    <col min="11" max="11" width="11.140625" style="1" customWidth="1"/>
    <col min="12" max="12" width="14.28515625" style="1" customWidth="1"/>
    <col min="13" max="13" width="9.5703125" style="1" customWidth="1"/>
    <col min="14" max="14" width="10.7109375" style="1" customWidth="1"/>
    <col min="15" max="15" width="6.5703125" style="1" customWidth="1"/>
    <col min="16" max="16" width="13.5703125" style="1" bestFit="1" customWidth="1"/>
    <col min="17" max="17" width="7.42578125" style="1" bestFit="1" customWidth="1"/>
    <col min="18" max="18" width="11.42578125" style="1"/>
    <col min="19" max="19" width="5.5703125" style="1" customWidth="1"/>
    <col min="20" max="20" width="12.7109375" style="1" customWidth="1"/>
    <col min="21" max="21" width="13.7109375" style="1" customWidth="1"/>
    <col min="22" max="22" width="13.42578125" style="1" customWidth="1"/>
    <col min="23" max="23" width="12.85546875" style="1" customWidth="1"/>
    <col min="24" max="25" width="11.42578125" style="1"/>
    <col min="26" max="26" width="10.7109375" style="1" customWidth="1"/>
    <col min="27" max="16384" width="11.42578125" style="1"/>
  </cols>
  <sheetData>
    <row r="2" spans="2:24" x14ac:dyDescent="0.25">
      <c r="B2" s="159" t="s">
        <v>26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</row>
    <row r="3" spans="2:24" ht="15.75" thickBot="1" x14ac:dyDescent="0.3"/>
    <row r="4" spans="2:24" ht="18" customHeight="1" thickTop="1" thickBot="1" x14ac:dyDescent="0.3">
      <c r="B4" s="28"/>
      <c r="C4" s="48">
        <v>2020</v>
      </c>
      <c r="D4" s="30"/>
      <c r="E4" s="30"/>
      <c r="F4" s="31"/>
      <c r="G4" s="30">
        <v>2021</v>
      </c>
      <c r="H4" s="48"/>
      <c r="I4" s="30"/>
      <c r="J4" s="32"/>
      <c r="K4" s="17"/>
      <c r="L4" s="17"/>
      <c r="M4" s="17"/>
      <c r="N4" s="17"/>
      <c r="O4" s="17"/>
      <c r="P4" s="17"/>
      <c r="Q4" s="17"/>
      <c r="R4" s="17"/>
      <c r="S4" s="17"/>
      <c r="T4" s="17"/>
      <c r="U4" s="6"/>
    </row>
    <row r="5" spans="2:24" ht="21.75" customHeight="1" x14ac:dyDescent="0.25">
      <c r="B5" s="116" t="s">
        <v>64</v>
      </c>
      <c r="C5" s="49" t="s">
        <v>65</v>
      </c>
      <c r="D5" s="49" t="s">
        <v>66</v>
      </c>
      <c r="E5" s="49" t="s">
        <v>76</v>
      </c>
      <c r="F5" s="50" t="s">
        <v>68</v>
      </c>
      <c r="G5" s="49" t="s">
        <v>65</v>
      </c>
      <c r="H5" s="49" t="s">
        <v>66</v>
      </c>
      <c r="I5" s="49" t="s">
        <v>76</v>
      </c>
      <c r="J5" s="49" t="s">
        <v>68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6"/>
    </row>
    <row r="6" spans="2:24" x14ac:dyDescent="0.25">
      <c r="B6" s="33"/>
      <c r="C6" s="49" t="s">
        <v>108</v>
      </c>
      <c r="D6" s="49" t="s">
        <v>106</v>
      </c>
      <c r="E6" s="49" t="s">
        <v>77</v>
      </c>
      <c r="F6" s="50" t="s">
        <v>78</v>
      </c>
      <c r="G6" s="49" t="s">
        <v>117</v>
      </c>
      <c r="H6" s="49" t="s">
        <v>131</v>
      </c>
      <c r="I6" s="49" t="s">
        <v>77</v>
      </c>
      <c r="J6" s="49" t="s">
        <v>78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7"/>
    </row>
    <row r="7" spans="2:24" ht="15.75" thickBot="1" x14ac:dyDescent="0.3">
      <c r="B7" s="36"/>
      <c r="C7" s="51"/>
      <c r="D7" s="51"/>
      <c r="E7" s="51">
        <v>2020</v>
      </c>
      <c r="F7" s="52" t="s">
        <v>109</v>
      </c>
      <c r="G7" s="51"/>
      <c r="H7" s="51"/>
      <c r="I7" s="51">
        <v>2021</v>
      </c>
      <c r="J7" s="51" t="s">
        <v>132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7"/>
    </row>
    <row r="8" spans="2:24" ht="15.75" thickBot="1" x14ac:dyDescent="0.3">
      <c r="B8" s="42" t="s">
        <v>69</v>
      </c>
      <c r="C8" s="81">
        <v>257.00599999999997</v>
      </c>
      <c r="D8" s="53">
        <f>(C8*0.93)</f>
        <v>239.01558</v>
      </c>
      <c r="E8" s="82">
        <v>1047.4069999999999</v>
      </c>
      <c r="F8" s="54">
        <f>D8/E8</f>
        <v>0.22819742468782434</v>
      </c>
      <c r="G8" s="81">
        <v>149.22145459999999</v>
      </c>
      <c r="H8" s="53">
        <f>(G8*0.93)</f>
        <v>138.775952778</v>
      </c>
      <c r="I8" s="82">
        <v>465.80099999999999</v>
      </c>
      <c r="J8" s="54">
        <f>H8/I8</f>
        <v>0.29792970126298574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7"/>
      <c r="V8" s="7"/>
      <c r="W8" s="5"/>
      <c r="X8" s="5"/>
    </row>
    <row r="9" spans="2:24" ht="15.75" thickBot="1" x14ac:dyDescent="0.3">
      <c r="B9" s="42" t="s">
        <v>0</v>
      </c>
      <c r="C9" s="81">
        <v>151.41299999999998</v>
      </c>
      <c r="D9" s="53">
        <f t="shared" ref="D9:D18" si="0">(C9*0.93)</f>
        <v>140.81408999999999</v>
      </c>
      <c r="E9" s="82">
        <v>472.09700000000004</v>
      </c>
      <c r="F9" s="54">
        <f t="shared" ref="F9:F18" si="1">D9/E9</f>
        <v>0.29827363868018647</v>
      </c>
      <c r="G9" s="81">
        <v>217.94570460000006</v>
      </c>
      <c r="H9" s="53">
        <f t="shared" ref="H9:H19" si="2">(G9*0.93)</f>
        <v>202.68950527800007</v>
      </c>
      <c r="I9" s="82">
        <v>968.70600000000002</v>
      </c>
      <c r="J9" s="54">
        <f t="shared" ref="J9:J18" si="3">H9/I9</f>
        <v>0.20923737984280066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7"/>
      <c r="V9" s="7"/>
      <c r="W9" s="5"/>
      <c r="X9" s="5"/>
    </row>
    <row r="10" spans="2:24" ht="15.75" thickBot="1" x14ac:dyDescent="0.3">
      <c r="B10" s="42" t="s">
        <v>1</v>
      </c>
      <c r="C10" s="81">
        <v>237.94499999999999</v>
      </c>
      <c r="D10" s="53">
        <f t="shared" si="0"/>
        <v>221.28885</v>
      </c>
      <c r="E10" s="82">
        <v>976.6099999999999</v>
      </c>
      <c r="F10" s="54">
        <f t="shared" si="1"/>
        <v>0.22658876112265902</v>
      </c>
      <c r="G10" s="81">
        <v>254.74463839999999</v>
      </c>
      <c r="H10" s="53">
        <f>(G10*0.93)</f>
        <v>236.91251371199999</v>
      </c>
      <c r="I10" s="82">
        <v>1056.8109999999999</v>
      </c>
      <c r="J10" s="54">
        <f t="shared" si="3"/>
        <v>0.22417680523007427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7"/>
      <c r="V10" s="7"/>
      <c r="W10" s="5"/>
      <c r="X10" s="5"/>
    </row>
    <row r="11" spans="2:24" ht="15.75" thickBot="1" x14ac:dyDescent="0.3">
      <c r="B11" s="42" t="s">
        <v>2</v>
      </c>
      <c r="C11" s="81">
        <v>233.22900000000001</v>
      </c>
      <c r="D11" s="53">
        <f t="shared" si="0"/>
        <v>216.90297000000001</v>
      </c>
      <c r="E11" s="82">
        <v>942.91899999999998</v>
      </c>
      <c r="F11" s="54">
        <f t="shared" si="1"/>
        <v>0.23003351295286234</v>
      </c>
      <c r="G11" s="81">
        <v>244.5373596</v>
      </c>
      <c r="H11" s="53">
        <f t="shared" si="2"/>
        <v>227.419744428</v>
      </c>
      <c r="I11" s="82">
        <v>1031.4459999999999</v>
      </c>
      <c r="J11" s="54">
        <f t="shared" si="3"/>
        <v>0.22048633125534445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7"/>
      <c r="V11" s="7"/>
      <c r="W11" s="5"/>
      <c r="X11" s="5"/>
    </row>
    <row r="12" spans="2:24" ht="15.75" thickBot="1" x14ac:dyDescent="0.3">
      <c r="B12" s="42" t="s">
        <v>70</v>
      </c>
      <c r="C12" s="81">
        <v>100.191</v>
      </c>
      <c r="D12" s="53">
        <f t="shared" si="0"/>
        <v>93.177630000000008</v>
      </c>
      <c r="E12" s="82">
        <v>163.702</v>
      </c>
      <c r="F12" s="54">
        <f t="shared" si="1"/>
        <v>0.5691905413495254</v>
      </c>
      <c r="G12" s="81">
        <v>248.43730999999997</v>
      </c>
      <c r="H12" s="53">
        <f t="shared" si="2"/>
        <v>231.04669829999997</v>
      </c>
      <c r="I12" s="82">
        <v>1042.576</v>
      </c>
      <c r="J12" s="54">
        <f t="shared" si="3"/>
        <v>0.22161137250425866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7"/>
      <c r="V12" s="7"/>
      <c r="W12" s="5"/>
      <c r="X12" s="5"/>
    </row>
    <row r="13" spans="2:24" ht="15.75" thickBot="1" x14ac:dyDescent="0.3">
      <c r="B13" s="42" t="s">
        <v>3</v>
      </c>
      <c r="C13" s="81">
        <v>178.76700000000002</v>
      </c>
      <c r="D13" s="53">
        <f t="shared" si="0"/>
        <v>166.25331000000003</v>
      </c>
      <c r="E13" s="82">
        <v>681.28499999999997</v>
      </c>
      <c r="F13" s="54">
        <f t="shared" si="1"/>
        <v>0.24402901869261767</v>
      </c>
      <c r="G13" s="81">
        <v>131.34416820000001</v>
      </c>
      <c r="H13" s="53">
        <f t="shared" si="2"/>
        <v>122.15007642600001</v>
      </c>
      <c r="I13" s="82">
        <v>401.00900000000001</v>
      </c>
      <c r="J13" s="54">
        <f t="shared" si="3"/>
        <v>0.3046068203606403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7"/>
      <c r="V13" s="7"/>
      <c r="W13" s="5"/>
      <c r="X13" s="5"/>
    </row>
    <row r="14" spans="2:24" ht="15.75" thickBot="1" x14ac:dyDescent="0.3">
      <c r="B14" s="42" t="s">
        <v>4</v>
      </c>
      <c r="C14" s="81">
        <v>191.18799999999999</v>
      </c>
      <c r="D14" s="53">
        <f t="shared" si="0"/>
        <v>177.80483999999998</v>
      </c>
      <c r="E14" s="82">
        <v>1024.9690000000001</v>
      </c>
      <c r="F14" s="54">
        <f t="shared" si="1"/>
        <v>0.17347338309744001</v>
      </c>
      <c r="G14" s="81">
        <v>240.41755859999995</v>
      </c>
      <c r="H14" s="53">
        <f t="shared" si="2"/>
        <v>223.58832949799998</v>
      </c>
      <c r="I14" s="82">
        <v>1040.1980000000001</v>
      </c>
      <c r="J14" s="54">
        <f t="shared" si="3"/>
        <v>0.2149478555986456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7"/>
      <c r="V14" s="7"/>
      <c r="W14" s="5"/>
      <c r="X14" s="5"/>
    </row>
    <row r="15" spans="2:24" ht="15.75" thickBot="1" x14ac:dyDescent="0.3">
      <c r="B15" s="42" t="s">
        <v>71</v>
      </c>
      <c r="C15" s="81">
        <v>242.87499999999997</v>
      </c>
      <c r="D15" s="53">
        <f t="shared" si="0"/>
        <v>225.87374999999997</v>
      </c>
      <c r="E15" s="82">
        <v>1023.6100000000001</v>
      </c>
      <c r="F15" s="54">
        <f t="shared" si="1"/>
        <v>0.22066387589023156</v>
      </c>
      <c r="G15" s="81">
        <v>239.17653599999994</v>
      </c>
      <c r="H15" s="53">
        <f t="shared" si="2"/>
        <v>222.43417847999996</v>
      </c>
      <c r="I15" s="82">
        <v>1029.8339999999998</v>
      </c>
      <c r="J15" s="54">
        <f t="shared" si="3"/>
        <v>0.21599032317829864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7"/>
      <c r="V15" s="7"/>
      <c r="W15" s="5"/>
      <c r="X15" s="5"/>
    </row>
    <row r="16" spans="2:24" ht="15.75" thickBot="1" x14ac:dyDescent="0.3">
      <c r="B16" s="42" t="s">
        <v>72</v>
      </c>
      <c r="C16" s="81">
        <v>237.971</v>
      </c>
      <c r="D16" s="53">
        <f t="shared" si="0"/>
        <v>221.31303000000003</v>
      </c>
      <c r="E16" s="82">
        <v>990.4369999999999</v>
      </c>
      <c r="F16" s="54">
        <f t="shared" si="1"/>
        <v>0.22344988121405002</v>
      </c>
      <c r="G16" s="81">
        <v>220.86755459999995</v>
      </c>
      <c r="H16" s="53">
        <f t="shared" si="2"/>
        <v>205.40682577799996</v>
      </c>
      <c r="I16" s="82">
        <v>902.24199999999996</v>
      </c>
      <c r="J16" s="54">
        <f t="shared" si="3"/>
        <v>0.22766267340469626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7"/>
      <c r="V16" s="7"/>
      <c r="W16" s="5"/>
      <c r="X16" s="5"/>
    </row>
    <row r="17" spans="2:24" ht="15.75" thickBot="1" x14ac:dyDescent="0.3">
      <c r="B17" s="42" t="s">
        <v>5</v>
      </c>
      <c r="C17" s="81">
        <v>250.089</v>
      </c>
      <c r="D17" s="53">
        <f t="shared" si="0"/>
        <v>232.58277000000001</v>
      </c>
      <c r="E17" s="82">
        <v>980.45699999999988</v>
      </c>
      <c r="F17" s="54">
        <f t="shared" si="1"/>
        <v>0.23721873575281735</v>
      </c>
      <c r="G17" s="81">
        <v>145.59643059999999</v>
      </c>
      <c r="H17" s="53">
        <f t="shared" si="2"/>
        <v>135.404680458</v>
      </c>
      <c r="I17" s="82">
        <v>507.83600000000007</v>
      </c>
      <c r="J17" s="54">
        <f t="shared" si="3"/>
        <v>0.26663072420623979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7"/>
      <c r="V17" s="7"/>
      <c r="W17" s="5"/>
      <c r="X17" s="5"/>
    </row>
    <row r="18" spans="2:24" ht="15.75" thickBot="1" x14ac:dyDescent="0.3">
      <c r="B18" s="42" t="s">
        <v>6</v>
      </c>
      <c r="C18" s="83">
        <v>94.403000000000006</v>
      </c>
      <c r="D18" s="53">
        <f t="shared" si="0"/>
        <v>87.794790000000006</v>
      </c>
      <c r="E18" s="82">
        <v>139.56300000000002</v>
      </c>
      <c r="F18" s="54">
        <f t="shared" si="1"/>
        <v>0.62906923754863386</v>
      </c>
      <c r="G18" s="83">
        <v>229.59696239999994</v>
      </c>
      <c r="H18" s="53">
        <f t="shared" si="2"/>
        <v>213.52517503199996</v>
      </c>
      <c r="I18" s="82">
        <v>825.49800000000005</v>
      </c>
      <c r="J18" s="54">
        <f t="shared" si="3"/>
        <v>0.25866225603453907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7"/>
      <c r="V18" s="7"/>
      <c r="W18" s="5"/>
      <c r="X18" s="5"/>
    </row>
    <row r="19" spans="2:24" ht="15.75" thickBot="1" x14ac:dyDescent="0.3">
      <c r="B19" s="122" t="s">
        <v>7</v>
      </c>
      <c r="C19" s="84">
        <v>43.051000000000002</v>
      </c>
      <c r="D19" s="53">
        <v>0</v>
      </c>
      <c r="E19" s="82">
        <v>0</v>
      </c>
      <c r="F19" s="54">
        <v>0</v>
      </c>
      <c r="G19" s="84">
        <v>258.5707476</v>
      </c>
      <c r="H19" s="53">
        <f t="shared" si="2"/>
        <v>240.47079526800002</v>
      </c>
      <c r="I19" s="82">
        <v>1084.1579999999999</v>
      </c>
      <c r="J19" s="54">
        <f>H19/I19</f>
        <v>0.22180419760588405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7"/>
      <c r="V19" s="7"/>
      <c r="W19" s="5"/>
      <c r="X19" s="5"/>
    </row>
    <row r="20" spans="2:24" ht="15.75" thickBot="1" x14ac:dyDescent="0.3">
      <c r="B20" s="44"/>
      <c r="C20" s="45">
        <v>2684.3022827499999</v>
      </c>
      <c r="D20" s="46">
        <f>SUM(D8:D19)</f>
        <v>2022.82161</v>
      </c>
      <c r="E20" s="47">
        <f>SUM(E8:E19)</f>
        <v>8443.0560000000005</v>
      </c>
      <c r="F20" s="47">
        <f>D20/E20</f>
        <v>0.23958405700495175</v>
      </c>
      <c r="G20" s="87">
        <f>SUM(G8:G19)</f>
        <v>2580.4564252</v>
      </c>
      <c r="H20" s="46">
        <f>SUM(H8:H19)</f>
        <v>2399.8244754359998</v>
      </c>
      <c r="I20" s="88">
        <f>SUM(I8:I19)</f>
        <v>10356.115</v>
      </c>
      <c r="J20" s="47">
        <f>H20/I20</f>
        <v>0.23173018795523223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7"/>
      <c r="V20" s="7"/>
      <c r="W20" s="5"/>
      <c r="X20" s="5"/>
    </row>
    <row r="21" spans="2:24" x14ac:dyDescent="0.25"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7"/>
      <c r="V21" s="7"/>
      <c r="W21" s="5"/>
      <c r="X21" s="5"/>
    </row>
    <row r="22" spans="2:24" x14ac:dyDescent="0.25">
      <c r="B22" s="16"/>
      <c r="C22" s="17"/>
      <c r="D22" s="26"/>
      <c r="E22" s="27"/>
      <c r="F22" s="17"/>
      <c r="G22" s="17"/>
      <c r="H22" s="17"/>
      <c r="I22" s="74" t="s">
        <v>80</v>
      </c>
      <c r="J22" s="75">
        <f>((J20/F20)*100)-100</f>
        <v>-3.2781267451185983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7"/>
      <c r="V22" s="7"/>
      <c r="W22" s="5"/>
      <c r="X22" s="5"/>
    </row>
    <row r="23" spans="2:24" x14ac:dyDescent="0.25">
      <c r="B23" s="16"/>
      <c r="C23" s="17"/>
      <c r="D23" s="26"/>
      <c r="E23" s="2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7"/>
      <c r="V23" s="7"/>
      <c r="W23" s="5"/>
      <c r="X23" s="5"/>
    </row>
    <row r="24" spans="2:24" ht="15.75" thickBot="1" x14ac:dyDescent="0.3">
      <c r="B24" s="16"/>
      <c r="C24" s="17"/>
      <c r="D24" s="26"/>
      <c r="E24" s="2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7"/>
      <c r="V24" s="7"/>
      <c r="W24" s="5"/>
      <c r="X24" s="5"/>
    </row>
    <row r="25" spans="2:24" ht="17.25" thickTop="1" thickBot="1" x14ac:dyDescent="0.3">
      <c r="B25" s="28"/>
      <c r="C25" s="123">
        <v>2020</v>
      </c>
      <c r="D25" s="29"/>
      <c r="E25" s="123"/>
      <c r="F25" s="124"/>
      <c r="G25" s="123">
        <v>2021</v>
      </c>
      <c r="H25" s="29"/>
      <c r="I25" s="30"/>
      <c r="J25" s="32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7"/>
      <c r="V25" s="7"/>
      <c r="W25" s="5"/>
      <c r="X25" s="5"/>
    </row>
    <row r="26" spans="2:24" x14ac:dyDescent="0.25">
      <c r="B26" s="33" t="s">
        <v>64</v>
      </c>
      <c r="C26" s="34" t="s">
        <v>65</v>
      </c>
      <c r="D26" s="34" t="s">
        <v>73</v>
      </c>
      <c r="E26" s="34" t="s">
        <v>96</v>
      </c>
      <c r="F26" s="35" t="s">
        <v>68</v>
      </c>
      <c r="G26" s="34" t="s">
        <v>65</v>
      </c>
      <c r="H26" s="34" t="s">
        <v>73</v>
      </c>
      <c r="I26" s="34" t="s">
        <v>96</v>
      </c>
      <c r="J26" s="35" t="s">
        <v>68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7"/>
      <c r="V26" s="7"/>
      <c r="W26" s="5"/>
      <c r="X26" s="5"/>
    </row>
    <row r="27" spans="2:24" x14ac:dyDescent="0.25">
      <c r="B27" s="33"/>
      <c r="C27" s="34" t="s">
        <v>108</v>
      </c>
      <c r="D27" s="34" t="s">
        <v>106</v>
      </c>
      <c r="E27" s="34" t="s">
        <v>77</v>
      </c>
      <c r="F27" s="35" t="s">
        <v>97</v>
      </c>
      <c r="G27" s="34" t="s">
        <v>117</v>
      </c>
      <c r="H27" s="34" t="s">
        <v>131</v>
      </c>
      <c r="I27" s="34" t="s">
        <v>77</v>
      </c>
      <c r="J27" s="35" t="s">
        <v>97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7"/>
      <c r="V27" s="7"/>
      <c r="W27" s="5"/>
      <c r="X27" s="5"/>
    </row>
    <row r="28" spans="2:24" ht="15.75" thickBot="1" x14ac:dyDescent="0.3">
      <c r="B28" s="36"/>
      <c r="C28" s="37"/>
      <c r="D28" s="37"/>
      <c r="E28" s="37">
        <v>2020</v>
      </c>
      <c r="F28" s="38" t="s">
        <v>109</v>
      </c>
      <c r="G28" s="37"/>
      <c r="H28" s="37"/>
      <c r="I28" s="37">
        <v>2021</v>
      </c>
      <c r="J28" s="38" t="s">
        <v>132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7"/>
      <c r="V28" s="7"/>
      <c r="W28" s="5"/>
      <c r="X28" s="5"/>
    </row>
    <row r="29" spans="2:24" ht="15.75" thickBot="1" x14ac:dyDescent="0.3">
      <c r="B29" s="121" t="s">
        <v>69</v>
      </c>
      <c r="C29" s="40">
        <f>C8</f>
        <v>257.00599999999997</v>
      </c>
      <c r="D29" s="53">
        <f>(C29*0.07)</f>
        <v>17.99042</v>
      </c>
      <c r="E29" s="86">
        <v>81.261399999999995</v>
      </c>
      <c r="F29" s="41">
        <f>D29/E29</f>
        <v>0.22138949119754275</v>
      </c>
      <c r="G29" s="81">
        <f>G8</f>
        <v>149.22145459999999</v>
      </c>
      <c r="H29" s="53">
        <f>(G29*0.07)</f>
        <v>10.445501822000001</v>
      </c>
      <c r="I29" s="119">
        <v>53.046999999999997</v>
      </c>
      <c r="J29" s="41">
        <f>H29/I29</f>
        <v>0.19691032145078893</v>
      </c>
      <c r="K29" s="17"/>
      <c r="L29" s="17"/>
      <c r="M29" s="17"/>
      <c r="N29" s="17"/>
      <c r="O29" s="17"/>
      <c r="P29" s="118"/>
      <c r="Q29" s="118"/>
      <c r="R29" s="17"/>
      <c r="S29" s="17"/>
      <c r="T29" s="17"/>
      <c r="U29" s="7"/>
      <c r="V29" s="7"/>
      <c r="W29" s="5"/>
      <c r="X29" s="5"/>
    </row>
    <row r="30" spans="2:24" ht="15.75" thickBot="1" x14ac:dyDescent="0.3">
      <c r="B30" s="42" t="s">
        <v>0</v>
      </c>
      <c r="C30" s="40">
        <f t="shared" ref="C30:C40" si="4">C9</f>
        <v>151.41299999999998</v>
      </c>
      <c r="D30" s="53">
        <f t="shared" ref="D30:D40" si="5">(C30*0.07)</f>
        <v>10.59891</v>
      </c>
      <c r="E30" s="86">
        <v>80.023099999999999</v>
      </c>
      <c r="F30" s="41">
        <f t="shared" ref="F30:F40" si="6">D30/E30</f>
        <v>0.13244813060228858</v>
      </c>
      <c r="G30" s="81">
        <f t="shared" ref="G30:G40" si="7">G9</f>
        <v>217.94570460000006</v>
      </c>
      <c r="H30" s="53">
        <f t="shared" ref="H30:H40" si="8">(G30*0.07)</f>
        <v>15.256199322000006</v>
      </c>
      <c r="I30" s="120">
        <v>113.532</v>
      </c>
      <c r="J30" s="41">
        <f t="shared" ref="J30:J40" si="9">H30/I30</f>
        <v>0.13437796675827085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7"/>
      <c r="V30" s="7"/>
      <c r="W30" s="5"/>
      <c r="X30" s="5"/>
    </row>
    <row r="31" spans="2:24" ht="15.75" thickBot="1" x14ac:dyDescent="0.3">
      <c r="B31" s="42" t="s">
        <v>1</v>
      </c>
      <c r="C31" s="40">
        <f t="shared" si="4"/>
        <v>237.94499999999999</v>
      </c>
      <c r="D31" s="53">
        <f t="shared" si="5"/>
        <v>16.65615</v>
      </c>
      <c r="E31" s="86">
        <v>93.3005</v>
      </c>
      <c r="F31" s="41">
        <f t="shared" si="6"/>
        <v>0.17852155133145053</v>
      </c>
      <c r="G31" s="81">
        <f t="shared" si="7"/>
        <v>254.74463839999999</v>
      </c>
      <c r="H31" s="53">
        <f t="shared" si="8"/>
        <v>17.832124688</v>
      </c>
      <c r="I31" s="120">
        <v>116.65</v>
      </c>
      <c r="J31" s="41">
        <f t="shared" si="9"/>
        <v>0.15286862141448779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7"/>
      <c r="V31" s="7"/>
      <c r="W31" s="5"/>
      <c r="X31" s="5"/>
    </row>
    <row r="32" spans="2:24" ht="15.75" thickBot="1" x14ac:dyDescent="0.3">
      <c r="B32" s="42" t="s">
        <v>2</v>
      </c>
      <c r="C32" s="40">
        <f t="shared" si="4"/>
        <v>233.22900000000001</v>
      </c>
      <c r="D32" s="53">
        <f t="shared" si="5"/>
        <v>16.326030000000003</v>
      </c>
      <c r="E32" s="86">
        <v>49.113199999999999</v>
      </c>
      <c r="F32" s="41">
        <f t="shared" si="6"/>
        <v>0.33241633613773902</v>
      </c>
      <c r="G32" s="81">
        <f t="shared" si="7"/>
        <v>244.5373596</v>
      </c>
      <c r="H32" s="53">
        <f t="shared" si="8"/>
        <v>17.117615172000001</v>
      </c>
      <c r="I32" s="86">
        <v>81.661000000000001</v>
      </c>
      <c r="J32" s="41">
        <f t="shared" si="9"/>
        <v>0.20961799600788628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7"/>
      <c r="V32" s="7"/>
      <c r="W32" s="5"/>
      <c r="X32" s="5"/>
    </row>
    <row r="33" spans="2:24" ht="15.75" thickBot="1" x14ac:dyDescent="0.3">
      <c r="B33" s="42" t="s">
        <v>70</v>
      </c>
      <c r="C33" s="40">
        <f t="shared" si="4"/>
        <v>100.191</v>
      </c>
      <c r="D33" s="53">
        <f t="shared" si="5"/>
        <v>7.013370000000001</v>
      </c>
      <c r="E33" s="86">
        <v>49.391500000000001</v>
      </c>
      <c r="F33" s="41">
        <f t="shared" si="6"/>
        <v>0.1419954850530962</v>
      </c>
      <c r="G33" s="81">
        <f t="shared" si="7"/>
        <v>248.43730999999997</v>
      </c>
      <c r="H33" s="53">
        <f t="shared" si="8"/>
        <v>17.390611700000001</v>
      </c>
      <c r="I33" s="86">
        <v>98.822999999999993</v>
      </c>
      <c r="J33" s="41">
        <f t="shared" si="9"/>
        <v>0.1759773706525809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7"/>
      <c r="V33" s="7"/>
      <c r="W33" s="5"/>
      <c r="X33" s="5"/>
    </row>
    <row r="34" spans="2:24" ht="15.75" thickBot="1" x14ac:dyDescent="0.3">
      <c r="B34" s="42" t="s">
        <v>3</v>
      </c>
      <c r="C34" s="40">
        <f t="shared" si="4"/>
        <v>178.76700000000002</v>
      </c>
      <c r="D34" s="53">
        <f t="shared" si="5"/>
        <v>12.513690000000002</v>
      </c>
      <c r="E34" s="86">
        <v>109.46730000000001</v>
      </c>
      <c r="F34" s="41">
        <f t="shared" si="6"/>
        <v>0.11431441170102853</v>
      </c>
      <c r="G34" s="81">
        <f t="shared" si="7"/>
        <v>131.34416820000001</v>
      </c>
      <c r="H34" s="53">
        <f t="shared" si="8"/>
        <v>9.1940917740000021</v>
      </c>
      <c r="I34" s="86">
        <v>120.896</v>
      </c>
      <c r="J34" s="41">
        <f t="shared" si="9"/>
        <v>7.6049594477898372E-2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7"/>
      <c r="V34" s="7"/>
      <c r="W34" s="5"/>
      <c r="X34" s="5"/>
    </row>
    <row r="35" spans="2:24" ht="15.75" thickBot="1" x14ac:dyDescent="0.3">
      <c r="B35" s="42" t="s">
        <v>4</v>
      </c>
      <c r="C35" s="40">
        <f t="shared" si="4"/>
        <v>191.18799999999999</v>
      </c>
      <c r="D35" s="53">
        <f t="shared" si="5"/>
        <v>13.38316</v>
      </c>
      <c r="E35" s="86">
        <v>82.664899999999989</v>
      </c>
      <c r="F35" s="41">
        <f t="shared" si="6"/>
        <v>0.16189652440152957</v>
      </c>
      <c r="G35" s="81">
        <f t="shared" si="7"/>
        <v>240.41755859999995</v>
      </c>
      <c r="H35" s="53">
        <f t="shared" si="8"/>
        <v>16.829229101999999</v>
      </c>
      <c r="I35" s="86">
        <v>98</v>
      </c>
      <c r="J35" s="41">
        <f t="shared" si="9"/>
        <v>0.17172682757142857</v>
      </c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7"/>
      <c r="V35" s="7"/>
      <c r="W35" s="5"/>
      <c r="X35" s="5"/>
    </row>
    <row r="36" spans="2:24" ht="15.75" thickBot="1" x14ac:dyDescent="0.3">
      <c r="B36" s="42" t="s">
        <v>71</v>
      </c>
      <c r="C36" s="40">
        <f t="shared" si="4"/>
        <v>242.87499999999997</v>
      </c>
      <c r="D36" s="53">
        <f t="shared" si="5"/>
        <v>17.001249999999999</v>
      </c>
      <c r="E36" s="86">
        <v>80.176600000000008</v>
      </c>
      <c r="F36" s="41">
        <f t="shared" si="6"/>
        <v>0.21204753007735422</v>
      </c>
      <c r="G36" s="81">
        <f t="shared" si="7"/>
        <v>239.17653599999994</v>
      </c>
      <c r="H36" s="53">
        <f t="shared" si="8"/>
        <v>16.742357519999999</v>
      </c>
      <c r="I36" s="86">
        <v>94.338999999999999</v>
      </c>
      <c r="J36" s="41">
        <f t="shared" si="9"/>
        <v>0.17747016101506269</v>
      </c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7"/>
      <c r="V36" s="7"/>
      <c r="W36" s="5"/>
      <c r="X36" s="5"/>
    </row>
    <row r="37" spans="2:24" ht="15.75" thickBot="1" x14ac:dyDescent="0.3">
      <c r="B37" s="42" t="s">
        <v>72</v>
      </c>
      <c r="C37" s="40">
        <f t="shared" si="4"/>
        <v>237.971</v>
      </c>
      <c r="D37" s="53">
        <f t="shared" si="5"/>
        <v>16.657970000000002</v>
      </c>
      <c r="E37" s="86">
        <v>130.9957</v>
      </c>
      <c r="F37" s="41">
        <f t="shared" si="6"/>
        <v>0.12716425042959428</v>
      </c>
      <c r="G37" s="81">
        <f t="shared" si="7"/>
        <v>220.86755459999995</v>
      </c>
      <c r="H37" s="53">
        <f t="shared" si="8"/>
        <v>15.460728821999998</v>
      </c>
      <c r="I37" s="86">
        <v>115.953</v>
      </c>
      <c r="J37" s="41">
        <f t="shared" si="9"/>
        <v>0.13333616915474372</v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7"/>
      <c r="V37" s="7"/>
      <c r="W37" s="5"/>
      <c r="X37" s="5"/>
    </row>
    <row r="38" spans="2:24" ht="15.75" thickBot="1" x14ac:dyDescent="0.3">
      <c r="B38" s="42" t="s">
        <v>5</v>
      </c>
      <c r="C38" s="40">
        <f t="shared" si="4"/>
        <v>250.089</v>
      </c>
      <c r="D38" s="53">
        <f t="shared" si="5"/>
        <v>17.506230000000002</v>
      </c>
      <c r="E38" s="86">
        <v>106.592</v>
      </c>
      <c r="F38" s="41">
        <f t="shared" si="6"/>
        <v>0.16423587135995199</v>
      </c>
      <c r="G38" s="81">
        <f t="shared" si="7"/>
        <v>145.59643059999999</v>
      </c>
      <c r="H38" s="53">
        <f t="shared" si="8"/>
        <v>10.191750142</v>
      </c>
      <c r="I38" s="86">
        <v>104.99299999999999</v>
      </c>
      <c r="J38" s="41">
        <f t="shared" si="9"/>
        <v>9.7070758450563371E-2</v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7"/>
      <c r="V38" s="7"/>
      <c r="W38" s="5"/>
      <c r="X38" s="5"/>
    </row>
    <row r="39" spans="2:24" ht="15.75" thickBot="1" x14ac:dyDescent="0.3">
      <c r="B39" s="42" t="s">
        <v>6</v>
      </c>
      <c r="C39" s="40">
        <f t="shared" si="4"/>
        <v>94.403000000000006</v>
      </c>
      <c r="D39" s="53">
        <f t="shared" si="5"/>
        <v>6.6082100000000015</v>
      </c>
      <c r="E39" s="86">
        <v>98.965899999999991</v>
      </c>
      <c r="F39" s="41">
        <f t="shared" si="6"/>
        <v>6.6772595409125793E-2</v>
      </c>
      <c r="G39" s="81">
        <f t="shared" si="7"/>
        <v>229.59696239999994</v>
      </c>
      <c r="H39" s="53">
        <f t="shared" si="8"/>
        <v>16.071787367999999</v>
      </c>
      <c r="I39" s="86">
        <v>106.17</v>
      </c>
      <c r="J39" s="41">
        <f t="shared" si="9"/>
        <v>0.15137785973438822</v>
      </c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7"/>
      <c r="V39" s="7"/>
      <c r="W39" s="5"/>
      <c r="X39" s="5"/>
    </row>
    <row r="40" spans="2:24" ht="15.75" thickBot="1" x14ac:dyDescent="0.3">
      <c r="B40" s="122" t="s">
        <v>7</v>
      </c>
      <c r="C40" s="40">
        <f t="shared" si="4"/>
        <v>43.051000000000002</v>
      </c>
      <c r="D40" s="53">
        <f t="shared" si="5"/>
        <v>3.0135700000000005</v>
      </c>
      <c r="E40" s="86">
        <v>109.836</v>
      </c>
      <c r="F40" s="41">
        <f t="shared" si="6"/>
        <v>2.7436996977311633E-2</v>
      </c>
      <c r="G40" s="81">
        <f t="shared" si="7"/>
        <v>258.5707476</v>
      </c>
      <c r="H40" s="53">
        <f t="shared" si="8"/>
        <v>18.099952332000001</v>
      </c>
      <c r="I40" s="86">
        <v>85.069000000000003</v>
      </c>
      <c r="J40" s="41">
        <f t="shared" si="9"/>
        <v>0.21276789820028447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7"/>
      <c r="V40" s="7"/>
      <c r="W40" s="5"/>
      <c r="X40" s="5"/>
    </row>
    <row r="41" spans="2:24" ht="15.75" thickBot="1" x14ac:dyDescent="0.3">
      <c r="B41" s="44"/>
      <c r="C41" s="45">
        <f>SUM(C29:C40)</f>
        <v>2218.1279999999997</v>
      </c>
      <c r="D41" s="46">
        <f>SUM(D29:D40)</f>
        <v>155.26895999999999</v>
      </c>
      <c r="E41" s="46">
        <f>SUM(E29:E40)</f>
        <v>1071.7881</v>
      </c>
      <c r="F41" s="37">
        <f>D41/E41</f>
        <v>0.14486908373026347</v>
      </c>
      <c r="G41" s="114">
        <f>SUM(G29:G40)</f>
        <v>2580.4564252</v>
      </c>
      <c r="H41" s="114">
        <f>SUM(H29:H40)</f>
        <v>180.63194976400001</v>
      </c>
      <c r="I41" s="114">
        <f>SUM(I29:I40)</f>
        <v>1189.133</v>
      </c>
      <c r="J41" s="37">
        <f>H41/I41</f>
        <v>0.15190222604536247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7"/>
      <c r="V41" s="7"/>
      <c r="W41" s="5"/>
      <c r="X41" s="5"/>
    </row>
    <row r="42" spans="2:24" x14ac:dyDescent="0.25">
      <c r="B42" s="16"/>
      <c r="C42" s="17"/>
      <c r="D42" s="26"/>
      <c r="E42" s="2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7"/>
      <c r="V42" s="7"/>
      <c r="W42" s="5"/>
      <c r="X42" s="5"/>
    </row>
    <row r="43" spans="2:24" x14ac:dyDescent="0.25">
      <c r="B43" s="16"/>
      <c r="C43" s="17"/>
      <c r="D43" s="17"/>
      <c r="E43" s="17"/>
      <c r="F43" s="17"/>
      <c r="G43" s="17"/>
      <c r="H43" s="17"/>
      <c r="I43" s="73" t="s">
        <v>80</v>
      </c>
      <c r="J43" s="75">
        <f>((J41/F41)*100)-100</f>
        <v>4.8548262569218821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7"/>
      <c r="V43" s="7"/>
      <c r="W43" s="5"/>
      <c r="X43" s="5"/>
    </row>
    <row r="44" spans="2:24" x14ac:dyDescent="0.25"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</row>
    <row r="46" spans="2:24" ht="30" customHeight="1" x14ac:dyDescent="0.25">
      <c r="C46" s="9" t="s">
        <v>18</v>
      </c>
      <c r="D46" s="135" t="s">
        <v>12</v>
      </c>
      <c r="E46" s="135"/>
      <c r="F46" s="152" t="s">
        <v>19</v>
      </c>
      <c r="G46" s="153"/>
      <c r="H46" s="135" t="s">
        <v>13</v>
      </c>
      <c r="I46" s="135"/>
    </row>
    <row r="47" spans="2:24" x14ac:dyDescent="0.25">
      <c r="B47" s="3" t="s">
        <v>14</v>
      </c>
      <c r="C47" s="109">
        <f>SUM(H8:H10)/SUM(I8:I10)</f>
        <v>0.23215742501278441</v>
      </c>
      <c r="D47" s="161">
        <v>0.23400000000000001</v>
      </c>
      <c r="E47" s="161"/>
      <c r="F47" s="148">
        <f>(H29+H30+H31)/(I29+I30+I31)</f>
        <v>0.153705396806118</v>
      </c>
      <c r="G47" s="149"/>
      <c r="H47" s="161">
        <v>0.121</v>
      </c>
      <c r="I47" s="161"/>
    </row>
    <row r="48" spans="2:24" x14ac:dyDescent="0.25">
      <c r="B48" s="3" t="s">
        <v>15</v>
      </c>
      <c r="C48" s="109">
        <f>SUM(H8:H13)/SUM(I8:I13)</f>
        <v>0.2333695217396119</v>
      </c>
      <c r="D48" s="161">
        <v>0.23400000000000001</v>
      </c>
      <c r="E48" s="161"/>
      <c r="F48" s="148">
        <f>(H29+H30+H31+H32+H33+H34)/(I29+I30+I31+I32+I33+I34)</f>
        <v>0.14922135047185386</v>
      </c>
      <c r="G48" s="149"/>
      <c r="H48" s="161">
        <v>0.121</v>
      </c>
      <c r="I48" s="161"/>
    </row>
    <row r="49" spans="2:24" x14ac:dyDescent="0.25">
      <c r="B49" s="3" t="s">
        <v>16</v>
      </c>
      <c r="C49" s="109">
        <f>SUM(H8:H16)/SUM(I8:I16)</f>
        <v>0.22805262634061341</v>
      </c>
      <c r="D49" s="161">
        <v>0.23400000000000001</v>
      </c>
      <c r="E49" s="161"/>
      <c r="F49" s="148">
        <f>(H29+H30+H31+H32+H33+H34+H35+H36+H37)/(I29+I30+I31+I32+I33+I34+I35+I36+I37)</f>
        <v>0.15261317875329963</v>
      </c>
      <c r="G49" s="149"/>
      <c r="H49" s="161">
        <v>0.121</v>
      </c>
      <c r="I49" s="161"/>
    </row>
    <row r="50" spans="2:24" x14ac:dyDescent="0.25">
      <c r="B50" s="8">
        <v>2020</v>
      </c>
      <c r="C50" s="109">
        <f>SUM(H8:H19)/SUM(I8:I19)</f>
        <v>0.23173018795523223</v>
      </c>
      <c r="D50" s="161">
        <v>0.23400000000000001</v>
      </c>
      <c r="E50" s="161"/>
      <c r="F50" s="148">
        <f>H41/I41</f>
        <v>0.15190222604536247</v>
      </c>
      <c r="G50" s="149"/>
      <c r="H50" s="161">
        <v>0.121</v>
      </c>
      <c r="I50" s="161"/>
    </row>
    <row r="51" spans="2:24" x14ac:dyDescent="0.25">
      <c r="B51" s="8"/>
    </row>
    <row r="52" spans="2:24" x14ac:dyDescent="0.25">
      <c r="E52" s="1">
        <v>0.23400000000000001</v>
      </c>
      <c r="H52" s="1">
        <v>8.4000000000000005E-2</v>
      </c>
    </row>
    <row r="53" spans="2:24" x14ac:dyDescent="0.25">
      <c r="B53" s="159" t="s">
        <v>59</v>
      </c>
      <c r="C53" s="159"/>
      <c r="D53" s="159"/>
      <c r="E53" s="159"/>
      <c r="F53" s="159"/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59"/>
    </row>
    <row r="54" spans="2:24" ht="15.75" thickBot="1" x14ac:dyDescent="0.3"/>
    <row r="55" spans="2:24" ht="15" customHeight="1" thickTop="1" thickBot="1" x14ac:dyDescent="0.3">
      <c r="B55" s="28"/>
      <c r="C55" s="30"/>
      <c r="D55" s="30"/>
      <c r="E55" s="29">
        <v>2020</v>
      </c>
      <c r="F55" s="32"/>
      <c r="G55" s="30"/>
      <c r="H55" s="30"/>
      <c r="I55" s="29">
        <v>2021</v>
      </c>
      <c r="J55" s="32"/>
      <c r="W55" s="5"/>
      <c r="X55" s="5"/>
    </row>
    <row r="56" spans="2:24" ht="28.5" customHeight="1" x14ac:dyDescent="0.25">
      <c r="B56" s="33" t="s">
        <v>64</v>
      </c>
      <c r="C56" s="59" t="s">
        <v>65</v>
      </c>
      <c r="D56" s="116" t="s">
        <v>66</v>
      </c>
      <c r="E56" s="34" t="s">
        <v>67</v>
      </c>
      <c r="F56" s="34" t="s">
        <v>74</v>
      </c>
      <c r="G56" s="59" t="s">
        <v>65</v>
      </c>
      <c r="H56" s="116" t="s">
        <v>66</v>
      </c>
      <c r="I56" s="34" t="s">
        <v>67</v>
      </c>
      <c r="J56" s="34" t="s">
        <v>74</v>
      </c>
      <c r="K56" s="107"/>
      <c r="L56" s="107"/>
      <c r="M56" s="113"/>
      <c r="N56" s="113"/>
      <c r="W56" s="5"/>
      <c r="X56" s="5"/>
    </row>
    <row r="57" spans="2:24" x14ac:dyDescent="0.25">
      <c r="B57" s="33"/>
      <c r="C57" s="59" t="s">
        <v>105</v>
      </c>
      <c r="D57" s="33" t="s">
        <v>133</v>
      </c>
      <c r="E57" s="34" t="s">
        <v>106</v>
      </c>
      <c r="F57" s="34" t="s">
        <v>75</v>
      </c>
      <c r="G57" s="59" t="s">
        <v>134</v>
      </c>
      <c r="H57" s="33" t="s">
        <v>135</v>
      </c>
      <c r="I57" s="34" t="s">
        <v>131</v>
      </c>
      <c r="J57" s="34" t="s">
        <v>75</v>
      </c>
      <c r="K57" s="108"/>
      <c r="L57" s="108"/>
      <c r="M57" s="113"/>
      <c r="N57" s="113"/>
      <c r="W57" s="5"/>
      <c r="X57" s="5"/>
    </row>
    <row r="58" spans="2:24" ht="15.75" thickBot="1" x14ac:dyDescent="0.3">
      <c r="B58" s="36"/>
      <c r="C58" s="60"/>
      <c r="D58" s="117"/>
      <c r="E58" s="37"/>
      <c r="F58" s="37" t="s">
        <v>107</v>
      </c>
      <c r="G58" s="60"/>
      <c r="H58" s="117"/>
      <c r="I58" s="37"/>
      <c r="J58" s="37" t="s">
        <v>136</v>
      </c>
      <c r="K58" s="108"/>
      <c r="L58" s="108"/>
      <c r="M58" s="113"/>
      <c r="N58" s="113"/>
      <c r="W58" s="5"/>
      <c r="X58" s="5"/>
    </row>
    <row r="59" spans="2:24" ht="15.75" thickBot="1" x14ac:dyDescent="0.3">
      <c r="B59" s="39" t="s">
        <v>69</v>
      </c>
      <c r="C59" s="90">
        <v>333705</v>
      </c>
      <c r="D59" s="90">
        <f>(C59*0.9)</f>
        <v>300334.5</v>
      </c>
      <c r="E59" s="82">
        <v>1047.4069999999999</v>
      </c>
      <c r="F59" s="89">
        <f>(D59/E59)</f>
        <v>286.74097079740733</v>
      </c>
      <c r="G59" s="81">
        <v>210539</v>
      </c>
      <c r="H59" s="90">
        <f>(G59*0.9)</f>
        <v>189485.1</v>
      </c>
      <c r="I59" s="82">
        <f>I8</f>
        <v>465.80099999999999</v>
      </c>
      <c r="J59" s="89">
        <f>(H59/I59)</f>
        <v>406.79410306117853</v>
      </c>
      <c r="K59" s="110"/>
      <c r="L59" s="108"/>
      <c r="M59" s="113"/>
      <c r="N59" s="113"/>
      <c r="W59" s="5"/>
      <c r="X59" s="5"/>
    </row>
    <row r="60" spans="2:24" ht="15.75" thickBot="1" x14ac:dyDescent="0.3">
      <c r="B60" s="39" t="s">
        <v>0</v>
      </c>
      <c r="C60" s="90">
        <v>228019</v>
      </c>
      <c r="D60" s="90">
        <f t="shared" ref="D60:D70" si="10">(C60*0.9)</f>
        <v>205217.1</v>
      </c>
      <c r="E60" s="82">
        <v>472.09700000000004</v>
      </c>
      <c r="F60" s="89">
        <f t="shared" ref="F60:F69" si="11">(D60/E60)</f>
        <v>434.69265850026579</v>
      </c>
      <c r="G60" s="81">
        <v>295177</v>
      </c>
      <c r="H60" s="90">
        <f t="shared" ref="H60:H70" si="12">(G60*0.9)</f>
        <v>265659.3</v>
      </c>
      <c r="I60" s="82">
        <f t="shared" ref="I60:I70" si="13">I9</f>
        <v>968.70600000000002</v>
      </c>
      <c r="J60" s="89">
        <f t="shared" ref="J60:J68" si="14">(H60/I60)</f>
        <v>274.24141070665399</v>
      </c>
      <c r="K60" s="110"/>
      <c r="L60" s="108"/>
      <c r="M60" s="113"/>
      <c r="N60" s="113"/>
      <c r="W60" s="5"/>
      <c r="X60" s="5"/>
    </row>
    <row r="61" spans="2:24" ht="15.75" thickBot="1" x14ac:dyDescent="0.3">
      <c r="B61" s="39" t="s">
        <v>1</v>
      </c>
      <c r="C61" s="90">
        <v>303637</v>
      </c>
      <c r="D61" s="90">
        <f t="shared" si="10"/>
        <v>273273.3</v>
      </c>
      <c r="E61" s="82">
        <v>976.6099999999999</v>
      </c>
      <c r="F61" s="89">
        <f t="shared" si="11"/>
        <v>279.81824884037644</v>
      </c>
      <c r="G61" s="81">
        <v>323649</v>
      </c>
      <c r="H61" s="90">
        <f t="shared" si="12"/>
        <v>291284.10000000003</v>
      </c>
      <c r="I61" s="82">
        <f t="shared" si="13"/>
        <v>1056.8109999999999</v>
      </c>
      <c r="J61" s="89">
        <f t="shared" si="14"/>
        <v>275.62553758429846</v>
      </c>
      <c r="K61" s="108"/>
      <c r="L61" s="108"/>
      <c r="M61" s="113"/>
      <c r="N61" s="113"/>
      <c r="W61" s="5"/>
      <c r="X61" s="5"/>
    </row>
    <row r="62" spans="2:24" ht="15.75" thickBot="1" x14ac:dyDescent="0.3">
      <c r="B62" s="39" t="s">
        <v>2</v>
      </c>
      <c r="C62" s="90">
        <v>284490</v>
      </c>
      <c r="D62" s="90">
        <f t="shared" si="10"/>
        <v>256041</v>
      </c>
      <c r="E62" s="82">
        <v>942.91899999999998</v>
      </c>
      <c r="F62" s="89">
        <f t="shared" si="11"/>
        <v>271.54082164003484</v>
      </c>
      <c r="G62" s="90">
        <v>318673</v>
      </c>
      <c r="H62" s="90">
        <f t="shared" si="12"/>
        <v>286805.7</v>
      </c>
      <c r="I62" s="82">
        <f t="shared" si="13"/>
        <v>1031.4459999999999</v>
      </c>
      <c r="J62" s="89">
        <f t="shared" si="14"/>
        <v>278.06176959336699</v>
      </c>
      <c r="K62" s="108"/>
      <c r="L62" s="108"/>
      <c r="M62" s="113"/>
      <c r="N62" s="113"/>
      <c r="W62" s="5"/>
      <c r="X62" s="5"/>
    </row>
    <row r="63" spans="2:24" ht="15.75" thickBot="1" x14ac:dyDescent="0.3">
      <c r="B63" s="39" t="s">
        <v>70</v>
      </c>
      <c r="C63" s="90">
        <v>171682</v>
      </c>
      <c r="D63" s="90">
        <f t="shared" si="10"/>
        <v>154513.80000000002</v>
      </c>
      <c r="E63" s="82">
        <v>163.702</v>
      </c>
      <c r="F63" s="89">
        <f t="shared" si="11"/>
        <v>943.87240229196971</v>
      </c>
      <c r="G63" s="90">
        <v>286469</v>
      </c>
      <c r="H63" s="90">
        <f t="shared" si="12"/>
        <v>257822.1</v>
      </c>
      <c r="I63" s="82">
        <f t="shared" si="13"/>
        <v>1042.576</v>
      </c>
      <c r="J63" s="89">
        <f t="shared" si="14"/>
        <v>247.29333880695509</v>
      </c>
      <c r="K63" s="108"/>
      <c r="L63" s="108"/>
      <c r="M63" s="113"/>
      <c r="N63" s="113"/>
      <c r="W63" s="5"/>
      <c r="X63" s="5"/>
    </row>
    <row r="64" spans="2:24" ht="15.75" thickBot="1" x14ac:dyDescent="0.3">
      <c r="B64" s="39" t="s">
        <v>3</v>
      </c>
      <c r="C64" s="90">
        <v>230146</v>
      </c>
      <c r="D64" s="90">
        <f t="shared" si="10"/>
        <v>207131.4</v>
      </c>
      <c r="E64" s="82">
        <v>681.28499999999997</v>
      </c>
      <c r="F64" s="89">
        <f t="shared" si="11"/>
        <v>304.03047182897024</v>
      </c>
      <c r="G64" s="90">
        <v>218595</v>
      </c>
      <c r="H64" s="90">
        <f t="shared" si="12"/>
        <v>196735.5</v>
      </c>
      <c r="I64" s="82">
        <f t="shared" si="13"/>
        <v>401.00900000000001</v>
      </c>
      <c r="J64" s="89">
        <f t="shared" si="14"/>
        <v>490.60120845168063</v>
      </c>
      <c r="K64" s="108"/>
      <c r="L64" s="108"/>
      <c r="M64" s="113"/>
      <c r="N64" s="113"/>
      <c r="W64" s="5"/>
      <c r="X64" s="5"/>
    </row>
    <row r="65" spans="2:24" ht="15.75" thickBot="1" x14ac:dyDescent="0.3">
      <c r="B65" s="39" t="s">
        <v>4</v>
      </c>
      <c r="C65" s="90">
        <v>288930</v>
      </c>
      <c r="D65" s="90">
        <f t="shared" si="10"/>
        <v>260037</v>
      </c>
      <c r="E65" s="82">
        <v>1024.9690000000001</v>
      </c>
      <c r="F65" s="89">
        <f t="shared" si="11"/>
        <v>253.70230709416577</v>
      </c>
      <c r="G65" s="90">
        <v>279096</v>
      </c>
      <c r="H65" s="90">
        <f t="shared" si="12"/>
        <v>251186.4</v>
      </c>
      <c r="I65" s="82">
        <f t="shared" si="13"/>
        <v>1040.1980000000001</v>
      </c>
      <c r="J65" s="89">
        <f t="shared" si="14"/>
        <v>241.47941065066456</v>
      </c>
      <c r="K65" s="110"/>
      <c r="L65" s="108"/>
      <c r="M65" s="113"/>
      <c r="N65" s="113"/>
      <c r="W65" s="5"/>
      <c r="X65" s="5"/>
    </row>
    <row r="66" spans="2:24" ht="15.75" thickBot="1" x14ac:dyDescent="0.3">
      <c r="B66" s="39" t="s">
        <v>71</v>
      </c>
      <c r="C66" s="90">
        <v>324837</v>
      </c>
      <c r="D66" s="90">
        <f t="shared" si="10"/>
        <v>292353.3</v>
      </c>
      <c r="E66" s="82">
        <v>1023.6100000000001</v>
      </c>
      <c r="F66" s="89">
        <f t="shared" si="11"/>
        <v>285.61004679516606</v>
      </c>
      <c r="G66" s="90">
        <v>287950</v>
      </c>
      <c r="H66" s="90">
        <f t="shared" si="12"/>
        <v>259155</v>
      </c>
      <c r="I66" s="82">
        <f t="shared" si="13"/>
        <v>1029.8339999999998</v>
      </c>
      <c r="J66" s="89">
        <f t="shared" si="14"/>
        <v>251.64735287434678</v>
      </c>
      <c r="K66" s="110"/>
      <c r="L66" s="108"/>
      <c r="M66" s="113"/>
      <c r="N66" s="113"/>
      <c r="W66" s="5"/>
      <c r="X66" s="5"/>
    </row>
    <row r="67" spans="2:24" ht="15.75" thickBot="1" x14ac:dyDescent="0.3">
      <c r="B67" s="39" t="s">
        <v>72</v>
      </c>
      <c r="C67" s="90">
        <v>310023</v>
      </c>
      <c r="D67" s="90">
        <f t="shared" si="10"/>
        <v>279020.7</v>
      </c>
      <c r="E67" s="82">
        <v>990.4369999999999</v>
      </c>
      <c r="F67" s="89">
        <f t="shared" si="11"/>
        <v>281.71473803987539</v>
      </c>
      <c r="G67" s="90">
        <v>304134</v>
      </c>
      <c r="H67" s="90">
        <f t="shared" si="12"/>
        <v>273720.60000000003</v>
      </c>
      <c r="I67" s="82">
        <f t="shared" si="13"/>
        <v>902.24199999999996</v>
      </c>
      <c r="J67" s="89">
        <f t="shared" si="14"/>
        <v>303.37825106789535</v>
      </c>
      <c r="K67" s="110"/>
      <c r="L67" s="108"/>
      <c r="M67" s="113"/>
      <c r="N67" s="113"/>
      <c r="W67" s="5"/>
      <c r="X67" s="5"/>
    </row>
    <row r="68" spans="2:24" ht="15.75" thickBot="1" x14ac:dyDescent="0.3">
      <c r="B68" s="39" t="s">
        <v>5</v>
      </c>
      <c r="C68" s="90">
        <v>306036</v>
      </c>
      <c r="D68" s="90">
        <f t="shared" si="10"/>
        <v>275432.40000000002</v>
      </c>
      <c r="E68" s="82">
        <v>980.45699999999988</v>
      </c>
      <c r="F68" s="89">
        <f t="shared" si="11"/>
        <v>280.92246778798057</v>
      </c>
      <c r="G68" s="90">
        <v>213122</v>
      </c>
      <c r="H68" s="90">
        <f t="shared" si="12"/>
        <v>191809.80000000002</v>
      </c>
      <c r="I68" s="82">
        <f t="shared" si="13"/>
        <v>507.83600000000007</v>
      </c>
      <c r="J68" s="89">
        <f t="shared" si="14"/>
        <v>377.70028119314105</v>
      </c>
      <c r="K68" s="110"/>
      <c r="L68" s="108"/>
      <c r="M68" s="113"/>
      <c r="N68" s="113"/>
      <c r="W68" s="5"/>
      <c r="X68" s="5"/>
    </row>
    <row r="69" spans="2:24" ht="15.75" thickBot="1" x14ac:dyDescent="0.3">
      <c r="B69" s="39" t="s">
        <v>6</v>
      </c>
      <c r="C69" s="90">
        <v>179552</v>
      </c>
      <c r="D69" s="90">
        <f t="shared" si="10"/>
        <v>161596.80000000002</v>
      </c>
      <c r="E69" s="82">
        <v>139.56300000000002</v>
      </c>
      <c r="F69" s="89">
        <f t="shared" si="11"/>
        <v>1157.8770877668151</v>
      </c>
      <c r="G69" s="90">
        <v>270590</v>
      </c>
      <c r="H69" s="90">
        <f t="shared" si="12"/>
        <v>243531</v>
      </c>
      <c r="I69" s="82">
        <f t="shared" si="13"/>
        <v>825.49800000000005</v>
      </c>
      <c r="J69" s="89">
        <f>(H69/I69)</f>
        <v>295.0110115348553</v>
      </c>
      <c r="K69" s="110"/>
      <c r="L69" s="108"/>
      <c r="M69" s="113"/>
      <c r="N69" s="113"/>
      <c r="W69" s="5"/>
      <c r="X69" s="5"/>
    </row>
    <row r="70" spans="2:24" ht="15.75" thickBot="1" x14ac:dyDescent="0.3">
      <c r="B70" s="43" t="s">
        <v>7</v>
      </c>
      <c r="C70" s="90">
        <v>134772</v>
      </c>
      <c r="D70" s="90">
        <f t="shared" si="10"/>
        <v>121294.8</v>
      </c>
      <c r="E70" s="82">
        <v>0</v>
      </c>
      <c r="F70" s="89">
        <v>0</v>
      </c>
      <c r="G70" s="90">
        <v>292645</v>
      </c>
      <c r="H70" s="90">
        <f t="shared" si="12"/>
        <v>263380.5</v>
      </c>
      <c r="I70" s="82">
        <f t="shared" si="13"/>
        <v>1084.1579999999999</v>
      </c>
      <c r="J70" s="89">
        <f>(H70/I70)</f>
        <v>242.93553153691622</v>
      </c>
      <c r="K70" s="111"/>
      <c r="L70" s="112"/>
      <c r="M70" s="113"/>
      <c r="N70" s="113"/>
      <c r="U70" s="7"/>
      <c r="V70" s="7"/>
      <c r="W70" s="5"/>
      <c r="X70" s="5"/>
    </row>
    <row r="71" spans="2:24" ht="15.75" thickBot="1" x14ac:dyDescent="0.3">
      <c r="B71" s="44"/>
      <c r="C71" s="88">
        <f>SUM(C59:C70)</f>
        <v>3095829</v>
      </c>
      <c r="D71" s="88">
        <f t="shared" ref="D71:I71" si="15">SUM(D59:D70)</f>
        <v>2786246.0999999996</v>
      </c>
      <c r="E71" s="88">
        <f t="shared" si="15"/>
        <v>8443.0560000000005</v>
      </c>
      <c r="F71" s="88">
        <f t="shared" si="15"/>
        <v>4780.5222213830275</v>
      </c>
      <c r="G71" s="88">
        <f t="shared" si="15"/>
        <v>3300639</v>
      </c>
      <c r="H71" s="88">
        <f t="shared" si="15"/>
        <v>2970575.0999999996</v>
      </c>
      <c r="I71" s="88">
        <f t="shared" si="15"/>
        <v>10356.115</v>
      </c>
      <c r="J71" s="88">
        <f>SUM(J59:J70)</f>
        <v>3684.7692070619528</v>
      </c>
      <c r="K71" s="71" t="s">
        <v>89</v>
      </c>
      <c r="L71" s="72">
        <f>(J71-F71)/F71</f>
        <v>-0.22921199056869318</v>
      </c>
      <c r="M71" s="113"/>
      <c r="N71" s="113"/>
      <c r="U71" s="7"/>
      <c r="V71" s="7"/>
      <c r="W71" s="5"/>
      <c r="X71" s="5"/>
    </row>
    <row r="72" spans="2:24" ht="15.75" thickBot="1" x14ac:dyDescent="0.3">
      <c r="B72" s="61"/>
      <c r="C72" s="61"/>
      <c r="D72" s="62"/>
      <c r="E72" s="62"/>
      <c r="F72" s="61"/>
      <c r="G72" s="63"/>
      <c r="I72" s="62"/>
      <c r="J72" s="7"/>
      <c r="K72" s="7"/>
      <c r="L72" s="113"/>
      <c r="M72" s="113"/>
      <c r="N72" s="113"/>
      <c r="U72" s="7"/>
      <c r="V72" s="7"/>
      <c r="W72" s="5"/>
      <c r="X72" s="5"/>
    </row>
    <row r="73" spans="2:24" ht="17.25" thickTop="1" thickBot="1" x14ac:dyDescent="0.3">
      <c r="B73" s="28"/>
      <c r="C73" s="30"/>
      <c r="D73" s="30"/>
      <c r="E73" s="29">
        <v>2020</v>
      </c>
      <c r="F73" s="32"/>
      <c r="G73" s="30"/>
      <c r="H73" s="30"/>
      <c r="I73" s="29">
        <v>2021</v>
      </c>
      <c r="J73" s="32"/>
      <c r="K73" s="7"/>
      <c r="L73" s="7"/>
      <c r="M73" s="113"/>
      <c r="N73" s="113"/>
      <c r="U73" s="7"/>
      <c r="V73" s="7"/>
      <c r="W73" s="5"/>
      <c r="X73" s="5"/>
    </row>
    <row r="74" spans="2:24" x14ac:dyDescent="0.25">
      <c r="B74" s="33" t="s">
        <v>64</v>
      </c>
      <c r="C74" s="59" t="s">
        <v>65</v>
      </c>
      <c r="D74" s="34" t="s">
        <v>73</v>
      </c>
      <c r="E74" s="34" t="s">
        <v>97</v>
      </c>
      <c r="F74" s="34" t="s">
        <v>74</v>
      </c>
      <c r="G74" s="59" t="s">
        <v>65</v>
      </c>
      <c r="H74" s="34" t="s">
        <v>73</v>
      </c>
      <c r="I74" s="34" t="s">
        <v>97</v>
      </c>
      <c r="J74" s="34" t="s">
        <v>74</v>
      </c>
      <c r="K74" s="7"/>
      <c r="L74" s="7"/>
      <c r="M74" s="7"/>
      <c r="N74" s="7"/>
      <c r="U74" s="7"/>
      <c r="V74" s="7"/>
      <c r="W74" s="5"/>
      <c r="X74" s="5"/>
    </row>
    <row r="75" spans="2:24" x14ac:dyDescent="0.25">
      <c r="B75" s="33"/>
      <c r="C75" s="59" t="s">
        <v>105</v>
      </c>
      <c r="D75" s="34" t="s">
        <v>110</v>
      </c>
      <c r="E75" s="34" t="s">
        <v>106</v>
      </c>
      <c r="F75" s="34" t="s">
        <v>98</v>
      </c>
      <c r="G75" s="59" t="s">
        <v>134</v>
      </c>
      <c r="H75" s="34" t="s">
        <v>135</v>
      </c>
      <c r="I75" s="34" t="s">
        <v>131</v>
      </c>
      <c r="J75" s="34" t="s">
        <v>98</v>
      </c>
      <c r="K75" s="7"/>
      <c r="L75" s="7"/>
      <c r="M75" s="7"/>
      <c r="N75" s="7"/>
      <c r="U75" s="7"/>
      <c r="V75" s="7"/>
      <c r="W75" s="5"/>
      <c r="X75" s="5"/>
    </row>
    <row r="76" spans="2:24" ht="15.75" thickBot="1" x14ac:dyDescent="0.3">
      <c r="B76" s="36"/>
      <c r="C76" s="60"/>
      <c r="D76" s="37"/>
      <c r="E76" s="37"/>
      <c r="F76" s="37" t="s">
        <v>107</v>
      </c>
      <c r="G76" s="60"/>
      <c r="H76" s="37"/>
      <c r="I76" s="37"/>
      <c r="J76" s="37" t="s">
        <v>136</v>
      </c>
      <c r="K76" s="7"/>
      <c r="L76" s="7"/>
      <c r="M76" s="7"/>
      <c r="N76" s="7"/>
      <c r="U76" s="7"/>
      <c r="V76" s="7"/>
      <c r="W76" s="5"/>
      <c r="X76" s="5"/>
    </row>
    <row r="77" spans="2:24" ht="15.75" thickBot="1" x14ac:dyDescent="0.3">
      <c r="B77" s="39" t="s">
        <v>69</v>
      </c>
      <c r="C77" s="85">
        <f>C59</f>
        <v>333705</v>
      </c>
      <c r="D77" s="90">
        <f>(C77*0.1)</f>
        <v>33370.5</v>
      </c>
      <c r="E77" s="86">
        <f>E29</f>
        <v>81.261399999999995</v>
      </c>
      <c r="F77" s="89">
        <f>(D77/E77)</f>
        <v>410.6562279261741</v>
      </c>
      <c r="G77" s="90">
        <f t="shared" ref="G77:G88" si="16">G59</f>
        <v>210539</v>
      </c>
      <c r="H77" s="90">
        <f>(G77*0.1)</f>
        <v>21053.9</v>
      </c>
      <c r="I77" s="119">
        <f>I29</f>
        <v>53.046999999999997</v>
      </c>
      <c r="J77" s="89">
        <f>(H77/I77)</f>
        <v>396.8914358964692</v>
      </c>
      <c r="K77" s="7"/>
      <c r="L77" s="7"/>
      <c r="M77" s="7"/>
      <c r="N77" s="7"/>
      <c r="U77" s="7"/>
      <c r="V77" s="7"/>
      <c r="W77" s="5"/>
      <c r="X77" s="5"/>
    </row>
    <row r="78" spans="2:24" ht="15.75" thickBot="1" x14ac:dyDescent="0.3">
      <c r="B78" s="39" t="s">
        <v>0</v>
      </c>
      <c r="C78" s="85">
        <f t="shared" ref="C78:C88" si="17">C60</f>
        <v>228019</v>
      </c>
      <c r="D78" s="90">
        <f t="shared" ref="D78:D88" si="18">(C78*0.1)</f>
        <v>22801.9</v>
      </c>
      <c r="E78" s="86">
        <f t="shared" ref="E78:E88" si="19">E30</f>
        <v>80.023099999999999</v>
      </c>
      <c r="F78" s="89">
        <f t="shared" ref="F78:F88" si="20">(D78/E78)</f>
        <v>284.94147314962805</v>
      </c>
      <c r="G78" s="90">
        <f t="shared" si="16"/>
        <v>295177</v>
      </c>
      <c r="H78" s="90">
        <f t="shared" ref="H78:H88" si="21">(G78*0.1)</f>
        <v>29517.7</v>
      </c>
      <c r="I78" s="119">
        <f t="shared" ref="I78:I88" si="22">I30</f>
        <v>113.532</v>
      </c>
      <c r="J78" s="89">
        <f t="shared" ref="J78:J88" si="23">(H78/I78)</f>
        <v>259.99453898460348</v>
      </c>
      <c r="K78" s="7"/>
      <c r="L78" s="7"/>
      <c r="M78" s="7"/>
      <c r="N78" s="7"/>
      <c r="U78" s="7"/>
      <c r="V78" s="7"/>
      <c r="W78" s="5"/>
      <c r="X78" s="5"/>
    </row>
    <row r="79" spans="2:24" ht="15.75" thickBot="1" x14ac:dyDescent="0.3">
      <c r="B79" s="39" t="s">
        <v>1</v>
      </c>
      <c r="C79" s="85">
        <f t="shared" si="17"/>
        <v>303637</v>
      </c>
      <c r="D79" s="90">
        <f t="shared" si="18"/>
        <v>30363.7</v>
      </c>
      <c r="E79" s="86">
        <f t="shared" si="19"/>
        <v>93.3005</v>
      </c>
      <c r="F79" s="89">
        <f t="shared" si="20"/>
        <v>325.43984223021312</v>
      </c>
      <c r="G79" s="90">
        <f t="shared" si="16"/>
        <v>323649</v>
      </c>
      <c r="H79" s="90">
        <f t="shared" si="21"/>
        <v>32364.9</v>
      </c>
      <c r="I79" s="119">
        <f t="shared" si="22"/>
        <v>116.65</v>
      </c>
      <c r="J79" s="89">
        <f t="shared" si="23"/>
        <v>277.45306472353195</v>
      </c>
      <c r="K79" s="7"/>
      <c r="L79" s="7"/>
      <c r="M79" s="7"/>
      <c r="N79" s="7"/>
      <c r="U79" s="7"/>
      <c r="V79" s="7"/>
      <c r="W79" s="5"/>
      <c r="X79" s="5"/>
    </row>
    <row r="80" spans="2:24" ht="15.75" thickBot="1" x14ac:dyDescent="0.3">
      <c r="B80" s="39" t="s">
        <v>2</v>
      </c>
      <c r="C80" s="85">
        <f t="shared" si="17"/>
        <v>284490</v>
      </c>
      <c r="D80" s="90">
        <f t="shared" si="18"/>
        <v>28449</v>
      </c>
      <c r="E80" s="86">
        <f t="shared" si="19"/>
        <v>49.113199999999999</v>
      </c>
      <c r="F80" s="89">
        <f t="shared" si="20"/>
        <v>579.25364260524668</v>
      </c>
      <c r="G80" s="90">
        <f t="shared" si="16"/>
        <v>318673</v>
      </c>
      <c r="H80" s="90">
        <f t="shared" si="21"/>
        <v>31867.300000000003</v>
      </c>
      <c r="I80" s="119">
        <f t="shared" si="22"/>
        <v>81.661000000000001</v>
      </c>
      <c r="J80" s="89">
        <f t="shared" si="23"/>
        <v>390.2389145369271</v>
      </c>
      <c r="K80" s="7"/>
      <c r="L80" s="7"/>
      <c r="M80" s="7"/>
      <c r="N80" s="7"/>
      <c r="U80" s="7"/>
      <c r="V80" s="7"/>
      <c r="W80" s="5"/>
      <c r="X80" s="5"/>
    </row>
    <row r="81" spans="2:24" ht="15.75" thickBot="1" x14ac:dyDescent="0.3">
      <c r="B81" s="39" t="s">
        <v>70</v>
      </c>
      <c r="C81" s="85">
        <f t="shared" si="17"/>
        <v>171682</v>
      </c>
      <c r="D81" s="90">
        <f t="shared" si="18"/>
        <v>17168.2</v>
      </c>
      <c r="E81" s="86">
        <f t="shared" si="19"/>
        <v>49.391500000000001</v>
      </c>
      <c r="F81" s="89">
        <f t="shared" si="20"/>
        <v>347.59422167781906</v>
      </c>
      <c r="G81" s="90">
        <f t="shared" si="16"/>
        <v>286469</v>
      </c>
      <c r="H81" s="90">
        <f t="shared" si="21"/>
        <v>28646.9</v>
      </c>
      <c r="I81" s="119">
        <f t="shared" si="22"/>
        <v>98.822999999999993</v>
      </c>
      <c r="J81" s="89">
        <f t="shared" si="23"/>
        <v>289.88089817147835</v>
      </c>
      <c r="K81" s="7"/>
      <c r="L81" s="7"/>
      <c r="M81" s="7"/>
      <c r="N81" s="7"/>
      <c r="U81" s="7"/>
      <c r="V81" s="7"/>
      <c r="W81" s="5"/>
      <c r="X81" s="5"/>
    </row>
    <row r="82" spans="2:24" ht="15.75" thickBot="1" x14ac:dyDescent="0.3">
      <c r="B82" s="39" t="s">
        <v>3</v>
      </c>
      <c r="C82" s="85">
        <f t="shared" si="17"/>
        <v>230146</v>
      </c>
      <c r="D82" s="90">
        <f t="shared" si="18"/>
        <v>23014.600000000002</v>
      </c>
      <c r="E82" s="86">
        <f t="shared" si="19"/>
        <v>109.46730000000001</v>
      </c>
      <c r="F82" s="89">
        <f t="shared" si="20"/>
        <v>210.24177996534124</v>
      </c>
      <c r="G82" s="90">
        <f t="shared" si="16"/>
        <v>218595</v>
      </c>
      <c r="H82" s="90">
        <f t="shared" si="21"/>
        <v>21859.5</v>
      </c>
      <c r="I82" s="119">
        <f t="shared" si="22"/>
        <v>120.896</v>
      </c>
      <c r="J82" s="89">
        <f t="shared" si="23"/>
        <v>180.81243382742193</v>
      </c>
      <c r="K82" s="7"/>
      <c r="L82" s="7"/>
      <c r="M82" s="7"/>
      <c r="N82" s="7"/>
      <c r="U82" s="7"/>
      <c r="V82" s="7"/>
      <c r="W82" s="5"/>
      <c r="X82" s="5"/>
    </row>
    <row r="83" spans="2:24" ht="15.75" thickBot="1" x14ac:dyDescent="0.3">
      <c r="B83" s="39" t="s">
        <v>4</v>
      </c>
      <c r="C83" s="85">
        <f t="shared" si="17"/>
        <v>288930</v>
      </c>
      <c r="D83" s="90">
        <f t="shared" si="18"/>
        <v>28893</v>
      </c>
      <c r="E83" s="86">
        <f t="shared" si="19"/>
        <v>82.664899999999989</v>
      </c>
      <c r="F83" s="89">
        <f t="shared" si="20"/>
        <v>349.51956634557115</v>
      </c>
      <c r="G83" s="90">
        <f t="shared" si="16"/>
        <v>279096</v>
      </c>
      <c r="H83" s="90">
        <f t="shared" si="21"/>
        <v>27909.600000000002</v>
      </c>
      <c r="I83" s="119">
        <f t="shared" si="22"/>
        <v>98</v>
      </c>
      <c r="J83" s="89">
        <f t="shared" si="23"/>
        <v>284.7918367346939</v>
      </c>
      <c r="K83" s="7"/>
      <c r="L83" s="7"/>
      <c r="M83" s="7"/>
      <c r="N83" s="7"/>
      <c r="U83" s="7"/>
      <c r="V83" s="7"/>
      <c r="W83" s="5"/>
      <c r="X83" s="5"/>
    </row>
    <row r="84" spans="2:24" ht="15.75" thickBot="1" x14ac:dyDescent="0.3">
      <c r="B84" s="39" t="s">
        <v>71</v>
      </c>
      <c r="C84" s="85">
        <f t="shared" si="17"/>
        <v>324837</v>
      </c>
      <c r="D84" s="90">
        <f t="shared" si="18"/>
        <v>32483.7</v>
      </c>
      <c r="E84" s="86">
        <f t="shared" si="19"/>
        <v>80.176600000000008</v>
      </c>
      <c r="F84" s="89">
        <f t="shared" si="20"/>
        <v>405.15187723101252</v>
      </c>
      <c r="G84" s="90">
        <f t="shared" si="16"/>
        <v>287950</v>
      </c>
      <c r="H84" s="90">
        <f t="shared" si="21"/>
        <v>28795</v>
      </c>
      <c r="I84" s="119">
        <f t="shared" si="22"/>
        <v>94.338999999999999</v>
      </c>
      <c r="J84" s="89">
        <f t="shared" si="23"/>
        <v>305.22901451149579</v>
      </c>
      <c r="K84" s="7"/>
      <c r="L84" s="7"/>
      <c r="M84" s="7"/>
      <c r="N84" s="7"/>
      <c r="U84" s="7"/>
      <c r="V84" s="7"/>
      <c r="W84" s="5"/>
      <c r="X84" s="5"/>
    </row>
    <row r="85" spans="2:24" ht="15.75" thickBot="1" x14ac:dyDescent="0.3">
      <c r="B85" s="39" t="s">
        <v>72</v>
      </c>
      <c r="C85" s="85">
        <f t="shared" si="17"/>
        <v>310023</v>
      </c>
      <c r="D85" s="90">
        <f t="shared" si="18"/>
        <v>31002.300000000003</v>
      </c>
      <c r="E85" s="86">
        <f t="shared" si="19"/>
        <v>130.9957</v>
      </c>
      <c r="F85" s="89">
        <f t="shared" si="20"/>
        <v>236.66654706986569</v>
      </c>
      <c r="G85" s="90">
        <f t="shared" si="16"/>
        <v>304134</v>
      </c>
      <c r="H85" s="90">
        <f t="shared" si="21"/>
        <v>30413.4</v>
      </c>
      <c r="I85" s="119">
        <f t="shared" si="22"/>
        <v>115.953</v>
      </c>
      <c r="J85" s="89">
        <f t="shared" si="23"/>
        <v>262.29075573723838</v>
      </c>
      <c r="K85" s="7"/>
      <c r="L85" s="7"/>
      <c r="M85" s="7"/>
      <c r="N85" s="7"/>
      <c r="U85" s="7"/>
      <c r="V85" s="7"/>
      <c r="W85" s="5"/>
      <c r="X85" s="5"/>
    </row>
    <row r="86" spans="2:24" ht="15.75" thickBot="1" x14ac:dyDescent="0.3">
      <c r="B86" s="39" t="s">
        <v>5</v>
      </c>
      <c r="C86" s="85">
        <f t="shared" si="17"/>
        <v>306036</v>
      </c>
      <c r="D86" s="90">
        <f t="shared" si="18"/>
        <v>30603.600000000002</v>
      </c>
      <c r="E86" s="86">
        <f t="shared" si="19"/>
        <v>106.592</v>
      </c>
      <c r="F86" s="89">
        <f t="shared" si="20"/>
        <v>287.10972680876614</v>
      </c>
      <c r="G86" s="90">
        <f t="shared" si="16"/>
        <v>213122</v>
      </c>
      <c r="H86" s="90">
        <f t="shared" si="21"/>
        <v>21312.2</v>
      </c>
      <c r="I86" s="119">
        <f t="shared" si="22"/>
        <v>104.99299999999999</v>
      </c>
      <c r="J86" s="89">
        <f t="shared" si="23"/>
        <v>202.98686579105276</v>
      </c>
      <c r="K86" s="7"/>
      <c r="L86" s="7"/>
      <c r="M86" s="7"/>
      <c r="N86" s="7"/>
      <c r="U86" s="7"/>
      <c r="V86" s="7"/>
      <c r="W86" s="5"/>
      <c r="X86" s="5"/>
    </row>
    <row r="87" spans="2:24" ht="15.75" thickBot="1" x14ac:dyDescent="0.3">
      <c r="B87" s="39" t="s">
        <v>6</v>
      </c>
      <c r="C87" s="85">
        <f t="shared" si="17"/>
        <v>179552</v>
      </c>
      <c r="D87" s="90">
        <f t="shared" si="18"/>
        <v>17955.2</v>
      </c>
      <c r="E87" s="86">
        <f t="shared" si="19"/>
        <v>98.965899999999991</v>
      </c>
      <c r="F87" s="89">
        <f t="shared" si="20"/>
        <v>181.42814848346757</v>
      </c>
      <c r="G87" s="90">
        <f t="shared" si="16"/>
        <v>270590</v>
      </c>
      <c r="H87" s="90">
        <f t="shared" si="21"/>
        <v>27059</v>
      </c>
      <c r="I87" s="119">
        <f t="shared" si="22"/>
        <v>106.17</v>
      </c>
      <c r="J87" s="89">
        <f t="shared" si="23"/>
        <v>254.86483940849581</v>
      </c>
      <c r="K87" s="7"/>
      <c r="L87" s="7"/>
      <c r="M87" s="7"/>
      <c r="N87" s="7"/>
      <c r="U87" s="7"/>
      <c r="V87" s="7"/>
      <c r="W87" s="5"/>
      <c r="X87" s="5"/>
    </row>
    <row r="88" spans="2:24" ht="15.75" thickBot="1" x14ac:dyDescent="0.3">
      <c r="B88" s="43" t="s">
        <v>7</v>
      </c>
      <c r="C88" s="85">
        <f t="shared" si="17"/>
        <v>134772</v>
      </c>
      <c r="D88" s="90">
        <f t="shared" si="18"/>
        <v>13477.2</v>
      </c>
      <c r="E88" s="86">
        <f t="shared" si="19"/>
        <v>109.836</v>
      </c>
      <c r="F88" s="89">
        <f t="shared" si="20"/>
        <v>122.70293892712773</v>
      </c>
      <c r="G88" s="90">
        <f t="shared" si="16"/>
        <v>292645</v>
      </c>
      <c r="H88" s="90">
        <f t="shared" si="21"/>
        <v>29264.5</v>
      </c>
      <c r="I88" s="119">
        <f t="shared" si="22"/>
        <v>85.069000000000003</v>
      </c>
      <c r="J88" s="89">
        <f t="shared" si="23"/>
        <v>344.00898094488002</v>
      </c>
      <c r="K88" s="7"/>
      <c r="L88" s="7"/>
      <c r="M88" s="7"/>
      <c r="N88" s="7"/>
      <c r="U88" s="7"/>
      <c r="V88" s="7"/>
      <c r="W88" s="5"/>
      <c r="X88" s="5"/>
    </row>
    <row r="89" spans="2:24" ht="15.75" thickBot="1" x14ac:dyDescent="0.3">
      <c r="B89" s="44"/>
      <c r="C89" s="88">
        <f>SUM(C77:C88)</f>
        <v>3095829</v>
      </c>
      <c r="D89" s="88">
        <f>SUM(D77:D88)</f>
        <v>309582.90000000002</v>
      </c>
      <c r="E89" s="88">
        <f>SUM(E77:E88)</f>
        <v>1071.7881</v>
      </c>
      <c r="F89" s="88">
        <f>(D89/E89)</f>
        <v>288.84711446227107</v>
      </c>
      <c r="G89" s="91">
        <f>SUM(G77:G88)</f>
        <v>3300639</v>
      </c>
      <c r="H89" s="88">
        <f>SUM(H77:H88)</f>
        <v>330063.90000000002</v>
      </c>
      <c r="I89" s="91">
        <f>SUM(I77:I88)</f>
        <v>1189.133</v>
      </c>
      <c r="J89" s="88">
        <f>(H89/I89)</f>
        <v>277.56684912453022</v>
      </c>
      <c r="K89" s="71" t="s">
        <v>89</v>
      </c>
      <c r="L89" s="72">
        <f>(J89-F89)/F88</f>
        <v>-9.1931500878231612E-2</v>
      </c>
      <c r="M89" s="7"/>
      <c r="N89" s="7"/>
      <c r="U89" s="7"/>
      <c r="V89" s="7"/>
      <c r="W89" s="5"/>
      <c r="X89" s="5"/>
    </row>
    <row r="90" spans="2:24" x14ac:dyDescent="0.25">
      <c r="B90" s="61"/>
      <c r="C90" s="61"/>
      <c r="D90" s="62"/>
      <c r="E90" s="62"/>
      <c r="F90" s="61"/>
      <c r="G90" s="63"/>
      <c r="H90" s="62"/>
      <c r="I90" s="7"/>
      <c r="J90" s="7" t="s">
        <v>111</v>
      </c>
      <c r="K90" s="58"/>
      <c r="L90" s="56"/>
      <c r="M90" s="7"/>
      <c r="N90" s="7"/>
      <c r="U90" s="7"/>
      <c r="V90" s="7"/>
      <c r="W90" s="5"/>
      <c r="X90" s="5"/>
    </row>
    <row r="92" spans="2:24" ht="30" customHeight="1" x14ac:dyDescent="0.25">
      <c r="C92" s="10" t="s">
        <v>49</v>
      </c>
      <c r="D92" s="135" t="s">
        <v>50</v>
      </c>
      <c r="E92" s="135"/>
      <c r="F92" s="152" t="s">
        <v>51</v>
      </c>
      <c r="G92" s="153"/>
      <c r="H92" s="135" t="s">
        <v>52</v>
      </c>
      <c r="I92" s="135"/>
    </row>
    <row r="93" spans="2:24" x14ac:dyDescent="0.25">
      <c r="B93" s="3" t="s">
        <v>14</v>
      </c>
      <c r="C93" s="109">
        <f>SUM(H59:H61)/SUM(I59:I61)</f>
        <v>299.61189217915978</v>
      </c>
      <c r="D93" s="152">
        <v>310</v>
      </c>
      <c r="E93" s="153"/>
      <c r="F93" s="148">
        <f>SUM(H77:H79)/SUM(I77:I79)</f>
        <v>292.82488728202264</v>
      </c>
      <c r="G93" s="149"/>
      <c r="H93" s="135">
        <v>230</v>
      </c>
      <c r="I93" s="135"/>
    </row>
    <row r="94" spans="2:24" x14ac:dyDescent="0.25">
      <c r="B94" s="3" t="s">
        <v>15</v>
      </c>
      <c r="C94" s="109">
        <f>SUM(H59:H64)/SUM(I59:I64)</f>
        <v>299.57455668137698</v>
      </c>
      <c r="D94" s="152">
        <v>310</v>
      </c>
      <c r="E94" s="153"/>
      <c r="F94" s="148">
        <f>SUM(H77:H82)/SUM(I77:I82)</f>
        <v>282.77053552032214</v>
      </c>
      <c r="G94" s="149"/>
      <c r="H94" s="135">
        <v>230</v>
      </c>
      <c r="I94" s="135"/>
    </row>
    <row r="95" spans="2:24" x14ac:dyDescent="0.25">
      <c r="B95" s="3" t="s">
        <v>16</v>
      </c>
      <c r="C95" s="109">
        <f>SUM(H59:H67)/SUM(I59:I67)</f>
        <v>286.17731311840851</v>
      </c>
      <c r="D95" s="152">
        <v>310</v>
      </c>
      <c r="E95" s="153"/>
      <c r="F95" s="148">
        <f>SUM(H77:H85)/SUM(I77:I85)</f>
        <v>282.70569749613901</v>
      </c>
      <c r="G95" s="149"/>
      <c r="H95" s="135">
        <v>230</v>
      </c>
      <c r="I95" s="135"/>
    </row>
    <row r="96" spans="2:24" x14ac:dyDescent="0.25">
      <c r="B96" s="8">
        <v>2020</v>
      </c>
      <c r="C96" s="109">
        <f>SUM(H59:H70)/SUM(I59:I70)</f>
        <v>286.84261424288934</v>
      </c>
      <c r="D96" s="152">
        <v>310</v>
      </c>
      <c r="E96" s="153"/>
      <c r="F96" s="148">
        <f>SUM(H77:H88)/SUM(I77:I88)</f>
        <v>277.56684912453022</v>
      </c>
      <c r="G96" s="149"/>
      <c r="H96" s="135">
        <v>230</v>
      </c>
      <c r="I96" s="135"/>
    </row>
    <row r="97" spans="2:24" x14ac:dyDescent="0.25">
      <c r="B97" s="8"/>
    </row>
    <row r="98" spans="2:24" x14ac:dyDescent="0.25">
      <c r="B98" s="16"/>
      <c r="C98" s="17"/>
      <c r="D98" s="18"/>
      <c r="E98" s="19">
        <v>275.233</v>
      </c>
      <c r="F98" s="19"/>
      <c r="G98" s="19"/>
      <c r="H98" s="19">
        <v>473.40199999999999</v>
      </c>
      <c r="I98" s="7"/>
      <c r="J98" s="7"/>
      <c r="K98" s="7"/>
      <c r="L98" s="7"/>
      <c r="U98" s="7"/>
      <c r="V98" s="7"/>
      <c r="W98" s="5"/>
      <c r="X98" s="5"/>
    </row>
    <row r="99" spans="2:24" x14ac:dyDescent="0.25">
      <c r="B99" s="159" t="s">
        <v>60</v>
      </c>
      <c r="C99" s="159"/>
      <c r="D99" s="159"/>
      <c r="E99" s="159"/>
      <c r="F99" s="159"/>
      <c r="G99" s="159"/>
      <c r="H99" s="159"/>
      <c r="I99" s="159"/>
      <c r="J99" s="159"/>
      <c r="K99" s="159"/>
      <c r="L99" s="159"/>
      <c r="M99" s="159"/>
      <c r="N99" s="159"/>
      <c r="O99" s="159"/>
      <c r="P99" s="159"/>
      <c r="Q99" s="159"/>
      <c r="R99" s="159"/>
      <c r="S99" s="159"/>
      <c r="T99" s="159"/>
    </row>
    <row r="100" spans="2:24" x14ac:dyDescent="0.25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</row>
    <row r="101" spans="2:24" ht="15.75" thickBot="1" x14ac:dyDescent="0.3">
      <c r="B101" s="65"/>
      <c r="C101" s="65"/>
      <c r="D101" s="65"/>
      <c r="E101" s="65"/>
      <c r="F101" s="65"/>
      <c r="G101" s="151"/>
      <c r="H101" s="151"/>
      <c r="I101" s="151"/>
      <c r="J101" s="151"/>
      <c r="K101" s="151"/>
      <c r="L101" s="19"/>
      <c r="V101" s="7"/>
      <c r="W101" s="5"/>
      <c r="X101" s="5"/>
    </row>
    <row r="102" spans="2:24" ht="19.5" customHeight="1" thickTop="1" thickBot="1" x14ac:dyDescent="0.3">
      <c r="B102" s="28"/>
      <c r="C102" s="30"/>
      <c r="D102" s="29">
        <v>2020</v>
      </c>
      <c r="E102" s="30"/>
      <c r="F102" s="32"/>
      <c r="G102" s="30"/>
      <c r="H102" s="29">
        <v>2021</v>
      </c>
      <c r="I102" s="30"/>
      <c r="J102" s="32"/>
      <c r="K102" s="55"/>
      <c r="T102" s="7"/>
      <c r="U102" s="7"/>
      <c r="V102" s="5"/>
      <c r="W102" s="5"/>
      <c r="X102" s="5"/>
    </row>
    <row r="103" spans="2:24" x14ac:dyDescent="0.25">
      <c r="B103" s="33" t="s">
        <v>64</v>
      </c>
      <c r="C103" s="34" t="s">
        <v>65</v>
      </c>
      <c r="D103" s="34" t="s">
        <v>66</v>
      </c>
      <c r="E103" s="34" t="s">
        <v>76</v>
      </c>
      <c r="F103" s="34" t="s">
        <v>68</v>
      </c>
      <c r="G103" s="34" t="s">
        <v>65</v>
      </c>
      <c r="H103" s="34" t="s">
        <v>66</v>
      </c>
      <c r="I103" s="34" t="s">
        <v>76</v>
      </c>
      <c r="J103" s="34" t="s">
        <v>68</v>
      </c>
      <c r="K103" s="56"/>
      <c r="T103" s="7"/>
      <c r="U103" s="7"/>
      <c r="V103" s="7"/>
      <c r="W103" s="5"/>
      <c r="X103" s="5"/>
    </row>
    <row r="104" spans="2:24" x14ac:dyDescent="0.25">
      <c r="B104" s="33"/>
      <c r="C104" s="34" t="s">
        <v>104</v>
      </c>
      <c r="D104" s="34" t="s">
        <v>104</v>
      </c>
      <c r="E104" s="34" t="s">
        <v>77</v>
      </c>
      <c r="F104" s="34" t="s">
        <v>78</v>
      </c>
      <c r="G104" s="34" t="s">
        <v>118</v>
      </c>
      <c r="H104" s="34" t="s">
        <v>118</v>
      </c>
      <c r="I104" s="34" t="s">
        <v>77</v>
      </c>
      <c r="J104" s="34" t="s">
        <v>78</v>
      </c>
      <c r="K104" s="56"/>
      <c r="T104" s="7"/>
      <c r="U104" s="7"/>
      <c r="V104" s="7"/>
      <c r="W104" s="5"/>
      <c r="X104" s="5"/>
    </row>
    <row r="105" spans="2:24" x14ac:dyDescent="0.25">
      <c r="B105" s="33"/>
      <c r="C105" s="34"/>
      <c r="D105" s="34"/>
      <c r="E105" s="34">
        <v>2020</v>
      </c>
      <c r="F105" s="34" t="s">
        <v>99</v>
      </c>
      <c r="G105" s="34"/>
      <c r="H105" s="34"/>
      <c r="I105" s="34">
        <v>2021</v>
      </c>
      <c r="J105" s="34" t="s">
        <v>119</v>
      </c>
      <c r="K105" s="56"/>
      <c r="T105" s="7"/>
      <c r="U105" s="7"/>
      <c r="V105" s="7"/>
      <c r="W105" s="5"/>
      <c r="X105" s="5"/>
    </row>
    <row r="106" spans="2:24" ht="15.75" thickBot="1" x14ac:dyDescent="0.3">
      <c r="B106" s="79" t="s">
        <v>69</v>
      </c>
      <c r="C106" s="89">
        <v>4497</v>
      </c>
      <c r="D106" s="80">
        <f>C106*0.9</f>
        <v>4047.3</v>
      </c>
      <c r="E106" s="85">
        <f>E59</f>
        <v>1047.4069999999999</v>
      </c>
      <c r="F106" s="93">
        <f>D106/E106</f>
        <v>3.8641139499736021</v>
      </c>
      <c r="G106" s="89">
        <v>2437</v>
      </c>
      <c r="H106" s="80">
        <f>G106*0.9</f>
        <v>2193.3000000000002</v>
      </c>
      <c r="I106" s="85">
        <f>I59</f>
        <v>465.80099999999999</v>
      </c>
      <c r="J106" s="93">
        <f>H106/I106</f>
        <v>4.7086631415561584</v>
      </c>
      <c r="K106" s="56"/>
      <c r="T106" s="7"/>
      <c r="U106" s="7"/>
      <c r="V106" s="7"/>
      <c r="W106" s="5"/>
      <c r="X106" s="5"/>
    </row>
    <row r="107" spans="2:24" ht="15.75" thickBot="1" x14ac:dyDescent="0.3">
      <c r="B107" s="39" t="s">
        <v>0</v>
      </c>
      <c r="C107" s="89">
        <v>3363</v>
      </c>
      <c r="D107" s="80">
        <f t="shared" ref="D107:D117" si="24">C107*0.9</f>
        <v>3026.7000000000003</v>
      </c>
      <c r="E107" s="85">
        <f t="shared" ref="E107:E117" si="25">E60</f>
        <v>472.09700000000004</v>
      </c>
      <c r="F107" s="93">
        <f t="shared" ref="F107:F116" si="26">D107/E107</f>
        <v>6.4111824476749479</v>
      </c>
      <c r="G107" s="89">
        <v>4210</v>
      </c>
      <c r="H107" s="80">
        <f t="shared" ref="H107:H117" si="27">G107*0.9</f>
        <v>3789</v>
      </c>
      <c r="I107" s="85">
        <f t="shared" ref="I107:I117" si="28">I60</f>
        <v>968.70600000000002</v>
      </c>
      <c r="J107" s="93">
        <f t="shared" ref="J107:J116" si="29">H107/I107</f>
        <v>3.9114034598732741</v>
      </c>
      <c r="K107" s="56"/>
      <c r="T107" s="7"/>
      <c r="U107" s="7"/>
      <c r="V107" s="7"/>
      <c r="W107" s="5"/>
      <c r="X107" s="5"/>
    </row>
    <row r="108" spans="2:24" ht="15.75" thickBot="1" x14ac:dyDescent="0.3">
      <c r="B108" s="39" t="s">
        <v>1</v>
      </c>
      <c r="C108" s="89">
        <v>3363</v>
      </c>
      <c r="D108" s="80">
        <f t="shared" si="24"/>
        <v>3026.7000000000003</v>
      </c>
      <c r="E108" s="85">
        <f t="shared" si="25"/>
        <v>976.6099999999999</v>
      </c>
      <c r="F108" s="93">
        <f t="shared" si="26"/>
        <v>3.0991900553957064</v>
      </c>
      <c r="G108" s="89">
        <v>4396</v>
      </c>
      <c r="H108" s="80">
        <f t="shared" si="27"/>
        <v>3956.4</v>
      </c>
      <c r="I108" s="85">
        <f t="shared" si="28"/>
        <v>1056.8109999999999</v>
      </c>
      <c r="J108" s="93">
        <f t="shared" si="29"/>
        <v>3.7437157637458358</v>
      </c>
      <c r="K108" s="56"/>
      <c r="T108" s="7"/>
      <c r="U108" s="7"/>
      <c r="V108" s="7"/>
      <c r="W108" s="5"/>
      <c r="X108" s="5"/>
    </row>
    <row r="109" spans="2:24" ht="15.75" thickBot="1" x14ac:dyDescent="0.3">
      <c r="B109" s="39" t="s">
        <v>2</v>
      </c>
      <c r="C109" s="89">
        <v>3811</v>
      </c>
      <c r="D109" s="80">
        <f t="shared" si="24"/>
        <v>3429.9</v>
      </c>
      <c r="E109" s="85">
        <f t="shared" si="25"/>
        <v>942.91899999999998</v>
      </c>
      <c r="F109" s="93">
        <f t="shared" si="26"/>
        <v>3.6375340829912219</v>
      </c>
      <c r="G109" s="89">
        <v>4643</v>
      </c>
      <c r="H109" s="80">
        <f t="shared" si="27"/>
        <v>4178.7</v>
      </c>
      <c r="I109" s="85">
        <f t="shared" si="28"/>
        <v>1031.4459999999999</v>
      </c>
      <c r="J109" s="93">
        <f t="shared" si="29"/>
        <v>4.0513027342197265</v>
      </c>
      <c r="K109" s="56"/>
      <c r="T109" s="7"/>
      <c r="U109" s="7"/>
      <c r="V109" s="7"/>
      <c r="W109" s="5"/>
      <c r="X109" s="5"/>
    </row>
    <row r="110" spans="2:24" ht="15.75" thickBot="1" x14ac:dyDescent="0.3">
      <c r="B110" s="39" t="s">
        <v>70</v>
      </c>
      <c r="C110" s="89">
        <v>3399</v>
      </c>
      <c r="D110" s="80">
        <f t="shared" si="24"/>
        <v>3059.1</v>
      </c>
      <c r="E110" s="85">
        <f t="shared" si="25"/>
        <v>163.702</v>
      </c>
      <c r="F110" s="93">
        <f t="shared" si="26"/>
        <v>18.687004434887783</v>
      </c>
      <c r="G110" s="89">
        <v>4383</v>
      </c>
      <c r="H110" s="80">
        <f t="shared" si="27"/>
        <v>3944.7000000000003</v>
      </c>
      <c r="I110" s="85">
        <f t="shared" si="28"/>
        <v>1042.576</v>
      </c>
      <c r="J110" s="93">
        <f t="shared" si="29"/>
        <v>3.7836090606344288</v>
      </c>
      <c r="K110" s="56"/>
      <c r="T110" s="7"/>
      <c r="U110" s="7"/>
      <c r="V110" s="7"/>
      <c r="W110" s="5"/>
      <c r="X110" s="5"/>
    </row>
    <row r="111" spans="2:24" ht="15.75" thickBot="1" x14ac:dyDescent="0.3">
      <c r="B111" s="39" t="s">
        <v>3</v>
      </c>
      <c r="C111" s="89">
        <v>3031</v>
      </c>
      <c r="D111" s="80">
        <f t="shared" si="24"/>
        <v>2727.9</v>
      </c>
      <c r="E111" s="85">
        <f t="shared" si="25"/>
        <v>681.28499999999997</v>
      </c>
      <c r="F111" s="93">
        <f t="shared" si="26"/>
        <v>4.0040511680133868</v>
      </c>
      <c r="G111" s="89">
        <v>3884</v>
      </c>
      <c r="H111" s="80">
        <f t="shared" si="27"/>
        <v>3495.6</v>
      </c>
      <c r="I111" s="85">
        <f t="shared" si="28"/>
        <v>401.00900000000001</v>
      </c>
      <c r="J111" s="93">
        <f t="shared" si="29"/>
        <v>8.7170113388976294</v>
      </c>
      <c r="K111" s="56"/>
      <c r="T111" s="7"/>
      <c r="U111" s="7"/>
      <c r="V111" s="7"/>
      <c r="W111" s="5"/>
      <c r="X111" s="5"/>
    </row>
    <row r="112" spans="2:24" ht="15.75" thickBot="1" x14ac:dyDescent="0.3">
      <c r="B112" s="39" t="s">
        <v>4</v>
      </c>
      <c r="C112" s="89">
        <v>4607</v>
      </c>
      <c r="D112" s="80">
        <f t="shared" si="24"/>
        <v>4146.3</v>
      </c>
      <c r="E112" s="85">
        <f t="shared" si="25"/>
        <v>1024.9690000000001</v>
      </c>
      <c r="F112" s="93">
        <f t="shared" si="26"/>
        <v>4.0452930771564795</v>
      </c>
      <c r="G112" s="89">
        <v>4726</v>
      </c>
      <c r="H112" s="80">
        <f t="shared" si="27"/>
        <v>4253.4000000000005</v>
      </c>
      <c r="I112" s="85">
        <f t="shared" si="28"/>
        <v>1040.1980000000001</v>
      </c>
      <c r="J112" s="93">
        <f t="shared" si="29"/>
        <v>4.0890292040553815</v>
      </c>
      <c r="K112" s="56"/>
      <c r="T112" s="7"/>
      <c r="U112" s="7"/>
      <c r="V112" s="7"/>
      <c r="W112" s="5"/>
      <c r="X112" s="5"/>
    </row>
    <row r="113" spans="2:24" ht="15.75" thickBot="1" x14ac:dyDescent="0.3">
      <c r="B113" s="39" t="s">
        <v>71</v>
      </c>
      <c r="C113" s="89">
        <v>4630</v>
      </c>
      <c r="D113" s="80">
        <f t="shared" si="24"/>
        <v>4167</v>
      </c>
      <c r="E113" s="85">
        <f t="shared" si="25"/>
        <v>1023.6100000000001</v>
      </c>
      <c r="F113" s="93">
        <f t="shared" si="26"/>
        <v>4.0708863727396167</v>
      </c>
      <c r="G113" s="89">
        <v>3965</v>
      </c>
      <c r="H113" s="80">
        <f t="shared" si="27"/>
        <v>3568.5</v>
      </c>
      <c r="I113" s="85">
        <f t="shared" si="28"/>
        <v>1029.8339999999998</v>
      </c>
      <c r="J113" s="93">
        <f t="shared" si="29"/>
        <v>3.4651215632810732</v>
      </c>
      <c r="K113" s="56"/>
      <c r="T113" s="7"/>
      <c r="U113" s="7"/>
      <c r="V113" s="7"/>
      <c r="W113" s="5"/>
      <c r="X113" s="5"/>
    </row>
    <row r="114" spans="2:24" ht="15.75" thickBot="1" x14ac:dyDescent="0.3">
      <c r="B114" s="39" t="s">
        <v>72</v>
      </c>
      <c r="C114" s="89">
        <v>4550</v>
      </c>
      <c r="D114" s="80">
        <f t="shared" si="24"/>
        <v>4095</v>
      </c>
      <c r="E114" s="85">
        <f t="shared" si="25"/>
        <v>990.4369999999999</v>
      </c>
      <c r="F114" s="93">
        <f t="shared" si="26"/>
        <v>4.1345385925606584</v>
      </c>
      <c r="G114" s="89">
        <v>4215</v>
      </c>
      <c r="H114" s="80">
        <f t="shared" si="27"/>
        <v>3793.5</v>
      </c>
      <c r="I114" s="85">
        <f t="shared" si="28"/>
        <v>902.24199999999996</v>
      </c>
      <c r="J114" s="93">
        <f t="shared" si="29"/>
        <v>4.2045260584189164</v>
      </c>
      <c r="K114" s="56"/>
      <c r="T114" s="7"/>
      <c r="U114" s="7"/>
      <c r="V114" s="7"/>
      <c r="W114" s="5"/>
      <c r="X114" s="5"/>
    </row>
    <row r="115" spans="2:24" ht="15.75" thickBot="1" x14ac:dyDescent="0.3">
      <c r="B115" s="39" t="s">
        <v>5</v>
      </c>
      <c r="C115" s="89">
        <v>4342</v>
      </c>
      <c r="D115" s="80">
        <f t="shared" si="24"/>
        <v>3907.8</v>
      </c>
      <c r="E115" s="85">
        <f t="shared" si="25"/>
        <v>980.45699999999988</v>
      </c>
      <c r="F115" s="93">
        <f t="shared" si="26"/>
        <v>3.9856923863055704</v>
      </c>
      <c r="G115" s="89">
        <v>3725</v>
      </c>
      <c r="H115" s="80">
        <f t="shared" si="27"/>
        <v>3352.5</v>
      </c>
      <c r="I115" s="85">
        <f t="shared" si="28"/>
        <v>507.83600000000007</v>
      </c>
      <c r="J115" s="93">
        <f t="shared" si="29"/>
        <v>6.6015406548570787</v>
      </c>
      <c r="K115" s="56"/>
      <c r="U115" s="7"/>
      <c r="V115" s="7"/>
      <c r="W115" s="5"/>
      <c r="X115" s="5"/>
    </row>
    <row r="116" spans="2:24" ht="15.75" thickBot="1" x14ac:dyDescent="0.3">
      <c r="B116" s="42" t="s">
        <v>6</v>
      </c>
      <c r="C116" s="92">
        <v>3030</v>
      </c>
      <c r="D116" s="80">
        <f t="shared" si="24"/>
        <v>2727</v>
      </c>
      <c r="E116" s="85">
        <f t="shared" si="25"/>
        <v>139.56300000000002</v>
      </c>
      <c r="F116" s="93">
        <f t="shared" si="26"/>
        <v>19.539562778100212</v>
      </c>
      <c r="G116" s="92">
        <v>3272</v>
      </c>
      <c r="H116" s="80">
        <f t="shared" si="27"/>
        <v>2944.8</v>
      </c>
      <c r="I116" s="85">
        <f t="shared" si="28"/>
        <v>825.49800000000005</v>
      </c>
      <c r="J116" s="93">
        <f t="shared" si="29"/>
        <v>3.5673011927345675</v>
      </c>
      <c r="K116" s="56"/>
      <c r="U116" s="7"/>
      <c r="V116" s="7"/>
      <c r="W116" s="5"/>
      <c r="X116" s="5"/>
    </row>
    <row r="117" spans="2:24" ht="15.75" thickBot="1" x14ac:dyDescent="0.3">
      <c r="B117" s="43" t="s">
        <v>7</v>
      </c>
      <c r="C117" s="84">
        <v>1450</v>
      </c>
      <c r="D117" s="80">
        <f t="shared" si="24"/>
        <v>1305</v>
      </c>
      <c r="E117" s="85">
        <f t="shared" si="25"/>
        <v>0</v>
      </c>
      <c r="F117" s="93">
        <v>0</v>
      </c>
      <c r="G117" s="84">
        <v>3968</v>
      </c>
      <c r="H117" s="80">
        <f t="shared" si="27"/>
        <v>3571.2000000000003</v>
      </c>
      <c r="I117" s="85">
        <f t="shared" si="28"/>
        <v>1084.1579999999999</v>
      </c>
      <c r="J117" s="93">
        <v>0</v>
      </c>
      <c r="K117" s="56"/>
      <c r="U117" s="7"/>
      <c r="V117" s="7"/>
      <c r="W117" s="5"/>
      <c r="X117" s="5"/>
    </row>
    <row r="118" spans="2:24" ht="15.75" thickBot="1" x14ac:dyDescent="0.3">
      <c r="B118" s="44"/>
      <c r="C118" s="115">
        <f>SUM(C106:C117)</f>
        <v>44073</v>
      </c>
      <c r="D118" s="115">
        <f>SUM(D106:D117)</f>
        <v>39665.700000000004</v>
      </c>
      <c r="E118" s="115">
        <f>SUM(E106:E117)</f>
        <v>8443.0560000000005</v>
      </c>
      <c r="F118" s="94">
        <f>D118/E118</f>
        <v>4.6980264018146984</v>
      </c>
      <c r="G118" s="87">
        <f>SUM(G106:G116)</f>
        <v>43856</v>
      </c>
      <c r="H118" s="87">
        <f>SUM(H106:H117)</f>
        <v>43041.600000000006</v>
      </c>
      <c r="I118" s="87">
        <f>SUM(I106:I117)</f>
        <v>10356.115</v>
      </c>
      <c r="J118" s="88">
        <f>H118/I118</f>
        <v>4.1561531520266053</v>
      </c>
      <c r="K118" s="56"/>
      <c r="U118" s="7"/>
      <c r="V118" s="7"/>
      <c r="W118" s="5"/>
      <c r="X118" s="5"/>
    </row>
    <row r="119" spans="2:24" x14ac:dyDescent="0.25">
      <c r="B119" s="16"/>
      <c r="C119" s="17"/>
      <c r="D119" s="17"/>
      <c r="E119" s="57"/>
      <c r="F119" s="57"/>
      <c r="G119" s="58"/>
      <c r="H119" s="64"/>
      <c r="I119" s="158"/>
      <c r="J119" s="158"/>
      <c r="K119" s="56"/>
      <c r="U119" s="7"/>
      <c r="V119" s="7"/>
      <c r="W119" s="5"/>
      <c r="X119" s="5"/>
    </row>
    <row r="120" spans="2:24" x14ac:dyDescent="0.25">
      <c r="B120" s="16"/>
      <c r="C120" s="17"/>
      <c r="D120" s="17"/>
      <c r="E120" s="57"/>
      <c r="F120" s="57"/>
      <c r="G120" s="58"/>
      <c r="H120" s="77" t="s">
        <v>79</v>
      </c>
      <c r="I120" s="78">
        <f>(((J118/F118)*100)-100)/100</f>
        <v>-0.11534061400310236</v>
      </c>
      <c r="J120" s="76"/>
      <c r="K120" s="56"/>
      <c r="U120" s="7"/>
      <c r="V120" s="7"/>
      <c r="W120" s="5"/>
      <c r="X120" s="5"/>
    </row>
    <row r="121" spans="2:24" x14ac:dyDescent="0.25">
      <c r="B121" s="16"/>
      <c r="C121" s="17"/>
      <c r="D121" s="18"/>
      <c r="E121" s="19"/>
      <c r="F121" s="19"/>
      <c r="G121" s="19"/>
      <c r="H121" s="19"/>
      <c r="I121" s="7"/>
      <c r="J121" s="7"/>
      <c r="K121" s="7"/>
      <c r="L121" s="7"/>
      <c r="U121" s="7"/>
      <c r="V121" s="7"/>
      <c r="W121" s="5"/>
      <c r="X121" s="5"/>
    </row>
    <row r="122" spans="2:24" x14ac:dyDescent="0.25">
      <c r="C122" s="155">
        <v>2020</v>
      </c>
      <c r="D122" s="156"/>
      <c r="E122" s="157"/>
      <c r="F122" s="155">
        <v>2021</v>
      </c>
      <c r="G122" s="156"/>
      <c r="H122" s="156"/>
      <c r="I122" s="157"/>
    </row>
    <row r="123" spans="2:24" ht="30" customHeight="1" x14ac:dyDescent="0.25">
      <c r="C123" s="21" t="s">
        <v>100</v>
      </c>
      <c r="D123" s="152" t="s">
        <v>102</v>
      </c>
      <c r="E123" s="153"/>
      <c r="F123" s="135" t="s">
        <v>103</v>
      </c>
      <c r="G123" s="135"/>
      <c r="H123" s="135" t="s">
        <v>120</v>
      </c>
      <c r="I123" s="135"/>
    </row>
    <row r="124" spans="2:24" x14ac:dyDescent="0.25">
      <c r="B124" s="3" t="s">
        <v>14</v>
      </c>
      <c r="C124" s="20">
        <f>SUM(D106:D108)/SUM(E106:E108)</f>
        <v>4.0465699883899546</v>
      </c>
      <c r="D124" s="148">
        <f>(H106+H107+H108)/(I106+I107+I108)</f>
        <v>3.989334159669701</v>
      </c>
      <c r="E124" s="149"/>
      <c r="F124" s="150">
        <v>3.8</v>
      </c>
      <c r="G124" s="150"/>
      <c r="H124" s="135">
        <v>3.8</v>
      </c>
      <c r="I124" s="135"/>
      <c r="J124" s="23">
        <f>C124</f>
        <v>4.0465699883899546</v>
      </c>
      <c r="K124" s="152">
        <v>3.8</v>
      </c>
      <c r="L124" s="153"/>
      <c r="M124" s="154">
        <f>(J125/J124)-100%</f>
        <v>-1.41442824131226E-2</v>
      </c>
    </row>
    <row r="125" spans="2:24" x14ac:dyDescent="0.25">
      <c r="B125" s="3" t="s">
        <v>15</v>
      </c>
      <c r="C125" s="106">
        <f>SUM(D106:D111)/SUM(E106:E111)</f>
        <v>4.5092226460193938</v>
      </c>
      <c r="D125" s="148">
        <f>(H106+H107+H108+H109+H110+H111)/(I106+I107+I108+I109+I110+I111)</f>
        <v>4.3407541435368318</v>
      </c>
      <c r="E125" s="149"/>
      <c r="F125" s="150">
        <v>3.8</v>
      </c>
      <c r="G125" s="150"/>
      <c r="H125" s="135">
        <v>3.8</v>
      </c>
      <c r="I125" s="135"/>
      <c r="J125" s="23">
        <f>D124</f>
        <v>3.989334159669701</v>
      </c>
      <c r="K125" s="152">
        <v>3.8</v>
      </c>
      <c r="L125" s="153"/>
      <c r="M125" s="154"/>
    </row>
    <row r="126" spans="2:24" x14ac:dyDescent="0.25">
      <c r="B126" s="3" t="s">
        <v>16</v>
      </c>
      <c r="C126" s="106">
        <f>SUM(D106:D114)/SUM(E106:E114)</f>
        <v>4.3323424874601191</v>
      </c>
      <c r="D126" s="148">
        <f>SUM(H106:H114)/SUM(I106:I114)</f>
        <v>4.1786969856107294</v>
      </c>
      <c r="E126" s="149"/>
      <c r="F126" s="150">
        <v>3.8</v>
      </c>
      <c r="G126" s="150"/>
      <c r="H126" s="135">
        <v>3.8</v>
      </c>
      <c r="I126" s="135"/>
      <c r="J126" s="23">
        <f>C125</f>
        <v>4.5092226460193938</v>
      </c>
      <c r="K126" s="152">
        <v>3.8</v>
      </c>
      <c r="L126" s="153"/>
      <c r="M126" s="154">
        <f>(J127/J126)-100%</f>
        <v>-3.7360874746621975E-2</v>
      </c>
    </row>
    <row r="127" spans="2:24" x14ac:dyDescent="0.25">
      <c r="B127" s="22">
        <v>2021</v>
      </c>
      <c r="C127" s="106">
        <f>SUM(D106:D117)/SUM(E106:E117)</f>
        <v>4.6980264018146984</v>
      </c>
      <c r="D127" s="148">
        <f>H118/I118</f>
        <v>4.1561531520266053</v>
      </c>
      <c r="E127" s="149"/>
      <c r="F127" s="150">
        <v>3.8</v>
      </c>
      <c r="G127" s="150"/>
      <c r="H127" s="135">
        <v>3.8</v>
      </c>
      <c r="I127" s="135"/>
      <c r="J127" s="23">
        <f>D125</f>
        <v>4.3407541435368318</v>
      </c>
      <c r="K127" s="152">
        <v>3.8</v>
      </c>
      <c r="L127" s="153"/>
      <c r="M127" s="154"/>
    </row>
    <row r="128" spans="2:24" x14ac:dyDescent="0.25">
      <c r="B128" s="19"/>
      <c r="C128" s="19"/>
      <c r="H128" s="23">
        <f>C127</f>
        <v>4.6980264018146984</v>
      </c>
      <c r="I128" s="167">
        <f>(H129/H128)-100%</f>
        <v>-0.11534061400310236</v>
      </c>
      <c r="J128" s="23">
        <f>C126</f>
        <v>4.3323424874601191</v>
      </c>
      <c r="K128" s="152">
        <v>3.8</v>
      </c>
      <c r="L128" s="153"/>
      <c r="M128" s="154">
        <f>(J129/J128)-100%</f>
        <v>-3.5464763530148824E-2</v>
      </c>
    </row>
    <row r="129" spans="2:24" x14ac:dyDescent="0.25">
      <c r="B129" s="19"/>
      <c r="C129" s="95">
        <f>AVERAGE(C124:C127)</f>
        <v>4.3965403809210413</v>
      </c>
      <c r="D129" s="18"/>
      <c r="E129" s="19"/>
      <c r="F129" s="19"/>
      <c r="G129" s="19"/>
      <c r="H129" s="23">
        <f>D127</f>
        <v>4.1561531520266053</v>
      </c>
      <c r="I129" s="168"/>
      <c r="J129" s="23">
        <f>D126</f>
        <v>4.1786969856107294</v>
      </c>
      <c r="K129" s="152">
        <v>3.8</v>
      </c>
      <c r="L129" s="153"/>
      <c r="M129" s="154"/>
      <c r="U129" s="7"/>
      <c r="V129" s="7"/>
      <c r="W129" s="5"/>
      <c r="X129" s="5"/>
    </row>
    <row r="130" spans="2:24" x14ac:dyDescent="0.25">
      <c r="F130" s="1">
        <v>3.2360000000000002</v>
      </c>
    </row>
    <row r="131" spans="2:24" x14ac:dyDescent="0.25">
      <c r="B131" s="159" t="s">
        <v>27</v>
      </c>
      <c r="C131" s="159"/>
      <c r="D131" s="159"/>
      <c r="E131" s="159"/>
      <c r="F131" s="159"/>
      <c r="G131" s="159"/>
      <c r="H131" s="159"/>
      <c r="I131" s="159"/>
      <c r="J131" s="159"/>
      <c r="K131" s="159"/>
      <c r="L131" s="159"/>
      <c r="M131" s="159"/>
      <c r="N131" s="159"/>
      <c r="O131" s="159"/>
      <c r="P131" s="159"/>
      <c r="Q131" s="159"/>
      <c r="R131" s="159"/>
      <c r="S131" s="159"/>
      <c r="T131" s="159"/>
    </row>
    <row r="134" spans="2:24" ht="26.25" customHeight="1" x14ac:dyDescent="0.25">
      <c r="E134" s="135" t="s">
        <v>28</v>
      </c>
      <c r="F134" s="135"/>
      <c r="G134" s="4" t="s">
        <v>29</v>
      </c>
    </row>
    <row r="135" spans="2:24" x14ac:dyDescent="0.25">
      <c r="E135" s="162">
        <v>1</v>
      </c>
      <c r="F135" s="162"/>
      <c r="G135" s="11">
        <v>1</v>
      </c>
    </row>
    <row r="137" spans="2:24" x14ac:dyDescent="0.25">
      <c r="B137" s="159" t="s">
        <v>30</v>
      </c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  <c r="N137" s="159"/>
      <c r="O137" s="159"/>
      <c r="P137" s="159"/>
      <c r="Q137" s="159"/>
      <c r="R137" s="159"/>
      <c r="S137" s="159"/>
      <c r="T137" s="159"/>
    </row>
    <row r="140" spans="2:24" s="14" customFormat="1" x14ac:dyDescent="0.25">
      <c r="E140" s="135" t="s">
        <v>31</v>
      </c>
      <c r="F140" s="135"/>
      <c r="G140" s="9" t="s">
        <v>32</v>
      </c>
      <c r="H140" s="135" t="s">
        <v>33</v>
      </c>
      <c r="I140" s="135"/>
      <c r="J140" s="9" t="s">
        <v>32</v>
      </c>
    </row>
    <row r="141" spans="2:24" x14ac:dyDescent="0.25">
      <c r="E141" s="163">
        <v>8</v>
      </c>
      <c r="F141" s="163"/>
      <c r="G141" s="13">
        <v>15</v>
      </c>
      <c r="H141" s="164">
        <v>32.72</v>
      </c>
      <c r="I141" s="164"/>
      <c r="J141" s="13">
        <v>75</v>
      </c>
    </row>
    <row r="142" spans="2:24" x14ac:dyDescent="0.25">
      <c r="E142" s="165">
        <f>H141</f>
        <v>32.72</v>
      </c>
      <c r="F142" s="165"/>
      <c r="G142" s="15">
        <f>J141</f>
        <v>75</v>
      </c>
    </row>
    <row r="145" spans="2:20" x14ac:dyDescent="0.25">
      <c r="B145" s="159" t="s">
        <v>124</v>
      </c>
      <c r="C145" s="159"/>
      <c r="D145" s="159"/>
      <c r="E145" s="159"/>
      <c r="F145" s="159"/>
      <c r="G145" s="159"/>
      <c r="H145" s="159"/>
      <c r="I145" s="159"/>
      <c r="J145" s="159"/>
      <c r="K145" s="159"/>
      <c r="L145" s="159"/>
      <c r="M145" s="159"/>
      <c r="N145" s="159"/>
      <c r="O145" s="159"/>
      <c r="P145" s="159"/>
      <c r="Q145" s="159"/>
      <c r="R145" s="159"/>
      <c r="S145" s="159"/>
      <c r="T145" s="159"/>
    </row>
    <row r="147" spans="2:20" x14ac:dyDescent="0.25">
      <c r="E147" s="135" t="s">
        <v>34</v>
      </c>
      <c r="F147" s="135"/>
      <c r="G147" s="4" t="s">
        <v>29</v>
      </c>
    </row>
    <row r="148" spans="2:20" x14ac:dyDescent="0.25">
      <c r="E148" s="164">
        <v>18.8</v>
      </c>
      <c r="F148" s="164"/>
      <c r="G148" s="13">
        <v>8</v>
      </c>
    </row>
    <row r="151" spans="2:20" x14ac:dyDescent="0.25">
      <c r="B151" s="159" t="s">
        <v>125</v>
      </c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  <c r="M151" s="159"/>
      <c r="N151" s="159"/>
      <c r="O151" s="159"/>
      <c r="P151" s="159"/>
      <c r="Q151" s="159"/>
      <c r="R151" s="159"/>
      <c r="S151" s="159"/>
      <c r="T151" s="159"/>
    </row>
    <row r="153" spans="2:20" x14ac:dyDescent="0.25">
      <c r="E153" s="135" t="s">
        <v>35</v>
      </c>
      <c r="F153" s="135"/>
      <c r="G153" s="4" t="s">
        <v>29</v>
      </c>
    </row>
    <row r="154" spans="2:20" x14ac:dyDescent="0.25">
      <c r="E154" s="166">
        <v>39.1</v>
      </c>
      <c r="F154" s="166"/>
      <c r="G154" s="12">
        <v>15</v>
      </c>
    </row>
    <row r="156" spans="2:20" x14ac:dyDescent="0.25">
      <c r="B156" s="159" t="s">
        <v>126</v>
      </c>
      <c r="C156" s="159"/>
      <c r="D156" s="159"/>
      <c r="E156" s="159"/>
      <c r="F156" s="159"/>
      <c r="G156" s="159"/>
      <c r="H156" s="159"/>
      <c r="I156" s="159"/>
      <c r="J156" s="159"/>
      <c r="K156" s="159"/>
      <c r="L156" s="159"/>
      <c r="M156" s="159"/>
      <c r="N156" s="159"/>
      <c r="O156" s="159"/>
      <c r="P156" s="159"/>
      <c r="Q156" s="159"/>
      <c r="R156" s="159"/>
      <c r="S156" s="159"/>
      <c r="T156" s="159"/>
    </row>
    <row r="158" spans="2:20" x14ac:dyDescent="0.25">
      <c r="E158" s="135" t="s">
        <v>36</v>
      </c>
      <c r="F158" s="135"/>
      <c r="G158" s="4" t="s">
        <v>29</v>
      </c>
    </row>
    <row r="159" spans="2:20" x14ac:dyDescent="0.25">
      <c r="E159" s="166">
        <v>0.55000000000000004</v>
      </c>
      <c r="F159" s="166"/>
      <c r="G159" s="12">
        <v>0.13</v>
      </c>
    </row>
    <row r="161" spans="2:20" x14ac:dyDescent="0.25">
      <c r="B161" s="159" t="s">
        <v>123</v>
      </c>
      <c r="C161" s="159"/>
      <c r="D161" s="159"/>
      <c r="E161" s="159"/>
      <c r="F161" s="159"/>
      <c r="G161" s="159"/>
      <c r="H161" s="159"/>
      <c r="I161" s="159"/>
      <c r="J161" s="159"/>
      <c r="K161" s="159"/>
      <c r="L161" s="159"/>
      <c r="M161" s="159"/>
      <c r="N161" s="159"/>
      <c r="O161" s="159"/>
      <c r="P161" s="159"/>
      <c r="Q161" s="159"/>
      <c r="R161" s="159"/>
      <c r="S161" s="159"/>
      <c r="T161" s="159"/>
    </row>
    <row r="165" spans="2:20" x14ac:dyDescent="0.25">
      <c r="D165" s="159" t="s">
        <v>37</v>
      </c>
      <c r="E165" s="159"/>
      <c r="F165" s="4" t="s">
        <v>29</v>
      </c>
    </row>
    <row r="166" spans="2:20" x14ac:dyDescent="0.25">
      <c r="C166" s="3" t="s">
        <v>14</v>
      </c>
      <c r="D166" s="155">
        <v>1</v>
      </c>
      <c r="E166" s="157"/>
      <c r="F166" s="3">
        <v>0</v>
      </c>
    </row>
    <row r="167" spans="2:20" x14ac:dyDescent="0.25">
      <c r="C167" s="3" t="s">
        <v>15</v>
      </c>
      <c r="D167" s="155">
        <v>2</v>
      </c>
      <c r="E167" s="157"/>
      <c r="F167" s="3">
        <v>0</v>
      </c>
    </row>
    <row r="168" spans="2:20" x14ac:dyDescent="0.25">
      <c r="C168" s="3" t="s">
        <v>16</v>
      </c>
      <c r="D168" s="155">
        <v>4</v>
      </c>
      <c r="E168" s="157"/>
      <c r="F168" s="3">
        <v>0</v>
      </c>
    </row>
    <row r="169" spans="2:20" x14ac:dyDescent="0.25">
      <c r="C169" s="3" t="s">
        <v>17</v>
      </c>
      <c r="D169" s="155">
        <v>7</v>
      </c>
      <c r="E169" s="157"/>
      <c r="F169" s="3">
        <v>0</v>
      </c>
    </row>
    <row r="173" spans="2:20" ht="30" x14ac:dyDescent="0.25">
      <c r="D173" s="9" t="s">
        <v>12</v>
      </c>
      <c r="E173" s="9" t="s">
        <v>13</v>
      </c>
      <c r="F173" s="5"/>
      <c r="G173" s="2" t="s">
        <v>8</v>
      </c>
      <c r="H173" s="2" t="s">
        <v>9</v>
      </c>
    </row>
    <row r="174" spans="2:20" x14ac:dyDescent="0.25">
      <c r="D174" s="9">
        <v>0.23400000000000001</v>
      </c>
      <c r="E174" s="4">
        <v>8.4000000000000005E-2</v>
      </c>
      <c r="F174" s="5"/>
      <c r="G174" s="2" t="s">
        <v>10</v>
      </c>
      <c r="H174" s="2">
        <v>95</v>
      </c>
    </row>
    <row r="175" spans="2:20" x14ac:dyDescent="0.25">
      <c r="D175" s="7"/>
      <c r="E175" s="5"/>
      <c r="F175" s="5"/>
      <c r="G175" s="25" t="s">
        <v>11</v>
      </c>
      <c r="H175" s="25">
        <v>5</v>
      </c>
    </row>
    <row r="176" spans="2:20" x14ac:dyDescent="0.25">
      <c r="D176" s="7"/>
      <c r="E176" s="5"/>
      <c r="F176" s="5"/>
    </row>
    <row r="183" spans="6:9" x14ac:dyDescent="0.25">
      <c r="F183" s="69"/>
      <c r="G183" s="69"/>
      <c r="H183" s="66"/>
      <c r="I183" s="67"/>
    </row>
    <row r="184" spans="6:9" x14ac:dyDescent="0.25">
      <c r="F184" s="69"/>
      <c r="G184" s="70" t="s">
        <v>46</v>
      </c>
      <c r="H184" s="70" t="s">
        <v>9</v>
      </c>
      <c r="I184" s="67"/>
    </row>
    <row r="185" spans="6:9" x14ac:dyDescent="0.25">
      <c r="F185" s="69"/>
      <c r="G185" s="70" t="s">
        <v>44</v>
      </c>
      <c r="H185" s="70">
        <v>80</v>
      </c>
      <c r="I185" s="68"/>
    </row>
    <row r="186" spans="6:9" x14ac:dyDescent="0.25">
      <c r="F186" s="69"/>
      <c r="G186" s="70" t="s">
        <v>45</v>
      </c>
      <c r="H186" s="70">
        <v>20</v>
      </c>
      <c r="I186" s="68"/>
    </row>
    <row r="187" spans="6:9" x14ac:dyDescent="0.25">
      <c r="F187" s="69"/>
      <c r="G187" s="69"/>
      <c r="H187" s="68"/>
      <c r="I187" s="68"/>
    </row>
    <row r="188" spans="6:9" x14ac:dyDescent="0.25">
      <c r="F188" s="69"/>
      <c r="G188" s="160" t="s">
        <v>47</v>
      </c>
      <c r="H188" s="160" t="s">
        <v>48</v>
      </c>
      <c r="I188" s="68"/>
    </row>
    <row r="189" spans="6:9" x14ac:dyDescent="0.25">
      <c r="F189" s="69"/>
      <c r="G189" s="160"/>
      <c r="H189" s="160"/>
      <c r="I189" s="68"/>
    </row>
    <row r="190" spans="6:9" x14ac:dyDescent="0.25">
      <c r="F190" s="69"/>
      <c r="G190" s="160"/>
      <c r="H190" s="160"/>
      <c r="I190" s="68"/>
    </row>
    <row r="191" spans="6:9" x14ac:dyDescent="0.25">
      <c r="F191" s="69"/>
      <c r="G191" s="160"/>
      <c r="H191" s="160"/>
      <c r="I191" s="68"/>
    </row>
    <row r="192" spans="6:9" x14ac:dyDescent="0.25">
      <c r="F192" s="69"/>
      <c r="G192" s="160"/>
      <c r="H192" s="160"/>
      <c r="I192" s="68"/>
    </row>
    <row r="193" spans="6:9" x14ac:dyDescent="0.25">
      <c r="F193" s="69"/>
      <c r="G193" s="160"/>
      <c r="H193" s="160"/>
      <c r="I193" s="68"/>
    </row>
    <row r="194" spans="6:9" x14ac:dyDescent="0.25">
      <c r="F194" s="69"/>
      <c r="G194" s="160"/>
      <c r="H194" s="160"/>
      <c r="I194" s="68"/>
    </row>
    <row r="195" spans="6:9" x14ac:dyDescent="0.25">
      <c r="F195" s="69"/>
      <c r="G195" s="67">
        <v>275.233</v>
      </c>
      <c r="H195" s="68">
        <v>473.40199999999999</v>
      </c>
      <c r="I195" s="68"/>
    </row>
    <row r="196" spans="6:9" x14ac:dyDescent="0.25">
      <c r="F196" s="171"/>
      <c r="G196" s="171"/>
      <c r="H196" s="172"/>
      <c r="I196" s="68"/>
    </row>
    <row r="197" spans="6:9" x14ac:dyDescent="0.25">
      <c r="F197" s="69"/>
      <c r="G197" s="69"/>
      <c r="H197" s="68"/>
      <c r="I197" s="68"/>
    </row>
    <row r="204" spans="6:9" x14ac:dyDescent="0.25">
      <c r="G204" s="169" t="s">
        <v>90</v>
      </c>
      <c r="H204" s="170"/>
    </row>
    <row r="205" spans="6:9" x14ac:dyDescent="0.25">
      <c r="G205" s="170"/>
      <c r="H205" s="170"/>
    </row>
    <row r="207" spans="6:9" x14ac:dyDescent="0.25">
      <c r="G207" s="3" t="s">
        <v>14</v>
      </c>
      <c r="H207" s="24">
        <f>(J125/J124)-100%</f>
        <v>-1.41442824131226E-2</v>
      </c>
    </row>
    <row r="208" spans="6:9" x14ac:dyDescent="0.25">
      <c r="G208" s="3" t="s">
        <v>15</v>
      </c>
      <c r="H208" s="24">
        <f>(J127/J126)-100%</f>
        <v>-3.7360874746621975E-2</v>
      </c>
    </row>
    <row r="209" spans="7:8" x14ac:dyDescent="0.25">
      <c r="G209" s="3" t="s">
        <v>16</v>
      </c>
      <c r="H209" s="24">
        <f>(J129/J128)-100%</f>
        <v>-3.5464763530148824E-2</v>
      </c>
    </row>
    <row r="210" spans="7:8" x14ac:dyDescent="0.25">
      <c r="G210" s="22" t="s">
        <v>17</v>
      </c>
      <c r="H210" s="24">
        <f>(H129/H128)-100%</f>
        <v>-0.11534061400310236</v>
      </c>
    </row>
  </sheetData>
  <mergeCells count="89">
    <mergeCell ref="M128:M129"/>
    <mergeCell ref="K128:L128"/>
    <mergeCell ref="I128:I129"/>
    <mergeCell ref="G204:H205"/>
    <mergeCell ref="M124:M125"/>
    <mergeCell ref="D169:E169"/>
    <mergeCell ref="B161:T161"/>
    <mergeCell ref="D165:E165"/>
    <mergeCell ref="D166:E166"/>
    <mergeCell ref="D167:E167"/>
    <mergeCell ref="D168:E168"/>
    <mergeCell ref="E153:F153"/>
    <mergeCell ref="E154:F154"/>
    <mergeCell ref="B156:T156"/>
    <mergeCell ref="E158:F158"/>
    <mergeCell ref="E159:F159"/>
    <mergeCell ref="E142:F142"/>
    <mergeCell ref="B145:T145"/>
    <mergeCell ref="E147:F147"/>
    <mergeCell ref="E148:F148"/>
    <mergeCell ref="B151:T151"/>
    <mergeCell ref="B137:T137"/>
    <mergeCell ref="E140:F140"/>
    <mergeCell ref="E141:F141"/>
    <mergeCell ref="H140:I140"/>
    <mergeCell ref="H141:I141"/>
    <mergeCell ref="B2:T2"/>
    <mergeCell ref="B131:T131"/>
    <mergeCell ref="E134:F134"/>
    <mergeCell ref="E135:F135"/>
    <mergeCell ref="F50:G50"/>
    <mergeCell ref="D46:E46"/>
    <mergeCell ref="D47:E47"/>
    <mergeCell ref="D48:E48"/>
    <mergeCell ref="D49:E49"/>
    <mergeCell ref="D50:E50"/>
    <mergeCell ref="F46:G46"/>
    <mergeCell ref="F47:G47"/>
    <mergeCell ref="F48:G48"/>
    <mergeCell ref="F49:G49"/>
    <mergeCell ref="H46:I46"/>
    <mergeCell ref="K129:L129"/>
    <mergeCell ref="H47:I47"/>
    <mergeCell ref="H48:I48"/>
    <mergeCell ref="H49:I49"/>
    <mergeCell ref="B53:T53"/>
    <mergeCell ref="H50:I50"/>
    <mergeCell ref="G188:G194"/>
    <mergeCell ref="H188:H194"/>
    <mergeCell ref="D92:E92"/>
    <mergeCell ref="F92:G92"/>
    <mergeCell ref="H92:I92"/>
    <mergeCell ref="D93:E93"/>
    <mergeCell ref="F93:G93"/>
    <mergeCell ref="H93:I93"/>
    <mergeCell ref="D94:E94"/>
    <mergeCell ref="F94:G94"/>
    <mergeCell ref="H94:I94"/>
    <mergeCell ref="B99:T99"/>
    <mergeCell ref="D95:E95"/>
    <mergeCell ref="F95:G95"/>
    <mergeCell ref="H95:I95"/>
    <mergeCell ref="D96:E96"/>
    <mergeCell ref="F96:G96"/>
    <mergeCell ref="H96:I96"/>
    <mergeCell ref="G101:K101"/>
    <mergeCell ref="D123:E123"/>
    <mergeCell ref="F123:G123"/>
    <mergeCell ref="H123:I123"/>
    <mergeCell ref="M126:M127"/>
    <mergeCell ref="D124:E124"/>
    <mergeCell ref="H124:I124"/>
    <mergeCell ref="C122:E122"/>
    <mergeCell ref="F122:I122"/>
    <mergeCell ref="I119:J119"/>
    <mergeCell ref="D125:E125"/>
    <mergeCell ref="H125:I125"/>
    <mergeCell ref="K124:L124"/>
    <mergeCell ref="K125:L125"/>
    <mergeCell ref="K126:L126"/>
    <mergeCell ref="K127:L127"/>
    <mergeCell ref="D126:E126"/>
    <mergeCell ref="H126:I126"/>
    <mergeCell ref="D127:E127"/>
    <mergeCell ref="H127:I127"/>
    <mergeCell ref="F124:G124"/>
    <mergeCell ref="F125:G125"/>
    <mergeCell ref="F126:G126"/>
    <mergeCell ref="F127:G127"/>
  </mergeCells>
  <pageMargins left="0.7" right="0.7" top="0.75" bottom="0.75" header="0.3" footer="0.3"/>
  <pageSetup paperSize="9" scale="40" orientation="portrait" horizontalDpi="1200" verticalDpi="1200" r:id="rId1"/>
  <colBreaks count="1" manualBreakCount="1">
    <brk id="1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38"/>
  <sheetViews>
    <sheetView topLeftCell="G1" zoomScale="115" zoomScaleNormal="115" workbookViewId="0">
      <selection activeCell="O9" sqref="O9"/>
    </sheetView>
  </sheetViews>
  <sheetFormatPr defaultColWidth="9.140625" defaultRowHeight="15" x14ac:dyDescent="0.25"/>
  <cols>
    <col min="1" max="16384" width="9.140625" style="1"/>
  </cols>
  <sheetData>
    <row r="8" spans="2:23" x14ac:dyDescent="0.25">
      <c r="B8" s="125" t="s">
        <v>113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3" spans="4:21" x14ac:dyDescent="0.25">
      <c r="D33" s="126" t="s">
        <v>38</v>
      </c>
      <c r="E33" s="126"/>
      <c r="F33" s="126"/>
      <c r="G33" s="126" t="s">
        <v>39</v>
      </c>
      <c r="H33" s="126"/>
      <c r="I33" s="126"/>
      <c r="J33" s="126" t="s">
        <v>40</v>
      </c>
      <c r="K33" s="126"/>
      <c r="L33" s="126"/>
      <c r="M33" s="126" t="s">
        <v>41</v>
      </c>
      <c r="N33" s="126"/>
      <c r="O33" s="126"/>
      <c r="P33" s="126" t="s">
        <v>42</v>
      </c>
      <c r="Q33" s="126"/>
      <c r="R33" s="126"/>
      <c r="S33" s="126" t="s">
        <v>43</v>
      </c>
      <c r="T33" s="126"/>
      <c r="U33" s="126"/>
    </row>
    <row r="34" spans="4:21" x14ac:dyDescent="0.25"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</row>
    <row r="35" spans="4:21" x14ac:dyDescent="0.25"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</row>
    <row r="36" spans="4:21" x14ac:dyDescent="0.25"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</row>
    <row r="37" spans="4:21" x14ac:dyDescent="0.25"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</row>
    <row r="38" spans="4:21" x14ac:dyDescent="0.25"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</row>
  </sheetData>
  <mergeCells count="19">
    <mergeCell ref="S37:U38"/>
    <mergeCell ref="D35:F36"/>
    <mergeCell ref="G35:I36"/>
    <mergeCell ref="J35:L36"/>
    <mergeCell ref="M35:O36"/>
    <mergeCell ref="P35:R36"/>
    <mergeCell ref="S35:U36"/>
    <mergeCell ref="D37:F38"/>
    <mergeCell ref="G37:I38"/>
    <mergeCell ref="J37:L38"/>
    <mergeCell ref="M37:O38"/>
    <mergeCell ref="P37:R38"/>
    <mergeCell ref="B8:W8"/>
    <mergeCell ref="D33:F34"/>
    <mergeCell ref="G33:I34"/>
    <mergeCell ref="J33:L34"/>
    <mergeCell ref="M33:O34"/>
    <mergeCell ref="P33:R34"/>
    <mergeCell ref="S33:U3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37"/>
  <sheetViews>
    <sheetView topLeftCell="E13" zoomScale="115" zoomScaleNormal="115" workbookViewId="0">
      <selection activeCell="I12" sqref="I12"/>
    </sheetView>
  </sheetViews>
  <sheetFormatPr defaultColWidth="9.140625" defaultRowHeight="15" x14ac:dyDescent="0.25"/>
  <cols>
    <col min="1" max="16384" width="9.140625" style="1"/>
  </cols>
  <sheetData>
    <row r="8" spans="2:23" x14ac:dyDescent="0.25">
      <c r="B8" s="125" t="s">
        <v>23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2" spans="4:21" x14ac:dyDescent="0.25">
      <c r="D32" s="126" t="s">
        <v>38</v>
      </c>
      <c r="E32" s="126"/>
      <c r="F32" s="126"/>
      <c r="G32" s="126" t="s">
        <v>39</v>
      </c>
      <c r="H32" s="126"/>
      <c r="I32" s="126"/>
      <c r="J32" s="126" t="s">
        <v>40</v>
      </c>
      <c r="K32" s="126"/>
      <c r="L32" s="126"/>
      <c r="M32" s="126" t="s">
        <v>41</v>
      </c>
      <c r="N32" s="126"/>
      <c r="O32" s="126"/>
      <c r="P32" s="126" t="s">
        <v>42</v>
      </c>
      <c r="Q32" s="126"/>
      <c r="R32" s="126"/>
      <c r="S32" s="126" t="s">
        <v>43</v>
      </c>
      <c r="T32" s="126"/>
      <c r="U32" s="126"/>
    </row>
    <row r="33" spans="4:21" x14ac:dyDescent="0.25"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</row>
    <row r="34" spans="4:21" x14ac:dyDescent="0.25"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</row>
    <row r="35" spans="4:21" x14ac:dyDescent="0.25"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</row>
    <row r="36" spans="4:21" x14ac:dyDescent="0.25"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</row>
    <row r="37" spans="4:21" x14ac:dyDescent="0.25"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</row>
  </sheetData>
  <mergeCells count="19">
    <mergeCell ref="S36:U37"/>
    <mergeCell ref="D34:F35"/>
    <mergeCell ref="G34:I35"/>
    <mergeCell ref="J34:L35"/>
    <mergeCell ref="M34:O35"/>
    <mergeCell ref="P34:R35"/>
    <mergeCell ref="S34:U35"/>
    <mergeCell ref="D36:F37"/>
    <mergeCell ref="G36:I37"/>
    <mergeCell ref="J36:L37"/>
    <mergeCell ref="M36:O37"/>
    <mergeCell ref="P36:R37"/>
    <mergeCell ref="B8:W8"/>
    <mergeCell ref="D32:F33"/>
    <mergeCell ref="G32:I33"/>
    <mergeCell ref="J32:L33"/>
    <mergeCell ref="M32:O33"/>
    <mergeCell ref="P32:R33"/>
    <mergeCell ref="S32:U3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38"/>
  <sheetViews>
    <sheetView topLeftCell="A3" zoomScale="85" zoomScaleNormal="85" workbookViewId="0">
      <selection activeCell="B25" sqref="B25"/>
    </sheetView>
  </sheetViews>
  <sheetFormatPr defaultColWidth="9.140625" defaultRowHeight="15" x14ac:dyDescent="0.25"/>
  <cols>
    <col min="1" max="16384" width="9.140625" style="1"/>
  </cols>
  <sheetData>
    <row r="8" spans="2:23" x14ac:dyDescent="0.25">
      <c r="B8" s="125" t="s">
        <v>24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3" spans="4:21" x14ac:dyDescent="0.25">
      <c r="D33" s="126" t="s">
        <v>38</v>
      </c>
      <c r="E33" s="126"/>
      <c r="F33" s="126"/>
      <c r="G33" s="126" t="s">
        <v>39</v>
      </c>
      <c r="H33" s="126"/>
      <c r="I33" s="126"/>
      <c r="J33" s="126" t="s">
        <v>40</v>
      </c>
      <c r="K33" s="126"/>
      <c r="L33" s="126"/>
      <c r="M33" s="126" t="s">
        <v>41</v>
      </c>
      <c r="N33" s="126"/>
      <c r="O33" s="126"/>
      <c r="P33" s="126" t="s">
        <v>42</v>
      </c>
      <c r="Q33" s="126"/>
      <c r="R33" s="126"/>
      <c r="S33" s="126" t="s">
        <v>43</v>
      </c>
      <c r="T33" s="126"/>
      <c r="U33" s="126"/>
    </row>
    <row r="34" spans="4:21" x14ac:dyDescent="0.25"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</row>
    <row r="35" spans="4:21" x14ac:dyDescent="0.25"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</row>
    <row r="36" spans="4:21" x14ac:dyDescent="0.25"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</row>
    <row r="37" spans="4:21" x14ac:dyDescent="0.25"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</row>
    <row r="38" spans="4:21" x14ac:dyDescent="0.25"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</row>
  </sheetData>
  <mergeCells count="19">
    <mergeCell ref="S37:U38"/>
    <mergeCell ref="D35:F36"/>
    <mergeCell ref="G35:I36"/>
    <mergeCell ref="J35:L36"/>
    <mergeCell ref="M35:O36"/>
    <mergeCell ref="P35:R36"/>
    <mergeCell ref="S35:U36"/>
    <mergeCell ref="D37:F38"/>
    <mergeCell ref="G37:I38"/>
    <mergeCell ref="J37:L38"/>
    <mergeCell ref="M37:O38"/>
    <mergeCell ref="P37:R38"/>
    <mergeCell ref="B8:W8"/>
    <mergeCell ref="D33:F34"/>
    <mergeCell ref="G33:I34"/>
    <mergeCell ref="J33:L34"/>
    <mergeCell ref="M33:O34"/>
    <mergeCell ref="P33:R34"/>
    <mergeCell ref="S33:U3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38"/>
  <sheetViews>
    <sheetView zoomScale="55" zoomScaleNormal="55" workbookViewId="0">
      <selection activeCell="D35" sqref="D35:F36"/>
    </sheetView>
  </sheetViews>
  <sheetFormatPr defaultColWidth="9.140625" defaultRowHeight="15" x14ac:dyDescent="0.25"/>
  <cols>
    <col min="1" max="16384" width="9.140625" style="1"/>
  </cols>
  <sheetData>
    <row r="8" spans="2:23" x14ac:dyDescent="0.25">
      <c r="B8" s="125" t="s">
        <v>25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3" spans="4:21" x14ac:dyDescent="0.25">
      <c r="D33" s="126" t="s">
        <v>38</v>
      </c>
      <c r="E33" s="126"/>
      <c r="F33" s="126"/>
      <c r="G33" s="126" t="s">
        <v>39</v>
      </c>
      <c r="H33" s="126"/>
      <c r="I33" s="126"/>
      <c r="J33" s="126" t="s">
        <v>40</v>
      </c>
      <c r="K33" s="126"/>
      <c r="L33" s="126"/>
      <c r="M33" s="126" t="s">
        <v>41</v>
      </c>
      <c r="N33" s="126"/>
      <c r="O33" s="126"/>
      <c r="P33" s="126" t="s">
        <v>42</v>
      </c>
      <c r="Q33" s="126"/>
      <c r="R33" s="126"/>
      <c r="S33" s="126" t="s">
        <v>43</v>
      </c>
      <c r="T33" s="126"/>
      <c r="U33" s="126"/>
    </row>
    <row r="34" spans="4:21" x14ac:dyDescent="0.25"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</row>
    <row r="35" spans="4:21" x14ac:dyDescent="0.25"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</row>
    <row r="36" spans="4:21" x14ac:dyDescent="0.25"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</row>
    <row r="37" spans="4:21" x14ac:dyDescent="0.25"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</row>
    <row r="38" spans="4:21" x14ac:dyDescent="0.25"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</row>
  </sheetData>
  <mergeCells count="19">
    <mergeCell ref="S37:U38"/>
    <mergeCell ref="D35:F36"/>
    <mergeCell ref="G35:I36"/>
    <mergeCell ref="J35:L36"/>
    <mergeCell ref="M35:O36"/>
    <mergeCell ref="P35:R36"/>
    <mergeCell ref="S35:U36"/>
    <mergeCell ref="D37:F38"/>
    <mergeCell ref="G37:I38"/>
    <mergeCell ref="J37:L38"/>
    <mergeCell ref="M37:O38"/>
    <mergeCell ref="P37:R38"/>
    <mergeCell ref="B8:W8"/>
    <mergeCell ref="D33:F34"/>
    <mergeCell ref="G33:I34"/>
    <mergeCell ref="J33:L34"/>
    <mergeCell ref="M33:O34"/>
    <mergeCell ref="P33:R34"/>
    <mergeCell ref="S33:U3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39"/>
  <sheetViews>
    <sheetView topLeftCell="B7" zoomScaleNormal="100" workbookViewId="0">
      <selection activeCell="B11" sqref="B11"/>
    </sheetView>
  </sheetViews>
  <sheetFormatPr defaultColWidth="9.140625" defaultRowHeight="15" x14ac:dyDescent="0.25"/>
  <cols>
    <col min="1" max="16384" width="9.140625" style="1"/>
  </cols>
  <sheetData>
    <row r="8" spans="2:23" x14ac:dyDescent="0.25">
      <c r="B8" s="125" t="s">
        <v>112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4" spans="4:21" x14ac:dyDescent="0.25">
      <c r="D34" s="126" t="s">
        <v>38</v>
      </c>
      <c r="E34" s="126"/>
      <c r="F34" s="126"/>
      <c r="G34" s="126" t="s">
        <v>39</v>
      </c>
      <c r="H34" s="126"/>
      <c r="I34" s="126"/>
      <c r="J34" s="126" t="s">
        <v>40</v>
      </c>
      <c r="K34" s="126"/>
      <c r="L34" s="126"/>
      <c r="M34" s="126" t="s">
        <v>41</v>
      </c>
      <c r="N34" s="126"/>
      <c r="O34" s="126"/>
      <c r="P34" s="126" t="s">
        <v>42</v>
      </c>
      <c r="Q34" s="126"/>
      <c r="R34" s="126"/>
      <c r="S34" s="126" t="s">
        <v>43</v>
      </c>
      <c r="T34" s="126"/>
      <c r="U34" s="126"/>
    </row>
    <row r="35" spans="4:21" x14ac:dyDescent="0.25"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</row>
    <row r="36" spans="4:21" x14ac:dyDescent="0.25"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</row>
    <row r="37" spans="4:21" x14ac:dyDescent="0.25"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</row>
    <row r="38" spans="4:21" x14ac:dyDescent="0.25"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</row>
    <row r="39" spans="4:21" x14ac:dyDescent="0.25"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</row>
  </sheetData>
  <mergeCells count="19">
    <mergeCell ref="S38:U39"/>
    <mergeCell ref="D36:F37"/>
    <mergeCell ref="G36:I37"/>
    <mergeCell ref="J36:L37"/>
    <mergeCell ref="M36:O37"/>
    <mergeCell ref="P36:R37"/>
    <mergeCell ref="S36:U37"/>
    <mergeCell ref="D38:F39"/>
    <mergeCell ref="G38:I39"/>
    <mergeCell ref="J38:L39"/>
    <mergeCell ref="M38:O39"/>
    <mergeCell ref="P38:R39"/>
    <mergeCell ref="B8:W8"/>
    <mergeCell ref="D34:F35"/>
    <mergeCell ref="G34:I35"/>
    <mergeCell ref="J34:L35"/>
    <mergeCell ref="M34:O35"/>
    <mergeCell ref="P34:R35"/>
    <mergeCell ref="S34:U3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W37"/>
  <sheetViews>
    <sheetView topLeftCell="A4" zoomScale="70" zoomScaleNormal="70" workbookViewId="0">
      <selection activeCell="E22" sqref="E22"/>
    </sheetView>
  </sheetViews>
  <sheetFormatPr defaultColWidth="9.140625" defaultRowHeight="15" x14ac:dyDescent="0.25"/>
  <cols>
    <col min="1" max="16384" width="9.140625" style="1"/>
  </cols>
  <sheetData>
    <row r="8" spans="2:23" x14ac:dyDescent="0.25">
      <c r="B8" s="125" t="s">
        <v>55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</row>
    <row r="32" spans="4:21" x14ac:dyDescent="0.25">
      <c r="D32" s="126" t="s">
        <v>38</v>
      </c>
      <c r="E32" s="126"/>
      <c r="F32" s="126"/>
      <c r="G32" s="126" t="s">
        <v>39</v>
      </c>
      <c r="H32" s="126"/>
      <c r="I32" s="126"/>
      <c r="J32" s="126" t="s">
        <v>40</v>
      </c>
      <c r="K32" s="126"/>
      <c r="L32" s="126"/>
      <c r="M32" s="126" t="s">
        <v>41</v>
      </c>
      <c r="N32" s="126"/>
      <c r="O32" s="126"/>
      <c r="P32" s="126" t="s">
        <v>42</v>
      </c>
      <c r="Q32" s="126"/>
      <c r="R32" s="126"/>
      <c r="S32" s="126" t="s">
        <v>43</v>
      </c>
      <c r="T32" s="126"/>
      <c r="U32" s="126"/>
    </row>
    <row r="33" spans="4:21" x14ac:dyDescent="0.25"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</row>
    <row r="34" spans="4:21" x14ac:dyDescent="0.25"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</row>
    <row r="35" spans="4:21" x14ac:dyDescent="0.25"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</row>
    <row r="36" spans="4:21" x14ac:dyDescent="0.25"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</row>
    <row r="37" spans="4:21" x14ac:dyDescent="0.25"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</row>
  </sheetData>
  <mergeCells count="19">
    <mergeCell ref="B8:W8"/>
    <mergeCell ref="D32:F33"/>
    <mergeCell ref="G32:I33"/>
    <mergeCell ref="J32:L33"/>
    <mergeCell ref="M32:O33"/>
    <mergeCell ref="P32:R33"/>
    <mergeCell ref="S32:U33"/>
    <mergeCell ref="S36:U37"/>
    <mergeCell ref="D34:F35"/>
    <mergeCell ref="G34:I35"/>
    <mergeCell ref="J34:L35"/>
    <mergeCell ref="M34:O35"/>
    <mergeCell ref="P34:R35"/>
    <mergeCell ref="S34:U35"/>
    <mergeCell ref="D36:F37"/>
    <mergeCell ref="G36:I37"/>
    <mergeCell ref="J36:L37"/>
    <mergeCell ref="M36:O37"/>
    <mergeCell ref="P36:R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</vt:i4>
      </vt:variant>
    </vt:vector>
  </HeadingPairs>
  <TitlesOfParts>
    <vt:vector size="31" baseType="lpstr">
      <vt:lpstr>PS-QSE-09 1-A 1</vt:lpstr>
      <vt:lpstr>PS-QSE-09 1-A 2</vt:lpstr>
      <vt:lpstr>PS-QSE-09 1-A 3</vt:lpstr>
      <vt:lpstr>PS-QSE-09 1-A 2021</vt:lpstr>
      <vt:lpstr>PS-QSE-09 1-B 1 </vt:lpstr>
      <vt:lpstr>PS-QSE-09 1-B 2 </vt:lpstr>
      <vt:lpstr>PS-QSE-09 1-B 3</vt:lpstr>
      <vt:lpstr>PS-QSE-09 1-B 2021</vt:lpstr>
      <vt:lpstr>PS-QSE-09 1-C 1</vt:lpstr>
      <vt:lpstr>PS-QSE-09 1-C 2 </vt:lpstr>
      <vt:lpstr>PS-QSE-09 1-C 3</vt:lpstr>
      <vt:lpstr>PS-QSE-09 1-C 2021</vt:lpstr>
      <vt:lpstr>PS-QSE-09 1-D 1</vt:lpstr>
      <vt:lpstr>PS-QSE-09 1-D 2</vt:lpstr>
      <vt:lpstr>PS-QSE-09 1-D 3</vt:lpstr>
      <vt:lpstr>PS-QSE-09 1-D 2021</vt:lpstr>
      <vt:lpstr>PS-QSE-09 1-E 1</vt:lpstr>
      <vt:lpstr>PS-QSE-09 1-E 2</vt:lpstr>
      <vt:lpstr>PS-QSE-09 1-E 3</vt:lpstr>
      <vt:lpstr>PS-QSE-09 1-E 2021</vt:lpstr>
      <vt:lpstr>PS-QSE-09 ind1</vt:lpstr>
      <vt:lpstr>PS-QSE-09 ind2</vt:lpstr>
      <vt:lpstr>PS-QSE-09 ind3</vt:lpstr>
      <vt:lpstr>PS-QSE-09 ind4</vt:lpstr>
      <vt:lpstr>PS-QSE-09 ind5</vt:lpstr>
      <vt:lpstr>PS-QSE-09 ind6-1</vt:lpstr>
      <vt:lpstr>PS-QSE-09 ind6-2</vt:lpstr>
      <vt:lpstr>PS-QSE-09 ind6-3</vt:lpstr>
      <vt:lpstr>PS-QSE-09 ind6 2019</vt:lpstr>
      <vt:lpstr>Valeur</vt:lpstr>
      <vt:lpstr>Valeur!Print_Area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2024-05-05T01:37:14Z</dcterms:modified>
</cp:coreProperties>
</file>