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ckzer\Desktop\Poker-Project\Texas Holdem\"/>
    </mc:Choice>
  </mc:AlternateContent>
  <xr:revisionPtr revIDLastSave="0" documentId="13_ncr:1_{87283992-3A30-4900-9080-C39307DBF652}" xr6:coauthVersionLast="45" xr6:coauthVersionMax="45" xr10:uidLastSave="{00000000-0000-0000-0000-000000000000}"/>
  <bookViews>
    <workbookView xWindow="-120" yWindow="-120" windowWidth="29040" windowHeight="15840" xr2:uid="{FEFF44E8-4F77-4902-88CA-DA3CF83BF7B4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1" l="1"/>
  <c r="C41" i="1" s="1"/>
  <c r="E35" i="1"/>
  <c r="C40" i="1"/>
  <c r="A41" i="1"/>
  <c r="B40" i="1"/>
  <c r="A40" i="1"/>
  <c r="E5" i="1" l="1"/>
  <c r="E24" i="1"/>
  <c r="B5" i="1"/>
  <c r="E22" i="1"/>
  <c r="B4" i="1"/>
  <c r="B6" i="1"/>
  <c r="G47" i="1"/>
  <c r="I33" i="1"/>
  <c r="G33" i="1"/>
  <c r="G22" i="1" l="1"/>
  <c r="I22" i="1" s="1"/>
  <c r="K22" i="1" s="1"/>
  <c r="M22" i="1" s="1"/>
  <c r="E23" i="1"/>
  <c r="G23" i="1" s="1"/>
  <c r="I23" i="1" s="1"/>
  <c r="K23" i="1" s="1"/>
  <c r="M23" i="1" s="1"/>
  <c r="G24" i="1"/>
  <c r="I24" i="1" s="1"/>
  <c r="K24" i="1" s="1"/>
  <c r="M24" i="1" s="1"/>
  <c r="E21" i="1"/>
  <c r="G21" i="1" s="1"/>
  <c r="I21" i="1" s="1"/>
  <c r="K21" i="1" s="1"/>
  <c r="M21" i="1" s="1"/>
  <c r="G16" i="1"/>
  <c r="G17" i="1"/>
  <c r="I17" i="1" s="1"/>
  <c r="K17" i="1" s="1"/>
  <c r="M17" i="1" s="1"/>
  <c r="G18" i="1"/>
  <c r="I18" i="1" s="1"/>
  <c r="K18" i="1" s="1"/>
  <c r="M18" i="1" s="1"/>
  <c r="G15" i="1"/>
  <c r="I16" i="1"/>
  <c r="K16" i="1" s="1"/>
  <c r="M16" i="1" s="1"/>
  <c r="I15" i="1"/>
  <c r="K15" i="1" s="1"/>
  <c r="M15" i="1" s="1"/>
  <c r="E10" i="1"/>
  <c r="G10" i="1" s="1"/>
  <c r="I10" i="1" s="1"/>
  <c r="K10" i="1" s="1"/>
  <c r="M10" i="1" s="1"/>
  <c r="E11" i="1"/>
  <c r="G11" i="1" s="1"/>
  <c r="I11" i="1" s="1"/>
  <c r="K11" i="1" s="1"/>
  <c r="M11" i="1" s="1"/>
  <c r="E12" i="1"/>
  <c r="G12" i="1" s="1"/>
  <c r="I12" i="1" s="1"/>
  <c r="K12" i="1" s="1"/>
  <c r="M12" i="1" s="1"/>
  <c r="E9" i="1"/>
  <c r="G9" i="1"/>
  <c r="I9" i="1" s="1"/>
  <c r="K9" i="1" s="1"/>
  <c r="M9" i="1" s="1"/>
  <c r="G6" i="1"/>
  <c r="I6" i="1" s="1"/>
  <c r="K6" i="1" s="1"/>
  <c r="M6" i="1" s="1"/>
  <c r="G5" i="1"/>
  <c r="I5" i="1" s="1"/>
  <c r="K5" i="1" s="1"/>
  <c r="M5" i="1" s="1"/>
  <c r="G4" i="1"/>
  <c r="I4" i="1" s="1"/>
  <c r="K4" i="1" s="1"/>
  <c r="M4" i="1" s="1"/>
  <c r="G3" i="1"/>
  <c r="I3" i="1" s="1"/>
  <c r="K3" i="1" s="1"/>
  <c r="M3" i="1" s="1"/>
  <c r="I56" i="1"/>
  <c r="K56" i="1" s="1"/>
  <c r="M56" i="1" s="1"/>
  <c r="I55" i="1"/>
  <c r="K55" i="1" s="1"/>
  <c r="M55" i="1" s="1"/>
  <c r="I54" i="1"/>
  <c r="K54" i="1" s="1"/>
  <c r="M54" i="1" s="1"/>
  <c r="I53" i="1"/>
  <c r="K53" i="1" s="1"/>
  <c r="M53" i="1" s="1"/>
  <c r="G54" i="1"/>
  <c r="G55" i="1"/>
  <c r="G56" i="1"/>
  <c r="G53" i="1"/>
  <c r="E54" i="1"/>
  <c r="E55" i="1"/>
  <c r="E56" i="1"/>
  <c r="E53" i="1"/>
  <c r="G48" i="1"/>
  <c r="I48" i="1"/>
  <c r="K48" i="1" s="1"/>
  <c r="M48" i="1" s="1"/>
  <c r="G49" i="1"/>
  <c r="I49" i="1"/>
  <c r="K49" i="1"/>
  <c r="M49" i="1" s="1"/>
  <c r="G50" i="1"/>
  <c r="I50" i="1" s="1"/>
  <c r="K50" i="1" s="1"/>
  <c r="M50" i="1" s="1"/>
  <c r="I47" i="1"/>
  <c r="K47" i="1" s="1"/>
  <c r="M47" i="1" s="1"/>
  <c r="G43" i="1"/>
  <c r="I43" i="1" s="1"/>
  <c r="K43" i="1" s="1"/>
  <c r="M43" i="1" s="1"/>
  <c r="G42" i="1"/>
  <c r="I42" i="1" s="1"/>
  <c r="K42" i="1" s="1"/>
  <c r="M42" i="1" s="1"/>
  <c r="G41" i="1"/>
  <c r="I41" i="1" s="1"/>
  <c r="K41" i="1" s="1"/>
  <c r="M41" i="1" s="1"/>
  <c r="E41" i="1"/>
  <c r="E42" i="1"/>
  <c r="E43" i="1"/>
  <c r="M40" i="1"/>
  <c r="K40" i="1"/>
  <c r="I40" i="1"/>
  <c r="G40" i="1"/>
  <c r="E40" i="1"/>
  <c r="G36" i="1"/>
  <c r="I36" i="1" s="1"/>
  <c r="K36" i="1" s="1"/>
  <c r="M36" i="1" s="1"/>
  <c r="G35" i="1"/>
  <c r="I35" i="1" s="1"/>
  <c r="K35" i="1" s="1"/>
  <c r="M35" i="1" s="1"/>
  <c r="G34" i="1"/>
  <c r="I34" i="1" s="1"/>
  <c r="K34" i="1" s="1"/>
  <c r="M34" i="1" s="1"/>
  <c r="K33" i="1"/>
  <c r="M33" i="1" s="1"/>
  <c r="B36" i="1"/>
  <c r="B35" i="1"/>
  <c r="B34" i="1"/>
  <c r="B33" i="1"/>
  <c r="E33" i="1" s="1"/>
  <c r="E36" i="1"/>
  <c r="E34" i="1"/>
  <c r="T65" i="1"/>
  <c r="P47" i="1"/>
  <c r="T47" i="1"/>
  <c r="O74" i="1"/>
  <c r="O90" i="1"/>
  <c r="B3" i="1"/>
  <c r="E3" i="1" s="1"/>
  <c r="E6" i="1"/>
  <c r="E4" i="1"/>
  <c r="E37" i="1" l="1"/>
  <c r="E7" i="1"/>
</calcChain>
</file>

<file path=xl/sharedStrings.xml><?xml version="1.0" encoding="utf-8"?>
<sst xmlns="http://schemas.openxmlformats.org/spreadsheetml/2006/main" count="292" uniqueCount="99">
  <si>
    <t>2H</t>
  </si>
  <si>
    <t>3H</t>
  </si>
  <si>
    <t>4H</t>
  </si>
  <si>
    <t>5H</t>
  </si>
  <si>
    <t>6H</t>
  </si>
  <si>
    <t>7H</t>
  </si>
  <si>
    <t>8H</t>
  </si>
  <si>
    <t>9H</t>
  </si>
  <si>
    <t>10H</t>
  </si>
  <si>
    <t>JH</t>
  </si>
  <si>
    <t>QH</t>
  </si>
  <si>
    <t>RH</t>
  </si>
  <si>
    <t>ASH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</si>
  <si>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</si>
  <si>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</si>
  <si>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</si>
  <si>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</si>
  <si>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</si>
  <si>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</si>
  <si>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</si>
  <si>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</si>
  <si>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</si>
  <si>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QD</t>
  </si>
  <si>
    <t>RD</t>
  </si>
  <si>
    <t>ASD</t>
  </si>
  <si>
    <t>VD</t>
  </si>
  <si>
    <t>2H 3H 2D</t>
  </si>
  <si>
    <t>2H 4H 2D</t>
  </si>
  <si>
    <t>2H 3H 3D</t>
  </si>
  <si>
    <t>2H 3H 4D</t>
  </si>
  <si>
    <t>3H 2H 2D</t>
  </si>
  <si>
    <t>3H 2H 3D</t>
  </si>
  <si>
    <t>2H 4H 3D</t>
  </si>
  <si>
    <t>2H 4H 4D</t>
  </si>
  <si>
    <t>3H 2H 4D</t>
  </si>
  <si>
    <t>4H 2H 2D</t>
  </si>
  <si>
    <t>4H 2H 3D</t>
  </si>
  <si>
    <t>4H 2H 4D</t>
  </si>
  <si>
    <t>3H 4H 3D</t>
  </si>
  <si>
    <t>3H 4H 2D</t>
  </si>
  <si>
    <t>3H 4H 4D</t>
  </si>
  <si>
    <t>4H 3H 2D</t>
  </si>
  <si>
    <t>4H 3H 3D</t>
  </si>
  <si>
    <t>4H 3H 4D</t>
  </si>
  <si>
    <t>2T</t>
  </si>
  <si>
    <t>3T</t>
  </si>
  <si>
    <t>4T</t>
  </si>
  <si>
    <t>2H 2D 2T</t>
  </si>
  <si>
    <t>2H 2D 3T</t>
  </si>
  <si>
    <t>2H 2D 4T</t>
  </si>
  <si>
    <t>2H 3D 2T</t>
  </si>
  <si>
    <t>2H 3D 3T</t>
  </si>
  <si>
    <t>2H 4D 4T</t>
  </si>
  <si>
    <t>2H 3D 4T</t>
  </si>
  <si>
    <t>2H 4D 2T</t>
  </si>
  <si>
    <t>2H 4D 3T</t>
  </si>
  <si>
    <t>3H 2D 2T</t>
  </si>
  <si>
    <t>3H 2D 3T</t>
  </si>
  <si>
    <t>3H 2D 4T</t>
  </si>
  <si>
    <t>3H 3D 2T</t>
  </si>
  <si>
    <t>3H 3D 3T</t>
  </si>
  <si>
    <t>3H 3D 4T</t>
  </si>
  <si>
    <t>3H 4D 2T</t>
  </si>
  <si>
    <t>3H 4D 3T</t>
  </si>
  <si>
    <t>3H 4D 4T</t>
  </si>
  <si>
    <t>4H 2D 2T</t>
  </si>
  <si>
    <t>4H 2D 3T</t>
  </si>
  <si>
    <t>4H 2D 4T</t>
  </si>
  <si>
    <t>4H 3D 2T</t>
  </si>
  <si>
    <t>4H 3D 3T</t>
  </si>
  <si>
    <t>4H 3D 4T</t>
  </si>
  <si>
    <t>4H 4D 2T</t>
  </si>
  <si>
    <t>4H 4D 3T</t>
  </si>
  <si>
    <t>4H 4D 4T</t>
  </si>
  <si>
    <t>pre flop</t>
  </si>
  <si>
    <t>flop</t>
  </si>
  <si>
    <t>turn</t>
  </si>
  <si>
    <t>river</t>
  </si>
  <si>
    <t>5T</t>
  </si>
  <si>
    <t>6T</t>
  </si>
  <si>
    <t>7T</t>
  </si>
  <si>
    <t>8T</t>
  </si>
  <si>
    <t>9T</t>
  </si>
  <si>
    <t>10T</t>
  </si>
  <si>
    <t>QT</t>
  </si>
  <si>
    <t>RT</t>
  </si>
  <si>
    <t>AST</t>
  </si>
  <si>
    <t>1 seconde par simulation</t>
  </si>
  <si>
    <t>heures</t>
  </si>
  <si>
    <t>Nb simulations</t>
  </si>
  <si>
    <t>cartes riviere</t>
  </si>
  <si>
    <t>carte J2</t>
  </si>
  <si>
    <t>Sans réduire les combinaisons</t>
  </si>
  <si>
    <t>En réduisant les combinaisons</t>
  </si>
  <si>
    <t>secondes</t>
  </si>
  <si>
    <t>minutes</t>
  </si>
  <si>
    <t>jours</t>
  </si>
  <si>
    <t>Supposons 6 cœurs = 6 opérations par seconde</t>
  </si>
  <si>
    <t>67 secondes par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</si>
</sst>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1" fillId="0" borderId="0" xfId="0" applyNumberFormat="1" applyFont="1" applyBorder="1" applyAlignment="1">
      <alignment horizontal="center" vertical="center"/>
    </xf>
    <xf numFmtId="4" fontId="0" fillId="2" borderId="0" xfId="0" applyNumberForma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17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9A04-A899-448D-9CB2-5C03C89B8CCF}">
  <dimension ref="A1:V90"/>
  <sheetViews>
    <sheetView tabSelected="1" workbookViewId="0">
      <selection activeCell="E36" sqref="E36"/>
    </sheetView>
  </sheetViews>
  <sheetFormatPr baseColWidth="10" defaultRowHeight="15" x14ac:dyDescent="0.25"/>
  <cols>
    <col min="1" max="1" width="30.28515625" style="1" customWidth="1"/>
    <col min="2" max="2" width="24.140625" style="1" customWidth="1"/>
    <col min="3" max="3" width="12.7109375" style="1" bestFit="1" customWidth="1"/>
    <col min="4" max="4" width="8" style="1" bestFit="1" customWidth="1"/>
    <col min="5" max="5" width="19.85546875" style="1" customWidth="1"/>
    <col min="6" max="6" width="7.140625" style="1" customWidth="1"/>
    <col min="7" max="7" width="44" style="1" customWidth="1"/>
    <col min="8" max="8" width="10" style="1" bestFit="1" customWidth="1"/>
    <col min="9" max="9" width="15.5703125" style="1" customWidth="1"/>
    <col min="10" max="10" width="11.42578125" style="1"/>
    <col min="11" max="11" width="11.5703125" style="1" bestFit="1" customWidth="1"/>
    <col min="12" max="12" width="15.7109375" style="1" customWidth="1"/>
    <col min="13" max="13" width="11.5703125" style="1" bestFit="1" customWidth="1"/>
    <col min="14" max="14" width="11.42578125" style="1"/>
    <col min="15" max="16" width="8.85546875" style="1" bestFit="1" customWidth="1"/>
    <col min="17" max="17" width="8.7109375" style="1" bestFit="1" customWidth="1"/>
    <col min="18" max="18" width="4.5703125" style="1" bestFit="1" customWidth="1"/>
    <col min="19" max="19" width="11.42578125" style="1"/>
    <col min="20" max="20" width="8" style="1" bestFit="1" customWidth="1"/>
    <col min="21" max="22" width="4.5703125" style="1" bestFit="1" customWidth="1"/>
    <col min="23" max="16384" width="11.42578125" style="1"/>
  </cols>
  <sheetData>
    <row r="1" spans="1:14" x14ac:dyDescent="0.25">
      <c r="A1" s="6" t="s">
        <v>92</v>
      </c>
      <c r="B1" s="5"/>
      <c r="C1" s="5"/>
      <c r="D1" s="5"/>
      <c r="E1" s="5"/>
    </row>
    <row r="2" spans="1:14" x14ac:dyDescent="0.25">
      <c r="A2" s="5"/>
      <c r="B2" s="5"/>
      <c r="C2" s="5" t="s">
        <v>90</v>
      </c>
      <c r="D2" s="5" t="s">
        <v>91</v>
      </c>
      <c r="E2" s="5" t="s">
        <v>89</v>
      </c>
      <c r="G2" s="2" t="s">
        <v>87</v>
      </c>
    </row>
    <row r="3" spans="1:14" x14ac:dyDescent="0.25">
      <c r="A3" s="5" t="s">
        <v>74</v>
      </c>
      <c r="B3" s="5">
        <f>FACT(52)/(FACT(2)*(FACT(52-2)))</f>
        <v>1326.0000000000005</v>
      </c>
      <c r="C3" s="5">
        <v>500</v>
      </c>
      <c r="D3" s="5">
        <v>500</v>
      </c>
      <c r="E3" s="5">
        <f>B3*C3*D3</f>
        <v>331500000.00000012</v>
      </c>
      <c r="G3" s="1">
        <f>B3</f>
        <v>1326.0000000000005</v>
      </c>
      <c r="H3" s="1" t="s">
        <v>94</v>
      </c>
      <c r="I3" s="1">
        <f>G3/60</f>
        <v>22.100000000000009</v>
      </c>
      <c r="J3" s="1" t="s">
        <v>95</v>
      </c>
      <c r="K3" s="1">
        <f>I3/60</f>
        <v>0.36833333333333346</v>
      </c>
      <c r="L3" s="1" t="s">
        <v>88</v>
      </c>
      <c r="M3" s="1">
        <f>K3/24</f>
        <v>1.5347222222222227E-2</v>
      </c>
      <c r="N3" s="1" t="s">
        <v>96</v>
      </c>
    </row>
    <row r="4" spans="1:14" x14ac:dyDescent="0.25">
      <c r="A4" s="5" t="s">
        <v>75</v>
      </c>
      <c r="B4" s="5">
        <f>FACT(52)/(FACT(5)*(FACT(52-5)))</f>
        <v>2598959.9999999995</v>
      </c>
      <c r="C4" s="5">
        <v>500</v>
      </c>
      <c r="D4" s="5">
        <v>500</v>
      </c>
      <c r="E4" s="5">
        <f>B4*C4*D4</f>
        <v>649739999999.99988</v>
      </c>
      <c r="G4" s="1">
        <f>B4</f>
        <v>2598959.9999999995</v>
      </c>
      <c r="H4" s="1" t="s">
        <v>94</v>
      </c>
      <c r="I4" s="1">
        <f>G4/60</f>
        <v>43315.999999999993</v>
      </c>
      <c r="J4" s="1" t="s">
        <v>95</v>
      </c>
      <c r="K4" s="1">
        <f>I4/60</f>
        <v>721.93333333333317</v>
      </c>
      <c r="L4" s="1" t="s">
        <v>88</v>
      </c>
      <c r="M4" s="1">
        <f>K4/24</f>
        <v>30.080555555555549</v>
      </c>
      <c r="N4" s="1" t="s">
        <v>96</v>
      </c>
    </row>
    <row r="5" spans="1:14" x14ac:dyDescent="0.25">
      <c r="A5" s="5" t="s">
        <v>76</v>
      </c>
      <c r="B5" s="5">
        <f>FACT(52)/(FACT(6)*(FACT(52-6)))</f>
        <v>20358520.000000004</v>
      </c>
      <c r="C5" s="8">
        <v>500</v>
      </c>
      <c r="D5" s="8"/>
      <c r="E5" s="7">
        <f>B5*C5</f>
        <v>10179260000.000002</v>
      </c>
      <c r="G5" s="1">
        <f>B5</f>
        <v>20358520.000000004</v>
      </c>
      <c r="H5" s="1" t="s">
        <v>94</v>
      </c>
      <c r="I5" s="1">
        <f>G5/60</f>
        <v>339308.66666666674</v>
      </c>
      <c r="J5" s="1" t="s">
        <v>95</v>
      </c>
      <c r="K5" s="1">
        <f>I5/60</f>
        <v>5655.144444444446</v>
      </c>
      <c r="L5" s="1" t="s">
        <v>88</v>
      </c>
      <c r="M5" s="1">
        <f>K5/24</f>
        <v>235.63101851851857</v>
      </c>
      <c r="N5" s="1" t="s">
        <v>96</v>
      </c>
    </row>
    <row r="6" spans="1:14" x14ac:dyDescent="0.25">
      <c r="A6" s="5" t="s">
        <v>77</v>
      </c>
      <c r="B6" s="5">
        <f>FACT(52)/(FACT(7)*(FACT(52-7)))</f>
        <v>133784560.00000003</v>
      </c>
      <c r="C6" s="5"/>
      <c r="D6" s="5">
        <v>500</v>
      </c>
      <c r="E6" s="7">
        <f>B6*D6</f>
        <v>66892280000.000015</v>
      </c>
      <c r="G6" s="1">
        <f>B6</f>
        <v>133784560.00000003</v>
      </c>
      <c r="H6" s="1" t="s">
        <v>94</v>
      </c>
      <c r="I6" s="1">
        <f>G6/60</f>
        <v>2229742.666666667</v>
      </c>
      <c r="J6" s="1" t="s">
        <v>95</v>
      </c>
      <c r="K6" s="1">
        <f>I6/60</f>
        <v>37162.37777777778</v>
      </c>
      <c r="L6" s="1" t="s">
        <v>88</v>
      </c>
      <c r="M6" s="1">
        <f>K6/24</f>
        <v>1548.4324074074075</v>
      </c>
      <c r="N6" s="1" t="s">
        <v>96</v>
      </c>
    </row>
    <row r="7" spans="1:14" x14ac:dyDescent="0.25">
      <c r="A7" s="5"/>
      <c r="B7" s="5"/>
      <c r="C7" s="5"/>
      <c r="D7" s="5"/>
      <c r="E7" s="5">
        <f>SUM(E3:E6)</f>
        <v>727143039999.99988</v>
      </c>
    </row>
    <row r="8" spans="1:14" x14ac:dyDescent="0.25">
      <c r="A8" s="5"/>
      <c r="B8" s="5"/>
      <c r="C8" s="5"/>
      <c r="D8" s="5"/>
      <c r="E8" s="5"/>
      <c r="G8" s="2" t="s">
        <v>97</v>
      </c>
    </row>
    <row r="9" spans="1:14" x14ac:dyDescent="0.25">
      <c r="A9" s="5"/>
      <c r="B9" s="5"/>
      <c r="C9" s="5"/>
      <c r="D9" s="5"/>
      <c r="E9" s="1">
        <f>B3/6</f>
        <v>221.00000000000009</v>
      </c>
      <c r="G9" s="1">
        <f>E9</f>
        <v>221.00000000000009</v>
      </c>
      <c r="H9" s="1" t="s">
        <v>94</v>
      </c>
      <c r="I9" s="1">
        <f>G9/60</f>
        <v>3.6833333333333349</v>
      </c>
      <c r="J9" s="1" t="s">
        <v>95</v>
      </c>
      <c r="K9" s="1">
        <f>I9/60</f>
        <v>6.1388888888888916E-2</v>
      </c>
      <c r="L9" s="1" t="s">
        <v>88</v>
      </c>
      <c r="M9" s="1">
        <f>K9/24</f>
        <v>2.5578703703703714E-3</v>
      </c>
      <c r="N9" s="1" t="s">
        <v>96</v>
      </c>
    </row>
    <row r="10" spans="1:14" x14ac:dyDescent="0.25">
      <c r="A10" s="5"/>
      <c r="B10" s="5"/>
      <c r="C10" s="5"/>
      <c r="D10" s="5"/>
      <c r="E10" s="1">
        <f>B4/6</f>
        <v>433159.99999999994</v>
      </c>
      <c r="G10" s="1">
        <f>E10</f>
        <v>433159.99999999994</v>
      </c>
      <c r="H10" s="1" t="s">
        <v>94</v>
      </c>
      <c r="I10" s="1">
        <f>G10/60</f>
        <v>7219.3333333333321</v>
      </c>
      <c r="J10" s="1" t="s">
        <v>95</v>
      </c>
      <c r="K10" s="1">
        <f>I10/60</f>
        <v>120.32222222222221</v>
      </c>
      <c r="L10" s="1" t="s">
        <v>88</v>
      </c>
      <c r="M10" s="1">
        <f>K10/24</f>
        <v>5.0134259259259251</v>
      </c>
      <c r="N10" s="1" t="s">
        <v>96</v>
      </c>
    </row>
    <row r="11" spans="1:14" x14ac:dyDescent="0.25">
      <c r="A11" s="5"/>
      <c r="B11" s="5"/>
      <c r="C11" s="5"/>
      <c r="D11" s="5"/>
      <c r="E11" s="1">
        <f>B5/6</f>
        <v>3393086.6666666674</v>
      </c>
      <c r="G11" s="1">
        <f>E11</f>
        <v>3393086.6666666674</v>
      </c>
      <c r="H11" s="1" t="s">
        <v>94</v>
      </c>
      <c r="I11" s="1">
        <f>G11/60</f>
        <v>56551.44444444446</v>
      </c>
      <c r="J11" s="1" t="s">
        <v>95</v>
      </c>
      <c r="K11" s="1">
        <f>I11/60</f>
        <v>942.52407407407429</v>
      </c>
      <c r="L11" s="1" t="s">
        <v>88</v>
      </c>
      <c r="M11" s="1">
        <f>K11/24</f>
        <v>39.271836419753093</v>
      </c>
      <c r="N11" s="1" t="s">
        <v>96</v>
      </c>
    </row>
    <row r="12" spans="1:14" x14ac:dyDescent="0.25">
      <c r="A12" s="5"/>
      <c r="B12" s="5"/>
      <c r="C12" s="5"/>
      <c r="D12" s="5"/>
      <c r="E12" s="1">
        <f>B6/6</f>
        <v>22297426.666666672</v>
      </c>
      <c r="G12" s="1">
        <f>E12</f>
        <v>22297426.666666672</v>
      </c>
      <c r="H12" s="1" t="s">
        <v>94</v>
      </c>
      <c r="I12" s="1">
        <f>G12/60</f>
        <v>371623.77777777787</v>
      </c>
      <c r="J12" s="1" t="s">
        <v>95</v>
      </c>
      <c r="K12" s="1">
        <f>I12/60</f>
        <v>6193.7296296296308</v>
      </c>
      <c r="L12" s="1" t="s">
        <v>88</v>
      </c>
      <c r="M12" s="1">
        <f>K12/24</f>
        <v>258.07206790123462</v>
      </c>
      <c r="N12" s="1" t="s">
        <v>96</v>
      </c>
    </row>
    <row r="13" spans="1:14" x14ac:dyDescent="0.25">
      <c r="A13" s="5"/>
      <c r="B13" s="5"/>
      <c r="C13" s="5"/>
      <c r="D13" s="5"/>
      <c r="E13" s="5"/>
    </row>
    <row r="14" spans="1:14" x14ac:dyDescent="0.25">
      <c r="A14" s="5"/>
      <c r="B14" s="5"/>
      <c r="C14" s="5"/>
      <c r="D14" s="5"/>
      <c r="E14" s="5"/>
      <c r="G14" s="2" t="s">
        <v>98</v>
      </c>
    </row>
    <row r="15" spans="1:14" x14ac:dyDescent="0.25">
      <c r="A15" s="5"/>
      <c r="B15" s="5"/>
      <c r="C15" s="5"/>
      <c r="D15" s="5"/>
      <c r="E15" s="5"/>
      <c r="G15" s="1">
        <f>B3*67</f>
        <v>88842.000000000029</v>
      </c>
      <c r="H15" s="1" t="s">
        <v>94</v>
      </c>
      <c r="I15" s="1">
        <f>G15/60</f>
        <v>1480.7000000000005</v>
      </c>
      <c r="J15" s="1" t="s">
        <v>95</v>
      </c>
      <c r="K15" s="1">
        <f>I15/60</f>
        <v>24.678333333333342</v>
      </c>
      <c r="L15" s="1" t="s">
        <v>88</v>
      </c>
      <c r="M15" s="1">
        <f>K15/60</f>
        <v>0.4113055555555557</v>
      </c>
      <c r="N15" s="1" t="s">
        <v>96</v>
      </c>
    </row>
    <row r="16" spans="1:14" x14ac:dyDescent="0.25">
      <c r="A16" s="5"/>
      <c r="B16" s="5"/>
      <c r="C16" s="5"/>
      <c r="D16" s="5"/>
      <c r="E16" s="5"/>
      <c r="G16" s="1">
        <f>B4*67</f>
        <v>174130319.99999997</v>
      </c>
      <c r="H16" s="1" t="s">
        <v>94</v>
      </c>
      <c r="I16" s="1">
        <f>G16/60</f>
        <v>2902171.9999999995</v>
      </c>
      <c r="J16" s="1" t="s">
        <v>95</v>
      </c>
      <c r="K16" s="1">
        <f>I16/60</f>
        <v>48369.533333333326</v>
      </c>
      <c r="L16" s="1" t="s">
        <v>88</v>
      </c>
      <c r="M16" s="1">
        <f>K16/60</f>
        <v>806.15888888888878</v>
      </c>
      <c r="N16" s="1" t="s">
        <v>96</v>
      </c>
    </row>
    <row r="17" spans="1:14" x14ac:dyDescent="0.25">
      <c r="A17" s="5"/>
      <c r="B17" s="5"/>
      <c r="C17" s="5"/>
      <c r="D17" s="5"/>
      <c r="E17" s="5"/>
      <c r="G17" s="1">
        <f>B5*67</f>
        <v>1364020840.0000002</v>
      </c>
      <c r="H17" s="1" t="s">
        <v>94</v>
      </c>
      <c r="I17" s="1">
        <f>G17/60</f>
        <v>22733680.666666672</v>
      </c>
      <c r="J17" s="1" t="s">
        <v>95</v>
      </c>
      <c r="K17" s="1">
        <f>I17/60</f>
        <v>378894.67777777783</v>
      </c>
      <c r="L17" s="1" t="s">
        <v>88</v>
      </c>
      <c r="M17" s="1">
        <f>K17/60</f>
        <v>6314.9112962962972</v>
      </c>
      <c r="N17" s="1" t="s">
        <v>96</v>
      </c>
    </row>
    <row r="18" spans="1:14" x14ac:dyDescent="0.25">
      <c r="A18" s="5"/>
      <c r="B18" s="5"/>
      <c r="C18" s="5"/>
      <c r="D18" s="5"/>
      <c r="E18" s="5"/>
      <c r="G18" s="1">
        <f>B6*67</f>
        <v>8963565520.0000019</v>
      </c>
      <c r="H18" s="1" t="s">
        <v>94</v>
      </c>
      <c r="I18" s="1">
        <f>G18/60</f>
        <v>149392758.66666669</v>
      </c>
      <c r="J18" s="1" t="s">
        <v>95</v>
      </c>
      <c r="K18" s="1">
        <f>I18/60</f>
        <v>2489879.3111111117</v>
      </c>
      <c r="L18" s="1" t="s">
        <v>88</v>
      </c>
      <c r="M18" s="1">
        <f>K18/60</f>
        <v>41497.988518518527</v>
      </c>
      <c r="N18" s="1" t="s">
        <v>96</v>
      </c>
    </row>
    <row r="19" spans="1:14" x14ac:dyDescent="0.25">
      <c r="A19" s="5"/>
      <c r="B19" s="5"/>
      <c r="C19" s="5"/>
      <c r="D19" s="5"/>
      <c r="E19" s="5"/>
    </row>
    <row r="20" spans="1:14" x14ac:dyDescent="0.25">
      <c r="A20" s="5"/>
      <c r="B20" s="5"/>
      <c r="C20" s="5"/>
      <c r="D20" s="5"/>
      <c r="G20" s="2" t="s">
        <v>97</v>
      </c>
    </row>
    <row r="21" spans="1:14" x14ac:dyDescent="0.25">
      <c r="A21" s="5"/>
      <c r="B21" s="5"/>
      <c r="C21" s="5"/>
      <c r="D21" s="5"/>
      <c r="E21" s="1">
        <f>B3/6</f>
        <v>221.00000000000009</v>
      </c>
      <c r="G21" s="1">
        <f>E21*67</f>
        <v>14807.000000000005</v>
      </c>
      <c r="H21" s="1" t="s">
        <v>94</v>
      </c>
      <c r="I21" s="1">
        <f>G21/60</f>
        <v>246.78333333333342</v>
      </c>
      <c r="J21" s="1" t="s">
        <v>95</v>
      </c>
      <c r="K21" s="1">
        <f>I21/60</f>
        <v>4.1130555555555572</v>
      </c>
      <c r="L21" s="1" t="s">
        <v>88</v>
      </c>
      <c r="M21" s="1">
        <f>K21/60</f>
        <v>6.855092592592596E-2</v>
      </c>
      <c r="N21" s="1" t="s">
        <v>96</v>
      </c>
    </row>
    <row r="22" spans="1:14" x14ac:dyDescent="0.25">
      <c r="A22" s="5"/>
      <c r="B22" s="5"/>
      <c r="C22" s="5"/>
      <c r="D22" s="5"/>
      <c r="E22" s="1">
        <f>B4/6</f>
        <v>433159.99999999994</v>
      </c>
      <c r="G22" s="1">
        <f>E22*67</f>
        <v>29021719.999999996</v>
      </c>
      <c r="H22" s="1" t="s">
        <v>94</v>
      </c>
      <c r="I22" s="1">
        <f>G22/60</f>
        <v>483695.33333333326</v>
      </c>
      <c r="J22" s="1" t="s">
        <v>95</v>
      </c>
      <c r="K22" s="1">
        <f>I22/60</f>
        <v>8061.5888888888876</v>
      </c>
      <c r="L22" s="1" t="s">
        <v>88</v>
      </c>
      <c r="M22" s="1">
        <f>K22/60</f>
        <v>134.3598148148148</v>
      </c>
      <c r="N22" s="1" t="s">
        <v>96</v>
      </c>
    </row>
    <row r="23" spans="1:14" x14ac:dyDescent="0.25">
      <c r="A23" s="5"/>
      <c r="B23" s="5"/>
      <c r="C23" s="5"/>
      <c r="D23" s="5"/>
      <c r="E23" s="1">
        <f>B5/6</f>
        <v>3393086.6666666674</v>
      </c>
      <c r="G23" s="1">
        <f>E23*67</f>
        <v>227336806.66666672</v>
      </c>
      <c r="H23" s="1" t="s">
        <v>94</v>
      </c>
      <c r="I23" s="1">
        <f>G23/60</f>
        <v>3788946.7777777785</v>
      </c>
      <c r="J23" s="1" t="s">
        <v>95</v>
      </c>
      <c r="K23" s="1">
        <f>I23/60</f>
        <v>63149.112962962972</v>
      </c>
      <c r="L23" s="1" t="s">
        <v>88</v>
      </c>
      <c r="M23" s="1">
        <f>K23/60</f>
        <v>1052.4852160493829</v>
      </c>
      <c r="N23" s="1" t="s">
        <v>96</v>
      </c>
    </row>
    <row r="24" spans="1:14" x14ac:dyDescent="0.25">
      <c r="A24" s="5"/>
      <c r="B24" s="5"/>
      <c r="C24" s="5"/>
      <c r="D24" s="5"/>
      <c r="E24" s="1">
        <f>B6/6</f>
        <v>22297426.666666672</v>
      </c>
      <c r="G24" s="1">
        <f>E24*67</f>
        <v>1493927586.666667</v>
      </c>
      <c r="H24" s="1" t="s">
        <v>94</v>
      </c>
      <c r="I24" s="1">
        <f>G24/60</f>
        <v>24898793.111111116</v>
      </c>
      <c r="J24" s="1" t="s">
        <v>95</v>
      </c>
      <c r="K24" s="1">
        <f>I24/60</f>
        <v>414979.88518518524</v>
      </c>
      <c r="L24" s="1" t="s">
        <v>88</v>
      </c>
      <c r="M24" s="1">
        <f>K24/60</f>
        <v>6916.3314197530872</v>
      </c>
      <c r="N24" s="1" t="s">
        <v>96</v>
      </c>
    </row>
    <row r="25" spans="1:14" x14ac:dyDescent="0.25">
      <c r="A25" s="5"/>
      <c r="B25" s="5"/>
      <c r="C25" s="5"/>
      <c r="D25" s="5"/>
      <c r="E25" s="5"/>
    </row>
    <row r="26" spans="1:14" x14ac:dyDescent="0.25">
      <c r="A26" s="5"/>
      <c r="B26" s="5"/>
      <c r="C26" s="5"/>
      <c r="D26" s="5"/>
      <c r="E26" s="5"/>
    </row>
    <row r="27" spans="1:14" x14ac:dyDescent="0.25">
      <c r="A27" s="5"/>
      <c r="B27" s="5"/>
      <c r="C27" s="5"/>
      <c r="D27" s="5"/>
      <c r="E27" s="5"/>
    </row>
    <row r="28" spans="1:14" x14ac:dyDescent="0.25">
      <c r="A28" s="5"/>
      <c r="B28" s="5"/>
      <c r="C28" s="5"/>
      <c r="D28" s="5"/>
      <c r="E28" s="5"/>
    </row>
    <row r="29" spans="1:14" x14ac:dyDescent="0.25">
      <c r="A29" s="5"/>
      <c r="B29" s="5"/>
      <c r="C29" s="5"/>
      <c r="D29" s="5"/>
      <c r="E29" s="5"/>
    </row>
    <row r="31" spans="1:14" x14ac:dyDescent="0.25">
      <c r="A31" s="6" t="s">
        <v>93</v>
      </c>
      <c r="B31" s="5"/>
      <c r="C31" s="5"/>
      <c r="D31" s="5"/>
      <c r="E31" s="5"/>
    </row>
    <row r="32" spans="1:14" x14ac:dyDescent="0.25">
      <c r="A32" s="5"/>
      <c r="B32" s="5"/>
      <c r="C32" s="5" t="s">
        <v>90</v>
      </c>
      <c r="D32" s="5" t="s">
        <v>91</v>
      </c>
      <c r="E32" s="5" t="s">
        <v>89</v>
      </c>
      <c r="G32" s="2" t="s">
        <v>87</v>
      </c>
    </row>
    <row r="33" spans="1:22" x14ac:dyDescent="0.25">
      <c r="A33" s="5" t="s">
        <v>74</v>
      </c>
      <c r="B33" s="5">
        <f>13*13</f>
        <v>169</v>
      </c>
      <c r="C33" s="5">
        <v>500</v>
      </c>
      <c r="D33" s="5">
        <v>500</v>
      </c>
      <c r="E33" s="7">
        <f>B33*C33*D33</f>
        <v>42250000</v>
      </c>
      <c r="G33" s="1">
        <f>B33</f>
        <v>169</v>
      </c>
      <c r="H33" s="1" t="s">
        <v>94</v>
      </c>
      <c r="I33" s="1">
        <f>G33/60</f>
        <v>2.8166666666666669</v>
      </c>
      <c r="J33" s="1" t="s">
        <v>95</v>
      </c>
      <c r="K33" s="1">
        <f>I33/60</f>
        <v>4.6944444444444448E-2</v>
      </c>
      <c r="L33" s="1" t="s">
        <v>88</v>
      </c>
      <c r="M33" s="1">
        <f>K33/24</f>
        <v>1.9560185185185188E-3</v>
      </c>
      <c r="N33" s="1" t="s">
        <v>96</v>
      </c>
    </row>
    <row r="34" spans="1:22" x14ac:dyDescent="0.25">
      <c r="A34" s="5" t="s">
        <v>75</v>
      </c>
      <c r="B34" s="5">
        <f>13^3</f>
        <v>2197</v>
      </c>
      <c r="C34" s="5">
        <v>500</v>
      </c>
      <c r="D34" s="5">
        <v>500</v>
      </c>
      <c r="E34" s="7">
        <f>B34*C34*D34</f>
        <v>549250000</v>
      </c>
      <c r="G34" s="1">
        <f>B34</f>
        <v>2197</v>
      </c>
      <c r="H34" s="1" t="s">
        <v>94</v>
      </c>
      <c r="I34" s="1">
        <f>G34/60</f>
        <v>36.616666666666667</v>
      </c>
      <c r="J34" s="1" t="s">
        <v>95</v>
      </c>
      <c r="K34" s="1">
        <f>I34/60</f>
        <v>0.61027777777777781</v>
      </c>
      <c r="L34" s="1" t="s">
        <v>88</v>
      </c>
      <c r="M34" s="1">
        <f>K34/24</f>
        <v>2.5428240740740741E-2</v>
      </c>
      <c r="N34" s="1" t="s">
        <v>96</v>
      </c>
      <c r="P34" s="1" t="s">
        <v>0</v>
      </c>
      <c r="Q34" s="1" t="s">
        <v>1</v>
      </c>
      <c r="R34" s="1" t="s">
        <v>2</v>
      </c>
      <c r="T34" s="1" t="s">
        <v>0</v>
      </c>
      <c r="U34" s="1" t="s">
        <v>1</v>
      </c>
      <c r="V34" s="1" t="s">
        <v>13</v>
      </c>
    </row>
    <row r="35" spans="1:22" x14ac:dyDescent="0.25">
      <c r="A35" s="5" t="s">
        <v>76</v>
      </c>
      <c r="B35" s="5">
        <f>13^4</f>
        <v>28561</v>
      </c>
      <c r="C35" s="8">
        <v>500</v>
      </c>
      <c r="D35" s="8"/>
      <c r="E35" s="5">
        <f>C35*B35</f>
        <v>14280500</v>
      </c>
      <c r="G35" s="1">
        <f>B35</f>
        <v>28561</v>
      </c>
      <c r="H35" s="1" t="s">
        <v>94</v>
      </c>
      <c r="I35" s="1">
        <f>G35/60</f>
        <v>476.01666666666665</v>
      </c>
      <c r="J35" s="1" t="s">
        <v>95</v>
      </c>
      <c r="K35" s="1">
        <f>I35/60</f>
        <v>7.9336111111111105</v>
      </c>
      <c r="L35" s="1" t="s">
        <v>88</v>
      </c>
      <c r="M35" s="1">
        <f>K35/24</f>
        <v>0.33056712962962959</v>
      </c>
      <c r="N35" s="1" t="s">
        <v>96</v>
      </c>
      <c r="Q35" s="1" t="s">
        <v>2</v>
      </c>
      <c r="R35" s="1" t="s">
        <v>3</v>
      </c>
      <c r="U35" s="1" t="s">
        <v>2</v>
      </c>
      <c r="V35" s="1" t="s">
        <v>14</v>
      </c>
    </row>
    <row r="36" spans="1:22" x14ac:dyDescent="0.25">
      <c r="A36" s="5" t="s">
        <v>77</v>
      </c>
      <c r="B36" s="5">
        <f>13^5</f>
        <v>371293</v>
      </c>
      <c r="C36" s="5"/>
      <c r="D36" s="5">
        <v>500</v>
      </c>
      <c r="E36" s="5">
        <f>B36*D36</f>
        <v>185646500</v>
      </c>
      <c r="G36" s="1">
        <f>B36</f>
        <v>371293</v>
      </c>
      <c r="H36" s="1" t="s">
        <v>94</v>
      </c>
      <c r="I36" s="1">
        <f>G36/60</f>
        <v>6188.2166666666662</v>
      </c>
      <c r="J36" s="1" t="s">
        <v>95</v>
      </c>
      <c r="K36" s="1">
        <f>I36/60</f>
        <v>103.13694444444444</v>
      </c>
      <c r="L36" s="1" t="s">
        <v>88</v>
      </c>
      <c r="M36" s="1">
        <f>K36/24</f>
        <v>4.2973726851851852</v>
      </c>
      <c r="N36" s="1" t="s">
        <v>96</v>
      </c>
      <c r="Q36" s="1" t="s">
        <v>3</v>
      </c>
      <c r="R36" s="1" t="s">
        <v>4</v>
      </c>
      <c r="U36" s="1" t="s">
        <v>3</v>
      </c>
      <c r="V36" s="1" t="s">
        <v>15</v>
      </c>
    </row>
    <row r="37" spans="1:22" x14ac:dyDescent="0.25">
      <c r="A37" s="5"/>
      <c r="B37" s="5"/>
      <c r="C37" s="5"/>
      <c r="D37" s="5"/>
      <c r="E37" s="5">
        <f>SUM(E33:E36)</f>
        <v>791427000</v>
      </c>
      <c r="Q37" s="1" t="s">
        <v>4</v>
      </c>
      <c r="R37" s="1" t="s">
        <v>5</v>
      </c>
      <c r="U37" s="1" t="s">
        <v>4</v>
      </c>
      <c r="V37" s="1" t="s">
        <v>16</v>
      </c>
    </row>
    <row r="38" spans="1:22" x14ac:dyDescent="0.25">
      <c r="Q38" s="1" t="s">
        <v>5</v>
      </c>
      <c r="R38" s="1" t="s">
        <v>6</v>
      </c>
      <c r="U38" s="1" t="s">
        <v>5</v>
      </c>
      <c r="V38" s="1" t="s">
        <v>17</v>
      </c>
    </row>
    <row r="39" spans="1:22" x14ac:dyDescent="0.25">
      <c r="G39" s="2" t="s">
        <v>97</v>
      </c>
      <c r="Q39" s="1" t="s">
        <v>6</v>
      </c>
      <c r="R39" s="1" t="s">
        <v>7</v>
      </c>
      <c r="U39" s="1" t="s">
        <v>6</v>
      </c>
      <c r="V39" s="1" t="s">
        <v>18</v>
      </c>
    </row>
    <row r="40" spans="1:22" x14ac:dyDescent="0.25">
      <c r="A40" s="1">
        <f>169*1000*1000</f>
        <v>169000000</v>
      </c>
      <c r="B40" s="9">
        <f>57/A40</f>
        <v>3.3727810650887571E-7</v>
      </c>
      <c r="C40" s="1">
        <f>B40*A40</f>
        <v>56.999999999999993</v>
      </c>
      <c r="E40" s="1">
        <f>B33 / 6</f>
        <v>28.166666666666668</v>
      </c>
      <c r="G40" s="1">
        <f>E40</f>
        <v>28.166666666666668</v>
      </c>
      <c r="H40" s="1" t="s">
        <v>94</v>
      </c>
      <c r="I40" s="1">
        <f>G40/60</f>
        <v>0.46944444444444444</v>
      </c>
      <c r="J40" s="1" t="s">
        <v>95</v>
      </c>
      <c r="K40" s="1">
        <f>I40/60</f>
        <v>7.8240740740740736E-3</v>
      </c>
      <c r="L40" s="1" t="s">
        <v>88</v>
      </c>
      <c r="M40" s="1">
        <f>K40/24</f>
        <v>3.2600308641975308E-4</v>
      </c>
      <c r="N40" s="1" t="s">
        <v>96</v>
      </c>
      <c r="Q40" s="1" t="s">
        <v>7</v>
      </c>
      <c r="R40" s="1" t="s">
        <v>8</v>
      </c>
      <c r="U40" s="1" t="s">
        <v>7</v>
      </c>
      <c r="V40" s="1" t="s">
        <v>19</v>
      </c>
    </row>
    <row r="41" spans="1:22" x14ac:dyDescent="0.25">
      <c r="A41" s="1">
        <f>169*500*500</f>
        <v>42250000</v>
      </c>
      <c r="B41" s="1">
        <f>B40*E34</f>
        <v>185.25</v>
      </c>
      <c r="C41" s="1">
        <f>B41/60</f>
        <v>3.0874999999999999</v>
      </c>
      <c r="E41" s="1">
        <f>B34 / 6</f>
        <v>366.16666666666669</v>
      </c>
      <c r="G41" s="1">
        <f>E41</f>
        <v>366.16666666666669</v>
      </c>
      <c r="H41" s="1" t="s">
        <v>94</v>
      </c>
      <c r="I41" s="1">
        <f>G41/60</f>
        <v>6.1027777777777779</v>
      </c>
      <c r="J41" s="1" t="s">
        <v>95</v>
      </c>
      <c r="K41" s="1">
        <f>I41/60</f>
        <v>0.10171296296296296</v>
      </c>
      <c r="L41" s="1" t="s">
        <v>88</v>
      </c>
      <c r="M41" s="1">
        <f>K41/24</f>
        <v>4.2380401234567901E-3</v>
      </c>
      <c r="N41" s="1" t="s">
        <v>96</v>
      </c>
      <c r="Q41" s="1" t="s">
        <v>8</v>
      </c>
      <c r="R41" s="1" t="s">
        <v>9</v>
      </c>
      <c r="U41" s="1" t="s">
        <v>8</v>
      </c>
      <c r="V41" s="1" t="s">
        <v>20</v>
      </c>
    </row>
    <row r="42" spans="1:22" x14ac:dyDescent="0.25">
      <c r="E42" s="1">
        <f>B35 / 6</f>
        <v>4760.166666666667</v>
      </c>
      <c r="G42" s="1">
        <f>E42</f>
        <v>4760.166666666667</v>
      </c>
      <c r="H42" s="1" t="s">
        <v>94</v>
      </c>
      <c r="I42" s="1">
        <f>G42/60</f>
        <v>79.336111111111123</v>
      </c>
      <c r="J42" s="1" t="s">
        <v>95</v>
      </c>
      <c r="K42" s="1">
        <f>I42/60</f>
        <v>1.3222685185185188</v>
      </c>
      <c r="L42" s="1" t="s">
        <v>88</v>
      </c>
      <c r="M42" s="1">
        <f>K42/24</f>
        <v>5.509452160493828E-2</v>
      </c>
      <c r="N42" s="1" t="s">
        <v>96</v>
      </c>
      <c r="Q42" s="1" t="s">
        <v>9</v>
      </c>
      <c r="R42" s="1" t="s">
        <v>10</v>
      </c>
      <c r="U42" s="1" t="s">
        <v>9</v>
      </c>
      <c r="V42" s="1" t="s">
        <v>21</v>
      </c>
    </row>
    <row r="43" spans="1:22" x14ac:dyDescent="0.25">
      <c r="E43" s="1">
        <f>B36 / 6</f>
        <v>61882.166666666664</v>
      </c>
      <c r="G43" s="1">
        <f>E43</f>
        <v>61882.166666666664</v>
      </c>
      <c r="H43" s="1" t="s">
        <v>94</v>
      </c>
      <c r="I43" s="1">
        <f>G43/60</f>
        <v>1031.3694444444443</v>
      </c>
      <c r="J43" s="1" t="s">
        <v>95</v>
      </c>
      <c r="K43" s="1">
        <f>I43/60</f>
        <v>17.189490740740737</v>
      </c>
      <c r="L43" s="1" t="s">
        <v>88</v>
      </c>
      <c r="M43" s="1">
        <f>K43/24</f>
        <v>0.71622878086419739</v>
      </c>
      <c r="N43" s="1" t="s">
        <v>96</v>
      </c>
      <c r="Q43" s="1" t="s">
        <v>10</v>
      </c>
      <c r="R43" s="1" t="s">
        <v>11</v>
      </c>
      <c r="U43" s="1" t="s">
        <v>10</v>
      </c>
      <c r="V43" s="1" t="s">
        <v>25</v>
      </c>
    </row>
    <row r="44" spans="1:22" x14ac:dyDescent="0.25">
      <c r="Q44" s="1" t="s">
        <v>11</v>
      </c>
      <c r="R44" s="1" t="s">
        <v>12</v>
      </c>
      <c r="U44" s="1" t="s">
        <v>11</v>
      </c>
      <c r="V44" s="1" t="s">
        <v>22</v>
      </c>
    </row>
    <row r="45" spans="1:22" x14ac:dyDescent="0.25">
      <c r="Q45" s="1" t="s">
        <v>12</v>
      </c>
      <c r="U45" s="1" t="s">
        <v>12</v>
      </c>
      <c r="V45" s="1" t="s">
        <v>23</v>
      </c>
    </row>
    <row r="46" spans="1:22" x14ac:dyDescent="0.25">
      <c r="G46" s="2" t="s">
        <v>98</v>
      </c>
      <c r="V46" s="1" t="s">
        <v>24</v>
      </c>
    </row>
    <row r="47" spans="1:22" x14ac:dyDescent="0.25">
      <c r="G47" s="1">
        <f>B33*67</f>
        <v>11323</v>
      </c>
      <c r="H47" s="1" t="s">
        <v>94</v>
      </c>
      <c r="I47" s="1">
        <f>G47/60</f>
        <v>188.71666666666667</v>
      </c>
      <c r="J47" s="1" t="s">
        <v>95</v>
      </c>
      <c r="K47" s="1">
        <f>I47/60</f>
        <v>3.1452777777777778</v>
      </c>
      <c r="L47" s="1" t="s">
        <v>88</v>
      </c>
      <c r="M47" s="1">
        <f>K47/60</f>
        <v>5.2421296296296299E-2</v>
      </c>
      <c r="N47" s="1" t="s">
        <v>96</v>
      </c>
      <c r="P47" s="1">
        <f>(13*12*11)/3</f>
        <v>572</v>
      </c>
      <c r="T47" s="1">
        <f>(13*12*13)/2</f>
        <v>1014</v>
      </c>
    </row>
    <row r="48" spans="1:22" x14ac:dyDescent="0.25">
      <c r="G48" s="1">
        <f>B34*67</f>
        <v>147199</v>
      </c>
      <c r="H48" s="1" t="s">
        <v>94</v>
      </c>
      <c r="I48" s="1">
        <f>G48/60</f>
        <v>2453.3166666666666</v>
      </c>
      <c r="J48" s="1" t="s">
        <v>95</v>
      </c>
      <c r="K48" s="1">
        <f>I48/60</f>
        <v>40.888611111111111</v>
      </c>
      <c r="L48" s="1" t="s">
        <v>88</v>
      </c>
      <c r="M48" s="1">
        <f>K48/60</f>
        <v>0.68147685185185181</v>
      </c>
      <c r="N48" s="1" t="s">
        <v>96</v>
      </c>
    </row>
    <row r="49" spans="5:22" x14ac:dyDescent="0.25">
      <c r="G49" s="1">
        <f>B35*67</f>
        <v>1913587</v>
      </c>
      <c r="H49" s="1" t="s">
        <v>94</v>
      </c>
      <c r="I49" s="1">
        <f>G49/60</f>
        <v>31893.116666666665</v>
      </c>
      <c r="J49" s="1" t="s">
        <v>95</v>
      </c>
      <c r="K49" s="1">
        <f>I49/60</f>
        <v>531.55194444444442</v>
      </c>
      <c r="L49" s="1" t="s">
        <v>88</v>
      </c>
      <c r="M49" s="1">
        <f>K49/60</f>
        <v>8.8591990740740734</v>
      </c>
      <c r="N49" s="1" t="s">
        <v>96</v>
      </c>
    </row>
    <row r="50" spans="5:22" x14ac:dyDescent="0.25">
      <c r="G50" s="1">
        <f>B36*67</f>
        <v>24876631</v>
      </c>
      <c r="H50" s="1" t="s">
        <v>94</v>
      </c>
      <c r="I50" s="1">
        <f>G50/60</f>
        <v>414610.51666666666</v>
      </c>
      <c r="J50" s="1" t="s">
        <v>95</v>
      </c>
      <c r="K50" s="1">
        <f>I50/60</f>
        <v>6910.1752777777774</v>
      </c>
      <c r="L50" s="1" t="s">
        <v>88</v>
      </c>
      <c r="M50" s="1">
        <f>K50/60</f>
        <v>115.16958796296295</v>
      </c>
      <c r="N50" s="1" t="s">
        <v>96</v>
      </c>
    </row>
    <row r="51" spans="5:22" x14ac:dyDescent="0.25">
      <c r="T51" s="1" t="s">
        <v>0</v>
      </c>
      <c r="U51" s="1" t="s">
        <v>13</v>
      </c>
      <c r="V51" s="1" t="s">
        <v>44</v>
      </c>
    </row>
    <row r="52" spans="5:22" x14ac:dyDescent="0.25">
      <c r="G52" s="2" t="s">
        <v>97</v>
      </c>
      <c r="U52" s="1" t="s">
        <v>14</v>
      </c>
      <c r="V52" s="1" t="s">
        <v>45</v>
      </c>
    </row>
    <row r="53" spans="5:22" x14ac:dyDescent="0.25">
      <c r="E53" s="1">
        <f>B33/6</f>
        <v>28.166666666666668</v>
      </c>
      <c r="G53" s="1">
        <f>E53*67</f>
        <v>1887.1666666666667</v>
      </c>
      <c r="H53" s="1" t="s">
        <v>94</v>
      </c>
      <c r="I53" s="1">
        <f>G53/60</f>
        <v>31.452777777777779</v>
      </c>
      <c r="J53" s="1" t="s">
        <v>95</v>
      </c>
      <c r="K53" s="1">
        <f>I53/60</f>
        <v>0.52421296296296294</v>
      </c>
      <c r="L53" s="1" t="s">
        <v>88</v>
      </c>
      <c r="M53" s="1">
        <f>K53/60</f>
        <v>8.7368827160493826E-3</v>
      </c>
      <c r="N53" s="1" t="s">
        <v>96</v>
      </c>
      <c r="U53" s="1" t="s">
        <v>15</v>
      </c>
      <c r="V53" s="1" t="s">
        <v>46</v>
      </c>
    </row>
    <row r="54" spans="5:22" x14ac:dyDescent="0.25">
      <c r="E54" s="1">
        <f>B34/6</f>
        <v>366.16666666666669</v>
      </c>
      <c r="G54" s="1">
        <f>E54*67</f>
        <v>24533.166666666668</v>
      </c>
      <c r="H54" s="1" t="s">
        <v>94</v>
      </c>
      <c r="I54" s="1">
        <f>G54/60</f>
        <v>408.88611111111112</v>
      </c>
      <c r="J54" s="1" t="s">
        <v>95</v>
      </c>
      <c r="K54" s="1">
        <f>I54/60</f>
        <v>6.8147685185185187</v>
      </c>
      <c r="L54" s="1" t="s">
        <v>88</v>
      </c>
      <c r="M54" s="1">
        <f>K54/60</f>
        <v>0.11357947530864197</v>
      </c>
      <c r="N54" s="1" t="s">
        <v>96</v>
      </c>
      <c r="U54" s="1" t="s">
        <v>16</v>
      </c>
      <c r="V54" s="1" t="s">
        <v>78</v>
      </c>
    </row>
    <row r="55" spans="5:22" x14ac:dyDescent="0.25">
      <c r="E55" s="1">
        <f>B35/6</f>
        <v>4760.166666666667</v>
      </c>
      <c r="G55" s="1">
        <f>E55*67</f>
        <v>318931.16666666669</v>
      </c>
      <c r="H55" s="1" t="s">
        <v>94</v>
      </c>
      <c r="I55" s="1">
        <f>G55/60</f>
        <v>5315.5194444444451</v>
      </c>
      <c r="J55" s="1" t="s">
        <v>95</v>
      </c>
      <c r="K55" s="1">
        <f>I55/60</f>
        <v>88.591990740740755</v>
      </c>
      <c r="L55" s="1" t="s">
        <v>88</v>
      </c>
      <c r="M55" s="1">
        <f>K55/60</f>
        <v>1.4765331790123459</v>
      </c>
      <c r="N55" s="1" t="s">
        <v>96</v>
      </c>
      <c r="U55" s="1" t="s">
        <v>17</v>
      </c>
      <c r="V55" s="1" t="s">
        <v>79</v>
      </c>
    </row>
    <row r="56" spans="5:22" x14ac:dyDescent="0.25">
      <c r="E56" s="1">
        <f>B36/6</f>
        <v>61882.166666666664</v>
      </c>
      <c r="G56" s="1">
        <f>E56*67</f>
        <v>4146105.1666666665</v>
      </c>
      <c r="H56" s="1" t="s">
        <v>94</v>
      </c>
      <c r="I56" s="1">
        <f>G56/60</f>
        <v>69101.752777777772</v>
      </c>
      <c r="J56" s="1" t="s">
        <v>95</v>
      </c>
      <c r="K56" s="1">
        <f>I56/60</f>
        <v>1151.6958796296296</v>
      </c>
      <c r="L56" s="1" t="s">
        <v>88</v>
      </c>
      <c r="M56" s="1">
        <f>K56/60</f>
        <v>19.194931327160493</v>
      </c>
      <c r="N56" s="1" t="s">
        <v>96</v>
      </c>
      <c r="U56" s="1" t="s">
        <v>18</v>
      </c>
      <c r="V56" s="1" t="s">
        <v>80</v>
      </c>
    </row>
    <row r="57" spans="5:22" x14ac:dyDescent="0.25">
      <c r="U57" s="1" t="s">
        <v>19</v>
      </c>
      <c r="V57" s="1" t="s">
        <v>81</v>
      </c>
    </row>
    <row r="58" spans="5:22" x14ac:dyDescent="0.25">
      <c r="U58" s="1" t="s">
        <v>20</v>
      </c>
      <c r="V58" s="1" t="s">
        <v>82</v>
      </c>
    </row>
    <row r="59" spans="5:22" x14ac:dyDescent="0.25">
      <c r="U59" s="1" t="s">
        <v>21</v>
      </c>
      <c r="V59" s="1" t="s">
        <v>83</v>
      </c>
    </row>
    <row r="60" spans="5:22" x14ac:dyDescent="0.25">
      <c r="U60" s="1" t="s">
        <v>25</v>
      </c>
      <c r="V60" s="1" t="s">
        <v>25</v>
      </c>
    </row>
    <row r="61" spans="5:22" x14ac:dyDescent="0.25">
      <c r="U61" s="1" t="s">
        <v>22</v>
      </c>
      <c r="V61" s="1" t="s">
        <v>84</v>
      </c>
    </row>
    <row r="62" spans="5:22" x14ac:dyDescent="0.25">
      <c r="U62" s="1" t="s">
        <v>23</v>
      </c>
      <c r="V62" s="1" t="s">
        <v>85</v>
      </c>
    </row>
    <row r="63" spans="5:22" x14ac:dyDescent="0.25">
      <c r="O63" s="1" t="s">
        <v>0</v>
      </c>
      <c r="P63" s="1" t="s">
        <v>0</v>
      </c>
      <c r="Q63" s="1" t="s">
        <v>13</v>
      </c>
      <c r="U63" s="1" t="s">
        <v>24</v>
      </c>
      <c r="V63" s="1" t="s">
        <v>86</v>
      </c>
    </row>
    <row r="64" spans="5:22" x14ac:dyDescent="0.25">
      <c r="O64" s="1" t="s">
        <v>1</v>
      </c>
      <c r="P64" s="1" t="s">
        <v>1</v>
      </c>
      <c r="Q64" s="1" t="s">
        <v>14</v>
      </c>
    </row>
    <row r="65" spans="15:20" x14ac:dyDescent="0.25">
      <c r="O65" s="1" t="s">
        <v>2</v>
      </c>
      <c r="P65" s="1" t="s">
        <v>2</v>
      </c>
      <c r="Q65" s="1" t="s">
        <v>15</v>
      </c>
      <c r="T65" s="1">
        <f>(13*12*11)/3 + 13 * 3</f>
        <v>611</v>
      </c>
    </row>
    <row r="67" spans="15:20" x14ac:dyDescent="0.25">
      <c r="O67" s="1" t="s">
        <v>26</v>
      </c>
      <c r="P67" s="3" t="s">
        <v>30</v>
      </c>
      <c r="Q67" s="3" t="s">
        <v>35</v>
      </c>
    </row>
    <row r="68" spans="15:20" x14ac:dyDescent="0.25">
      <c r="O68" s="1" t="s">
        <v>28</v>
      </c>
      <c r="P68" s="3" t="s">
        <v>31</v>
      </c>
      <c r="Q68" s="3" t="s">
        <v>36</v>
      </c>
    </row>
    <row r="69" spans="15:20" x14ac:dyDescent="0.25">
      <c r="O69" s="1" t="s">
        <v>29</v>
      </c>
      <c r="P69" s="3" t="s">
        <v>34</v>
      </c>
      <c r="Q69" s="3" t="s">
        <v>37</v>
      </c>
    </row>
    <row r="70" spans="15:20" x14ac:dyDescent="0.25">
      <c r="O70" s="1" t="s">
        <v>27</v>
      </c>
      <c r="P70" s="4" t="s">
        <v>39</v>
      </c>
      <c r="Q70" s="3" t="s">
        <v>41</v>
      </c>
    </row>
    <row r="71" spans="15:20" x14ac:dyDescent="0.25">
      <c r="O71" s="1" t="s">
        <v>32</v>
      </c>
      <c r="P71" s="4" t="s">
        <v>38</v>
      </c>
      <c r="Q71" s="3" t="s">
        <v>42</v>
      </c>
    </row>
    <row r="72" spans="15:20" x14ac:dyDescent="0.25">
      <c r="O72" s="1" t="s">
        <v>33</v>
      </c>
      <c r="P72" s="4" t="s">
        <v>40</v>
      </c>
      <c r="Q72" s="3" t="s">
        <v>43</v>
      </c>
    </row>
    <row r="74" spans="15:20" x14ac:dyDescent="0.25">
      <c r="O74" s="1">
        <f>(3*2*3)/2</f>
        <v>9</v>
      </c>
    </row>
    <row r="76" spans="15:20" x14ac:dyDescent="0.25">
      <c r="O76" s="1" t="s">
        <v>0</v>
      </c>
      <c r="P76" s="1" t="s">
        <v>13</v>
      </c>
      <c r="Q76" s="1" t="s">
        <v>44</v>
      </c>
    </row>
    <row r="77" spans="15:20" x14ac:dyDescent="0.25">
      <c r="O77" s="1" t="s">
        <v>1</v>
      </c>
      <c r="P77" s="1" t="s">
        <v>14</v>
      </c>
      <c r="Q77" s="1" t="s">
        <v>45</v>
      </c>
    </row>
    <row r="78" spans="15:20" x14ac:dyDescent="0.25">
      <c r="O78" s="1" t="s">
        <v>2</v>
      </c>
      <c r="P78" s="1" t="s">
        <v>15</v>
      </c>
      <c r="Q78" s="1" t="s">
        <v>46</v>
      </c>
    </row>
    <row r="80" spans="15:20" x14ac:dyDescent="0.25">
      <c r="O80" s="1" t="s">
        <v>47</v>
      </c>
      <c r="P80" s="3" t="s">
        <v>56</v>
      </c>
      <c r="Q80" s="1" t="s">
        <v>65</v>
      </c>
    </row>
    <row r="81" spans="15:17" x14ac:dyDescent="0.25">
      <c r="O81" s="1" t="s">
        <v>48</v>
      </c>
      <c r="P81" s="3" t="s">
        <v>57</v>
      </c>
      <c r="Q81" s="1" t="s">
        <v>66</v>
      </c>
    </row>
    <row r="82" spans="15:17" x14ac:dyDescent="0.25">
      <c r="O82" s="1" t="s">
        <v>49</v>
      </c>
      <c r="P82" s="3" t="s">
        <v>58</v>
      </c>
      <c r="Q82" s="1" t="s">
        <v>67</v>
      </c>
    </row>
    <row r="83" spans="15:17" x14ac:dyDescent="0.25">
      <c r="O83" s="3" t="s">
        <v>50</v>
      </c>
      <c r="P83" s="3" t="s">
        <v>59</v>
      </c>
      <c r="Q83" s="1" t="s">
        <v>68</v>
      </c>
    </row>
    <row r="84" spans="15:17" x14ac:dyDescent="0.25">
      <c r="O84" s="4" t="s">
        <v>51</v>
      </c>
      <c r="P84" s="1" t="s">
        <v>60</v>
      </c>
      <c r="Q84" s="1" t="s">
        <v>69</v>
      </c>
    </row>
    <row r="85" spans="15:17" x14ac:dyDescent="0.25">
      <c r="O85" s="4" t="s">
        <v>53</v>
      </c>
      <c r="P85" s="1" t="s">
        <v>61</v>
      </c>
      <c r="Q85" s="1" t="s">
        <v>70</v>
      </c>
    </row>
    <row r="86" spans="15:17" x14ac:dyDescent="0.25">
      <c r="O86" s="3" t="s">
        <v>54</v>
      </c>
      <c r="P86" s="3" t="s">
        <v>62</v>
      </c>
      <c r="Q86" s="1" t="s">
        <v>71</v>
      </c>
    </row>
    <row r="87" spans="15:17" x14ac:dyDescent="0.25">
      <c r="O87" s="1" t="s">
        <v>55</v>
      </c>
      <c r="P87" s="1" t="s">
        <v>63</v>
      </c>
      <c r="Q87" s="1" t="s">
        <v>72</v>
      </c>
    </row>
    <row r="88" spans="15:17" x14ac:dyDescent="0.25">
      <c r="O88" s="1" t="s">
        <v>52</v>
      </c>
      <c r="P88" s="1" t="s">
        <v>64</v>
      </c>
      <c r="Q88" s="1" t="s">
        <v>73</v>
      </c>
    </row>
    <row r="90" spans="15:17" x14ac:dyDescent="0.25">
      <c r="O90" s="1">
        <f>(3*2*1)/3 + 3*3</f>
        <v>11</v>
      </c>
    </row>
  </sheetData>
  <mergeCells count="2">
    <mergeCell ref="C5:D5"/>
    <mergeCell ref="C35:D3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Yannickzer</dc:creator>
  <cp:lastModifiedBy>Yannickzer</cp:lastModifiedBy>
  <dcterms:created xsi:type="dcterms:W3CDTF">2020-04-20T14:58:58Z</dcterms:created>
  <dcterms:modified xsi:type="dcterms:W3CDTF">2020-04-26T18:10:43Z</dcterms:modified>
</cp:coreProperties>
</file>