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24226"/>
  <mc:AlternateContent xmlns:mc="http://schemas.openxmlformats.org/markup-compatibility/2006">
    <mc:Choice Requires="x15">
      <x15ac:absPath xmlns:x15ac="http://schemas.microsoft.com/office/spreadsheetml/2010/11/ac" url="/Users/yanniksimon/code/ueq-online-tool/backend/routes/"/>
    </mc:Choice>
  </mc:AlternateContent>
  <xr:revisionPtr revIDLastSave="0" documentId="13_ncr:1_{70A6501A-2458-7E40-980E-928B3D153452}" xr6:coauthVersionLast="47" xr6:coauthVersionMax="47" xr10:uidLastSave="{00000000-0000-0000-0000-000000000000}"/>
  <bookViews>
    <workbookView xWindow="-10000" yWindow="-14900" windowWidth="25600" windowHeight="1338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1" i="7" l="1"/>
  <c r="AH24" i="7"/>
  <c r="AE33" i="7"/>
  <c r="AC41" i="7"/>
  <c r="AH44" i="7"/>
  <c r="AE53" i="7"/>
  <c r="AC61" i="7"/>
  <c r="AH64" i="7"/>
  <c r="AE73" i="7"/>
  <c r="AC81" i="7"/>
  <c r="AH84" i="7"/>
  <c r="AE93" i="7"/>
  <c r="AC101" i="7"/>
  <c r="AH104" i="7"/>
  <c r="AE113" i="7"/>
  <c r="AC121" i="7"/>
  <c r="AH124" i="7"/>
  <c r="AE133" i="7"/>
  <c r="AC141" i="7"/>
  <c r="AH144" i="7"/>
  <c r="AE153" i="7"/>
  <c r="AC161" i="7"/>
  <c r="AH164" i="7"/>
  <c r="AE173" i="7"/>
  <c r="AC181" i="7"/>
  <c r="AH184" i="7"/>
  <c r="AE193" i="7"/>
  <c r="AC201" i="7"/>
  <c r="AH204" i="7"/>
  <c r="AE213" i="7"/>
  <c r="AC221" i="7"/>
  <c r="AH224" i="7"/>
  <c r="AE233" i="7"/>
  <c r="AC241" i="7"/>
  <c r="AH244" i="7"/>
  <c r="AE253" i="7"/>
  <c r="AE17" i="7"/>
  <c r="AC25" i="7"/>
  <c r="AH28" i="7"/>
  <c r="AE37" i="7"/>
  <c r="AC45" i="7"/>
  <c r="AH48" i="7"/>
  <c r="AE57" i="7"/>
  <c r="AC65" i="7"/>
  <c r="AH68" i="7"/>
  <c r="AE77" i="7"/>
  <c r="AC85" i="7"/>
  <c r="AH88" i="7"/>
  <c r="AE97" i="7"/>
  <c r="AC105" i="7"/>
  <c r="AH108" i="7"/>
  <c r="AE117" i="7"/>
  <c r="AC125" i="7"/>
  <c r="AH128" i="7"/>
  <c r="AE137" i="7"/>
  <c r="AC145" i="7"/>
  <c r="AH148" i="7"/>
  <c r="AE157" i="7"/>
  <c r="AH168" i="7"/>
  <c r="AH188" i="7"/>
  <c r="AE197" i="7"/>
  <c r="AH208" i="7"/>
  <c r="AE217" i="7"/>
  <c r="AC225" i="7"/>
  <c r="AH228" i="7"/>
  <c r="AE237" i="7"/>
  <c r="AC245" i="7"/>
  <c r="AH248" i="7"/>
  <c r="AE29" i="7"/>
  <c r="AC37" i="7"/>
  <c r="AE49" i="7"/>
  <c r="AC57" i="7"/>
  <c r="AE69" i="7"/>
  <c r="AC77" i="7"/>
  <c r="AC97" i="7"/>
  <c r="AE109" i="7"/>
  <c r="AC117" i="7"/>
  <c r="AE129" i="7"/>
  <c r="AC137" i="7"/>
  <c r="AE149" i="7"/>
  <c r="AC157" i="7"/>
  <c r="AE169" i="7"/>
  <c r="AC177" i="7"/>
  <c r="AE189" i="7"/>
  <c r="AC197" i="7"/>
  <c r="AH200" i="7"/>
  <c r="AE209" i="7"/>
  <c r="AC217" i="7"/>
  <c r="AH220" i="7"/>
  <c r="AE229" i="7"/>
  <c r="AC237" i="7"/>
  <c r="B3" i="2"/>
  <c r="AE21" i="7"/>
  <c r="AC29" i="7"/>
  <c r="AH32" i="7"/>
  <c r="AE41" i="7"/>
  <c r="AC49" i="7"/>
  <c r="AH52" i="7"/>
  <c r="AE61" i="7"/>
  <c r="AC69" i="7"/>
  <c r="AH72" i="7"/>
  <c r="AE81" i="7"/>
  <c r="AC89" i="7"/>
  <c r="AH92" i="7"/>
  <c r="AE101" i="7"/>
  <c r="AC109" i="7"/>
  <c r="AH112" i="7"/>
  <c r="AE121" i="7"/>
  <c r="AC129" i="7"/>
  <c r="AH132" i="7"/>
  <c r="AE141" i="7"/>
  <c r="AC149" i="7"/>
  <c r="AH152" i="7"/>
  <c r="AE161" i="7"/>
  <c r="AC169" i="7"/>
  <c r="AH172" i="7"/>
  <c r="AE181" i="7"/>
  <c r="AC189" i="7"/>
  <c r="AH192" i="7"/>
  <c r="AE201" i="7"/>
  <c r="AC209" i="7"/>
  <c r="AH212" i="7"/>
  <c r="AE221" i="7"/>
  <c r="AC229" i="7"/>
  <c r="AH232" i="7"/>
  <c r="AE241" i="7"/>
  <c r="AC249" i="7"/>
  <c r="AH252"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D8" i="2" s="1"/>
  <c r="C10" i="3" s="1"/>
  <c r="E10" i="3" s="1"/>
  <c r="C27" i="2"/>
  <c r="B27" i="2"/>
  <c r="B29" i="3" s="1"/>
  <c r="C9" i="2"/>
  <c r="N12" i="4"/>
  <c r="B9" i="2"/>
  <c r="B11" i="3" s="1"/>
  <c r="B12" i="2"/>
  <c r="B14" i="3" s="1"/>
  <c r="Q11" i="4"/>
  <c r="Q10" i="4"/>
  <c r="C12" i="2"/>
  <c r="B24" i="2"/>
  <c r="B26" i="3" s="1"/>
  <c r="H12" i="4"/>
  <c r="C24" i="2"/>
  <c r="AH990" i="7"/>
  <c r="AH994" i="7"/>
  <c r="AH998" i="7"/>
  <c r="K8" i="4"/>
  <c r="K7" i="4"/>
  <c r="C10" i="2"/>
  <c r="D10" i="2" s="1"/>
  <c r="C12" i="3" s="1"/>
  <c r="E12" i="3" s="1"/>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4" i="11" l="1"/>
  <c r="C4" i="11"/>
  <c r="C7" i="11"/>
  <c r="D7" i="11"/>
  <c r="D6" i="11"/>
  <c r="C6" i="11"/>
  <c r="D8" i="11"/>
  <c r="C8" i="11"/>
  <c r="D3" i="11"/>
  <c r="C3" i="11"/>
  <c r="D5" i="11"/>
  <c r="C5"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<sst xmlns="http://schemas.openxmlformats.org/spreadsheetml/2006/main" count="2502" uniqueCount="2204">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</sst>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c:v>
                </c:pt>
                <c:pt idx="1">
                  <c:v>0</c:v>
                </c:pt>
                <c:pt idx="2">
                  <c:v>0</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baseColWidth="10" defaultColWidth="9.1640625" defaultRowHeight="15"/>
  <cols>
    <col min="1" max="1" width="35.1640625" customWidth="1"/>
    <col min="2" max="2" width="22" customWidth="1"/>
    <col min="3" max="3" width="43" customWidth="1"/>
  </cols>
  <sheetData>
    <row r="1" spans="1:3" ht="57" customHeight="1">
      <c r="A1" s="140"/>
      <c r="B1" s="140"/>
      <c r="C1" s="140"/>
    </row>
    <row r="2" spans="1:3" ht="58.75" customHeight="1">
      <c r="A2" s="136" t="s">
        <v>1292</v>
      </c>
      <c r="B2" s="136"/>
      <c r="C2" s="136"/>
    </row>
    <row r="3" spans="1:3" ht="107.25" customHeight="1">
      <c r="A3" s="137" t="s">
        <v>1280</v>
      </c>
      <c r="B3" s="137"/>
      <c r="C3" s="137"/>
    </row>
    <row r="5" spans="1:3" ht="19">
      <c r="A5" s="26" t="s">
        <v>818</v>
      </c>
      <c r="B5" s="52" t="s">
        <v>128</v>
      </c>
    </row>
    <row r="7" spans="1:3" ht="30.75" customHeight="1">
      <c r="A7" s="138" t="s">
        <v>1291</v>
      </c>
      <c r="B7" s="138"/>
      <c r="C7" s="138"/>
    </row>
    <row r="9" spans="1:3" ht="406.25"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Q7" sqref="Q7"/>
    </sheetView>
  </sheetViews>
  <sheetFormatPr baseColWidth="10" defaultColWidth="9.1640625" defaultRowHeight="15"/>
  <cols>
    <col min="1" max="26" width="3.66406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53"/>
      <c r="B4" s="53"/>
      <c r="C4" s="53"/>
      <c r="D4" s="53"/>
      <c r="E4" s="53"/>
      <c r="F4" s="53"/>
      <c r="G4" s="53"/>
      <c r="H4" s="53"/>
      <c r="I4" s="53"/>
      <c r="J4" s="53"/>
      <c r="K4" s="53"/>
      <c r="L4" s="53"/>
      <c r="M4" s="53"/>
      <c r="N4" s="53"/>
      <c r="O4" s="53"/>
      <c r="P4" s="53"/>
      <c r="Q4" s="53"/>
      <c r="R4" s="53"/>
      <c r="S4" s="53"/>
      <c r="T4" s="53"/>
      <c r="U4" s="53"/>
      <c r="V4" s="53"/>
      <c r="W4" s="53"/>
      <c r="X4" s="53"/>
      <c r="Y4" s="53"/>
      <c r="Z4" s="53"/>
    </row>
    <row r="5" spans="1:27">
      <c r="A5" s="48"/>
      <c r="B5" s="48"/>
      <c r="C5" s="48"/>
      <c r="D5" s="48"/>
      <c r="E5" s="48"/>
      <c r="F5" s="48"/>
      <c r="G5" s="48"/>
      <c r="H5" s="48"/>
      <c r="I5" s="48"/>
      <c r="J5" s="48"/>
      <c r="K5" s="48"/>
      <c r="L5" s="48"/>
      <c r="M5" s="48"/>
      <c r="N5" s="48"/>
      <c r="O5" s="48"/>
      <c r="P5" s="48"/>
      <c r="Q5" s="48"/>
      <c r="R5" s="48"/>
      <c r="S5" s="48"/>
      <c r="T5" s="48"/>
      <c r="U5" s="48"/>
      <c r="V5" s="48"/>
      <c r="W5" s="48"/>
      <c r="X5" s="48"/>
      <c r="Y5" s="48"/>
      <c r="Z5" s="48"/>
    </row>
    <row r="6" spans="1:27">
      <c r="A6" s="48"/>
      <c r="B6" s="48"/>
      <c r="C6" s="48"/>
      <c r="D6" s="48"/>
      <c r="E6" s="48"/>
      <c r="F6" s="48"/>
      <c r="G6" s="48"/>
      <c r="H6" s="48"/>
      <c r="I6" s="48"/>
      <c r="J6" s="48"/>
      <c r="K6" s="48"/>
      <c r="L6" s="48"/>
      <c r="M6" s="48"/>
      <c r="N6" s="48"/>
      <c r="O6" s="48"/>
      <c r="P6" s="48"/>
      <c r="Q6" s="48"/>
      <c r="R6" s="48"/>
      <c r="S6" s="48"/>
      <c r="T6" s="48"/>
      <c r="U6" s="48"/>
      <c r="V6" s="48"/>
      <c r="W6" s="48"/>
      <c r="X6" s="48"/>
      <c r="Y6" s="48"/>
      <c r="Z6" s="48"/>
    </row>
    <row r="7" spans="1:27">
      <c r="A7" s="48"/>
      <c r="B7" s="48"/>
      <c r="C7" s="48"/>
      <c r="D7" s="48"/>
      <c r="E7" s="48"/>
      <c r="F7" s="48"/>
      <c r="G7" s="48"/>
      <c r="H7" s="48"/>
      <c r="I7" s="48"/>
      <c r="J7" s="48"/>
      <c r="K7" s="48"/>
      <c r="L7" s="48"/>
      <c r="M7" s="48"/>
      <c r="N7" s="48"/>
      <c r="O7" s="48"/>
      <c r="P7" s="48"/>
      <c r="Q7" s="48"/>
      <c r="R7" s="48"/>
      <c r="S7" s="48"/>
      <c r="T7" s="48"/>
      <c r="U7" s="48"/>
      <c r="V7" s="48"/>
      <c r="W7" s="48"/>
      <c r="X7" s="48"/>
      <c r="Y7" s="48"/>
      <c r="Z7" s="48"/>
    </row>
    <row r="8" spans="1:27">
      <c r="A8" s="48"/>
      <c r="B8" s="48"/>
      <c r="C8" s="48"/>
      <c r="D8" s="48"/>
      <c r="E8" s="48"/>
      <c r="F8" s="48"/>
      <c r="G8" s="48"/>
      <c r="H8" s="48"/>
      <c r="I8" s="48"/>
      <c r="J8" s="48"/>
      <c r="K8" s="48"/>
      <c r="L8" s="48"/>
      <c r="M8" s="48"/>
      <c r="N8" s="48"/>
      <c r="O8" s="48"/>
      <c r="P8" s="48"/>
      <c r="Q8" s="48"/>
      <c r="R8" s="48"/>
      <c r="S8" s="48"/>
      <c r="T8" s="48"/>
      <c r="U8" s="48"/>
      <c r="V8" s="48"/>
      <c r="W8" s="48"/>
      <c r="X8" s="48"/>
      <c r="Y8" s="48"/>
      <c r="Z8" s="48"/>
    </row>
    <row r="9" spans="1:27">
      <c r="A9" s="48"/>
      <c r="B9" s="48"/>
      <c r="C9" s="48"/>
      <c r="D9" s="48"/>
      <c r="E9" s="48"/>
      <c r="F9" s="48"/>
      <c r="G9" s="48"/>
      <c r="H9" s="48"/>
      <c r="I9" s="48"/>
      <c r="J9" s="48"/>
      <c r="K9" s="48"/>
      <c r="L9" s="48"/>
      <c r="M9" s="48"/>
      <c r="N9" s="48"/>
      <c r="O9" s="48"/>
      <c r="P9" s="48"/>
      <c r="Q9" s="48"/>
      <c r="R9" s="48"/>
      <c r="S9" s="48"/>
      <c r="T9" s="48"/>
      <c r="U9" s="48"/>
      <c r="V9" s="48"/>
      <c r="W9" s="48"/>
      <c r="X9" s="48"/>
      <c r="Y9" s="48"/>
      <c r="Z9" s="48"/>
    </row>
    <row r="10" spans="1:27">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7">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7">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7">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G988" workbookViewId="0">
      <selection activeCell="G1004" sqref="G1004"/>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Attractiveness</v>
      </c>
      <c r="AD3" s="99" t="str">
        <f>VLOOKUP(Read_First!B5,Items!A1:BI50,55,FALSE)</f>
        <v>Perspicuity</v>
      </c>
      <c r="AE3" s="100" t="str">
        <f>VLOOKUP(Read_First!B5,Items!A1:BI50,56,FALSE)</f>
        <v>Efficiency</v>
      </c>
      <c r="AF3" s="99" t="str">
        <f>VLOOKUP(Read_First!B5,Items!A1:BI50,57,FALSE)</f>
        <v>Dependability</v>
      </c>
      <c r="AG3" s="100" t="str">
        <f>VLOOKUP(Read_First!B5,Items!A1:BI50,58,FALSE)</f>
        <v>Stimulation</v>
      </c>
      <c r="AH3" s="101" t="str">
        <f>VLOOKUP(Read_First!B5,Items!A1:BI50,59,FALSE)</f>
        <v>Novelty</v>
      </c>
    </row>
    <row r="4" spans="1:34">
      <c r="A4" s="55" t="str">
        <f>IF(Data!A4&gt;0,Data!A4-4,"")</f>
        <v/>
      </c>
      <c r="B4" s="55" t="str">
        <f>IF(Data!B4&gt;0,Data!B4-4,"")</f>
        <v/>
      </c>
      <c r="C4" s="55" t="str">
        <f>IF(Data!C4&gt;0,4-Data!C4,"")</f>
        <v/>
      </c>
      <c r="D4" s="55" t="str">
        <f>IF(Data!D4&gt;0,4-Data!D4,"")</f>
        <v/>
      </c>
      <c r="E4" s="55" t="str">
        <f>IF(Data!E4&gt;0,4-Data!E4,"")</f>
        <v/>
      </c>
      <c r="F4" s="55" t="str">
        <f>IF(Data!F4&gt;0,Data!F4-4,"")</f>
        <v/>
      </c>
      <c r="G4" s="55" t="str">
        <f>IF(Data!G4&gt;0,Data!G4-4,"")</f>
        <v/>
      </c>
      <c r="H4" s="55" t="str">
        <f>IF(Data!H4&gt;0,Data!H4-4,"")</f>
        <v/>
      </c>
      <c r="I4" s="55" t="str">
        <f>IF(Data!I4&gt;0,4-Data!I4,"")</f>
        <v/>
      </c>
      <c r="J4" s="55" t="str">
        <f>IF(Data!J4&gt;0,4-Data!J4,"")</f>
        <v/>
      </c>
      <c r="K4" s="55" t="str">
        <f>IF(Data!K4&gt;0,Data!K4-4,"")</f>
        <v/>
      </c>
      <c r="L4" s="55" t="str">
        <f>IF(Data!L4&gt;0,4-Data!L4,"")</f>
        <v/>
      </c>
      <c r="M4" s="55" t="str">
        <f>IF(Data!M4&gt;0,Data!M4-4,"")</f>
        <v/>
      </c>
      <c r="N4" s="55" t="str">
        <f>IF(Data!N4&gt;0,Data!N4-4,"")</f>
        <v/>
      </c>
      <c r="O4" s="55" t="str">
        <f>IF(Data!O4&gt;0,Data!O4-4,"")</f>
        <v/>
      </c>
      <c r="P4" s="55" t="str">
        <f>IF(Data!P4&gt;0,Data!P4-4,"")</f>
        <v/>
      </c>
      <c r="Q4" s="55" t="str">
        <f>IF(Data!Q4&gt;0,4-Data!Q4,"")</f>
        <v/>
      </c>
      <c r="R4" s="55" t="str">
        <f>IF(Data!R4&gt;0,4-Data!R4,"")</f>
        <v/>
      </c>
      <c r="S4" s="55" t="str">
        <f>IF(Data!S4&gt;0,4-Data!S4,"")</f>
        <v/>
      </c>
      <c r="T4" s="55" t="str">
        <f>IF(Data!T4&gt;0,Data!T4-4,"")</f>
        <v/>
      </c>
      <c r="U4" s="55" t="str">
        <f>IF(Data!U4&gt;0,4-Data!U4,"")</f>
        <v/>
      </c>
      <c r="V4" s="55" t="str">
        <f>IF(Data!V4&gt;0,Data!V4-4,"")</f>
        <v/>
      </c>
      <c r="W4" s="55" t="str">
        <f>IF(Data!W4&gt;0,4-Data!W4,"")</f>
        <v/>
      </c>
      <c r="X4" s="55" t="str">
        <f>IF(Data!X4&gt;0,4-Data!X4,"")</f>
        <v/>
      </c>
      <c r="Y4" s="55" t="str">
        <f>IF(Data!Y4&gt;0,4-Data!Y4,"")</f>
        <v/>
      </c>
      <c r="Z4" s="55" t="str">
        <f>IF(Data!Z4&gt;0,Data!Z4-4,"")</f>
        <v/>
      </c>
      <c r="AC4" s="56" t="str">
        <f t="shared" ref="AC4:AC68" si="0">IF(COUNT(A4,L4,N4,P4,X4,Y4)&gt;0,AVERAGE(A4,L4,N4,P4,X4,Y4),"")</f>
        <v/>
      </c>
      <c r="AD4" s="56" t="str">
        <f>IF(COUNT(B4,D4,M4,U4)&gt;0,AVERAGE(B4,D4,M4,U4),"")</f>
        <v/>
      </c>
      <c r="AE4" s="56" t="str">
        <f>IF(COUNT(I4,T4,V4,W4)&gt;0,AVERAGE(I4,T4,V4,W4),"")</f>
        <v/>
      </c>
      <c r="AF4" s="56" t="str">
        <f>IF(COUNT(H4,K4,Q4,S4)&gt;0,AVERAGE(H4,K4,Q4,S4),"")</f>
        <v/>
      </c>
      <c r="AG4" s="56" t="str">
        <f>IF(COUNT(E4,F4,G4,R4)&gt;0,AVERAGE(E4,F4,G4,R4),"")</f>
        <v/>
      </c>
      <c r="AH4" s="56" t="str">
        <f>IF(COUNT(C4,J4,O4,Z4)&gt;0,AVERAGE(C4,J4,O4,Z4),"")</f>
        <v/>
      </c>
    </row>
    <row r="5" spans="1:34">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6" t="str">
        <f t="shared" si="0"/>
        <v/>
      </c>
      <c r="AD5" s="6" t="str">
        <f t="shared" ref="AD5:AD68" si="1">IF(COUNT(B5,D5,M5,U5)&gt;0,AVERAGE(B5,D5,M5,U5),"")</f>
        <v/>
      </c>
      <c r="AE5" s="6" t="str">
        <f t="shared" ref="AE5:AE68" si="2">IF(COUNT(I5,T5,V5,W5)&gt;0,AVERAGE(I5,T5,V5,W5),"")</f>
        <v/>
      </c>
      <c r="AF5" s="6" t="str">
        <f t="shared" ref="AF5:AF68" si="3">IF(COUNT(H5,K5,Q5,S5)&gt;0,AVERAGE(H5,K5,Q5,S5),"")</f>
        <v/>
      </c>
      <c r="AG5" s="6" t="str">
        <f t="shared" ref="AG5:AG68" si="4">IF(COUNT(E5,F5,G5,R5)&gt;0,AVERAGE(E5,F5,G5,R5),"")</f>
        <v/>
      </c>
      <c r="AH5" s="6" t="str">
        <f t="shared" ref="AH5:AH68" si="5">IF(COUNT(C5,J5,O5,Z5)&gt;0,AVERAGE(C5,J5,O5,Z5),"")</f>
        <v/>
      </c>
    </row>
    <row r="6" spans="1:34">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6" t="str">
        <f t="shared" si="0"/>
        <v/>
      </c>
      <c r="AD6" s="6" t="str">
        <f t="shared" si="1"/>
        <v/>
      </c>
      <c r="AE6" s="6" t="str">
        <f t="shared" si="2"/>
        <v/>
      </c>
      <c r="AF6" s="6" t="str">
        <f t="shared" si="3"/>
        <v/>
      </c>
      <c r="AG6" s="6" t="str">
        <f t="shared" si="4"/>
        <v/>
      </c>
      <c r="AH6" s="6" t="str">
        <f t="shared" si="5"/>
        <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6" t="str">
        <f t="shared" si="0"/>
        <v/>
      </c>
      <c r="AD7" s="6" t="str">
        <f t="shared" si="1"/>
        <v/>
      </c>
      <c r="AE7" s="6" t="str">
        <f t="shared" si="2"/>
        <v/>
      </c>
      <c r="AF7" s="6" t="str">
        <f t="shared" si="3"/>
        <v/>
      </c>
      <c r="AG7" s="6" t="str">
        <f t="shared" si="4"/>
        <v/>
      </c>
      <c r="AH7" s="6"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6" t="str">
        <f t="shared" si="0"/>
        <v/>
      </c>
      <c r="AD8" s="6" t="str">
        <f t="shared" si="1"/>
        <v/>
      </c>
      <c r="AE8" s="6" t="str">
        <f t="shared" si="2"/>
        <v/>
      </c>
      <c r="AF8" s="6" t="str">
        <f t="shared" si="3"/>
        <v/>
      </c>
      <c r="AG8" s="6" t="str">
        <f t="shared" si="4"/>
        <v/>
      </c>
      <c r="AH8" s="6"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spans="1:34">
      <c r="A1009"/>
      <c r="B1009"/>
      <c r="C1009"/>
      <c r="D1009"/>
      <c r="E1009"/>
      <c r="F1009"/>
      <c r="G1009"/>
      <c r="H1009"/>
      <c r="I1009"/>
      <c r="J1009"/>
      <c r="K1009"/>
      <c r="L1009"/>
      <c r="M1009"/>
      <c r="N1009"/>
      <c r="O1009"/>
      <c r="P1009"/>
      <c r="Q1009"/>
      <c r="R1009"/>
      <c r="S1009"/>
      <c r="T1009"/>
      <c r="U1009"/>
      <c r="V1009"/>
      <c r="W1009"/>
      <c r="X1009"/>
      <c r="Y1009"/>
      <c r="Z1009"/>
      <c r="AC1009"/>
      <c r="AD1009"/>
      <c r="AE1009"/>
      <c r="AF1009"/>
      <c r="AG1009"/>
      <c r="AH1009"/>
    </row>
    <row r="1010" spans="1:34">
      <c r="A1010"/>
      <c r="B1010"/>
      <c r="C1010"/>
      <c r="D1010"/>
      <c r="E1010"/>
      <c r="F1010"/>
      <c r="G1010"/>
      <c r="H1010"/>
      <c r="I1010"/>
      <c r="J1010"/>
      <c r="K1010"/>
      <c r="L1010"/>
      <c r="M1010"/>
      <c r="N1010"/>
      <c r="O1010"/>
      <c r="P1010"/>
      <c r="Q1010"/>
      <c r="R1010"/>
      <c r="S1010"/>
      <c r="T1010"/>
      <c r="U1010"/>
      <c r="V1010"/>
      <c r="W1010"/>
      <c r="X1010"/>
      <c r="Y1010"/>
      <c r="Z1010"/>
      <c r="AC1010"/>
      <c r="AD1010"/>
      <c r="AE1010"/>
      <c r="AF1010"/>
      <c r="AG1010"/>
      <c r="AH1010"/>
    </row>
    <row r="1011" spans="1:34">
      <c r="A1011"/>
      <c r="B1011"/>
      <c r="C1011"/>
      <c r="D1011"/>
      <c r="E1011"/>
      <c r="F1011"/>
      <c r="G1011"/>
      <c r="H1011"/>
      <c r="I1011"/>
      <c r="J1011"/>
      <c r="K1011"/>
      <c r="L1011"/>
      <c r="M1011"/>
      <c r="N1011"/>
      <c r="O1011"/>
      <c r="P1011"/>
      <c r="Q1011"/>
      <c r="R1011"/>
      <c r="S1011"/>
      <c r="T1011"/>
      <c r="U1011"/>
      <c r="V1011"/>
      <c r="W1011"/>
      <c r="X1011"/>
      <c r="Y1011"/>
      <c r="Z1011"/>
      <c r="AC1011"/>
      <c r="AD1011"/>
      <c r="AE1011"/>
      <c r="AF1011"/>
      <c r="AG1011"/>
      <c r="AH1011"/>
    </row>
    <row r="1012" spans="1:34">
      <c r="A1012"/>
      <c r="B1012"/>
      <c r="C1012"/>
      <c r="D1012"/>
      <c r="E1012"/>
      <c r="F1012"/>
      <c r="G1012"/>
      <c r="H1012"/>
      <c r="I1012"/>
      <c r="J1012"/>
      <c r="K1012"/>
      <c r="L1012"/>
      <c r="M1012"/>
      <c r="N1012"/>
      <c r="O1012"/>
      <c r="P1012"/>
      <c r="Q1012"/>
      <c r="R1012"/>
      <c r="S1012"/>
      <c r="T1012"/>
      <c r="U1012"/>
      <c r="V1012"/>
      <c r="W1012"/>
      <c r="X1012"/>
      <c r="Y1012"/>
      <c r="Z1012"/>
      <c r="AC1012"/>
      <c r="AD1012"/>
      <c r="AE1012"/>
      <c r="AF1012"/>
      <c r="AG1012"/>
      <c r="AH1012"/>
    </row>
    <row r="1013" spans="1:34">
      <c r="A1013"/>
      <c r="B1013"/>
      <c r="C1013"/>
      <c r="D1013"/>
      <c r="E1013"/>
      <c r="F1013"/>
      <c r="G1013"/>
      <c r="H1013"/>
      <c r="I1013"/>
      <c r="J1013"/>
      <c r="K1013"/>
      <c r="L1013"/>
      <c r="M1013"/>
      <c r="N1013"/>
      <c r="O1013"/>
      <c r="P1013"/>
      <c r="Q1013"/>
      <c r="R1013"/>
      <c r="S1013"/>
      <c r="T1013"/>
      <c r="U1013"/>
      <c r="V1013"/>
      <c r="W1013"/>
      <c r="X1013"/>
      <c r="Y1013"/>
      <c r="Z1013"/>
      <c r="AC1013"/>
      <c r="AD1013"/>
      <c r="AE1013"/>
      <c r="AF1013"/>
      <c r="AG1013"/>
      <c r="AH1013"/>
    </row>
    <row r="1014" spans="1:34">
      <c r="A1014"/>
      <c r="B1014"/>
      <c r="C1014"/>
      <c r="D1014"/>
      <c r="E1014"/>
      <c r="F1014"/>
      <c r="G1014"/>
      <c r="H1014"/>
      <c r="I1014"/>
      <c r="J1014"/>
      <c r="K1014"/>
      <c r="L1014"/>
      <c r="M1014"/>
      <c r="N1014"/>
      <c r="O1014"/>
      <c r="P1014"/>
      <c r="Q1014"/>
      <c r="R1014"/>
      <c r="S1014"/>
      <c r="T1014"/>
      <c r="U1014"/>
      <c r="V1014"/>
      <c r="W1014"/>
      <c r="X1014"/>
      <c r="Y1014"/>
      <c r="Z1014"/>
      <c r="AC1014"/>
      <c r="AD1014"/>
      <c r="AE1014"/>
      <c r="AF1014"/>
      <c r="AG1014"/>
      <c r="AH1014"/>
    </row>
    <row r="1015" spans="1:34">
      <c r="A1015"/>
      <c r="B1015"/>
      <c r="C1015"/>
      <c r="D1015"/>
      <c r="E1015"/>
      <c r="F1015"/>
      <c r="G1015"/>
      <c r="H1015"/>
      <c r="I1015"/>
      <c r="J1015"/>
      <c r="K1015"/>
      <c r="L1015"/>
      <c r="M1015"/>
      <c r="N1015"/>
      <c r="O1015"/>
      <c r="P1015"/>
      <c r="Q1015"/>
      <c r="R1015"/>
      <c r="S1015"/>
      <c r="T1015"/>
      <c r="U1015"/>
      <c r="V1015"/>
      <c r="W1015"/>
      <c r="X1015"/>
      <c r="Y1015"/>
      <c r="Z1015"/>
      <c r="AC1015"/>
      <c r="AD1015"/>
      <c r="AE1015"/>
      <c r="AF1015"/>
      <c r="AG1015"/>
      <c r="AH1015"/>
    </row>
    <row r="1016" spans="1:34">
      <c r="A1016"/>
      <c r="B1016"/>
      <c r="C1016"/>
      <c r="D1016"/>
      <c r="E1016"/>
      <c r="F1016"/>
      <c r="G1016"/>
      <c r="H1016"/>
      <c r="I1016"/>
      <c r="J1016"/>
      <c r="K1016"/>
      <c r="L1016"/>
      <c r="M1016"/>
      <c r="N1016"/>
      <c r="O1016"/>
      <c r="P1016"/>
      <c r="Q1016"/>
      <c r="R1016"/>
      <c r="S1016"/>
      <c r="T1016"/>
      <c r="U1016"/>
      <c r="V1016"/>
      <c r="W1016"/>
      <c r="X1016"/>
      <c r="Y1016"/>
      <c r="Z1016"/>
      <c r="AC1016"/>
      <c r="AD1016"/>
      <c r="AE1016"/>
      <c r="AF1016"/>
      <c r="AG1016"/>
      <c r="AH1016"/>
    </row>
    <row r="1017" spans="1:34">
      <c r="A1017"/>
      <c r="B1017"/>
      <c r="C1017"/>
      <c r="D1017"/>
      <c r="E1017"/>
      <c r="F1017"/>
      <c r="G1017"/>
      <c r="H1017"/>
      <c r="I1017"/>
      <c r="J1017"/>
      <c r="K1017"/>
      <c r="L1017"/>
      <c r="M1017"/>
      <c r="N1017"/>
      <c r="O1017"/>
      <c r="P1017"/>
      <c r="Q1017"/>
      <c r="R1017"/>
      <c r="S1017"/>
      <c r="T1017"/>
      <c r="U1017"/>
      <c r="V1017"/>
      <c r="W1017"/>
      <c r="X1017"/>
      <c r="Y1017"/>
      <c r="Z1017"/>
      <c r="AC1017"/>
      <c r="AD1017"/>
      <c r="AE1017"/>
      <c r="AF1017"/>
      <c r="AG1017"/>
      <c r="AH1017"/>
    </row>
    <row r="1018" spans="1:34">
      <c r="A1018"/>
      <c r="B1018"/>
      <c r="C1018"/>
      <c r="D1018"/>
      <c r="E1018"/>
      <c r="F1018"/>
      <c r="G1018"/>
      <c r="H1018"/>
      <c r="I1018"/>
      <c r="J1018"/>
      <c r="K1018"/>
      <c r="L1018"/>
      <c r="M1018"/>
      <c r="N1018"/>
      <c r="O1018"/>
      <c r="P1018"/>
      <c r="Q1018"/>
      <c r="R1018"/>
      <c r="S1018"/>
      <c r="T1018"/>
      <c r="U1018"/>
      <c r="V1018"/>
      <c r="W1018"/>
      <c r="X1018"/>
      <c r="Y1018"/>
      <c r="Z1018"/>
      <c r="AC1018"/>
      <c r="AD1018"/>
      <c r="AE1018"/>
      <c r="AF1018"/>
      <c r="AG1018"/>
      <c r="AH1018"/>
    </row>
    <row r="1019" spans="1:34">
      <c r="A1019"/>
      <c r="B1019"/>
      <c r="C1019"/>
      <c r="D1019"/>
      <c r="E1019"/>
      <c r="F1019"/>
      <c r="G1019"/>
      <c r="H1019"/>
      <c r="I1019"/>
      <c r="J1019"/>
      <c r="K1019"/>
      <c r="L1019"/>
      <c r="M1019"/>
      <c r="N1019"/>
      <c r="O1019"/>
      <c r="P1019"/>
      <c r="Q1019"/>
      <c r="R1019"/>
      <c r="S1019"/>
      <c r="T1019"/>
      <c r="U1019"/>
      <c r="V1019"/>
      <c r="W1019"/>
      <c r="X1019"/>
      <c r="Y1019"/>
      <c r="Z1019"/>
      <c r="AC1019"/>
      <c r="AD1019"/>
      <c r="AE1019"/>
      <c r="AF1019"/>
      <c r="AG1019"/>
      <c r="AH1019"/>
    </row>
    <row r="1020" spans="1:34">
      <c r="A1020"/>
      <c r="B1020"/>
      <c r="C1020"/>
      <c r="D1020"/>
      <c r="E1020"/>
      <c r="F1020"/>
      <c r="G1020"/>
      <c r="H1020"/>
      <c r="I1020"/>
      <c r="J1020"/>
      <c r="K1020"/>
      <c r="L1020"/>
      <c r="M1020"/>
      <c r="N1020"/>
      <c r="O1020"/>
      <c r="P1020"/>
      <c r="Q1020"/>
      <c r="R1020"/>
      <c r="S1020"/>
      <c r="T1020"/>
      <c r="U1020"/>
      <c r="V1020"/>
      <c r="W1020"/>
      <c r="X1020"/>
      <c r="Y1020"/>
      <c r="Z1020"/>
      <c r="AC1020"/>
      <c r="AD1020"/>
      <c r="AE1020"/>
      <c r="AF1020"/>
      <c r="AG1020"/>
      <c r="AH1020"/>
    </row>
    <row r="1021" spans="1:34">
      <c r="A1021"/>
      <c r="B1021"/>
      <c r="C1021"/>
      <c r="D1021"/>
      <c r="E1021"/>
      <c r="F1021"/>
      <c r="G1021"/>
      <c r="H1021"/>
      <c r="I1021"/>
      <c r="J1021"/>
      <c r="K1021"/>
      <c r="L1021"/>
      <c r="M1021"/>
      <c r="N1021"/>
      <c r="O1021"/>
      <c r="P1021"/>
      <c r="Q1021"/>
      <c r="R1021"/>
      <c r="S1021"/>
      <c r="T1021"/>
      <c r="U1021"/>
      <c r="V1021"/>
      <c r="W1021"/>
      <c r="X1021"/>
      <c r="Y1021"/>
      <c r="Z1021"/>
      <c r="AC1021"/>
      <c r="AD1021"/>
      <c r="AE1021"/>
      <c r="AF1021"/>
      <c r="AG1021"/>
      <c r="AH1021"/>
    </row>
    <row r="1022" spans="1:34">
      <c r="A1022"/>
      <c r="B1022"/>
      <c r="C1022"/>
      <c r="D1022"/>
      <c r="E1022"/>
      <c r="F1022"/>
      <c r="G1022"/>
      <c r="H1022"/>
      <c r="I1022"/>
      <c r="J1022"/>
      <c r="K1022"/>
      <c r="L1022"/>
      <c r="M1022"/>
      <c r="N1022"/>
      <c r="O1022"/>
      <c r="P1022"/>
      <c r="Q1022"/>
      <c r="R1022"/>
      <c r="S1022"/>
      <c r="T1022"/>
      <c r="U1022"/>
      <c r="V1022"/>
      <c r="W1022"/>
      <c r="X1022"/>
      <c r="Y1022"/>
      <c r="Z1022"/>
      <c r="AC1022"/>
      <c r="AD1022"/>
      <c r="AE1022"/>
      <c r="AF1022"/>
      <c r="AG1022"/>
      <c r="AH1022"/>
    </row>
    <row r="1023" spans="1:34">
      <c r="A1023"/>
      <c r="B1023"/>
      <c r="C1023"/>
      <c r="D1023"/>
      <c r="E1023"/>
      <c r="F1023"/>
      <c r="G1023"/>
      <c r="H1023"/>
      <c r="I1023"/>
      <c r="J1023"/>
      <c r="K1023"/>
      <c r="L1023"/>
      <c r="M1023"/>
      <c r="N1023"/>
      <c r="O1023"/>
      <c r="P1023"/>
      <c r="Q1023"/>
      <c r="R1023"/>
      <c r="S1023"/>
      <c r="T1023"/>
      <c r="U1023"/>
      <c r="V1023"/>
      <c r="W1023"/>
      <c r="X1023"/>
      <c r="Y1023"/>
      <c r="Z1023"/>
      <c r="AC1023"/>
      <c r="AD1023"/>
      <c r="AE1023"/>
      <c r="AF1023"/>
      <c r="AG1023"/>
      <c r="AH1023"/>
    </row>
    <row r="1024" spans="1:34">
      <c r="A1024"/>
      <c r="B1024"/>
      <c r="C1024"/>
      <c r="D1024"/>
      <c r="E1024"/>
      <c r="F1024"/>
      <c r="G1024"/>
      <c r="H1024"/>
      <c r="I1024"/>
      <c r="J1024"/>
      <c r="K1024"/>
      <c r="L1024"/>
      <c r="M1024"/>
      <c r="N1024"/>
      <c r="O1024"/>
      <c r="P1024"/>
      <c r="Q1024"/>
      <c r="R1024"/>
      <c r="S1024"/>
      <c r="T1024"/>
      <c r="U1024"/>
      <c r="V1024"/>
      <c r="W1024"/>
      <c r="X1024"/>
      <c r="Y1024"/>
      <c r="Z1024"/>
      <c r="AC1024"/>
      <c r="AD1024"/>
      <c r="AE1024"/>
      <c r="AF1024"/>
      <c r="AG1024"/>
      <c r="AH1024"/>
    </row>
    <row r="1025" spans="1:34">
      <c r="A1025"/>
      <c r="B1025"/>
      <c r="C1025"/>
      <c r="D1025"/>
      <c r="E1025"/>
      <c r="F1025"/>
      <c r="G1025"/>
      <c r="H1025"/>
      <c r="I1025"/>
      <c r="J1025"/>
      <c r="K1025"/>
      <c r="L1025"/>
      <c r="M1025"/>
      <c r="N1025"/>
      <c r="O1025"/>
      <c r="P1025"/>
      <c r="Q1025"/>
      <c r="R1025"/>
      <c r="S1025"/>
      <c r="T1025"/>
      <c r="U1025"/>
      <c r="V1025"/>
      <c r="W1025"/>
      <c r="X1025"/>
      <c r="Y1025"/>
      <c r="Z1025"/>
      <c r="AC1025"/>
      <c r="AD1025"/>
      <c r="AE1025"/>
      <c r="AF1025"/>
      <c r="AG1025"/>
      <c r="AH1025"/>
    </row>
    <row r="1026" spans="1:34">
      <c r="A1026"/>
      <c r="B1026"/>
      <c r="C1026"/>
      <c r="D1026"/>
      <c r="E1026"/>
      <c r="F1026"/>
      <c r="G1026"/>
      <c r="H1026"/>
      <c r="I1026"/>
      <c r="J1026"/>
      <c r="K1026"/>
      <c r="L1026"/>
      <c r="M1026"/>
      <c r="N1026"/>
      <c r="O1026"/>
      <c r="P1026"/>
      <c r="Q1026"/>
      <c r="R1026"/>
      <c r="S1026"/>
      <c r="T1026"/>
      <c r="U1026"/>
      <c r="V1026"/>
      <c r="W1026"/>
      <c r="X1026"/>
      <c r="Y1026"/>
      <c r="Z1026"/>
      <c r="AC1026"/>
      <c r="AD1026"/>
      <c r="AE1026"/>
      <c r="AF1026"/>
      <c r="AG1026"/>
      <c r="AH1026"/>
    </row>
    <row r="1027" spans="1:34">
      <c r="A1027"/>
      <c r="B1027"/>
      <c r="C1027"/>
      <c r="D1027"/>
      <c r="E1027"/>
      <c r="F1027"/>
      <c r="G1027"/>
      <c r="H1027"/>
      <c r="I1027"/>
      <c r="J1027"/>
      <c r="K1027"/>
      <c r="L1027"/>
      <c r="M1027"/>
      <c r="N1027"/>
      <c r="O1027"/>
      <c r="P1027"/>
      <c r="Q1027"/>
      <c r="R1027"/>
      <c r="S1027"/>
      <c r="T1027"/>
      <c r="U1027"/>
      <c r="V1027"/>
      <c r="W1027"/>
      <c r="X1027"/>
      <c r="Y1027"/>
      <c r="Z1027"/>
      <c r="AC1027"/>
      <c r="AD1027"/>
      <c r="AE1027"/>
      <c r="AF1027"/>
      <c r="AG1027"/>
      <c r="AH1027"/>
    </row>
    <row r="1028" spans="1:34">
      <c r="A1028"/>
      <c r="B1028"/>
      <c r="C1028"/>
      <c r="D1028"/>
      <c r="E1028"/>
      <c r="F1028"/>
      <c r="G1028"/>
      <c r="H1028"/>
      <c r="I1028"/>
      <c r="J1028"/>
      <c r="K1028"/>
      <c r="L1028"/>
      <c r="M1028"/>
      <c r="N1028"/>
      <c r="O1028"/>
      <c r="P1028"/>
      <c r="Q1028"/>
      <c r="R1028"/>
      <c r="S1028"/>
      <c r="T1028"/>
      <c r="U1028"/>
      <c r="V1028"/>
      <c r="W1028"/>
      <c r="X1028"/>
      <c r="Y1028"/>
      <c r="Z1028"/>
      <c r="AC1028"/>
      <c r="AD1028"/>
      <c r="AE1028"/>
      <c r="AF1028"/>
      <c r="AG1028"/>
      <c r="AH1028"/>
    </row>
    <row r="1029" spans="1:34">
      <c r="A1029"/>
      <c r="B1029"/>
      <c r="C1029"/>
      <c r="D1029"/>
      <c r="E1029"/>
      <c r="F1029"/>
      <c r="G1029"/>
      <c r="H1029"/>
      <c r="I1029"/>
      <c r="J1029"/>
      <c r="K1029"/>
      <c r="L1029"/>
      <c r="M1029"/>
      <c r="N1029"/>
      <c r="O1029"/>
      <c r="P1029"/>
      <c r="Q1029"/>
      <c r="R1029"/>
      <c r="S1029"/>
      <c r="T1029"/>
      <c r="U1029"/>
      <c r="V1029"/>
      <c r="W1029"/>
      <c r="X1029"/>
      <c r="Y1029"/>
      <c r="Z1029"/>
      <c r="AC1029"/>
      <c r="AD1029"/>
      <c r="AE1029"/>
      <c r="AF1029"/>
      <c r="AG1029"/>
      <c r="AH1029"/>
    </row>
    <row r="1030" spans="1:34">
      <c r="A1030"/>
      <c r="B1030"/>
      <c r="C1030"/>
      <c r="D1030"/>
      <c r="E1030"/>
      <c r="F1030"/>
      <c r="G1030"/>
      <c r="H1030"/>
      <c r="I1030"/>
      <c r="J1030"/>
      <c r="K1030"/>
      <c r="L1030"/>
      <c r="M1030"/>
      <c r="N1030"/>
      <c r="O1030"/>
      <c r="P1030"/>
      <c r="Q1030"/>
      <c r="R1030"/>
      <c r="S1030"/>
      <c r="T1030"/>
      <c r="U1030"/>
      <c r="V1030"/>
      <c r="W1030"/>
      <c r="X1030"/>
      <c r="Y1030"/>
      <c r="Z1030"/>
      <c r="AC1030"/>
      <c r="AD1030"/>
      <c r="AE1030"/>
      <c r="AF1030"/>
      <c r="AG1030"/>
      <c r="AH1030"/>
    </row>
    <row r="1031" spans="1:34">
      <c r="A1031"/>
      <c r="B1031"/>
      <c r="C1031"/>
      <c r="D1031"/>
      <c r="E1031"/>
      <c r="F1031"/>
      <c r="G1031"/>
      <c r="H1031"/>
      <c r="I1031"/>
      <c r="J1031"/>
      <c r="K1031"/>
      <c r="L1031"/>
      <c r="M1031"/>
      <c r="N1031"/>
      <c r="O1031"/>
      <c r="P1031"/>
      <c r="Q1031"/>
      <c r="R1031"/>
      <c r="S1031"/>
      <c r="T1031"/>
      <c r="U1031"/>
      <c r="V1031"/>
      <c r="W1031"/>
      <c r="X1031"/>
      <c r="Y1031"/>
      <c r="Z1031"/>
      <c r="AC1031"/>
      <c r="AD1031"/>
      <c r="AE1031"/>
      <c r="AF1031"/>
      <c r="AG1031"/>
      <c r="AH1031"/>
    </row>
    <row r="1032" spans="1:34">
      <c r="A1032"/>
      <c r="B1032"/>
      <c r="C1032"/>
      <c r="D1032"/>
      <c r="E1032"/>
      <c r="F1032"/>
      <c r="G1032"/>
      <c r="H1032"/>
      <c r="I1032"/>
      <c r="J1032"/>
      <c r="K1032"/>
      <c r="L1032"/>
      <c r="M1032"/>
      <c r="N1032"/>
      <c r="O1032"/>
      <c r="P1032"/>
      <c r="Q1032"/>
      <c r="R1032"/>
      <c r="S1032"/>
      <c r="T1032"/>
      <c r="U1032"/>
      <c r="V1032"/>
      <c r="W1032"/>
      <c r="X1032"/>
      <c r="Y1032"/>
      <c r="Z1032"/>
      <c r="AC1032"/>
      <c r="AD1032"/>
      <c r="AE1032"/>
      <c r="AF1032"/>
      <c r="AG1032"/>
      <c r="AH1032"/>
    </row>
    <row r="1033" spans="1:34">
      <c r="A1033"/>
      <c r="B1033"/>
      <c r="C1033"/>
      <c r="D1033"/>
      <c r="E1033"/>
      <c r="F1033"/>
      <c r="G1033"/>
      <c r="H1033"/>
      <c r="I1033"/>
      <c r="J1033"/>
      <c r="K1033"/>
      <c r="L1033"/>
      <c r="M1033"/>
      <c r="N1033"/>
      <c r="O1033"/>
      <c r="P1033"/>
      <c r="Q1033"/>
      <c r="R1033"/>
      <c r="S1033"/>
      <c r="T1033"/>
      <c r="U1033"/>
      <c r="V1033"/>
      <c r="W1033"/>
      <c r="X1033"/>
      <c r="Y1033"/>
      <c r="Z1033"/>
      <c r="AC1033"/>
      <c r="AD1033"/>
      <c r="AE1033"/>
      <c r="AF1033"/>
      <c r="AG1033"/>
      <c r="AH1033"/>
    </row>
    <row r="1034" spans="1:34">
      <c r="A1034"/>
      <c r="B1034"/>
      <c r="C1034"/>
      <c r="D1034"/>
      <c r="E1034"/>
      <c r="F1034"/>
      <c r="G1034"/>
      <c r="H1034"/>
      <c r="I1034"/>
      <c r="J1034"/>
      <c r="K1034"/>
      <c r="L1034"/>
      <c r="M1034"/>
      <c r="N1034"/>
      <c r="O1034"/>
      <c r="P1034"/>
      <c r="Q1034"/>
      <c r="R1034"/>
      <c r="S1034"/>
      <c r="T1034"/>
      <c r="U1034"/>
      <c r="V1034"/>
      <c r="W1034"/>
      <c r="X1034"/>
      <c r="Y1034"/>
      <c r="Z1034"/>
      <c r="AC1034"/>
      <c r="AD1034"/>
      <c r="AE1034"/>
      <c r="AF1034"/>
      <c r="AG1034"/>
      <c r="AH1034"/>
    </row>
    <row r="1035" spans="1:34">
      <c r="A1035"/>
      <c r="B1035"/>
      <c r="C1035"/>
      <c r="D1035"/>
      <c r="E1035"/>
      <c r="F1035"/>
      <c r="G1035"/>
      <c r="H1035"/>
      <c r="I1035"/>
      <c r="J1035"/>
      <c r="K1035"/>
      <c r="L1035"/>
      <c r="M1035"/>
      <c r="N1035"/>
      <c r="O1035"/>
      <c r="P1035"/>
      <c r="Q1035"/>
      <c r="R1035"/>
      <c r="S1035"/>
      <c r="T1035"/>
      <c r="U1035"/>
      <c r="V1035"/>
      <c r="W1035"/>
      <c r="X1035"/>
      <c r="Y1035"/>
      <c r="Z1035"/>
      <c r="AC1035"/>
      <c r="AD1035"/>
      <c r="AE1035"/>
      <c r="AF1035"/>
      <c r="AG1035"/>
      <c r="AH1035"/>
    </row>
    <row r="1036" spans="1:34">
      <c r="A1036"/>
      <c r="B1036"/>
      <c r="C1036"/>
      <c r="D1036"/>
      <c r="E1036"/>
      <c r="F1036"/>
      <c r="G1036"/>
      <c r="H1036"/>
      <c r="I1036"/>
      <c r="J1036"/>
      <c r="K1036"/>
      <c r="L1036"/>
      <c r="M1036"/>
      <c r="N1036"/>
      <c r="O1036"/>
      <c r="P1036"/>
      <c r="Q1036"/>
      <c r="R1036"/>
      <c r="S1036"/>
      <c r="T1036"/>
      <c r="U1036"/>
      <c r="V1036"/>
      <c r="W1036"/>
      <c r="X1036"/>
      <c r="Y1036"/>
      <c r="Z1036"/>
      <c r="AC1036"/>
      <c r="AD1036"/>
      <c r="AE1036"/>
      <c r="AF1036"/>
      <c r="AG1036"/>
      <c r="AH1036"/>
    </row>
    <row r="1037" spans="1:34">
      <c r="A1037"/>
      <c r="B1037"/>
      <c r="C1037"/>
      <c r="D1037"/>
      <c r="E1037"/>
      <c r="F1037"/>
      <c r="G1037"/>
      <c r="H1037"/>
      <c r="I1037"/>
      <c r="J1037"/>
      <c r="K1037"/>
      <c r="L1037"/>
      <c r="M1037"/>
      <c r="N1037"/>
      <c r="O1037"/>
      <c r="P1037"/>
      <c r="Q1037"/>
      <c r="R1037"/>
      <c r="S1037"/>
      <c r="T1037"/>
      <c r="U1037"/>
      <c r="V1037"/>
      <c r="W1037"/>
      <c r="X1037"/>
      <c r="Y1037"/>
      <c r="Z1037"/>
      <c r="AC1037"/>
      <c r="AD1037"/>
      <c r="AE1037"/>
      <c r="AF1037"/>
      <c r="AG1037"/>
      <c r="AH1037"/>
    </row>
    <row r="1038" spans="1:34">
      <c r="A1038"/>
      <c r="B1038"/>
      <c r="C1038"/>
      <c r="D1038"/>
      <c r="E1038"/>
      <c r="F1038"/>
      <c r="G1038"/>
      <c r="H1038"/>
      <c r="I1038"/>
      <c r="J1038"/>
      <c r="K1038"/>
      <c r="L1038"/>
      <c r="M1038"/>
      <c r="N1038"/>
      <c r="O1038"/>
      <c r="P1038"/>
      <c r="Q1038"/>
      <c r="R1038"/>
      <c r="S1038"/>
      <c r="T1038"/>
      <c r="U1038"/>
      <c r="V1038"/>
      <c r="W1038"/>
      <c r="X1038"/>
      <c r="Y1038"/>
      <c r="Z1038"/>
      <c r="AC1038"/>
      <c r="AD1038"/>
      <c r="AE1038"/>
      <c r="AF1038"/>
      <c r="AG1038"/>
      <c r="AH1038"/>
    </row>
    <row r="1039" spans="1:34">
      <c r="A1039"/>
      <c r="B1039"/>
      <c r="C1039"/>
      <c r="D1039"/>
      <c r="E1039"/>
      <c r="F1039"/>
      <c r="G1039"/>
      <c r="H1039"/>
      <c r="I1039"/>
      <c r="J1039"/>
      <c r="K1039"/>
      <c r="L1039"/>
      <c r="M1039"/>
      <c r="N1039"/>
      <c r="O1039"/>
      <c r="P1039"/>
      <c r="Q1039"/>
      <c r="R1039"/>
      <c r="S1039"/>
      <c r="T1039"/>
      <c r="U1039"/>
      <c r="V1039"/>
      <c r="W1039"/>
      <c r="X1039"/>
      <c r="Y1039"/>
      <c r="Z1039"/>
      <c r="AC1039"/>
      <c r="AD1039"/>
      <c r="AE1039"/>
      <c r="AF1039"/>
      <c r="AG1039"/>
      <c r="AH1039"/>
    </row>
    <row r="1040" spans="1:34">
      <c r="A1040"/>
      <c r="B1040"/>
      <c r="C1040"/>
      <c r="D1040"/>
      <c r="E1040"/>
      <c r="F1040"/>
      <c r="G1040"/>
      <c r="H1040"/>
      <c r="I1040"/>
      <c r="J1040"/>
      <c r="K1040"/>
      <c r="L1040"/>
      <c r="M1040"/>
      <c r="N1040"/>
      <c r="O1040"/>
      <c r="P1040"/>
      <c r="Q1040"/>
      <c r="R1040"/>
      <c r="S1040"/>
      <c r="T1040"/>
      <c r="U1040"/>
      <c r="V1040"/>
      <c r="W1040"/>
      <c r="X1040"/>
      <c r="Y1040"/>
      <c r="Z1040"/>
      <c r="AC1040"/>
      <c r="AD1040"/>
      <c r="AE1040"/>
      <c r="AF1040"/>
      <c r="AG1040"/>
      <c r="AH1040"/>
    </row>
    <row r="1041" spans="1:34">
      <c r="A1041"/>
      <c r="B1041"/>
      <c r="C1041"/>
      <c r="D1041"/>
      <c r="E1041"/>
      <c r="F1041"/>
      <c r="G1041"/>
      <c r="H1041"/>
      <c r="I1041"/>
      <c r="J1041"/>
      <c r="K1041"/>
      <c r="L1041"/>
      <c r="M1041"/>
      <c r="N1041"/>
      <c r="O1041"/>
      <c r="P1041"/>
      <c r="Q1041"/>
      <c r="R1041"/>
      <c r="S1041"/>
      <c r="T1041"/>
      <c r="U1041"/>
      <c r="V1041"/>
      <c r="W1041"/>
      <c r="X1041"/>
      <c r="Y1041"/>
      <c r="Z1041"/>
      <c r="AC1041"/>
      <c r="AD1041"/>
      <c r="AE1041"/>
      <c r="AF1041"/>
      <c r="AG1041"/>
      <c r="AH1041"/>
    </row>
    <row r="1042" spans="1:34">
      <c r="A1042"/>
      <c r="B1042"/>
      <c r="C1042"/>
      <c r="D1042"/>
      <c r="E1042"/>
      <c r="F1042"/>
      <c r="G1042"/>
      <c r="H1042"/>
      <c r="I1042"/>
      <c r="J1042"/>
      <c r="K1042"/>
      <c r="L1042"/>
      <c r="M1042"/>
      <c r="N1042"/>
      <c r="O1042"/>
      <c r="P1042"/>
      <c r="Q1042"/>
      <c r="R1042"/>
      <c r="S1042"/>
      <c r="T1042"/>
      <c r="U1042"/>
      <c r="V1042"/>
      <c r="W1042"/>
      <c r="X1042"/>
      <c r="Y1042"/>
      <c r="Z1042"/>
      <c r="AC1042"/>
      <c r="AD1042"/>
      <c r="AE1042"/>
      <c r="AF1042"/>
      <c r="AG1042"/>
      <c r="AH1042"/>
    </row>
    <row r="1043" spans="1:34">
      <c r="A1043"/>
      <c r="B1043"/>
      <c r="C1043"/>
      <c r="D1043"/>
      <c r="E1043"/>
      <c r="F1043"/>
      <c r="G1043"/>
      <c r="H1043"/>
      <c r="I1043"/>
      <c r="J1043"/>
      <c r="K1043"/>
      <c r="L1043"/>
      <c r="M1043"/>
      <c r="N1043"/>
      <c r="O1043"/>
      <c r="P1043"/>
      <c r="Q1043"/>
      <c r="R1043"/>
      <c r="S1043"/>
      <c r="T1043"/>
      <c r="U1043"/>
      <c r="V1043"/>
      <c r="W1043"/>
      <c r="X1043"/>
      <c r="Y1043"/>
      <c r="Z1043"/>
      <c r="AC1043"/>
      <c r="AD1043"/>
      <c r="AE1043"/>
      <c r="AF1043"/>
      <c r="AG1043"/>
      <c r="AH1043"/>
    </row>
    <row r="1044" spans="1:34">
      <c r="A1044"/>
      <c r="B1044"/>
      <c r="C1044"/>
      <c r="D1044"/>
      <c r="E1044"/>
      <c r="F1044"/>
      <c r="G1044"/>
      <c r="H1044"/>
      <c r="I1044"/>
      <c r="J1044"/>
      <c r="K1044"/>
      <c r="L1044"/>
      <c r="M1044"/>
      <c r="N1044"/>
      <c r="O1044"/>
      <c r="P1044"/>
      <c r="Q1044"/>
      <c r="R1044"/>
      <c r="S1044"/>
      <c r="T1044"/>
      <c r="U1044"/>
      <c r="V1044"/>
      <c r="W1044"/>
      <c r="X1044"/>
      <c r="Y1044"/>
      <c r="Z1044"/>
      <c r="AC1044"/>
      <c r="AD1044"/>
      <c r="AE1044"/>
      <c r="AF1044"/>
      <c r="AG1044"/>
      <c r="AH1044"/>
    </row>
    <row r="1045" spans="1:34">
      <c r="A1045"/>
      <c r="B1045"/>
      <c r="C1045"/>
      <c r="D1045"/>
      <c r="E1045"/>
      <c r="F1045"/>
      <c r="G1045"/>
      <c r="H1045"/>
      <c r="I1045"/>
      <c r="J1045"/>
      <c r="K1045"/>
      <c r="L1045"/>
      <c r="M1045"/>
      <c r="N1045"/>
      <c r="O1045"/>
      <c r="P1045"/>
      <c r="Q1045"/>
      <c r="R1045"/>
      <c r="S1045"/>
      <c r="T1045"/>
      <c r="U1045"/>
      <c r="V1045"/>
      <c r="W1045"/>
      <c r="X1045"/>
      <c r="Y1045"/>
      <c r="Z1045"/>
      <c r="AC1045"/>
      <c r="AD1045"/>
      <c r="AE1045"/>
      <c r="AF1045"/>
      <c r="AG1045"/>
      <c r="AH1045"/>
    </row>
    <row r="1046" spans="1:34">
      <c r="A1046"/>
      <c r="B1046"/>
      <c r="C1046"/>
      <c r="D1046"/>
      <c r="E1046"/>
      <c r="F1046"/>
      <c r="G1046"/>
      <c r="H1046"/>
      <c r="I1046"/>
      <c r="J1046"/>
      <c r="K1046"/>
      <c r="L1046"/>
      <c r="M1046"/>
      <c r="N1046"/>
      <c r="O1046"/>
      <c r="P1046"/>
      <c r="Q1046"/>
      <c r="R1046"/>
      <c r="S1046"/>
      <c r="T1046"/>
      <c r="U1046"/>
      <c r="V1046"/>
      <c r="W1046"/>
      <c r="X1046"/>
      <c r="Y1046"/>
      <c r="Z1046"/>
      <c r="AC1046"/>
      <c r="AD1046"/>
      <c r="AE1046"/>
      <c r="AF1046"/>
      <c r="AG1046"/>
      <c r="AH1046"/>
    </row>
    <row r="1047" spans="1:34">
      <c r="A1047"/>
      <c r="B1047"/>
      <c r="C1047"/>
      <c r="D1047"/>
      <c r="E1047"/>
      <c r="F1047"/>
      <c r="G1047"/>
      <c r="H1047"/>
      <c r="I1047"/>
      <c r="J1047"/>
      <c r="K1047"/>
      <c r="L1047"/>
      <c r="M1047"/>
      <c r="N1047"/>
      <c r="O1047"/>
      <c r="P1047"/>
      <c r="Q1047"/>
      <c r="R1047"/>
      <c r="S1047"/>
      <c r="T1047"/>
      <c r="U1047"/>
      <c r="V1047"/>
      <c r="W1047"/>
      <c r="X1047"/>
      <c r="Y1047"/>
      <c r="Z1047"/>
      <c r="AC1047"/>
      <c r="AD1047"/>
      <c r="AE1047"/>
      <c r="AF1047"/>
      <c r="AG1047"/>
      <c r="AH1047"/>
    </row>
    <row r="1048" spans="1:34">
      <c r="A1048"/>
      <c r="B1048"/>
      <c r="C1048"/>
      <c r="D1048"/>
      <c r="E1048"/>
      <c r="F1048"/>
      <c r="G1048"/>
      <c r="H1048"/>
      <c r="I1048"/>
      <c r="J1048"/>
      <c r="K1048"/>
      <c r="L1048"/>
      <c r="M1048"/>
      <c r="N1048"/>
      <c r="O1048"/>
      <c r="P1048"/>
      <c r="Q1048"/>
      <c r="R1048"/>
      <c r="S1048"/>
      <c r="T1048"/>
      <c r="U1048"/>
      <c r="V1048"/>
      <c r="W1048"/>
      <c r="X1048"/>
      <c r="Y1048"/>
      <c r="Z1048"/>
      <c r="AC1048"/>
      <c r="AD1048"/>
      <c r="AE1048"/>
      <c r="AF1048"/>
      <c r="AG1048"/>
      <c r="AH1048"/>
    </row>
    <row r="1049" spans="1:34">
      <c r="A1049"/>
      <c r="B1049"/>
      <c r="C1049"/>
      <c r="D1049"/>
      <c r="E1049"/>
      <c r="F1049"/>
      <c r="G1049"/>
      <c r="H1049"/>
      <c r="I1049"/>
      <c r="J1049"/>
      <c r="K1049"/>
      <c r="L1049"/>
      <c r="M1049"/>
      <c r="N1049"/>
      <c r="O1049"/>
      <c r="P1049"/>
      <c r="Q1049"/>
      <c r="R1049"/>
      <c r="S1049"/>
      <c r="T1049"/>
      <c r="U1049"/>
      <c r="V1049"/>
      <c r="W1049"/>
      <c r="X1049"/>
      <c r="Y1049"/>
      <c r="Z1049"/>
      <c r="AC1049"/>
      <c r="AD1049"/>
      <c r="AE1049"/>
      <c r="AF1049"/>
      <c r="AG1049"/>
      <c r="AH1049"/>
    </row>
    <row r="1050" spans="1:34">
      <c r="A1050"/>
      <c r="B1050"/>
      <c r="C1050"/>
      <c r="D1050"/>
      <c r="E1050"/>
      <c r="F1050"/>
      <c r="G1050"/>
      <c r="H1050"/>
      <c r="I1050"/>
      <c r="J1050"/>
      <c r="K1050"/>
      <c r="L1050"/>
      <c r="M1050"/>
      <c r="N1050"/>
      <c r="O1050"/>
      <c r="P1050"/>
      <c r="Q1050"/>
      <c r="R1050"/>
      <c r="S1050"/>
      <c r="T1050"/>
      <c r="U1050"/>
      <c r="V1050"/>
      <c r="W1050"/>
      <c r="X1050"/>
      <c r="Y1050"/>
      <c r="Z1050"/>
      <c r="AC1050"/>
      <c r="AD1050"/>
      <c r="AE1050"/>
      <c r="AF1050"/>
      <c r="AG1050"/>
      <c r="AH1050"/>
    </row>
    <row r="1051" spans="1:34">
      <c r="A1051"/>
      <c r="B1051"/>
      <c r="C1051"/>
      <c r="D1051"/>
      <c r="E1051"/>
      <c r="F1051"/>
      <c r="G1051"/>
      <c r="H1051"/>
      <c r="I1051"/>
      <c r="J1051"/>
      <c r="K1051"/>
      <c r="L1051"/>
      <c r="M1051"/>
      <c r="N1051"/>
      <c r="O1051"/>
      <c r="P1051"/>
      <c r="Q1051"/>
      <c r="R1051"/>
      <c r="S1051"/>
      <c r="T1051"/>
      <c r="U1051"/>
      <c r="V1051"/>
      <c r="W1051"/>
      <c r="X1051"/>
      <c r="Y1051"/>
      <c r="Z1051"/>
      <c r="AC1051"/>
      <c r="AD1051"/>
      <c r="AE1051"/>
      <c r="AF1051"/>
      <c r="AG1051"/>
      <c r="AH1051"/>
    </row>
    <row r="1052" spans="1:34">
      <c r="A1052"/>
      <c r="B1052"/>
      <c r="C1052"/>
      <c r="D1052"/>
      <c r="E1052"/>
      <c r="F1052"/>
      <c r="G1052"/>
      <c r="H1052"/>
      <c r="I1052"/>
      <c r="J1052"/>
      <c r="K1052"/>
      <c r="L1052"/>
      <c r="M1052"/>
      <c r="N1052"/>
      <c r="O1052"/>
      <c r="P1052"/>
      <c r="Q1052"/>
      <c r="R1052"/>
      <c r="S1052"/>
      <c r="T1052"/>
      <c r="U1052"/>
      <c r="V1052"/>
      <c r="W1052"/>
      <c r="X1052"/>
      <c r="Y1052"/>
      <c r="Z1052"/>
      <c r="AC1052"/>
      <c r="AD1052"/>
      <c r="AE1052"/>
      <c r="AF1052"/>
      <c r="AG1052"/>
      <c r="AH1052"/>
    </row>
    <row r="1053" spans="1:34">
      <c r="A1053"/>
      <c r="B1053"/>
      <c r="C1053"/>
      <c r="D1053"/>
      <c r="E1053"/>
      <c r="F1053"/>
      <c r="G1053"/>
      <c r="H1053"/>
      <c r="I1053"/>
      <c r="J1053"/>
      <c r="K1053"/>
      <c r="L1053"/>
      <c r="M1053"/>
      <c r="N1053"/>
      <c r="O1053"/>
      <c r="P1053"/>
      <c r="Q1053"/>
      <c r="R1053"/>
      <c r="S1053"/>
      <c r="T1053"/>
      <c r="U1053"/>
      <c r="V1053"/>
      <c r="W1053"/>
      <c r="X1053"/>
      <c r="Y1053"/>
      <c r="Z1053"/>
      <c r="AC1053"/>
      <c r="AD1053"/>
      <c r="AE1053"/>
      <c r="AF1053"/>
      <c r="AG1053"/>
      <c r="AH1053"/>
    </row>
    <row r="1054" spans="1:34">
      <c r="A1054"/>
      <c r="B1054"/>
      <c r="C1054"/>
      <c r="D1054"/>
      <c r="E1054"/>
      <c r="F1054"/>
      <c r="G1054"/>
      <c r="H1054"/>
      <c r="I1054"/>
      <c r="J1054"/>
      <c r="K1054"/>
      <c r="L1054"/>
      <c r="M1054"/>
      <c r="N1054"/>
      <c r="O1054"/>
      <c r="P1054"/>
      <c r="Q1054"/>
      <c r="R1054"/>
      <c r="S1054"/>
      <c r="T1054"/>
      <c r="U1054"/>
      <c r="V1054"/>
      <c r="W1054"/>
      <c r="X1054"/>
      <c r="Y1054"/>
      <c r="Z1054"/>
      <c r="AC1054"/>
      <c r="AD1054"/>
      <c r="AE1054"/>
      <c r="AF1054"/>
      <c r="AG1054"/>
      <c r="AH1054"/>
    </row>
    <row r="1055" spans="1:34">
      <c r="A1055"/>
      <c r="B1055"/>
      <c r="C1055"/>
      <c r="D1055"/>
      <c r="E1055"/>
      <c r="F1055"/>
      <c r="G1055"/>
      <c r="H1055"/>
      <c r="I1055"/>
      <c r="J1055"/>
      <c r="K1055"/>
      <c r="L1055"/>
      <c r="M1055"/>
      <c r="N1055"/>
      <c r="O1055"/>
      <c r="P1055"/>
      <c r="Q1055"/>
      <c r="R1055"/>
      <c r="S1055"/>
      <c r="T1055"/>
      <c r="U1055"/>
      <c r="V1055"/>
      <c r="W1055"/>
      <c r="X1055"/>
      <c r="Y1055"/>
      <c r="Z1055"/>
      <c r="AC1055"/>
      <c r="AD1055"/>
      <c r="AE1055"/>
      <c r="AF1055"/>
      <c r="AG1055"/>
      <c r="AH1055"/>
    </row>
    <row r="1056" spans="1:34">
      <c r="A1056"/>
      <c r="B1056"/>
      <c r="C1056"/>
      <c r="D1056"/>
      <c r="E1056"/>
      <c r="F1056"/>
      <c r="G1056"/>
      <c r="H1056"/>
      <c r="I1056"/>
      <c r="J1056"/>
      <c r="K1056"/>
      <c r="L1056"/>
      <c r="M1056"/>
      <c r="N1056"/>
      <c r="O1056"/>
      <c r="P1056"/>
      <c r="Q1056"/>
      <c r="R1056"/>
      <c r="S1056"/>
      <c r="T1056"/>
      <c r="U1056"/>
      <c r="V1056"/>
      <c r="W1056"/>
      <c r="X1056"/>
      <c r="Y1056"/>
      <c r="Z1056"/>
      <c r="AC1056"/>
      <c r="AD1056"/>
      <c r="AE1056"/>
      <c r="AF1056"/>
      <c r="AG1056"/>
      <c r="AH1056"/>
    </row>
    <row r="1057" spans="1:34">
      <c r="A1057"/>
      <c r="B1057"/>
      <c r="C1057"/>
      <c r="D1057"/>
      <c r="E1057"/>
      <c r="F1057"/>
      <c r="G1057"/>
      <c r="H1057"/>
      <c r="I1057"/>
      <c r="J1057"/>
      <c r="K1057"/>
      <c r="L1057"/>
      <c r="M1057"/>
      <c r="N1057"/>
      <c r="O1057"/>
      <c r="P1057"/>
      <c r="Q1057"/>
      <c r="R1057"/>
      <c r="S1057"/>
      <c r="T1057"/>
      <c r="U1057"/>
      <c r="V1057"/>
      <c r="W1057"/>
      <c r="X1057"/>
      <c r="Y1057"/>
      <c r="Z1057"/>
      <c r="AC1057"/>
      <c r="AD1057"/>
      <c r="AE1057"/>
      <c r="AF1057"/>
      <c r="AG1057"/>
      <c r="AH1057"/>
    </row>
    <row r="1058" spans="1:34">
      <c r="A1058"/>
      <c r="B1058"/>
      <c r="C1058"/>
      <c r="D1058"/>
      <c r="E1058"/>
      <c r="F1058"/>
      <c r="G1058"/>
      <c r="H1058"/>
      <c r="I1058"/>
      <c r="J1058"/>
      <c r="K1058"/>
      <c r="L1058"/>
      <c r="M1058"/>
      <c r="N1058"/>
      <c r="O1058"/>
      <c r="P1058"/>
      <c r="Q1058"/>
      <c r="R1058"/>
      <c r="S1058"/>
      <c r="T1058"/>
      <c r="U1058"/>
      <c r="V1058"/>
      <c r="W1058"/>
      <c r="X1058"/>
      <c r="Y1058"/>
      <c r="Z1058"/>
      <c r="AC1058"/>
      <c r="AD1058"/>
      <c r="AE1058"/>
      <c r="AF1058"/>
      <c r="AG1058"/>
      <c r="AH1058"/>
    </row>
    <row r="1059" spans="1:34">
      <c r="A1059"/>
      <c r="B1059"/>
      <c r="C1059"/>
      <c r="D1059"/>
      <c r="E1059"/>
      <c r="F1059"/>
      <c r="G1059"/>
      <c r="H1059"/>
      <c r="I1059"/>
      <c r="J1059"/>
      <c r="K1059"/>
      <c r="L1059"/>
      <c r="M1059"/>
      <c r="N1059"/>
      <c r="O1059"/>
      <c r="P1059"/>
      <c r="Q1059"/>
      <c r="R1059"/>
      <c r="S1059"/>
      <c r="T1059"/>
      <c r="U1059"/>
      <c r="V1059"/>
      <c r="W1059"/>
      <c r="X1059"/>
      <c r="Y1059"/>
      <c r="Z1059"/>
      <c r="AC1059"/>
      <c r="AD1059"/>
      <c r="AE1059"/>
      <c r="AF1059"/>
      <c r="AG1059"/>
      <c r="AH1059"/>
    </row>
    <row r="1060" spans="1:34">
      <c r="A1060"/>
      <c r="B1060"/>
      <c r="C1060"/>
      <c r="D1060"/>
      <c r="E1060"/>
      <c r="F1060"/>
      <c r="G1060"/>
      <c r="H1060"/>
      <c r="I1060"/>
      <c r="J1060"/>
      <c r="K1060"/>
      <c r="L1060"/>
      <c r="M1060"/>
      <c r="N1060"/>
      <c r="O1060"/>
      <c r="P1060"/>
      <c r="Q1060"/>
      <c r="R1060"/>
      <c r="S1060"/>
      <c r="T1060"/>
      <c r="U1060"/>
      <c r="V1060"/>
      <c r="W1060"/>
      <c r="X1060"/>
      <c r="Y1060"/>
      <c r="Z1060"/>
      <c r="AC1060"/>
      <c r="AD1060"/>
      <c r="AE1060"/>
      <c r="AF1060"/>
      <c r="AG1060"/>
      <c r="AH1060"/>
    </row>
    <row r="1061" spans="1:34">
      <c r="A1061"/>
      <c r="B1061"/>
      <c r="C1061"/>
      <c r="D1061"/>
      <c r="E1061"/>
      <c r="F1061"/>
      <c r="G1061"/>
      <c r="H1061"/>
      <c r="I1061"/>
      <c r="J1061"/>
      <c r="K1061"/>
      <c r="L1061"/>
      <c r="M1061"/>
      <c r="N1061"/>
      <c r="O1061"/>
      <c r="P1061"/>
      <c r="Q1061"/>
      <c r="R1061"/>
      <c r="S1061"/>
      <c r="T1061"/>
      <c r="U1061"/>
      <c r="V1061"/>
      <c r="W1061"/>
      <c r="X1061"/>
      <c r="Y1061"/>
      <c r="Z1061"/>
      <c r="AC1061"/>
      <c r="AD1061"/>
      <c r="AE1061"/>
      <c r="AF1061"/>
      <c r="AG1061"/>
      <c r="AH1061"/>
    </row>
    <row r="1062" spans="1:34">
      <c r="A1062"/>
      <c r="B1062"/>
      <c r="C1062"/>
      <c r="D1062"/>
      <c r="E1062"/>
      <c r="F1062"/>
      <c r="G1062"/>
      <c r="H1062"/>
      <c r="I1062"/>
      <c r="J1062"/>
      <c r="K1062"/>
      <c r="L1062"/>
      <c r="M1062"/>
      <c r="N1062"/>
      <c r="O1062"/>
      <c r="P1062"/>
      <c r="Q1062"/>
      <c r="R1062"/>
      <c r="S1062"/>
      <c r="T1062"/>
      <c r="U1062"/>
      <c r="V1062"/>
      <c r="W1062"/>
      <c r="X1062"/>
      <c r="Y1062"/>
      <c r="Z1062"/>
      <c r="AC1062"/>
      <c r="AD1062"/>
      <c r="AE1062"/>
      <c r="AF1062"/>
      <c r="AG1062"/>
      <c r="AH1062"/>
    </row>
    <row r="1063" spans="1:34">
      <c r="A1063"/>
      <c r="B1063"/>
      <c r="C1063"/>
      <c r="D1063"/>
      <c r="E1063"/>
      <c r="F1063"/>
      <c r="G1063"/>
      <c r="H1063"/>
      <c r="I1063"/>
      <c r="J1063"/>
      <c r="K1063"/>
      <c r="L1063"/>
      <c r="M1063"/>
      <c r="N1063"/>
      <c r="O1063"/>
      <c r="P1063"/>
      <c r="Q1063"/>
      <c r="R1063"/>
      <c r="S1063"/>
      <c r="T1063"/>
      <c r="U1063"/>
      <c r="V1063"/>
      <c r="W1063"/>
      <c r="X1063"/>
      <c r="Y1063"/>
      <c r="Z1063"/>
      <c r="AC1063"/>
      <c r="AD1063"/>
      <c r="AE1063"/>
      <c r="AF1063"/>
      <c r="AG1063"/>
      <c r="AH1063"/>
    </row>
    <row r="1064" spans="1:34">
      <c r="A1064"/>
      <c r="B1064"/>
      <c r="C1064"/>
      <c r="D1064"/>
      <c r="E1064"/>
      <c r="F1064"/>
      <c r="G1064"/>
      <c r="H1064"/>
      <c r="I1064"/>
      <c r="J1064"/>
      <c r="K1064"/>
      <c r="L1064"/>
      <c r="M1064"/>
      <c r="N1064"/>
      <c r="O1064"/>
      <c r="P1064"/>
      <c r="Q1064"/>
      <c r="R1064"/>
      <c r="S1064"/>
      <c r="T1064"/>
      <c r="U1064"/>
      <c r="V1064"/>
      <c r="W1064"/>
      <c r="X1064"/>
      <c r="Y1064"/>
      <c r="Z1064"/>
      <c r="AC1064"/>
      <c r="AD1064"/>
      <c r="AE1064"/>
      <c r="AF1064"/>
      <c r="AG1064"/>
      <c r="AH1064"/>
    </row>
    <row r="1065" spans="1:34">
      <c r="A1065"/>
      <c r="B1065"/>
      <c r="C1065"/>
      <c r="D1065"/>
      <c r="E1065"/>
      <c r="F1065"/>
      <c r="G1065"/>
      <c r="H1065"/>
      <c r="I1065"/>
      <c r="J1065"/>
      <c r="K1065"/>
      <c r="L1065"/>
      <c r="M1065"/>
      <c r="N1065"/>
      <c r="O1065"/>
      <c r="P1065"/>
      <c r="Q1065"/>
      <c r="R1065"/>
      <c r="S1065"/>
      <c r="T1065"/>
      <c r="U1065"/>
      <c r="V1065"/>
      <c r="W1065"/>
      <c r="X1065"/>
      <c r="Y1065"/>
      <c r="Z1065"/>
      <c r="AC1065"/>
      <c r="AD1065"/>
      <c r="AE1065"/>
      <c r="AF1065"/>
      <c r="AG1065"/>
      <c r="AH1065"/>
    </row>
    <row r="1066" spans="1:34">
      <c r="A1066"/>
      <c r="B1066"/>
      <c r="C1066"/>
      <c r="D1066"/>
      <c r="E1066"/>
      <c r="F1066"/>
      <c r="G1066"/>
      <c r="H1066"/>
      <c r="I1066"/>
      <c r="J1066"/>
      <c r="K1066"/>
      <c r="L1066"/>
      <c r="M1066"/>
      <c r="N1066"/>
      <c r="O1066"/>
      <c r="P1066"/>
      <c r="Q1066"/>
      <c r="R1066"/>
      <c r="S1066"/>
      <c r="T1066"/>
      <c r="U1066"/>
      <c r="V1066"/>
      <c r="W1066"/>
      <c r="X1066"/>
      <c r="Y1066"/>
      <c r="Z1066"/>
      <c r="AC1066"/>
      <c r="AD1066"/>
      <c r="AE1066"/>
      <c r="AF1066"/>
      <c r="AG1066"/>
      <c r="AH1066"/>
    </row>
    <row r="1067" spans="1:34">
      <c r="A1067"/>
      <c r="B1067"/>
      <c r="C1067"/>
      <c r="D1067"/>
      <c r="E1067"/>
      <c r="F1067"/>
      <c r="G1067"/>
      <c r="H1067"/>
      <c r="I1067"/>
      <c r="J1067"/>
      <c r="K1067"/>
      <c r="L1067"/>
      <c r="M1067"/>
      <c r="N1067"/>
      <c r="O1067"/>
      <c r="P1067"/>
      <c r="Q1067"/>
      <c r="R1067"/>
      <c r="S1067"/>
      <c r="T1067"/>
      <c r="U1067"/>
      <c r="V1067"/>
      <c r="W1067"/>
      <c r="X1067"/>
      <c r="Y1067"/>
      <c r="Z1067"/>
      <c r="AC1067"/>
      <c r="AD1067"/>
      <c r="AE1067"/>
      <c r="AF1067"/>
      <c r="AG1067"/>
      <c r="AH1067"/>
    </row>
    <row r="1068" spans="1:34">
      <c r="A1068"/>
      <c r="B1068"/>
      <c r="C1068"/>
      <c r="D1068"/>
      <c r="E1068"/>
      <c r="F1068"/>
      <c r="G1068"/>
      <c r="H1068"/>
      <c r="I1068"/>
      <c r="J1068"/>
      <c r="K1068"/>
      <c r="L1068"/>
      <c r="M1068"/>
      <c r="N1068"/>
      <c r="O1068"/>
      <c r="P1068"/>
      <c r="Q1068"/>
      <c r="R1068"/>
      <c r="S1068"/>
      <c r="T1068"/>
      <c r="U1068"/>
      <c r="V1068"/>
      <c r="W1068"/>
      <c r="X1068"/>
      <c r="Y1068"/>
      <c r="Z1068"/>
      <c r="AC1068"/>
      <c r="AD1068"/>
      <c r="AE1068"/>
      <c r="AF1068"/>
      <c r="AG1068"/>
      <c r="AH1068"/>
    </row>
    <row r="1069" spans="1:34">
      <c r="A1069"/>
      <c r="B1069"/>
      <c r="C1069"/>
      <c r="D1069"/>
      <c r="E1069"/>
      <c r="F1069"/>
      <c r="G1069"/>
      <c r="H1069"/>
      <c r="I1069"/>
      <c r="J1069"/>
      <c r="K1069"/>
      <c r="L1069"/>
      <c r="M1069"/>
      <c r="N1069"/>
      <c r="O1069"/>
      <c r="P1069"/>
      <c r="Q1069"/>
      <c r="R1069"/>
      <c r="S1069"/>
      <c r="T1069"/>
      <c r="U1069"/>
      <c r="V1069"/>
      <c r="W1069"/>
      <c r="X1069"/>
      <c r="Y1069"/>
      <c r="Z1069"/>
      <c r="AC1069"/>
      <c r="AD1069"/>
      <c r="AE1069"/>
      <c r="AF1069"/>
      <c r="AG1069"/>
      <c r="AH1069"/>
    </row>
    <row r="1070" spans="1:34">
      <c r="A1070"/>
      <c r="B1070"/>
      <c r="C1070"/>
      <c r="D1070"/>
      <c r="E1070"/>
      <c r="F1070"/>
      <c r="G1070"/>
      <c r="H1070"/>
      <c r="I1070"/>
      <c r="J1070"/>
      <c r="K1070"/>
      <c r="L1070"/>
      <c r="M1070"/>
      <c r="N1070"/>
      <c r="O1070"/>
      <c r="P1070"/>
      <c r="Q1070"/>
      <c r="R1070"/>
      <c r="S1070"/>
      <c r="T1070"/>
      <c r="U1070"/>
      <c r="V1070"/>
      <c r="W1070"/>
      <c r="X1070"/>
      <c r="Y1070"/>
      <c r="Z1070"/>
      <c r="AC1070"/>
      <c r="AD1070"/>
      <c r="AE1070"/>
      <c r="AF1070"/>
      <c r="AG1070"/>
      <c r="AH1070"/>
    </row>
    <row r="1071" spans="1:34">
      <c r="A1071"/>
      <c r="B1071"/>
      <c r="C1071"/>
      <c r="D1071"/>
      <c r="E1071"/>
      <c r="F1071"/>
      <c r="G1071"/>
      <c r="H1071"/>
      <c r="I1071"/>
      <c r="J1071"/>
      <c r="K1071"/>
      <c r="L1071"/>
      <c r="M1071"/>
      <c r="N1071"/>
      <c r="O1071"/>
      <c r="P1071"/>
      <c r="Q1071"/>
      <c r="R1071"/>
      <c r="S1071"/>
      <c r="T1071"/>
      <c r="U1071"/>
      <c r="V1071"/>
      <c r="W1071"/>
      <c r="X1071"/>
      <c r="Y1071"/>
      <c r="Z1071"/>
      <c r="AC1071"/>
      <c r="AD1071"/>
      <c r="AE1071"/>
      <c r="AF1071"/>
      <c r="AG1071"/>
      <c r="AH1071"/>
    </row>
    <row r="1072" spans="1:34">
      <c r="A1072"/>
      <c r="B1072"/>
      <c r="C1072"/>
      <c r="D1072"/>
      <c r="E1072"/>
      <c r="F1072"/>
      <c r="G1072"/>
      <c r="H1072"/>
      <c r="I1072"/>
      <c r="J1072"/>
      <c r="K1072"/>
      <c r="L1072"/>
      <c r="M1072"/>
      <c r="N1072"/>
      <c r="O1072"/>
      <c r="P1072"/>
      <c r="Q1072"/>
      <c r="R1072"/>
      <c r="S1072"/>
      <c r="T1072"/>
      <c r="U1072"/>
      <c r="V1072"/>
      <c r="W1072"/>
      <c r="X1072"/>
      <c r="Y1072"/>
      <c r="Z1072"/>
      <c r="AC1072"/>
      <c r="AD1072"/>
      <c r="AE1072"/>
      <c r="AF1072"/>
      <c r="AG1072"/>
      <c r="AH1072"/>
    </row>
    <row r="1073" spans="1:34">
      <c r="A1073"/>
      <c r="B1073"/>
      <c r="C1073"/>
      <c r="D1073"/>
      <c r="E1073"/>
      <c r="F1073"/>
      <c r="G1073"/>
      <c r="H1073"/>
      <c r="I1073"/>
      <c r="J1073"/>
      <c r="K1073"/>
      <c r="L1073"/>
      <c r="M1073"/>
      <c r="N1073"/>
      <c r="O1073"/>
      <c r="P1073"/>
      <c r="Q1073"/>
      <c r="R1073"/>
      <c r="S1073"/>
      <c r="T1073"/>
      <c r="U1073"/>
      <c r="V1073"/>
      <c r="W1073"/>
      <c r="X1073"/>
      <c r="Y1073"/>
      <c r="Z1073"/>
      <c r="AC1073"/>
      <c r="AD1073"/>
      <c r="AE1073"/>
      <c r="AF1073"/>
      <c r="AG1073"/>
      <c r="AH1073"/>
    </row>
    <row r="1074" spans="1:34">
      <c r="A1074"/>
      <c r="B1074"/>
      <c r="C1074"/>
      <c r="D1074"/>
      <c r="E1074"/>
      <c r="F1074"/>
      <c r="G1074"/>
      <c r="H1074"/>
      <c r="I1074"/>
      <c r="J1074"/>
      <c r="K1074"/>
      <c r="L1074"/>
      <c r="M1074"/>
      <c r="N1074"/>
      <c r="O1074"/>
      <c r="P1074"/>
      <c r="Q1074"/>
      <c r="R1074"/>
      <c r="S1074"/>
      <c r="T1074"/>
      <c r="U1074"/>
      <c r="V1074"/>
      <c r="W1074"/>
      <c r="X1074"/>
      <c r="Y1074"/>
      <c r="Z1074"/>
      <c r="AC1074"/>
      <c r="AD1074"/>
      <c r="AE1074"/>
      <c r="AF1074"/>
      <c r="AG1074"/>
      <c r="AH1074"/>
    </row>
    <row r="1075" spans="1:34">
      <c r="A1075"/>
      <c r="B1075"/>
      <c r="C1075"/>
      <c r="D1075"/>
      <c r="E1075"/>
      <c r="F1075"/>
      <c r="G1075"/>
      <c r="H1075"/>
      <c r="I1075"/>
      <c r="J1075"/>
      <c r="K1075"/>
      <c r="L1075"/>
      <c r="M1075"/>
      <c r="N1075"/>
      <c r="O1075"/>
      <c r="P1075"/>
      <c r="Q1075"/>
      <c r="R1075"/>
      <c r="S1075"/>
      <c r="T1075"/>
      <c r="U1075"/>
      <c r="V1075"/>
      <c r="W1075"/>
      <c r="X1075"/>
      <c r="Y1075"/>
      <c r="Z1075"/>
      <c r="AC1075"/>
      <c r="AD1075"/>
      <c r="AE1075"/>
      <c r="AF1075"/>
      <c r="AG1075"/>
      <c r="AH1075"/>
    </row>
    <row r="1076" spans="1:34">
      <c r="A1076"/>
      <c r="B1076"/>
      <c r="C1076"/>
      <c r="D1076"/>
      <c r="E1076"/>
      <c r="F1076"/>
      <c r="G1076"/>
      <c r="H1076"/>
      <c r="I1076"/>
      <c r="J1076"/>
      <c r="K1076"/>
      <c r="L1076"/>
      <c r="M1076"/>
      <c r="N1076"/>
      <c r="O1076"/>
      <c r="P1076"/>
      <c r="Q1076"/>
      <c r="R1076"/>
      <c r="S1076"/>
      <c r="T1076"/>
      <c r="U1076"/>
      <c r="V1076"/>
      <c r="W1076"/>
      <c r="X1076"/>
      <c r="Y1076"/>
      <c r="Z1076"/>
      <c r="AC1076"/>
      <c r="AD1076"/>
      <c r="AE1076"/>
      <c r="AF1076"/>
      <c r="AG1076"/>
      <c r="AH1076"/>
    </row>
    <row r="1077" spans="1:34">
      <c r="A1077"/>
      <c r="B1077"/>
      <c r="C1077"/>
      <c r="D1077"/>
      <c r="E1077"/>
      <c r="F1077"/>
      <c r="G1077"/>
      <c r="H1077"/>
      <c r="I1077"/>
      <c r="J1077"/>
      <c r="K1077"/>
      <c r="L1077"/>
      <c r="M1077"/>
      <c r="N1077"/>
      <c r="O1077"/>
      <c r="P1077"/>
      <c r="Q1077"/>
      <c r="R1077"/>
      <c r="S1077"/>
      <c r="T1077"/>
      <c r="U1077"/>
      <c r="V1077"/>
      <c r="W1077"/>
      <c r="X1077"/>
      <c r="Y1077"/>
      <c r="Z1077"/>
      <c r="AC1077"/>
      <c r="AD1077"/>
      <c r="AE1077"/>
      <c r="AF1077"/>
      <c r="AG1077"/>
      <c r="AH1077"/>
    </row>
    <row r="1078" spans="1:34">
      <c r="A1078"/>
      <c r="B1078"/>
      <c r="C1078"/>
      <c r="D1078"/>
      <c r="E1078"/>
      <c r="F1078"/>
      <c r="G1078"/>
      <c r="H1078"/>
      <c r="I1078"/>
      <c r="J1078"/>
      <c r="K1078"/>
      <c r="L1078"/>
      <c r="M1078"/>
      <c r="N1078"/>
      <c r="O1078"/>
      <c r="P1078"/>
      <c r="Q1078"/>
      <c r="R1078"/>
      <c r="S1078"/>
      <c r="T1078"/>
      <c r="U1078"/>
      <c r="V1078"/>
      <c r="W1078"/>
      <c r="X1078"/>
      <c r="Y1078"/>
      <c r="Z1078"/>
      <c r="AC1078"/>
      <c r="AD1078"/>
      <c r="AE1078"/>
      <c r="AF1078"/>
      <c r="AG1078"/>
      <c r="AH1078"/>
    </row>
    <row r="1079" spans="1:34">
      <c r="A1079"/>
      <c r="B1079"/>
      <c r="C1079"/>
      <c r="D1079"/>
      <c r="E1079"/>
      <c r="F1079"/>
      <c r="G1079"/>
      <c r="H1079"/>
      <c r="I1079"/>
      <c r="J1079"/>
      <c r="K1079"/>
      <c r="L1079"/>
      <c r="M1079"/>
      <c r="N1079"/>
      <c r="O1079"/>
      <c r="P1079"/>
      <c r="Q1079"/>
      <c r="R1079"/>
      <c r="S1079"/>
      <c r="T1079"/>
      <c r="U1079"/>
      <c r="V1079"/>
      <c r="W1079"/>
      <c r="X1079"/>
      <c r="Y1079"/>
      <c r="Z1079"/>
      <c r="AC1079"/>
      <c r="AD1079"/>
      <c r="AE1079"/>
      <c r="AF1079"/>
      <c r="AG1079"/>
      <c r="AH1079"/>
    </row>
    <row r="1080" spans="1:34">
      <c r="A1080"/>
      <c r="B1080"/>
      <c r="C1080"/>
      <c r="D1080"/>
      <c r="E1080"/>
      <c r="F1080"/>
      <c r="G1080"/>
      <c r="H1080"/>
      <c r="I1080"/>
      <c r="J1080"/>
      <c r="K1080"/>
      <c r="L1080"/>
      <c r="M1080"/>
      <c r="N1080"/>
      <c r="O1080"/>
      <c r="P1080"/>
      <c r="Q1080"/>
      <c r="R1080"/>
      <c r="S1080"/>
      <c r="T1080"/>
      <c r="U1080"/>
      <c r="V1080"/>
      <c r="W1080"/>
      <c r="X1080"/>
      <c r="Y1080"/>
      <c r="Z1080"/>
      <c r="AC1080"/>
      <c r="AD1080"/>
      <c r="AE1080"/>
      <c r="AF1080"/>
      <c r="AG1080"/>
      <c r="AH1080"/>
    </row>
    <row r="1081" spans="1:34">
      <c r="A1081"/>
      <c r="B1081"/>
      <c r="C1081"/>
      <c r="D1081"/>
      <c r="E1081"/>
      <c r="F1081"/>
      <c r="G1081"/>
      <c r="H1081"/>
      <c r="I1081"/>
      <c r="J1081"/>
      <c r="K1081"/>
      <c r="L1081"/>
      <c r="M1081"/>
      <c r="N1081"/>
      <c r="O1081"/>
      <c r="P1081"/>
      <c r="Q1081"/>
      <c r="R1081"/>
      <c r="S1081"/>
      <c r="T1081"/>
      <c r="U1081"/>
      <c r="V1081"/>
      <c r="W1081"/>
      <c r="X1081"/>
      <c r="Y1081"/>
      <c r="Z1081"/>
      <c r="AC1081"/>
      <c r="AD1081"/>
      <c r="AE1081"/>
      <c r="AF1081"/>
      <c r="AG1081"/>
      <c r="AH1081"/>
    </row>
    <row r="1082" spans="1:34">
      <c r="A1082"/>
      <c r="B1082"/>
      <c r="C1082"/>
      <c r="D1082"/>
      <c r="E1082"/>
      <c r="F1082"/>
      <c r="G1082"/>
      <c r="H1082"/>
      <c r="I1082"/>
      <c r="J1082"/>
      <c r="K1082"/>
      <c r="L1082"/>
      <c r="M1082"/>
      <c r="N1082"/>
      <c r="O1082"/>
      <c r="P1082"/>
      <c r="Q1082"/>
      <c r="R1082"/>
      <c r="S1082"/>
      <c r="T1082"/>
      <c r="U1082"/>
      <c r="V1082"/>
      <c r="W1082"/>
      <c r="X1082"/>
      <c r="Y1082"/>
      <c r="Z1082"/>
      <c r="AC1082"/>
      <c r="AD1082"/>
      <c r="AE1082"/>
      <c r="AF1082"/>
      <c r="AG1082"/>
      <c r="AH1082"/>
    </row>
    <row r="1083" spans="1:34">
      <c r="A1083"/>
      <c r="B1083"/>
      <c r="C1083"/>
      <c r="D1083"/>
      <c r="E1083"/>
      <c r="F1083"/>
      <c r="G1083"/>
      <c r="H1083"/>
      <c r="I1083"/>
      <c r="J1083"/>
      <c r="K1083"/>
      <c r="L1083"/>
      <c r="M1083"/>
      <c r="N1083"/>
      <c r="O1083"/>
      <c r="P1083"/>
      <c r="Q1083"/>
      <c r="R1083"/>
      <c r="S1083"/>
      <c r="T1083"/>
      <c r="U1083"/>
      <c r="V1083"/>
      <c r="W1083"/>
      <c r="X1083"/>
      <c r="Y1083"/>
      <c r="Z1083"/>
      <c r="AC1083"/>
      <c r="AD1083"/>
      <c r="AE1083"/>
      <c r="AF1083"/>
      <c r="AG1083"/>
      <c r="AH1083"/>
    </row>
    <row r="1084" spans="1:34">
      <c r="A1084"/>
      <c r="B1084"/>
      <c r="C1084"/>
      <c r="D1084"/>
      <c r="E1084"/>
      <c r="F1084"/>
      <c r="G1084"/>
      <c r="H1084"/>
      <c r="I1084"/>
      <c r="J1084"/>
      <c r="K1084"/>
      <c r="L1084"/>
      <c r="M1084"/>
      <c r="N1084"/>
      <c r="O1084"/>
      <c r="P1084"/>
      <c r="Q1084"/>
      <c r="R1084"/>
      <c r="S1084"/>
      <c r="T1084"/>
      <c r="U1084"/>
      <c r="V1084"/>
      <c r="W1084"/>
      <c r="X1084"/>
      <c r="Y1084"/>
      <c r="Z1084"/>
      <c r="AC1084"/>
      <c r="AD1084"/>
      <c r="AE1084"/>
      <c r="AF1084"/>
      <c r="AG1084"/>
      <c r="AH1084"/>
    </row>
    <row r="1085" spans="1:34">
      <c r="A1085"/>
      <c r="B1085"/>
      <c r="C1085"/>
      <c r="D1085"/>
      <c r="E1085"/>
      <c r="F1085"/>
      <c r="G1085"/>
      <c r="H1085"/>
      <c r="I1085"/>
      <c r="J1085"/>
      <c r="K1085"/>
      <c r="L1085"/>
      <c r="M1085"/>
      <c r="N1085"/>
      <c r="O1085"/>
      <c r="P1085"/>
      <c r="Q1085"/>
      <c r="R1085"/>
      <c r="S1085"/>
      <c r="T1085"/>
      <c r="U1085"/>
      <c r="V1085"/>
      <c r="W1085"/>
      <c r="X1085"/>
      <c r="Y1085"/>
      <c r="Z1085"/>
      <c r="AC1085"/>
      <c r="AD1085"/>
      <c r="AE1085"/>
      <c r="AF1085"/>
      <c r="AG1085"/>
      <c r="AH1085"/>
    </row>
    <row r="1086" spans="1:34">
      <c r="A1086"/>
      <c r="B1086"/>
      <c r="C1086"/>
      <c r="D1086"/>
      <c r="E1086"/>
      <c r="F1086"/>
      <c r="G1086"/>
      <c r="H1086"/>
      <c r="I1086"/>
      <c r="J1086"/>
      <c r="K1086"/>
      <c r="L1086"/>
      <c r="M1086"/>
      <c r="N1086"/>
      <c r="O1086"/>
      <c r="P1086"/>
      <c r="Q1086"/>
      <c r="R1086"/>
      <c r="S1086"/>
      <c r="T1086"/>
      <c r="U1086"/>
      <c r="V1086"/>
      <c r="W1086"/>
      <c r="X1086"/>
      <c r="Y1086"/>
      <c r="Z1086"/>
      <c r="AC1086"/>
      <c r="AD1086"/>
      <c r="AE1086"/>
      <c r="AF1086"/>
      <c r="AG1086"/>
      <c r="AH1086"/>
    </row>
    <row r="1087" spans="1:34">
      <c r="A1087"/>
      <c r="B1087"/>
      <c r="C1087"/>
      <c r="D1087"/>
      <c r="E1087"/>
      <c r="F1087"/>
      <c r="G1087"/>
      <c r="H1087"/>
      <c r="I1087"/>
      <c r="J1087"/>
      <c r="K1087"/>
      <c r="L1087"/>
      <c r="M1087"/>
      <c r="N1087"/>
      <c r="O1087"/>
      <c r="P1087"/>
      <c r="Q1087"/>
      <c r="R1087"/>
      <c r="S1087"/>
      <c r="T1087"/>
      <c r="U1087"/>
      <c r="V1087"/>
      <c r="W1087"/>
      <c r="X1087"/>
      <c r="Y1087"/>
      <c r="Z1087"/>
      <c r="AC1087"/>
      <c r="AD1087"/>
      <c r="AE1087"/>
      <c r="AF1087"/>
      <c r="AG1087"/>
      <c r="AH1087"/>
    </row>
    <row r="1088" spans="1:34">
      <c r="A1088"/>
      <c r="B1088"/>
      <c r="C1088"/>
      <c r="D1088"/>
      <c r="E1088"/>
      <c r="F1088"/>
      <c r="G1088"/>
      <c r="H1088"/>
      <c r="I1088"/>
      <c r="J1088"/>
      <c r="K1088"/>
      <c r="L1088"/>
      <c r="M1088"/>
      <c r="N1088"/>
      <c r="O1088"/>
      <c r="P1088"/>
      <c r="Q1088"/>
      <c r="R1088"/>
      <c r="S1088"/>
      <c r="T1088"/>
      <c r="U1088"/>
      <c r="V1088"/>
      <c r="W1088"/>
      <c r="X1088"/>
      <c r="Y1088"/>
      <c r="Z1088"/>
      <c r="AC1088"/>
      <c r="AD1088"/>
      <c r="AE1088"/>
      <c r="AF1088"/>
      <c r="AG1088"/>
      <c r="AH1088"/>
    </row>
    <row r="1089" spans="1:34">
      <c r="A1089"/>
      <c r="B1089"/>
      <c r="C1089"/>
      <c r="D1089"/>
      <c r="E1089"/>
      <c r="F1089"/>
      <c r="G1089"/>
      <c r="H1089"/>
      <c r="I1089"/>
      <c r="J1089"/>
      <c r="K1089"/>
      <c r="L1089"/>
      <c r="M1089"/>
      <c r="N1089"/>
      <c r="O1089"/>
      <c r="P1089"/>
      <c r="Q1089"/>
      <c r="R1089"/>
      <c r="S1089"/>
      <c r="T1089"/>
      <c r="U1089"/>
      <c r="V1089"/>
      <c r="W1089"/>
      <c r="X1089"/>
      <c r="Y1089"/>
      <c r="Z1089"/>
      <c r="AC1089"/>
      <c r="AD1089"/>
      <c r="AE1089"/>
      <c r="AF1089"/>
      <c r="AG1089"/>
      <c r="AH1089"/>
    </row>
    <row r="1090" spans="1:34">
      <c r="A1090"/>
      <c r="B1090"/>
      <c r="C1090"/>
      <c r="D1090"/>
      <c r="E1090"/>
      <c r="F1090"/>
      <c r="G1090"/>
      <c r="H1090"/>
      <c r="I1090"/>
      <c r="J1090"/>
      <c r="K1090"/>
      <c r="L1090"/>
      <c r="M1090"/>
      <c r="N1090"/>
      <c r="O1090"/>
      <c r="P1090"/>
      <c r="Q1090"/>
      <c r="R1090"/>
      <c r="S1090"/>
      <c r="T1090"/>
      <c r="U1090"/>
      <c r="V1090"/>
      <c r="W1090"/>
      <c r="X1090"/>
      <c r="Y1090"/>
      <c r="Z1090"/>
      <c r="AC1090"/>
      <c r="AD1090"/>
      <c r="AE1090"/>
      <c r="AF1090"/>
      <c r="AG1090"/>
      <c r="AH1090"/>
    </row>
    <row r="1091" spans="1:34">
      <c r="A1091"/>
      <c r="B1091"/>
      <c r="C1091"/>
      <c r="D1091"/>
      <c r="E1091"/>
      <c r="F1091"/>
      <c r="G1091"/>
      <c r="H1091"/>
      <c r="I1091"/>
      <c r="J1091"/>
      <c r="K1091"/>
      <c r="L1091"/>
      <c r="M1091"/>
      <c r="N1091"/>
      <c r="O1091"/>
      <c r="P1091"/>
      <c r="Q1091"/>
      <c r="R1091"/>
      <c r="S1091"/>
      <c r="T1091"/>
      <c r="U1091"/>
      <c r="V1091"/>
      <c r="W1091"/>
      <c r="X1091"/>
      <c r="Y1091"/>
      <c r="Z1091"/>
      <c r="AC1091"/>
      <c r="AD1091"/>
      <c r="AE1091"/>
      <c r="AF1091"/>
      <c r="AG1091"/>
      <c r="AH1091"/>
    </row>
    <row r="1092" spans="1:34">
      <c r="A1092"/>
      <c r="B1092"/>
      <c r="C1092"/>
      <c r="D1092"/>
      <c r="E1092"/>
      <c r="F1092"/>
      <c r="G1092"/>
      <c r="H1092"/>
      <c r="I1092"/>
      <c r="J1092"/>
      <c r="K1092"/>
      <c r="L1092"/>
      <c r="M1092"/>
      <c r="N1092"/>
      <c r="O1092"/>
      <c r="P1092"/>
      <c r="Q1092"/>
      <c r="R1092"/>
      <c r="S1092"/>
      <c r="T1092"/>
      <c r="U1092"/>
      <c r="V1092"/>
      <c r="W1092"/>
      <c r="X1092"/>
      <c r="Y1092"/>
      <c r="Z1092"/>
      <c r="AC1092"/>
      <c r="AD1092"/>
      <c r="AE1092"/>
      <c r="AF1092"/>
      <c r="AG1092"/>
      <c r="AH1092"/>
    </row>
    <row r="1093" spans="1:34">
      <c r="A1093"/>
      <c r="B1093"/>
      <c r="C1093"/>
      <c r="D1093"/>
      <c r="E1093"/>
      <c r="F1093"/>
      <c r="G1093"/>
      <c r="H1093"/>
      <c r="I1093"/>
      <c r="J1093"/>
      <c r="K1093"/>
      <c r="L1093"/>
      <c r="M1093"/>
      <c r="N1093"/>
      <c r="O1093"/>
      <c r="P1093"/>
      <c r="Q1093"/>
      <c r="R1093"/>
      <c r="S1093"/>
      <c r="T1093"/>
      <c r="U1093"/>
      <c r="V1093"/>
      <c r="W1093"/>
      <c r="X1093"/>
      <c r="Y1093"/>
      <c r="Z1093"/>
      <c r="AC1093"/>
      <c r="AD1093"/>
      <c r="AE1093"/>
      <c r="AF1093"/>
      <c r="AG1093"/>
      <c r="AH1093"/>
    </row>
    <row r="1094" spans="1:34">
      <c r="A1094"/>
      <c r="B1094"/>
      <c r="C1094"/>
      <c r="D1094"/>
      <c r="E1094"/>
      <c r="F1094"/>
      <c r="G1094"/>
      <c r="H1094"/>
      <c r="I1094"/>
      <c r="J1094"/>
      <c r="K1094"/>
      <c r="L1094"/>
      <c r="M1094"/>
      <c r="N1094"/>
      <c r="O1094"/>
      <c r="P1094"/>
      <c r="Q1094"/>
      <c r="R1094"/>
      <c r="S1094"/>
      <c r="T1094"/>
      <c r="U1094"/>
      <c r="V1094"/>
      <c r="W1094"/>
      <c r="X1094"/>
      <c r="Y1094"/>
      <c r="Z1094"/>
      <c r="AC1094"/>
      <c r="AD1094"/>
      <c r="AE1094"/>
      <c r="AF1094"/>
      <c r="AG1094"/>
      <c r="AH1094"/>
    </row>
    <row r="1095" spans="1:34">
      <c r="A1095"/>
      <c r="B1095"/>
      <c r="C1095"/>
      <c r="D1095"/>
      <c r="E1095"/>
      <c r="F1095"/>
      <c r="G1095"/>
      <c r="H1095"/>
      <c r="I1095"/>
      <c r="J1095"/>
      <c r="K1095"/>
      <c r="L1095"/>
      <c r="M1095"/>
      <c r="N1095"/>
      <c r="O1095"/>
      <c r="P1095"/>
      <c r="Q1095"/>
      <c r="R1095"/>
      <c r="S1095"/>
      <c r="T1095"/>
      <c r="U1095"/>
      <c r="V1095"/>
      <c r="W1095"/>
      <c r="X1095"/>
      <c r="Y1095"/>
      <c r="Z1095"/>
      <c r="AC1095"/>
      <c r="AD1095"/>
      <c r="AE1095"/>
      <c r="AF1095"/>
      <c r="AG1095"/>
      <c r="AH1095"/>
    </row>
    <row r="1096" spans="1:34">
      <c r="A1096"/>
      <c r="B1096"/>
      <c r="C1096"/>
      <c r="D1096"/>
      <c r="E1096"/>
      <c r="F1096"/>
      <c r="G1096"/>
      <c r="H1096"/>
      <c r="I1096"/>
      <c r="J1096"/>
      <c r="K1096"/>
      <c r="L1096"/>
      <c r="M1096"/>
      <c r="N1096"/>
      <c r="O1096"/>
      <c r="P1096"/>
      <c r="Q1096"/>
      <c r="R1096"/>
      <c r="S1096"/>
      <c r="T1096"/>
      <c r="U1096"/>
      <c r="V1096"/>
      <c r="W1096"/>
      <c r="X1096"/>
      <c r="Y1096"/>
      <c r="Z1096"/>
      <c r="AC1096"/>
      <c r="AD1096"/>
      <c r="AE1096"/>
      <c r="AF1096"/>
      <c r="AG1096"/>
      <c r="AH1096"/>
    </row>
    <row r="1097" spans="1:34">
      <c r="A1097"/>
      <c r="B1097"/>
      <c r="C1097"/>
      <c r="D1097"/>
      <c r="E1097"/>
      <c r="F1097"/>
      <c r="G1097"/>
      <c r="H1097"/>
      <c r="I1097"/>
      <c r="J1097"/>
      <c r="K1097"/>
      <c r="L1097"/>
      <c r="M1097"/>
      <c r="N1097"/>
      <c r="O1097"/>
      <c r="P1097"/>
      <c r="Q1097"/>
      <c r="R1097"/>
      <c r="S1097"/>
      <c r="T1097"/>
      <c r="U1097"/>
      <c r="V1097"/>
      <c r="W1097"/>
      <c r="X1097"/>
      <c r="Y1097"/>
      <c r="Z1097"/>
      <c r="AC1097"/>
      <c r="AD1097"/>
      <c r="AE1097"/>
      <c r="AF1097"/>
      <c r="AG1097"/>
      <c r="AH1097"/>
    </row>
    <row r="1098" spans="1:34">
      <c r="A1098"/>
      <c r="B1098"/>
      <c r="C1098"/>
      <c r="D1098"/>
      <c r="E1098"/>
      <c r="F1098"/>
      <c r="G1098"/>
      <c r="H1098"/>
      <c r="I1098"/>
      <c r="J1098"/>
      <c r="K1098"/>
      <c r="L1098"/>
      <c r="M1098"/>
      <c r="N1098"/>
      <c r="O1098"/>
      <c r="P1098"/>
      <c r="Q1098"/>
      <c r="R1098"/>
      <c r="S1098"/>
      <c r="T1098"/>
      <c r="U1098"/>
      <c r="V1098"/>
      <c r="W1098"/>
      <c r="X1098"/>
      <c r="Y1098"/>
      <c r="Z1098"/>
      <c r="AC1098"/>
      <c r="AD1098"/>
      <c r="AE1098"/>
      <c r="AF1098"/>
      <c r="AG1098"/>
      <c r="AH1098"/>
    </row>
    <row r="1099" spans="1:34">
      <c r="A1099"/>
      <c r="B1099"/>
      <c r="C1099"/>
      <c r="D1099"/>
      <c r="E1099"/>
      <c r="F1099"/>
      <c r="G1099"/>
      <c r="H1099"/>
      <c r="I1099"/>
      <c r="J1099"/>
      <c r="K1099"/>
      <c r="L1099"/>
      <c r="M1099"/>
      <c r="N1099"/>
      <c r="O1099"/>
      <c r="P1099"/>
      <c r="Q1099"/>
      <c r="R1099"/>
      <c r="S1099"/>
      <c r="T1099"/>
      <c r="U1099"/>
      <c r="V1099"/>
      <c r="W1099"/>
      <c r="X1099"/>
      <c r="Y1099"/>
      <c r="Z1099"/>
      <c r="AC1099"/>
      <c r="AD1099"/>
      <c r="AE1099"/>
      <c r="AF1099"/>
      <c r="AG1099"/>
      <c r="AH1099"/>
    </row>
    <row r="1100" spans="1:34">
      <c r="A1100"/>
      <c r="B1100"/>
      <c r="C1100"/>
      <c r="D1100"/>
      <c r="E1100"/>
      <c r="F1100"/>
      <c r="G1100"/>
      <c r="H1100"/>
      <c r="I1100"/>
      <c r="J1100"/>
      <c r="K1100"/>
      <c r="L1100"/>
      <c r="M1100"/>
      <c r="N1100"/>
      <c r="O1100"/>
      <c r="P1100"/>
      <c r="Q1100"/>
      <c r="R1100"/>
      <c r="S1100"/>
      <c r="T1100"/>
      <c r="U1100"/>
      <c r="V1100"/>
      <c r="W1100"/>
      <c r="X1100"/>
      <c r="Y1100"/>
      <c r="Z1100"/>
      <c r="AC1100"/>
      <c r="AD1100"/>
      <c r="AE1100"/>
      <c r="AF1100"/>
      <c r="AG1100"/>
      <c r="AH1100"/>
    </row>
    <row r="1101" spans="1:34">
      <c r="A1101"/>
      <c r="B1101"/>
      <c r="C1101"/>
      <c r="D1101"/>
      <c r="E1101"/>
      <c r="F1101"/>
      <c r="G1101"/>
      <c r="H1101"/>
      <c r="I1101"/>
      <c r="J1101"/>
      <c r="K1101"/>
      <c r="L1101"/>
      <c r="M1101"/>
      <c r="N1101"/>
      <c r="O1101"/>
      <c r="P1101"/>
      <c r="Q1101"/>
      <c r="R1101"/>
      <c r="S1101"/>
      <c r="T1101"/>
      <c r="U1101"/>
      <c r="V1101"/>
      <c r="W1101"/>
      <c r="X1101"/>
      <c r="Y1101"/>
      <c r="Z1101"/>
      <c r="AC1101"/>
      <c r="AD1101"/>
      <c r="AE1101"/>
      <c r="AF1101"/>
      <c r="AG1101"/>
      <c r="AH1101"/>
    </row>
    <row r="1102" spans="1:34">
      <c r="A1102"/>
      <c r="B1102"/>
      <c r="C1102"/>
      <c r="D1102"/>
      <c r="E1102"/>
      <c r="F1102"/>
      <c r="G1102"/>
      <c r="H1102"/>
      <c r="I1102"/>
      <c r="J1102"/>
      <c r="K1102"/>
      <c r="L1102"/>
      <c r="M1102"/>
      <c r="N1102"/>
      <c r="O1102"/>
      <c r="P1102"/>
      <c r="Q1102"/>
      <c r="R1102"/>
      <c r="S1102"/>
      <c r="T1102"/>
      <c r="U1102"/>
      <c r="V1102"/>
      <c r="W1102"/>
      <c r="X1102"/>
      <c r="Y1102"/>
      <c r="Z1102"/>
      <c r="AC1102"/>
      <c r="AD1102"/>
      <c r="AE1102"/>
      <c r="AF1102"/>
      <c r="AG1102"/>
      <c r="AH1102"/>
    </row>
    <row r="1103" spans="1:34">
      <c r="A1103"/>
      <c r="B1103"/>
      <c r="C1103"/>
      <c r="D1103"/>
      <c r="E1103"/>
      <c r="F1103"/>
      <c r="G1103"/>
      <c r="H1103"/>
      <c r="I1103"/>
      <c r="J1103"/>
      <c r="K1103"/>
      <c r="L1103"/>
      <c r="M1103"/>
      <c r="N1103"/>
      <c r="O1103"/>
      <c r="P1103"/>
      <c r="Q1103"/>
      <c r="R1103"/>
      <c r="S1103"/>
      <c r="T1103"/>
      <c r="U1103"/>
      <c r="V1103"/>
      <c r="W1103"/>
      <c r="X1103"/>
      <c r="Y1103"/>
      <c r="Z1103"/>
      <c r="AC1103"/>
      <c r="AD1103"/>
      <c r="AE1103"/>
      <c r="AF1103"/>
      <c r="AG1103"/>
      <c r="AH1103"/>
    </row>
    <row r="1104" spans="1:34">
      <c r="A1104"/>
      <c r="B1104"/>
      <c r="C1104"/>
      <c r="D1104"/>
      <c r="E1104"/>
      <c r="F1104"/>
      <c r="G1104"/>
      <c r="H1104"/>
      <c r="I1104"/>
      <c r="J1104"/>
      <c r="K1104"/>
      <c r="L1104"/>
      <c r="M1104"/>
      <c r="N1104"/>
      <c r="O1104"/>
      <c r="P1104"/>
      <c r="Q1104"/>
      <c r="R1104"/>
      <c r="S1104"/>
      <c r="T1104"/>
      <c r="U1104"/>
      <c r="V1104"/>
      <c r="W1104"/>
      <c r="X1104"/>
      <c r="Y1104"/>
      <c r="Z1104"/>
      <c r="AC1104"/>
      <c r="AD1104"/>
      <c r="AE1104"/>
      <c r="AF1104"/>
      <c r="AG1104"/>
      <c r="AH1104"/>
    </row>
    <row r="1105" spans="1:34">
      <c r="A1105"/>
      <c r="B1105"/>
      <c r="C1105"/>
      <c r="D1105"/>
      <c r="E1105"/>
      <c r="F1105"/>
      <c r="G1105"/>
      <c r="H1105"/>
      <c r="I1105"/>
      <c r="J1105"/>
      <c r="K1105"/>
      <c r="L1105"/>
      <c r="M1105"/>
      <c r="N1105"/>
      <c r="O1105"/>
      <c r="P1105"/>
      <c r="Q1105"/>
      <c r="R1105"/>
      <c r="S1105"/>
      <c r="T1105"/>
      <c r="U1105"/>
      <c r="V1105"/>
      <c r="W1105"/>
      <c r="X1105"/>
      <c r="Y1105"/>
      <c r="Z1105"/>
      <c r="AC1105"/>
      <c r="AD1105"/>
      <c r="AE1105"/>
      <c r="AF1105"/>
      <c r="AG1105"/>
      <c r="AH1105"/>
    </row>
    <row r="1106" spans="1:34">
      <c r="A1106"/>
      <c r="B1106"/>
      <c r="C1106"/>
      <c r="D1106"/>
      <c r="E1106"/>
      <c r="F1106"/>
      <c r="G1106"/>
      <c r="H1106"/>
      <c r="I1106"/>
      <c r="J1106"/>
      <c r="K1106"/>
      <c r="L1106"/>
      <c r="M1106"/>
      <c r="N1106"/>
      <c r="O1106"/>
      <c r="P1106"/>
      <c r="Q1106"/>
      <c r="R1106"/>
      <c r="S1106"/>
      <c r="T1106"/>
      <c r="U1106"/>
      <c r="V1106"/>
      <c r="W1106"/>
      <c r="X1106"/>
      <c r="Y1106"/>
      <c r="Z1106"/>
      <c r="AC1106"/>
      <c r="AD1106"/>
      <c r="AE1106"/>
      <c r="AF1106"/>
      <c r="AG1106"/>
      <c r="AH1106"/>
    </row>
    <row r="1107" spans="1:34">
      <c r="A1107"/>
      <c r="B1107"/>
      <c r="C1107"/>
      <c r="D1107"/>
      <c r="E1107"/>
      <c r="F1107"/>
      <c r="G1107"/>
      <c r="H1107"/>
      <c r="I1107"/>
      <c r="J1107"/>
      <c r="K1107"/>
      <c r="L1107"/>
      <c r="M1107"/>
      <c r="N1107"/>
      <c r="O1107"/>
      <c r="P1107"/>
      <c r="Q1107"/>
      <c r="R1107"/>
      <c r="S1107"/>
      <c r="T1107"/>
      <c r="U1107"/>
      <c r="V1107"/>
      <c r="W1107"/>
      <c r="X1107"/>
      <c r="Y1107"/>
      <c r="Z1107"/>
      <c r="AC1107"/>
      <c r="AD1107"/>
      <c r="AE1107"/>
      <c r="AF1107"/>
      <c r="AG1107"/>
      <c r="AH1107"/>
    </row>
    <row r="1108" spans="1:34">
      <c r="A1108"/>
      <c r="B1108"/>
      <c r="C1108"/>
      <c r="D1108"/>
      <c r="E1108"/>
      <c r="F1108"/>
      <c r="G1108"/>
      <c r="H1108"/>
      <c r="I1108"/>
      <c r="J1108"/>
      <c r="K1108"/>
      <c r="L1108"/>
      <c r="M1108"/>
      <c r="N1108"/>
      <c r="O1108"/>
      <c r="P1108"/>
      <c r="Q1108"/>
      <c r="R1108"/>
      <c r="S1108"/>
      <c r="T1108"/>
      <c r="U1108"/>
      <c r="V1108"/>
      <c r="W1108"/>
      <c r="X1108"/>
      <c r="Y1108"/>
      <c r="Z1108"/>
      <c r="AC1108"/>
      <c r="AD1108"/>
      <c r="AE1108"/>
      <c r="AF1108"/>
      <c r="AG1108"/>
      <c r="AH1108"/>
    </row>
    <row r="1109" spans="1:34">
      <c r="A1109"/>
      <c r="B1109"/>
      <c r="C1109"/>
      <c r="D1109"/>
      <c r="E1109"/>
      <c r="F1109"/>
      <c r="G1109"/>
      <c r="H1109"/>
      <c r="I1109"/>
      <c r="J1109"/>
      <c r="K1109"/>
      <c r="L1109"/>
      <c r="M1109"/>
      <c r="N1109"/>
      <c r="O1109"/>
      <c r="P1109"/>
      <c r="Q1109"/>
      <c r="R1109"/>
      <c r="S1109"/>
      <c r="T1109"/>
      <c r="U1109"/>
      <c r="V1109"/>
      <c r="W1109"/>
      <c r="X1109"/>
      <c r="Y1109"/>
      <c r="Z1109"/>
      <c r="AC1109"/>
      <c r="AD1109"/>
      <c r="AE1109"/>
      <c r="AF1109"/>
      <c r="AG1109"/>
      <c r="AH1109"/>
    </row>
    <row r="1110" spans="1:34">
      <c r="A1110"/>
      <c r="B1110"/>
      <c r="C1110"/>
      <c r="D1110"/>
      <c r="E1110"/>
      <c r="F1110"/>
      <c r="G1110"/>
      <c r="H1110"/>
      <c r="I1110"/>
      <c r="J1110"/>
      <c r="K1110"/>
      <c r="L1110"/>
      <c r="M1110"/>
      <c r="N1110"/>
      <c r="O1110"/>
      <c r="P1110"/>
      <c r="Q1110"/>
      <c r="R1110"/>
      <c r="S1110"/>
      <c r="T1110"/>
      <c r="U1110"/>
      <c r="V1110"/>
      <c r="W1110"/>
      <c r="X1110"/>
      <c r="Y1110"/>
      <c r="Z1110"/>
      <c r="AC1110"/>
      <c r="AD1110"/>
      <c r="AE1110"/>
      <c r="AF1110"/>
      <c r="AG1110"/>
      <c r="AH1110"/>
    </row>
    <row r="1111" spans="1:34">
      <c r="A1111"/>
      <c r="B1111"/>
      <c r="C1111"/>
      <c r="D1111"/>
      <c r="E1111"/>
      <c r="F1111"/>
      <c r="G1111"/>
      <c r="H1111"/>
      <c r="I1111"/>
      <c r="J1111"/>
      <c r="K1111"/>
      <c r="L1111"/>
      <c r="M1111"/>
      <c r="N1111"/>
      <c r="O1111"/>
      <c r="P1111"/>
      <c r="Q1111"/>
      <c r="R1111"/>
      <c r="S1111"/>
      <c r="T1111"/>
      <c r="U1111"/>
      <c r="V1111"/>
      <c r="W1111"/>
      <c r="X1111"/>
      <c r="Y1111"/>
      <c r="Z1111"/>
      <c r="AC1111"/>
      <c r="AD1111"/>
      <c r="AE1111"/>
      <c r="AF1111"/>
      <c r="AG1111"/>
      <c r="AH1111"/>
    </row>
    <row r="1112" spans="1:34">
      <c r="A1112"/>
      <c r="B1112"/>
      <c r="C1112"/>
      <c r="D1112"/>
      <c r="E1112"/>
      <c r="F1112"/>
      <c r="G1112"/>
      <c r="H1112"/>
      <c r="I1112"/>
      <c r="J1112"/>
      <c r="K1112"/>
      <c r="L1112"/>
      <c r="M1112"/>
      <c r="N1112"/>
      <c r="O1112"/>
      <c r="P1112"/>
      <c r="Q1112"/>
      <c r="R1112"/>
      <c r="S1112"/>
      <c r="T1112"/>
      <c r="U1112"/>
      <c r="V1112"/>
      <c r="W1112"/>
      <c r="X1112"/>
      <c r="Y1112"/>
      <c r="Z1112"/>
      <c r="AC1112"/>
      <c r="AD1112"/>
      <c r="AE1112"/>
      <c r="AF1112"/>
      <c r="AG1112"/>
      <c r="AH1112"/>
    </row>
    <row r="1113" spans="1:34">
      <c r="A1113"/>
      <c r="B1113"/>
      <c r="C1113"/>
      <c r="D1113"/>
      <c r="E1113"/>
      <c r="F1113"/>
      <c r="G1113"/>
      <c r="H1113"/>
      <c r="I1113"/>
      <c r="J1113"/>
      <c r="K1113"/>
      <c r="L1113"/>
      <c r="M1113"/>
      <c r="N1113"/>
      <c r="O1113"/>
      <c r="P1113"/>
      <c r="Q1113"/>
      <c r="R1113"/>
      <c r="S1113"/>
      <c r="T1113"/>
      <c r="U1113"/>
      <c r="V1113"/>
      <c r="W1113"/>
      <c r="X1113"/>
      <c r="Y1113"/>
      <c r="Z1113"/>
      <c r="AC1113"/>
      <c r="AD1113"/>
      <c r="AE1113"/>
      <c r="AF1113"/>
      <c r="AG1113"/>
      <c r="AH1113"/>
    </row>
    <row r="1114" spans="1:34">
      <c r="A1114"/>
      <c r="B1114"/>
      <c r="C1114"/>
      <c r="D1114"/>
      <c r="E1114"/>
      <c r="F1114"/>
      <c r="G1114"/>
      <c r="H1114"/>
      <c r="I1114"/>
      <c r="J1114"/>
      <c r="K1114"/>
      <c r="L1114"/>
      <c r="M1114"/>
      <c r="N1114"/>
      <c r="O1114"/>
      <c r="P1114"/>
      <c r="Q1114"/>
      <c r="R1114"/>
      <c r="S1114"/>
      <c r="T1114"/>
      <c r="U1114"/>
      <c r="V1114"/>
      <c r="W1114"/>
      <c r="X1114"/>
      <c r="Y1114"/>
      <c r="Z1114"/>
      <c r="AC1114"/>
      <c r="AD1114"/>
      <c r="AE1114"/>
      <c r="AF1114"/>
      <c r="AG1114"/>
      <c r="AH1114"/>
    </row>
    <row r="1115" spans="1:34">
      <c r="A1115"/>
      <c r="B1115"/>
      <c r="C1115"/>
      <c r="D1115"/>
      <c r="E1115"/>
      <c r="F1115"/>
      <c r="G1115"/>
      <c r="H1115"/>
      <c r="I1115"/>
      <c r="J1115"/>
      <c r="K1115"/>
      <c r="L1115"/>
      <c r="M1115"/>
      <c r="N1115"/>
      <c r="O1115"/>
      <c r="P1115"/>
      <c r="Q1115"/>
      <c r="R1115"/>
      <c r="S1115"/>
      <c r="T1115"/>
      <c r="U1115"/>
      <c r="V1115"/>
      <c r="W1115"/>
      <c r="X1115"/>
      <c r="Y1115"/>
      <c r="Z1115"/>
      <c r="AC1115"/>
      <c r="AD1115"/>
      <c r="AE1115"/>
      <c r="AF1115"/>
      <c r="AG1115"/>
      <c r="AH1115"/>
    </row>
    <row r="1116" spans="1:34">
      <c r="A1116"/>
      <c r="B1116"/>
      <c r="C1116"/>
      <c r="D1116"/>
      <c r="E1116"/>
      <c r="F1116"/>
      <c r="G1116"/>
      <c r="H1116"/>
      <c r="I1116"/>
      <c r="J1116"/>
      <c r="K1116"/>
      <c r="L1116"/>
      <c r="M1116"/>
      <c r="N1116"/>
      <c r="O1116"/>
      <c r="P1116"/>
      <c r="Q1116"/>
      <c r="R1116"/>
      <c r="S1116"/>
      <c r="T1116"/>
      <c r="U1116"/>
      <c r="V1116"/>
      <c r="W1116"/>
      <c r="X1116"/>
      <c r="Y1116"/>
      <c r="Z1116"/>
      <c r="AC1116"/>
      <c r="AD1116"/>
      <c r="AE1116"/>
      <c r="AF1116"/>
      <c r="AG1116"/>
      <c r="AH1116"/>
    </row>
    <row r="1117" spans="1:34">
      <c r="A1117"/>
      <c r="B1117"/>
      <c r="C1117"/>
      <c r="D1117"/>
      <c r="E1117"/>
      <c r="F1117"/>
      <c r="G1117"/>
      <c r="H1117"/>
      <c r="I1117"/>
      <c r="J1117"/>
      <c r="K1117"/>
      <c r="L1117"/>
      <c r="M1117"/>
      <c r="N1117"/>
      <c r="O1117"/>
      <c r="P1117"/>
      <c r="Q1117"/>
      <c r="R1117"/>
      <c r="S1117"/>
      <c r="T1117"/>
      <c r="U1117"/>
      <c r="V1117"/>
      <c r="W1117"/>
      <c r="X1117"/>
      <c r="Y1117"/>
      <c r="Z1117"/>
      <c r="AC1117"/>
      <c r="AD1117"/>
      <c r="AE1117"/>
      <c r="AF1117"/>
      <c r="AG1117"/>
      <c r="AH1117"/>
    </row>
    <row r="1118" spans="1:34">
      <c r="A1118"/>
      <c r="B1118"/>
      <c r="C1118"/>
      <c r="D1118"/>
      <c r="E1118"/>
      <c r="F1118"/>
      <c r="G1118"/>
      <c r="H1118"/>
      <c r="I1118"/>
      <c r="J1118"/>
      <c r="K1118"/>
      <c r="L1118"/>
      <c r="M1118"/>
      <c r="N1118"/>
      <c r="O1118"/>
      <c r="P1118"/>
      <c r="Q1118"/>
      <c r="R1118"/>
      <c r="S1118"/>
      <c r="T1118"/>
      <c r="U1118"/>
      <c r="V1118"/>
      <c r="W1118"/>
      <c r="X1118"/>
      <c r="Y1118"/>
      <c r="Z1118"/>
      <c r="AC1118"/>
      <c r="AD1118"/>
      <c r="AE1118"/>
      <c r="AF1118"/>
      <c r="AG1118"/>
      <c r="AH1118"/>
    </row>
    <row r="1119" spans="1:34">
      <c r="A1119"/>
      <c r="B1119"/>
      <c r="C1119"/>
      <c r="D1119"/>
      <c r="E1119"/>
      <c r="F1119"/>
      <c r="G1119"/>
      <c r="H1119"/>
      <c r="I1119"/>
      <c r="J1119"/>
      <c r="K1119"/>
      <c r="L1119"/>
      <c r="M1119"/>
      <c r="N1119"/>
      <c r="O1119"/>
      <c r="P1119"/>
      <c r="Q1119"/>
      <c r="R1119"/>
      <c r="S1119"/>
      <c r="T1119"/>
      <c r="U1119"/>
      <c r="V1119"/>
      <c r="W1119"/>
      <c r="X1119"/>
      <c r="Y1119"/>
      <c r="Z1119"/>
      <c r="AC1119"/>
      <c r="AD1119"/>
      <c r="AE1119"/>
      <c r="AF1119"/>
      <c r="AG1119"/>
      <c r="AH1119"/>
    </row>
    <row r="1120" spans="1:34">
      <c r="A1120"/>
      <c r="B1120"/>
      <c r="C1120"/>
      <c r="D1120"/>
      <c r="E1120"/>
      <c r="F1120"/>
      <c r="G1120"/>
      <c r="H1120"/>
      <c r="I1120"/>
      <c r="J1120"/>
      <c r="K1120"/>
      <c r="L1120"/>
      <c r="M1120"/>
      <c r="N1120"/>
      <c r="O1120"/>
      <c r="P1120"/>
      <c r="Q1120"/>
      <c r="R1120"/>
      <c r="S1120"/>
      <c r="T1120"/>
      <c r="U1120"/>
      <c r="V1120"/>
      <c r="W1120"/>
      <c r="X1120"/>
      <c r="Y1120"/>
      <c r="Z1120"/>
      <c r="AC1120"/>
      <c r="AD1120"/>
      <c r="AE1120"/>
      <c r="AF1120"/>
      <c r="AG1120"/>
      <c r="AH1120"/>
    </row>
    <row r="1121" spans="1:34">
      <c r="A1121"/>
      <c r="B1121"/>
      <c r="C1121"/>
      <c r="D1121"/>
      <c r="E1121"/>
      <c r="F1121"/>
      <c r="G1121"/>
      <c r="H1121"/>
      <c r="I1121"/>
      <c r="J1121"/>
      <c r="K1121"/>
      <c r="L1121"/>
      <c r="M1121"/>
      <c r="N1121"/>
      <c r="O1121"/>
      <c r="P1121"/>
      <c r="Q1121"/>
      <c r="R1121"/>
      <c r="S1121"/>
      <c r="T1121"/>
      <c r="U1121"/>
      <c r="V1121"/>
      <c r="W1121"/>
      <c r="X1121"/>
      <c r="Y1121"/>
      <c r="Z1121"/>
      <c r="AC1121"/>
      <c r="AD1121"/>
      <c r="AE1121"/>
      <c r="AF1121"/>
      <c r="AG1121"/>
      <c r="AH1121"/>
    </row>
    <row r="1122" spans="1:34">
      <c r="A1122"/>
      <c r="B1122"/>
      <c r="C1122"/>
      <c r="D1122"/>
      <c r="E1122"/>
      <c r="F1122"/>
      <c r="G1122"/>
      <c r="H1122"/>
      <c r="I1122"/>
      <c r="J1122"/>
      <c r="K1122"/>
      <c r="L1122"/>
      <c r="M1122"/>
      <c r="N1122"/>
      <c r="O1122"/>
      <c r="P1122"/>
      <c r="Q1122"/>
      <c r="R1122"/>
      <c r="S1122"/>
      <c r="T1122"/>
      <c r="U1122"/>
      <c r="V1122"/>
      <c r="W1122"/>
      <c r="X1122"/>
      <c r="Y1122"/>
      <c r="Z1122"/>
      <c r="AC1122"/>
      <c r="AD1122"/>
      <c r="AE1122"/>
      <c r="AF1122"/>
      <c r="AG1122"/>
      <c r="AH1122"/>
    </row>
    <row r="1123" spans="1:34">
      <c r="A1123"/>
      <c r="B1123"/>
      <c r="C1123"/>
      <c r="D1123"/>
      <c r="E1123"/>
      <c r="F1123"/>
      <c r="G1123"/>
      <c r="H1123"/>
      <c r="I1123"/>
      <c r="J1123"/>
      <c r="K1123"/>
      <c r="L1123"/>
      <c r="M1123"/>
      <c r="N1123"/>
      <c r="O1123"/>
      <c r="P1123"/>
      <c r="Q1123"/>
      <c r="R1123"/>
      <c r="S1123"/>
      <c r="T1123"/>
      <c r="U1123"/>
      <c r="V1123"/>
      <c r="W1123"/>
      <c r="X1123"/>
      <c r="Y1123"/>
      <c r="Z1123"/>
      <c r="AC1123"/>
      <c r="AD1123"/>
      <c r="AE1123"/>
      <c r="AF1123"/>
      <c r="AG1123"/>
      <c r="AH1123"/>
    </row>
    <row r="1124" spans="1:34">
      <c r="A1124"/>
      <c r="B1124"/>
      <c r="C1124"/>
      <c r="D1124"/>
      <c r="E1124"/>
      <c r="F1124"/>
      <c r="G1124"/>
      <c r="H1124"/>
      <c r="I1124"/>
      <c r="J1124"/>
      <c r="K1124"/>
      <c r="L1124"/>
      <c r="M1124"/>
      <c r="N1124"/>
      <c r="O1124"/>
      <c r="P1124"/>
      <c r="Q1124"/>
      <c r="R1124"/>
      <c r="S1124"/>
      <c r="T1124"/>
      <c r="U1124"/>
      <c r="V1124"/>
      <c r="W1124"/>
      <c r="X1124"/>
      <c r="Y1124"/>
      <c r="Z1124"/>
      <c r="AC1124"/>
      <c r="AD1124"/>
      <c r="AE1124"/>
      <c r="AF1124"/>
      <c r="AG1124"/>
      <c r="AH1124"/>
    </row>
    <row r="1125" spans="1:34">
      <c r="A1125"/>
      <c r="B1125"/>
      <c r="C1125"/>
      <c r="D1125"/>
      <c r="E1125"/>
      <c r="F1125"/>
      <c r="G1125"/>
      <c r="H1125"/>
      <c r="I1125"/>
      <c r="J1125"/>
      <c r="K1125"/>
      <c r="L1125"/>
      <c r="M1125"/>
      <c r="N1125"/>
      <c r="O1125"/>
      <c r="P1125"/>
      <c r="Q1125"/>
      <c r="R1125"/>
      <c r="S1125"/>
      <c r="T1125"/>
      <c r="U1125"/>
      <c r="V1125"/>
      <c r="W1125"/>
      <c r="X1125"/>
      <c r="Y1125"/>
      <c r="Z1125"/>
      <c r="AC1125"/>
      <c r="AD1125"/>
      <c r="AE1125"/>
      <c r="AF1125"/>
      <c r="AG1125"/>
      <c r="AH1125"/>
    </row>
    <row r="1126" spans="1:34">
      <c r="A1126"/>
      <c r="B1126"/>
      <c r="C1126"/>
      <c r="D1126"/>
      <c r="E1126"/>
      <c r="F1126"/>
      <c r="G1126"/>
      <c r="H1126"/>
      <c r="I1126"/>
      <c r="J1126"/>
      <c r="K1126"/>
      <c r="L1126"/>
      <c r="M1126"/>
      <c r="N1126"/>
      <c r="O1126"/>
      <c r="P1126"/>
      <c r="Q1126"/>
      <c r="R1126"/>
      <c r="S1126"/>
      <c r="T1126"/>
      <c r="U1126"/>
      <c r="V1126"/>
      <c r="W1126"/>
      <c r="X1126"/>
      <c r="Y1126"/>
      <c r="Z1126"/>
      <c r="AC1126"/>
      <c r="AD1126"/>
      <c r="AE1126"/>
      <c r="AF1126"/>
      <c r="AG1126"/>
      <c r="AH1126"/>
    </row>
    <row r="1127" spans="1:34">
      <c r="A1127"/>
      <c r="B1127"/>
      <c r="C1127"/>
      <c r="D1127"/>
      <c r="E1127"/>
      <c r="F1127"/>
      <c r="G1127"/>
      <c r="H1127"/>
      <c r="I1127"/>
      <c r="J1127"/>
      <c r="K1127"/>
      <c r="L1127"/>
      <c r="M1127"/>
      <c r="N1127"/>
      <c r="O1127"/>
      <c r="P1127"/>
      <c r="Q1127"/>
      <c r="R1127"/>
      <c r="S1127"/>
      <c r="T1127"/>
      <c r="U1127"/>
      <c r="V1127"/>
      <c r="W1127"/>
      <c r="X1127"/>
      <c r="Y1127"/>
      <c r="Z1127"/>
      <c r="AC1127"/>
      <c r="AD1127"/>
      <c r="AE1127"/>
      <c r="AF1127"/>
      <c r="AG1127"/>
      <c r="AH1127"/>
    </row>
    <row r="1128" spans="1:34">
      <c r="A1128"/>
      <c r="B1128"/>
      <c r="C1128"/>
      <c r="D1128"/>
      <c r="E1128"/>
      <c r="F1128"/>
      <c r="G1128"/>
      <c r="H1128"/>
      <c r="I1128"/>
      <c r="J1128"/>
      <c r="K1128"/>
      <c r="L1128"/>
      <c r="M1128"/>
      <c r="N1128"/>
      <c r="O1128"/>
      <c r="P1128"/>
      <c r="Q1128"/>
      <c r="R1128"/>
      <c r="S1128"/>
      <c r="T1128"/>
      <c r="U1128"/>
      <c r="V1128"/>
      <c r="W1128"/>
      <c r="X1128"/>
      <c r="Y1128"/>
      <c r="Z1128"/>
      <c r="AC1128"/>
      <c r="AD1128"/>
      <c r="AE1128"/>
      <c r="AF1128"/>
      <c r="AG1128"/>
      <c r="AH1128"/>
    </row>
    <row r="1129" spans="1:34">
      <c r="A1129"/>
      <c r="B1129"/>
      <c r="C1129"/>
      <c r="D1129"/>
      <c r="E1129"/>
      <c r="F1129"/>
      <c r="G1129"/>
      <c r="H1129"/>
      <c r="I1129"/>
      <c r="J1129"/>
      <c r="K1129"/>
      <c r="L1129"/>
      <c r="M1129"/>
      <c r="N1129"/>
      <c r="O1129"/>
      <c r="P1129"/>
      <c r="Q1129"/>
      <c r="R1129"/>
      <c r="S1129"/>
      <c r="T1129"/>
      <c r="U1129"/>
      <c r="V1129"/>
      <c r="W1129"/>
      <c r="X1129"/>
      <c r="Y1129"/>
      <c r="Z1129"/>
      <c r="AC1129"/>
      <c r="AD1129"/>
      <c r="AE1129"/>
      <c r="AF1129"/>
      <c r="AG1129"/>
      <c r="AH1129"/>
    </row>
    <row r="1130" spans="1:34">
      <c r="A1130"/>
      <c r="B1130"/>
      <c r="C1130"/>
      <c r="D1130"/>
      <c r="E1130"/>
      <c r="F1130"/>
      <c r="G1130"/>
      <c r="H1130"/>
      <c r="I1130"/>
      <c r="J1130"/>
      <c r="K1130"/>
      <c r="L1130"/>
      <c r="M1130"/>
      <c r="N1130"/>
      <c r="O1130"/>
      <c r="P1130"/>
      <c r="Q1130"/>
      <c r="R1130"/>
      <c r="S1130"/>
      <c r="T1130"/>
      <c r="U1130"/>
      <c r="V1130"/>
      <c r="W1130"/>
      <c r="X1130"/>
      <c r="Y1130"/>
      <c r="Z1130"/>
      <c r="AC1130"/>
      <c r="AD1130"/>
      <c r="AE1130"/>
      <c r="AF1130"/>
      <c r="AG1130"/>
      <c r="AH1130"/>
    </row>
    <row r="1131" spans="1:34">
      <c r="A1131"/>
      <c r="B1131"/>
      <c r="C1131"/>
      <c r="D1131"/>
      <c r="E1131"/>
      <c r="F1131"/>
      <c r="G1131"/>
      <c r="H1131"/>
      <c r="I1131"/>
      <c r="J1131"/>
      <c r="K1131"/>
      <c r="L1131"/>
      <c r="M1131"/>
      <c r="N1131"/>
      <c r="O1131"/>
      <c r="P1131"/>
      <c r="Q1131"/>
      <c r="R1131"/>
      <c r="S1131"/>
      <c r="T1131"/>
      <c r="U1131"/>
      <c r="V1131"/>
      <c r="W1131"/>
      <c r="X1131"/>
      <c r="Y1131"/>
      <c r="Z1131"/>
      <c r="AC1131"/>
      <c r="AD1131"/>
      <c r="AE1131"/>
      <c r="AF1131"/>
      <c r="AG1131"/>
      <c r="AH1131"/>
    </row>
    <row r="1132" spans="1:34">
      <c r="A1132"/>
      <c r="B1132"/>
      <c r="C1132"/>
      <c r="D1132"/>
      <c r="E1132"/>
      <c r="F1132"/>
      <c r="G1132"/>
      <c r="H1132"/>
      <c r="I1132"/>
      <c r="J1132"/>
      <c r="K1132"/>
      <c r="L1132"/>
      <c r="M1132"/>
      <c r="N1132"/>
      <c r="O1132"/>
      <c r="P1132"/>
      <c r="Q1132"/>
      <c r="R1132"/>
      <c r="S1132"/>
      <c r="T1132"/>
      <c r="U1132"/>
      <c r="V1132"/>
      <c r="W1132"/>
      <c r="X1132"/>
      <c r="Y1132"/>
      <c r="Z1132"/>
      <c r="AC1132"/>
      <c r="AD1132"/>
      <c r="AE1132"/>
      <c r="AF1132"/>
      <c r="AG1132"/>
      <c r="AH1132"/>
    </row>
    <row r="1133" spans="1:34">
      <c r="A1133"/>
      <c r="B1133"/>
      <c r="C1133"/>
      <c r="D1133"/>
      <c r="E1133"/>
      <c r="F1133"/>
      <c r="G1133"/>
      <c r="H1133"/>
      <c r="I1133"/>
      <c r="J1133"/>
      <c r="K1133"/>
      <c r="L1133"/>
      <c r="M1133"/>
      <c r="N1133"/>
      <c r="O1133"/>
      <c r="P1133"/>
      <c r="Q1133"/>
      <c r="R1133"/>
      <c r="S1133"/>
      <c r="T1133"/>
      <c r="U1133"/>
      <c r="V1133"/>
      <c r="W1133"/>
      <c r="X1133"/>
      <c r="Y1133"/>
      <c r="Z1133"/>
      <c r="AC1133"/>
      <c r="AD1133"/>
      <c r="AE1133"/>
      <c r="AF1133"/>
      <c r="AG1133"/>
      <c r="AH1133"/>
    </row>
    <row r="1134" spans="1:34">
      <c r="A1134"/>
      <c r="B1134"/>
      <c r="C1134"/>
      <c r="D1134"/>
      <c r="E1134"/>
      <c r="F1134"/>
      <c r="G1134"/>
      <c r="H1134"/>
      <c r="I1134"/>
      <c r="J1134"/>
      <c r="K1134"/>
      <c r="L1134"/>
      <c r="M1134"/>
      <c r="N1134"/>
      <c r="O1134"/>
      <c r="P1134"/>
      <c r="Q1134"/>
      <c r="R1134"/>
      <c r="S1134"/>
      <c r="T1134"/>
      <c r="U1134"/>
      <c r="V1134"/>
      <c r="W1134"/>
      <c r="X1134"/>
      <c r="Y1134"/>
      <c r="Z1134"/>
      <c r="AC1134"/>
      <c r="AD1134"/>
      <c r="AE1134"/>
      <c r="AF1134"/>
      <c r="AG1134"/>
      <c r="AH1134"/>
    </row>
    <row r="1135" spans="1:34">
      <c r="A1135"/>
      <c r="B1135"/>
      <c r="C1135"/>
      <c r="D1135"/>
      <c r="E1135"/>
      <c r="F1135"/>
      <c r="G1135"/>
      <c r="H1135"/>
      <c r="I1135"/>
      <c r="J1135"/>
      <c r="K1135"/>
      <c r="L1135"/>
      <c r="M1135"/>
      <c r="N1135"/>
      <c r="O1135"/>
      <c r="P1135"/>
      <c r="Q1135"/>
      <c r="R1135"/>
      <c r="S1135"/>
      <c r="T1135"/>
      <c r="U1135"/>
      <c r="V1135"/>
      <c r="W1135"/>
      <c r="X1135"/>
      <c r="Y1135"/>
      <c r="Z1135"/>
      <c r="AC1135"/>
      <c r="AD1135"/>
      <c r="AE1135"/>
      <c r="AF1135"/>
      <c r="AG1135"/>
      <c r="AH1135"/>
    </row>
    <row r="1136" spans="1:34">
      <c r="A1136"/>
      <c r="B1136"/>
      <c r="C1136"/>
      <c r="D1136"/>
      <c r="E1136"/>
      <c r="F1136"/>
      <c r="G1136"/>
      <c r="H1136"/>
      <c r="I1136"/>
      <c r="J1136"/>
      <c r="K1136"/>
      <c r="L1136"/>
      <c r="M1136"/>
      <c r="N1136"/>
      <c r="O1136"/>
      <c r="P1136"/>
      <c r="Q1136"/>
      <c r="R1136"/>
      <c r="S1136"/>
      <c r="T1136"/>
      <c r="U1136"/>
      <c r="V1136"/>
      <c r="W1136"/>
      <c r="X1136"/>
      <c r="Y1136"/>
      <c r="Z1136"/>
      <c r="AC1136"/>
      <c r="AD1136"/>
      <c r="AE1136"/>
      <c r="AF1136"/>
      <c r="AG1136"/>
      <c r="AH1136"/>
    </row>
    <row r="1137" spans="1:34">
      <c r="A1137"/>
      <c r="B1137"/>
      <c r="C1137"/>
      <c r="D1137"/>
      <c r="E1137"/>
      <c r="F1137"/>
      <c r="G1137"/>
      <c r="H1137"/>
      <c r="I1137"/>
      <c r="J1137"/>
      <c r="K1137"/>
      <c r="L1137"/>
      <c r="M1137"/>
      <c r="N1137"/>
      <c r="O1137"/>
      <c r="P1137"/>
      <c r="Q1137"/>
      <c r="R1137"/>
      <c r="S1137"/>
      <c r="T1137"/>
      <c r="U1137"/>
      <c r="V1137"/>
      <c r="W1137"/>
      <c r="X1137"/>
      <c r="Y1137"/>
      <c r="Z1137"/>
      <c r="AC1137"/>
      <c r="AD1137"/>
      <c r="AE1137"/>
      <c r="AF1137"/>
      <c r="AG1137"/>
      <c r="AH1137"/>
    </row>
    <row r="1138" spans="1:34">
      <c r="A1138"/>
      <c r="B1138"/>
      <c r="C1138"/>
      <c r="D1138"/>
      <c r="E1138"/>
      <c r="F1138"/>
      <c r="G1138"/>
      <c r="H1138"/>
      <c r="I1138"/>
      <c r="J1138"/>
      <c r="K1138"/>
      <c r="L1138"/>
      <c r="M1138"/>
      <c r="N1138"/>
      <c r="O1138"/>
      <c r="P1138"/>
      <c r="Q1138"/>
      <c r="R1138"/>
      <c r="S1138"/>
      <c r="T1138"/>
      <c r="U1138"/>
      <c r="V1138"/>
      <c r="W1138"/>
      <c r="X1138"/>
      <c r="Y1138"/>
      <c r="Z1138"/>
      <c r="AC1138"/>
      <c r="AD1138"/>
      <c r="AE1138"/>
      <c r="AF1138"/>
      <c r="AG1138"/>
      <c r="AH1138"/>
    </row>
    <row r="1139" spans="1:34">
      <c r="A1139"/>
      <c r="B1139"/>
      <c r="C1139"/>
      <c r="D1139"/>
      <c r="E1139"/>
      <c r="F1139"/>
      <c r="G1139"/>
      <c r="H1139"/>
      <c r="I1139"/>
      <c r="J1139"/>
      <c r="K1139"/>
      <c r="L1139"/>
      <c r="M1139"/>
      <c r="N1139"/>
      <c r="O1139"/>
      <c r="P1139"/>
      <c r="Q1139"/>
      <c r="R1139"/>
      <c r="S1139"/>
      <c r="T1139"/>
      <c r="U1139"/>
      <c r="V1139"/>
      <c r="W1139"/>
      <c r="X1139"/>
      <c r="Y1139"/>
      <c r="Z1139"/>
      <c r="AC1139"/>
      <c r="AD1139"/>
      <c r="AE1139"/>
      <c r="AF1139"/>
      <c r="AG1139"/>
      <c r="AH1139"/>
    </row>
    <row r="1140" spans="1:34">
      <c r="A1140"/>
      <c r="B1140"/>
      <c r="C1140"/>
      <c r="D1140"/>
      <c r="E1140"/>
      <c r="F1140"/>
      <c r="G1140"/>
      <c r="H1140"/>
      <c r="I1140"/>
      <c r="J1140"/>
      <c r="K1140"/>
      <c r="L1140"/>
      <c r="M1140"/>
      <c r="N1140"/>
      <c r="O1140"/>
      <c r="P1140"/>
      <c r="Q1140"/>
      <c r="R1140"/>
      <c r="S1140"/>
      <c r="T1140"/>
      <c r="U1140"/>
      <c r="V1140"/>
      <c r="W1140"/>
      <c r="X1140"/>
      <c r="Y1140"/>
      <c r="Z1140"/>
      <c r="AC1140"/>
      <c r="AD1140"/>
      <c r="AE1140"/>
      <c r="AF1140"/>
      <c r="AG1140"/>
      <c r="AH1140"/>
    </row>
    <row r="1141" spans="1:34">
      <c r="A1141"/>
      <c r="B1141"/>
      <c r="C1141"/>
      <c r="D1141"/>
      <c r="E1141"/>
      <c r="F1141"/>
      <c r="G1141"/>
      <c r="H1141"/>
      <c r="I1141"/>
      <c r="J1141"/>
      <c r="K1141"/>
      <c r="L1141"/>
      <c r="M1141"/>
      <c r="N1141"/>
      <c r="O1141"/>
      <c r="P1141"/>
      <c r="Q1141"/>
      <c r="R1141"/>
      <c r="S1141"/>
      <c r="T1141"/>
      <c r="U1141"/>
      <c r="V1141"/>
      <c r="W1141"/>
      <c r="X1141"/>
      <c r="Y1141"/>
      <c r="Z1141"/>
      <c r="AC1141"/>
      <c r="AD1141"/>
      <c r="AE1141"/>
      <c r="AF1141"/>
      <c r="AG1141"/>
      <c r="AH1141"/>
    </row>
    <row r="1142" spans="1:34">
      <c r="A1142"/>
      <c r="B1142"/>
      <c r="C1142"/>
      <c r="D1142"/>
      <c r="E1142"/>
      <c r="F1142"/>
      <c r="G1142"/>
      <c r="H1142"/>
      <c r="I1142"/>
      <c r="J1142"/>
      <c r="K1142"/>
      <c r="L1142"/>
      <c r="M1142"/>
      <c r="N1142"/>
      <c r="O1142"/>
      <c r="P1142"/>
      <c r="Q1142"/>
      <c r="R1142"/>
      <c r="S1142"/>
      <c r="T1142"/>
      <c r="U1142"/>
      <c r="V1142"/>
      <c r="W1142"/>
      <c r="X1142"/>
      <c r="Y1142"/>
      <c r="Z1142"/>
      <c r="AC1142"/>
      <c r="AD1142"/>
      <c r="AE1142"/>
      <c r="AF1142"/>
      <c r="AG1142"/>
      <c r="AH1142"/>
    </row>
    <row r="1143" spans="1:34">
      <c r="A1143"/>
      <c r="B1143"/>
      <c r="C1143"/>
      <c r="D1143"/>
      <c r="E1143"/>
      <c r="F1143"/>
      <c r="G1143"/>
      <c r="H1143"/>
      <c r="I1143"/>
      <c r="J1143"/>
      <c r="K1143"/>
      <c r="L1143"/>
      <c r="M1143"/>
      <c r="N1143"/>
      <c r="O1143"/>
      <c r="P1143"/>
      <c r="Q1143"/>
      <c r="R1143"/>
      <c r="S1143"/>
      <c r="T1143"/>
      <c r="U1143"/>
      <c r="V1143"/>
      <c r="W1143"/>
      <c r="X1143"/>
      <c r="Y1143"/>
      <c r="Z1143"/>
      <c r="AC1143"/>
      <c r="AD1143"/>
      <c r="AE1143"/>
      <c r="AF1143"/>
      <c r="AG1143"/>
      <c r="AH1143"/>
    </row>
    <row r="1144" spans="1:34">
      <c r="A1144"/>
      <c r="B1144"/>
      <c r="C1144"/>
      <c r="D1144"/>
      <c r="E1144"/>
      <c r="F1144"/>
      <c r="G1144"/>
      <c r="H1144"/>
      <c r="I1144"/>
      <c r="J1144"/>
      <c r="K1144"/>
      <c r="L1144"/>
      <c r="M1144"/>
      <c r="N1144"/>
      <c r="O1144"/>
      <c r="P1144"/>
      <c r="Q1144"/>
      <c r="R1144"/>
      <c r="S1144"/>
      <c r="T1144"/>
      <c r="U1144"/>
      <c r="V1144"/>
      <c r="W1144"/>
      <c r="X1144"/>
      <c r="Y1144"/>
      <c r="Z1144"/>
      <c r="AC1144"/>
      <c r="AD1144"/>
      <c r="AE1144"/>
      <c r="AF1144"/>
      <c r="AG1144"/>
      <c r="AH1144"/>
    </row>
    <row r="1145" spans="1:34">
      <c r="A1145"/>
      <c r="B1145"/>
      <c r="C1145"/>
      <c r="D1145"/>
      <c r="E1145"/>
      <c r="F1145"/>
      <c r="G1145"/>
      <c r="H1145"/>
      <c r="I1145"/>
      <c r="J1145"/>
      <c r="K1145"/>
      <c r="L1145"/>
      <c r="M1145"/>
      <c r="N1145"/>
      <c r="O1145"/>
      <c r="P1145"/>
      <c r="Q1145"/>
      <c r="R1145"/>
      <c r="S1145"/>
      <c r="T1145"/>
      <c r="U1145"/>
      <c r="V1145"/>
      <c r="W1145"/>
      <c r="X1145"/>
      <c r="Y1145"/>
      <c r="Z1145"/>
      <c r="AC1145"/>
      <c r="AD1145"/>
      <c r="AE1145"/>
      <c r="AF1145"/>
      <c r="AG1145"/>
      <c r="AH1145"/>
    </row>
    <row r="1146" spans="1:34">
      <c r="A1146"/>
      <c r="B1146"/>
      <c r="C1146"/>
      <c r="D1146"/>
      <c r="E1146"/>
      <c r="F1146"/>
      <c r="G1146"/>
      <c r="H1146"/>
      <c r="I1146"/>
      <c r="J1146"/>
      <c r="K1146"/>
      <c r="L1146"/>
      <c r="M1146"/>
      <c r="N1146"/>
      <c r="O1146"/>
      <c r="P1146"/>
      <c r="Q1146"/>
      <c r="R1146"/>
      <c r="S1146"/>
      <c r="T1146"/>
      <c r="U1146"/>
      <c r="V1146"/>
      <c r="W1146"/>
      <c r="X1146"/>
      <c r="Y1146"/>
      <c r="Z1146"/>
      <c r="AC1146"/>
      <c r="AD1146"/>
      <c r="AE1146"/>
      <c r="AF1146"/>
      <c r="AG1146"/>
      <c r="AH1146"/>
    </row>
    <row r="1147" spans="1:34">
      <c r="A1147"/>
      <c r="B1147"/>
      <c r="C1147"/>
      <c r="D1147"/>
      <c r="E1147"/>
      <c r="F1147"/>
      <c r="G1147"/>
      <c r="H1147"/>
      <c r="I1147"/>
      <c r="J1147"/>
      <c r="K1147"/>
      <c r="L1147"/>
      <c r="M1147"/>
      <c r="N1147"/>
      <c r="O1147"/>
      <c r="P1147"/>
      <c r="Q1147"/>
      <c r="R1147"/>
      <c r="S1147"/>
      <c r="T1147"/>
      <c r="U1147"/>
      <c r="V1147"/>
      <c r="W1147"/>
      <c r="X1147"/>
      <c r="Y1147"/>
      <c r="Z1147"/>
      <c r="AC1147"/>
      <c r="AD1147"/>
      <c r="AE1147"/>
      <c r="AF1147"/>
      <c r="AG1147"/>
      <c r="AH1147"/>
    </row>
    <row r="1148" spans="1:34">
      <c r="A1148"/>
      <c r="B1148"/>
      <c r="C1148"/>
      <c r="D1148"/>
      <c r="E1148"/>
      <c r="F1148"/>
      <c r="G1148"/>
      <c r="H1148"/>
      <c r="I1148"/>
      <c r="J1148"/>
      <c r="K1148"/>
      <c r="L1148"/>
      <c r="M1148"/>
      <c r="N1148"/>
      <c r="O1148"/>
      <c r="P1148"/>
      <c r="Q1148"/>
      <c r="R1148"/>
      <c r="S1148"/>
      <c r="T1148"/>
      <c r="U1148"/>
      <c r="V1148"/>
      <c r="W1148"/>
      <c r="X1148"/>
      <c r="Y1148"/>
      <c r="Z1148"/>
      <c r="AC1148"/>
      <c r="AD1148"/>
      <c r="AE1148"/>
      <c r="AF1148"/>
      <c r="AG1148"/>
      <c r="AH1148"/>
    </row>
    <row r="1149" spans="1:34">
      <c r="A1149"/>
      <c r="B1149"/>
      <c r="C1149"/>
      <c r="D1149"/>
      <c r="E1149"/>
      <c r="F1149"/>
      <c r="G1149"/>
      <c r="H1149"/>
      <c r="I1149"/>
      <c r="J1149"/>
      <c r="K1149"/>
      <c r="L1149"/>
      <c r="M1149"/>
      <c r="N1149"/>
      <c r="O1149"/>
      <c r="P1149"/>
      <c r="Q1149"/>
      <c r="R1149"/>
      <c r="S1149"/>
      <c r="T1149"/>
      <c r="U1149"/>
      <c r="V1149"/>
      <c r="W1149"/>
      <c r="X1149"/>
      <c r="Y1149"/>
      <c r="Z1149"/>
      <c r="AC1149"/>
      <c r="AD1149"/>
      <c r="AE1149"/>
      <c r="AF1149"/>
      <c r="AG1149"/>
      <c r="AH1149"/>
    </row>
    <row r="1150" spans="1:34">
      <c r="A1150"/>
      <c r="B1150"/>
      <c r="C1150"/>
      <c r="D1150"/>
      <c r="E1150"/>
      <c r="F1150"/>
      <c r="G1150"/>
      <c r="H1150"/>
      <c r="I1150"/>
      <c r="J1150"/>
      <c r="K1150"/>
      <c r="L1150"/>
      <c r="M1150"/>
      <c r="N1150"/>
      <c r="O1150"/>
      <c r="P1150"/>
      <c r="Q1150"/>
      <c r="R1150"/>
      <c r="S1150"/>
      <c r="T1150"/>
      <c r="U1150"/>
      <c r="V1150"/>
      <c r="W1150"/>
      <c r="X1150"/>
      <c r="Y1150"/>
      <c r="Z1150"/>
      <c r="AC1150"/>
      <c r="AD1150"/>
      <c r="AE1150"/>
      <c r="AF1150"/>
      <c r="AG1150"/>
      <c r="AH1150"/>
    </row>
    <row r="1151" spans="1:34">
      <c r="A1151"/>
      <c r="B1151"/>
      <c r="C1151"/>
      <c r="D1151"/>
      <c r="E1151"/>
      <c r="F1151"/>
      <c r="G1151"/>
      <c r="H1151"/>
      <c r="I1151"/>
      <c r="J1151"/>
      <c r="K1151"/>
      <c r="L1151"/>
      <c r="M1151"/>
      <c r="N1151"/>
      <c r="O1151"/>
      <c r="P1151"/>
      <c r="Q1151"/>
      <c r="R1151"/>
      <c r="S1151"/>
      <c r="T1151"/>
      <c r="U1151"/>
      <c r="V1151"/>
      <c r="W1151"/>
      <c r="X1151"/>
      <c r="Y1151"/>
      <c r="Z1151"/>
      <c r="AC1151"/>
      <c r="AD1151"/>
      <c r="AE1151"/>
      <c r="AF1151"/>
      <c r="AG1151"/>
      <c r="AH1151"/>
    </row>
    <row r="1152" spans="1:34">
      <c r="A1152"/>
      <c r="B1152"/>
      <c r="C1152"/>
      <c r="D1152"/>
      <c r="E1152"/>
      <c r="F1152"/>
      <c r="G1152"/>
      <c r="H1152"/>
      <c r="I1152"/>
      <c r="J1152"/>
      <c r="K1152"/>
      <c r="L1152"/>
      <c r="M1152"/>
      <c r="N1152"/>
      <c r="O1152"/>
      <c r="P1152"/>
      <c r="Q1152"/>
      <c r="R1152"/>
      <c r="S1152"/>
      <c r="T1152"/>
      <c r="U1152"/>
      <c r="V1152"/>
      <c r="W1152"/>
      <c r="X1152"/>
      <c r="Y1152"/>
      <c r="Z1152"/>
      <c r="AC1152"/>
      <c r="AD1152"/>
      <c r="AE1152"/>
      <c r="AF1152"/>
      <c r="AG1152"/>
      <c r="AH1152"/>
    </row>
    <row r="1153" spans="1:34">
      <c r="A1153"/>
      <c r="B1153"/>
      <c r="C1153"/>
      <c r="D1153"/>
      <c r="E1153"/>
      <c r="F1153"/>
      <c r="G1153"/>
      <c r="H1153"/>
      <c r="I1153"/>
      <c r="J1153"/>
      <c r="K1153"/>
      <c r="L1153"/>
      <c r="M1153"/>
      <c r="N1153"/>
      <c r="O1153"/>
      <c r="P1153"/>
      <c r="Q1153"/>
      <c r="R1153"/>
      <c r="S1153"/>
      <c r="T1153"/>
      <c r="U1153"/>
      <c r="V1153"/>
      <c r="W1153"/>
      <c r="X1153"/>
      <c r="Y1153"/>
      <c r="Z1153"/>
      <c r="AC1153"/>
      <c r="AD1153"/>
      <c r="AE1153"/>
      <c r="AF1153"/>
      <c r="AG1153"/>
      <c r="AH1153"/>
    </row>
    <row r="1154" spans="1:34">
      <c r="A1154"/>
      <c r="B1154"/>
      <c r="C1154"/>
      <c r="D1154"/>
      <c r="E1154"/>
      <c r="F1154"/>
      <c r="G1154"/>
      <c r="H1154"/>
      <c r="I1154"/>
      <c r="J1154"/>
      <c r="K1154"/>
      <c r="L1154"/>
      <c r="M1154"/>
      <c r="N1154"/>
      <c r="O1154"/>
      <c r="P1154"/>
      <c r="Q1154"/>
      <c r="R1154"/>
      <c r="S1154"/>
      <c r="T1154"/>
      <c r="U1154"/>
      <c r="V1154"/>
      <c r="W1154"/>
      <c r="X1154"/>
      <c r="Y1154"/>
      <c r="Z1154"/>
      <c r="AC1154"/>
      <c r="AD1154"/>
      <c r="AE1154"/>
      <c r="AF1154"/>
      <c r="AG1154"/>
      <c r="AH1154"/>
    </row>
    <row r="1155" spans="1:34">
      <c r="A1155"/>
      <c r="B1155"/>
      <c r="C1155"/>
      <c r="D1155"/>
      <c r="E1155"/>
      <c r="F1155"/>
      <c r="G1155"/>
      <c r="H1155"/>
      <c r="I1155"/>
      <c r="J1155"/>
      <c r="K1155"/>
      <c r="L1155"/>
      <c r="M1155"/>
      <c r="N1155"/>
      <c r="O1155"/>
      <c r="P1155"/>
      <c r="Q1155"/>
      <c r="R1155"/>
      <c r="S1155"/>
      <c r="T1155"/>
      <c r="U1155"/>
      <c r="V1155"/>
      <c r="W1155"/>
      <c r="X1155"/>
      <c r="Y1155"/>
      <c r="Z1155"/>
      <c r="AC1155"/>
      <c r="AD1155"/>
      <c r="AE1155"/>
      <c r="AF1155"/>
      <c r="AG1155"/>
      <c r="AH1155"/>
    </row>
    <row r="1156" spans="1:34">
      <c r="A1156"/>
      <c r="B1156"/>
      <c r="C1156"/>
      <c r="D1156"/>
      <c r="E1156"/>
      <c r="F1156"/>
      <c r="G1156"/>
      <c r="H1156"/>
      <c r="I1156"/>
      <c r="J1156"/>
      <c r="K1156"/>
      <c r="L1156"/>
      <c r="M1156"/>
      <c r="N1156"/>
      <c r="O1156"/>
      <c r="P1156"/>
      <c r="Q1156"/>
      <c r="R1156"/>
      <c r="S1156"/>
      <c r="T1156"/>
      <c r="U1156"/>
      <c r="V1156"/>
      <c r="W1156"/>
      <c r="X1156"/>
      <c r="Y1156"/>
      <c r="Z1156"/>
      <c r="AC1156"/>
      <c r="AD1156"/>
      <c r="AE1156"/>
      <c r="AF1156"/>
      <c r="AG1156"/>
      <c r="AH1156"/>
    </row>
    <row r="1157" spans="1:34">
      <c r="A1157"/>
      <c r="B1157"/>
      <c r="C1157"/>
      <c r="D1157"/>
      <c r="E1157"/>
      <c r="F1157"/>
      <c r="G1157"/>
      <c r="H1157"/>
      <c r="I1157"/>
      <c r="J1157"/>
      <c r="K1157"/>
      <c r="L1157"/>
      <c r="M1157"/>
      <c r="N1157"/>
      <c r="O1157"/>
      <c r="P1157"/>
      <c r="Q1157"/>
      <c r="R1157"/>
      <c r="S1157"/>
      <c r="T1157"/>
      <c r="U1157"/>
      <c r="V1157"/>
      <c r="W1157"/>
      <c r="X1157"/>
      <c r="Y1157"/>
      <c r="Z1157"/>
      <c r="AC1157"/>
      <c r="AD1157"/>
      <c r="AE1157"/>
      <c r="AF1157"/>
      <c r="AG1157"/>
      <c r="AH1157"/>
    </row>
    <row r="1158" spans="1:34">
      <c r="A1158"/>
      <c r="B1158"/>
      <c r="C1158"/>
      <c r="D1158"/>
      <c r="E1158"/>
      <c r="F1158"/>
      <c r="G1158"/>
      <c r="H1158"/>
      <c r="I1158"/>
      <c r="J1158"/>
      <c r="K1158"/>
      <c r="L1158"/>
      <c r="M1158"/>
      <c r="N1158"/>
      <c r="O1158"/>
      <c r="P1158"/>
      <c r="Q1158"/>
      <c r="R1158"/>
      <c r="S1158"/>
      <c r="T1158"/>
      <c r="U1158"/>
      <c r="V1158"/>
      <c r="W1158"/>
      <c r="X1158"/>
      <c r="Y1158"/>
      <c r="Z1158"/>
      <c r="AC1158"/>
      <c r="AD1158"/>
      <c r="AE1158"/>
      <c r="AF1158"/>
      <c r="AG1158"/>
      <c r="AH1158"/>
    </row>
    <row r="1159" spans="1:34">
      <c r="A1159"/>
      <c r="B1159"/>
      <c r="C1159"/>
      <c r="D1159"/>
      <c r="E1159"/>
      <c r="F1159"/>
      <c r="G1159"/>
      <c r="H1159"/>
      <c r="I1159"/>
      <c r="J1159"/>
      <c r="K1159"/>
      <c r="L1159"/>
      <c r="M1159"/>
      <c r="N1159"/>
      <c r="O1159"/>
      <c r="P1159"/>
      <c r="Q1159"/>
      <c r="R1159"/>
      <c r="S1159"/>
      <c r="T1159"/>
      <c r="U1159"/>
      <c r="V1159"/>
      <c r="W1159"/>
      <c r="X1159"/>
      <c r="Y1159"/>
      <c r="Z1159"/>
      <c r="AC1159"/>
      <c r="AD1159"/>
      <c r="AE1159"/>
      <c r="AF1159"/>
      <c r="AG1159"/>
      <c r="AH1159"/>
    </row>
    <row r="1160" spans="1:34">
      <c r="A1160"/>
      <c r="B1160"/>
      <c r="C1160"/>
      <c r="D1160"/>
      <c r="E1160"/>
      <c r="F1160"/>
      <c r="G1160"/>
      <c r="H1160"/>
      <c r="I1160"/>
      <c r="J1160"/>
      <c r="K1160"/>
      <c r="L1160"/>
      <c r="M1160"/>
      <c r="N1160"/>
      <c r="O1160"/>
      <c r="P1160"/>
      <c r="Q1160"/>
      <c r="R1160"/>
      <c r="S1160"/>
      <c r="T1160"/>
      <c r="U1160"/>
      <c r="V1160"/>
      <c r="W1160"/>
      <c r="X1160"/>
      <c r="Y1160"/>
      <c r="Z1160"/>
      <c r="AC1160"/>
      <c r="AD1160"/>
      <c r="AE1160"/>
      <c r="AF1160"/>
      <c r="AG1160"/>
      <c r="AH1160"/>
    </row>
    <row r="1161" spans="1:34">
      <c r="A1161"/>
      <c r="B1161"/>
      <c r="C1161"/>
      <c r="D1161"/>
      <c r="E1161"/>
      <c r="F1161"/>
      <c r="G1161"/>
      <c r="H1161"/>
      <c r="I1161"/>
      <c r="J1161"/>
      <c r="K1161"/>
      <c r="L1161"/>
      <c r="M1161"/>
      <c r="N1161"/>
      <c r="O1161"/>
      <c r="P1161"/>
      <c r="Q1161"/>
      <c r="R1161"/>
      <c r="S1161"/>
      <c r="T1161"/>
      <c r="U1161"/>
      <c r="V1161"/>
      <c r="W1161"/>
      <c r="X1161"/>
      <c r="Y1161"/>
      <c r="Z1161"/>
      <c r="AC1161"/>
      <c r="AD1161"/>
      <c r="AE1161"/>
      <c r="AF1161"/>
      <c r="AG1161"/>
      <c r="AH1161"/>
    </row>
    <row r="1162" spans="1:34">
      <c r="A1162"/>
      <c r="B1162"/>
      <c r="C1162"/>
      <c r="D1162"/>
      <c r="E1162"/>
      <c r="F1162"/>
      <c r="G1162"/>
      <c r="H1162"/>
      <c r="I1162"/>
      <c r="J1162"/>
      <c r="K1162"/>
      <c r="L1162"/>
      <c r="M1162"/>
      <c r="N1162"/>
      <c r="O1162"/>
      <c r="P1162"/>
      <c r="Q1162"/>
      <c r="R1162"/>
      <c r="S1162"/>
      <c r="T1162"/>
      <c r="U1162"/>
      <c r="V1162"/>
      <c r="W1162"/>
      <c r="X1162"/>
      <c r="Y1162"/>
      <c r="Z1162"/>
      <c r="AC1162"/>
      <c r="AD1162"/>
      <c r="AE1162"/>
      <c r="AF1162"/>
      <c r="AG1162"/>
      <c r="AH1162"/>
    </row>
    <row r="1163" spans="1:34">
      <c r="A1163"/>
      <c r="B1163"/>
      <c r="C1163"/>
      <c r="D1163"/>
      <c r="E1163"/>
      <c r="F1163"/>
      <c r="G1163"/>
      <c r="H1163"/>
      <c r="I1163"/>
      <c r="J1163"/>
      <c r="K1163"/>
      <c r="L1163"/>
      <c r="M1163"/>
      <c r="N1163"/>
      <c r="O1163"/>
      <c r="P1163"/>
      <c r="Q1163"/>
      <c r="R1163"/>
      <c r="S1163"/>
      <c r="T1163"/>
      <c r="U1163"/>
      <c r="V1163"/>
      <c r="W1163"/>
      <c r="X1163"/>
      <c r="Y1163"/>
      <c r="Z1163"/>
      <c r="AC1163"/>
      <c r="AD1163"/>
      <c r="AE1163"/>
      <c r="AF1163"/>
      <c r="AG1163"/>
      <c r="AH1163"/>
    </row>
    <row r="1164" spans="1:34">
      <c r="A1164"/>
      <c r="B1164"/>
      <c r="C1164"/>
      <c r="D1164"/>
      <c r="E1164"/>
      <c r="F1164"/>
      <c r="G1164"/>
      <c r="H1164"/>
      <c r="I1164"/>
      <c r="J1164"/>
      <c r="K1164"/>
      <c r="L1164"/>
      <c r="M1164"/>
      <c r="N1164"/>
      <c r="O1164"/>
      <c r="P1164"/>
      <c r="Q1164"/>
      <c r="R1164"/>
      <c r="S1164"/>
      <c r="T1164"/>
      <c r="U1164"/>
      <c r="V1164"/>
      <c r="W1164"/>
      <c r="X1164"/>
      <c r="Y1164"/>
      <c r="Z1164"/>
      <c r="AC1164"/>
      <c r="AD1164"/>
      <c r="AE1164"/>
      <c r="AF1164"/>
      <c r="AG1164"/>
      <c r="AH1164"/>
    </row>
    <row r="1165" spans="1:34">
      <c r="A1165"/>
      <c r="B1165"/>
      <c r="C1165"/>
      <c r="D1165"/>
      <c r="E1165"/>
      <c r="F1165"/>
      <c r="G1165"/>
      <c r="H1165"/>
      <c r="I1165"/>
      <c r="J1165"/>
      <c r="K1165"/>
      <c r="L1165"/>
      <c r="M1165"/>
      <c r="N1165"/>
      <c r="O1165"/>
      <c r="P1165"/>
      <c r="Q1165"/>
      <c r="R1165"/>
      <c r="S1165"/>
      <c r="T1165"/>
      <c r="U1165"/>
      <c r="V1165"/>
      <c r="W1165"/>
      <c r="X1165"/>
      <c r="Y1165"/>
      <c r="Z1165"/>
      <c r="AC1165"/>
      <c r="AD1165"/>
      <c r="AE1165"/>
      <c r="AF1165"/>
      <c r="AG1165"/>
      <c r="AH1165"/>
    </row>
    <row r="1166" spans="1:34">
      <c r="A1166"/>
      <c r="B1166"/>
      <c r="C1166"/>
      <c r="D1166"/>
      <c r="E1166"/>
      <c r="F1166"/>
      <c r="G1166"/>
      <c r="H1166"/>
      <c r="I1166"/>
      <c r="J1166"/>
      <c r="K1166"/>
      <c r="L1166"/>
      <c r="M1166"/>
      <c r="N1166"/>
      <c r="O1166"/>
      <c r="P1166"/>
      <c r="Q1166"/>
      <c r="R1166"/>
      <c r="S1166"/>
      <c r="T1166"/>
      <c r="U1166"/>
      <c r="V1166"/>
      <c r="W1166"/>
      <c r="X1166"/>
      <c r="Y1166"/>
      <c r="Z1166"/>
      <c r="AC1166"/>
      <c r="AD1166"/>
      <c r="AE1166"/>
      <c r="AF1166"/>
      <c r="AG1166"/>
      <c r="AH1166"/>
    </row>
    <row r="1167" spans="1:34">
      <c r="A1167"/>
      <c r="B1167"/>
      <c r="C1167"/>
      <c r="D1167"/>
      <c r="E1167"/>
      <c r="F1167"/>
      <c r="G1167"/>
      <c r="H1167"/>
      <c r="I1167"/>
      <c r="J1167"/>
      <c r="K1167"/>
      <c r="L1167"/>
      <c r="M1167"/>
      <c r="N1167"/>
      <c r="O1167"/>
      <c r="P1167"/>
      <c r="Q1167"/>
      <c r="R1167"/>
      <c r="S1167"/>
      <c r="T1167"/>
      <c r="U1167"/>
      <c r="V1167"/>
      <c r="W1167"/>
      <c r="X1167"/>
      <c r="Y1167"/>
      <c r="Z1167"/>
      <c r="AC1167"/>
      <c r="AD1167"/>
      <c r="AE1167"/>
      <c r="AF1167"/>
      <c r="AG1167"/>
      <c r="AH1167"/>
    </row>
    <row r="1168" spans="1:34">
      <c r="A1168"/>
      <c r="B1168"/>
      <c r="C1168"/>
      <c r="D1168"/>
      <c r="E1168"/>
      <c r="F1168"/>
      <c r="G1168"/>
      <c r="H1168"/>
      <c r="I1168"/>
      <c r="J1168"/>
      <c r="K1168"/>
      <c r="L1168"/>
      <c r="M1168"/>
      <c r="N1168"/>
      <c r="O1168"/>
      <c r="P1168"/>
      <c r="Q1168"/>
      <c r="R1168"/>
      <c r="S1168"/>
      <c r="T1168"/>
      <c r="U1168"/>
      <c r="V1168"/>
      <c r="W1168"/>
      <c r="X1168"/>
      <c r="Y1168"/>
      <c r="Z1168"/>
      <c r="AC1168"/>
      <c r="AD1168"/>
      <c r="AE1168"/>
      <c r="AF1168"/>
      <c r="AG1168"/>
      <c r="AH1168"/>
    </row>
    <row r="1169" spans="1:34">
      <c r="A1169"/>
      <c r="B1169"/>
      <c r="C1169"/>
      <c r="D1169"/>
      <c r="E1169"/>
      <c r="F1169"/>
      <c r="G1169"/>
      <c r="H1169"/>
      <c r="I1169"/>
      <c r="J1169"/>
      <c r="K1169"/>
      <c r="L1169"/>
      <c r="M1169"/>
      <c r="N1169"/>
      <c r="O1169"/>
      <c r="P1169"/>
      <c r="Q1169"/>
      <c r="R1169"/>
      <c r="S1169"/>
      <c r="T1169"/>
      <c r="U1169"/>
      <c r="V1169"/>
      <c r="W1169"/>
      <c r="X1169"/>
      <c r="Y1169"/>
      <c r="Z1169"/>
      <c r="AC1169"/>
      <c r="AD1169"/>
      <c r="AE1169"/>
      <c r="AF1169"/>
      <c r="AG1169"/>
      <c r="AH1169"/>
    </row>
    <row r="1170" spans="1:34">
      <c r="A1170"/>
      <c r="B1170"/>
      <c r="C1170"/>
      <c r="D1170"/>
      <c r="E1170"/>
      <c r="F1170"/>
      <c r="G1170"/>
      <c r="H1170"/>
      <c r="I1170"/>
      <c r="J1170"/>
      <c r="K1170"/>
      <c r="L1170"/>
      <c r="M1170"/>
      <c r="N1170"/>
      <c r="O1170"/>
      <c r="P1170"/>
      <c r="Q1170"/>
      <c r="R1170"/>
      <c r="S1170"/>
      <c r="T1170"/>
      <c r="U1170"/>
      <c r="V1170"/>
      <c r="W1170"/>
      <c r="X1170"/>
      <c r="Y1170"/>
      <c r="Z1170"/>
      <c r="AC1170"/>
      <c r="AD1170"/>
      <c r="AE1170"/>
      <c r="AF1170"/>
      <c r="AG1170"/>
      <c r="AH1170"/>
    </row>
    <row r="1171" spans="1:34">
      <c r="A1171"/>
      <c r="B1171"/>
      <c r="C1171"/>
      <c r="D1171"/>
      <c r="E1171"/>
      <c r="F1171"/>
      <c r="G1171"/>
      <c r="H1171"/>
      <c r="I1171"/>
      <c r="J1171"/>
      <c r="K1171"/>
      <c r="L1171"/>
      <c r="M1171"/>
      <c r="N1171"/>
      <c r="O1171"/>
      <c r="P1171"/>
      <c r="Q1171"/>
      <c r="R1171"/>
      <c r="S1171"/>
      <c r="T1171"/>
      <c r="U1171"/>
      <c r="V1171"/>
      <c r="W1171"/>
      <c r="X1171"/>
      <c r="Y1171"/>
      <c r="Z1171"/>
      <c r="AC1171"/>
      <c r="AD1171"/>
      <c r="AE1171"/>
      <c r="AF1171"/>
      <c r="AG1171"/>
      <c r="AH1171"/>
    </row>
    <row r="1172" spans="1:34">
      <c r="A1172"/>
      <c r="B1172"/>
      <c r="C1172"/>
      <c r="D1172"/>
      <c r="E1172"/>
      <c r="F1172"/>
      <c r="G1172"/>
      <c r="H1172"/>
      <c r="I1172"/>
      <c r="J1172"/>
      <c r="K1172"/>
      <c r="L1172"/>
      <c r="M1172"/>
      <c r="N1172"/>
      <c r="O1172"/>
      <c r="P1172"/>
      <c r="Q1172"/>
      <c r="R1172"/>
      <c r="S1172"/>
      <c r="T1172"/>
      <c r="U1172"/>
      <c r="V1172"/>
      <c r="W1172"/>
      <c r="X1172"/>
      <c r="Y1172"/>
      <c r="Z1172"/>
      <c r="AC1172"/>
      <c r="AD1172"/>
      <c r="AE1172"/>
      <c r="AF1172"/>
      <c r="AG1172"/>
      <c r="AH1172"/>
    </row>
    <row r="1173" spans="1:34">
      <c r="A1173"/>
      <c r="B1173"/>
      <c r="C1173"/>
      <c r="D1173"/>
      <c r="E1173"/>
      <c r="F1173"/>
      <c r="G1173"/>
      <c r="H1173"/>
      <c r="I1173"/>
      <c r="J1173"/>
      <c r="K1173"/>
      <c r="L1173"/>
      <c r="M1173"/>
      <c r="N1173"/>
      <c r="O1173"/>
      <c r="P1173"/>
      <c r="Q1173"/>
      <c r="R1173"/>
      <c r="S1173"/>
      <c r="T1173"/>
      <c r="U1173"/>
      <c r="V1173"/>
      <c r="W1173"/>
      <c r="X1173"/>
      <c r="Y1173"/>
      <c r="Z1173"/>
      <c r="AC1173"/>
      <c r="AD1173"/>
      <c r="AE1173"/>
      <c r="AF1173"/>
      <c r="AG1173"/>
      <c r="AH1173"/>
    </row>
    <row r="1174" spans="1:34">
      <c r="A1174"/>
      <c r="B1174"/>
      <c r="C1174"/>
      <c r="D1174"/>
      <c r="E1174"/>
      <c r="F1174"/>
      <c r="G1174"/>
      <c r="H1174"/>
      <c r="I1174"/>
      <c r="J1174"/>
      <c r="K1174"/>
      <c r="L1174"/>
      <c r="M1174"/>
      <c r="N1174"/>
      <c r="O1174"/>
      <c r="P1174"/>
      <c r="Q1174"/>
      <c r="R1174"/>
      <c r="S1174"/>
      <c r="T1174"/>
      <c r="U1174"/>
      <c r="V1174"/>
      <c r="W1174"/>
      <c r="X1174"/>
      <c r="Y1174"/>
      <c r="Z1174"/>
      <c r="AC1174"/>
      <c r="AD1174"/>
      <c r="AE1174"/>
      <c r="AF1174"/>
      <c r="AG1174"/>
      <c r="AH1174"/>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t="e">
        <f>AVERAGE(DT!A4:A1004)</f>
        <v>#DIV/0!</v>
      </c>
      <c r="C3" s="59" t="e">
        <f>VAR(DT!A4:A1004)</f>
        <v>#DIV/0!</v>
      </c>
      <c r="D3" s="59" t="e">
        <f>SQRT(C3)</f>
        <v>#DIV/0!</v>
      </c>
      <c r="E3" s="60">
        <f>COUNTA(Data!A4:A1004)</f>
        <v>0</v>
      </c>
      <c r="F3" s="61" t="str">
        <f>VLOOKUP(Read_First!B5,Items!A1:BA50,2,FALSE)</f>
        <v>annoying</v>
      </c>
      <c r="G3" s="61" t="str">
        <f>VLOOKUP(Read_First!B5,Items!A1:BA50,3,FALSE)</f>
        <v>enjoyable</v>
      </c>
      <c r="H3" s="62" t="str">
        <f>VLOOKUP(Read_First!B5,Items!A1:BI50,54,FALSE)</f>
        <v>Attractiveness</v>
      </c>
      <c r="I3" s="122"/>
      <c r="K3" s="9" t="str">
        <f>VLOOKUP(Read_First!B5,Items!A1:BI50,54,FALSE)</f>
        <v>Attractiveness</v>
      </c>
      <c r="L3" s="10" t="e">
        <f>AVERAGE(DT!AC4:AC1004)</f>
        <v>#DIV/0!</v>
      </c>
      <c r="M3" s="6" t="e">
        <f>VAR(DT!AC4:AC1004)</f>
        <v>#DIV/0!</v>
      </c>
      <c r="R3" s="5"/>
    </row>
    <row r="4" spans="1:18">
      <c r="A4" s="2">
        <v>2</v>
      </c>
      <c r="B4" s="3" t="e">
        <f>AVERAGE(DT!B4:B1004)</f>
        <v>#DIV/0!</v>
      </c>
      <c r="C4" s="3" t="e">
        <f>VAR(DT!B4:B1004)</f>
        <v>#DIV/0!</v>
      </c>
      <c r="D4" s="3" t="e">
        <f t="shared" ref="D4:D28" si="0">SQRT(C4)</f>
        <v>#DIV/0!</v>
      </c>
      <c r="E4" s="4">
        <f>COUNTA(Data!B4:B1004)</f>
        <v>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t="e">
        <f>AVERAGE(DT!AD4:AD1004)</f>
        <v>#DIV/0!</v>
      </c>
      <c r="M4" s="6" t="e">
        <f>VAR(DT!AD4:AD1004)</f>
        <v>#DIV/0!</v>
      </c>
    </row>
    <row r="5" spans="1:18">
      <c r="A5" s="2">
        <v>3</v>
      </c>
      <c r="B5" s="3" t="e">
        <f>AVERAGE(DT!C4:C1004)</f>
        <v>#DIV/0!</v>
      </c>
      <c r="C5" s="3" t="e">
        <f>VAR(DT!C4:C1004)</f>
        <v>#DIV/0!</v>
      </c>
      <c r="D5" s="3" t="e">
        <f t="shared" si="0"/>
        <v>#DIV/0!</v>
      </c>
      <c r="E5" s="4">
        <f>COUNTA(Data!C4:C1004)</f>
        <v>0</v>
      </c>
      <c r="F5" s="18" t="str">
        <f>VLOOKUP(Read_First!B5,Items!A1:BA50,6,FALSE)</f>
        <v>creative</v>
      </c>
      <c r="G5" s="18" t="str">
        <f>VLOOKUP(Read_First!B5,Items!A1:BA50,7,FALSE)</f>
        <v>dull</v>
      </c>
      <c r="H5" s="23" t="str">
        <f>VLOOKUP(Read_First!B5,Items!A1:BI50,59,FALSE)</f>
        <v>Novelty</v>
      </c>
      <c r="I5" s="124"/>
      <c r="K5" s="9" t="str">
        <f>VLOOKUP(Read_First!B5,Items!A1:BI50,56,FALSE)</f>
        <v>Efficiency</v>
      </c>
      <c r="L5" s="10" t="e">
        <f>AVERAGE(DT!AE4:AE1004)</f>
        <v>#DIV/0!</v>
      </c>
      <c r="M5" s="6" t="e">
        <f>VAR(DT!AE4:AE1004)</f>
        <v>#DIV/0!</v>
      </c>
    </row>
    <row r="6" spans="1:18">
      <c r="A6" s="2">
        <v>4</v>
      </c>
      <c r="B6" s="3" t="e">
        <f>AVERAGE(DT!D4:D1004)</f>
        <v>#DIV/0!</v>
      </c>
      <c r="C6" s="3" t="e">
        <f>VAR(DT!D4:D1004)</f>
        <v>#DIV/0!</v>
      </c>
      <c r="D6" s="3" t="e">
        <f t="shared" si="0"/>
        <v>#DIV/0!</v>
      </c>
      <c r="E6" s="4">
        <f>COUNTA(Data!D4:D1004)</f>
        <v>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t="e">
        <f>AVERAGE(DT!AF4:AF1004)</f>
        <v>#DIV/0!</v>
      </c>
      <c r="M6" s="6" t="e">
        <f>VAR(DT!AF4:AF1004)</f>
        <v>#DIV/0!</v>
      </c>
    </row>
    <row r="7" spans="1:18">
      <c r="A7" s="2">
        <v>5</v>
      </c>
      <c r="B7" s="3" t="e">
        <f>AVERAGE(DT!E4:E1004)</f>
        <v>#DIV/0!</v>
      </c>
      <c r="C7" s="3" t="e">
        <f>VAR(DT!E4:E1004)</f>
        <v>#DIV/0!</v>
      </c>
      <c r="D7" s="3" t="e">
        <f t="shared" si="0"/>
        <v>#DIV/0!</v>
      </c>
      <c r="E7" s="4">
        <f>COUNTA(Data!E4:E1004)</f>
        <v>0</v>
      </c>
      <c r="F7" s="18" t="str">
        <f>VLOOKUP(Read_First!B5,Items!A1:BA50,10,FALSE)</f>
        <v>valuable</v>
      </c>
      <c r="G7" s="18" t="str">
        <f>VLOOKUP(Read_First!B5,Items!A1:BA50,11,FALSE)</f>
        <v>inferior</v>
      </c>
      <c r="H7" s="24" t="str">
        <f>VLOOKUP(Read_First!B5,Items!A1:BI50,58,FALSE)</f>
        <v>Stimulation</v>
      </c>
      <c r="I7" s="125"/>
      <c r="K7" s="11" t="str">
        <f>VLOOKUP(Read_First!B5,Items!A1:BI50,58,FALSE)</f>
        <v>Stimulation</v>
      </c>
      <c r="L7" s="10" t="e">
        <f>AVERAGE(DT!AG4:AG1004)</f>
        <v>#DIV/0!</v>
      </c>
      <c r="M7" s="6" t="e">
        <f>VAR(DT!AG4:AG1004)</f>
        <v>#DIV/0!</v>
      </c>
    </row>
    <row r="8" spans="1:18">
      <c r="A8" s="2">
        <v>6</v>
      </c>
      <c r="B8" s="3" t="e">
        <f>AVERAGE(DT!F4:F1004)</f>
        <v>#DIV/0!</v>
      </c>
      <c r="C8" s="3" t="e">
        <f>VAR(DT!F4:F1004)</f>
        <v>#DIV/0!</v>
      </c>
      <c r="D8" s="3" t="e">
        <f t="shared" si="0"/>
        <v>#DIV/0!</v>
      </c>
      <c r="E8" s="4">
        <f>COUNTA(Data!F4:F1004)</f>
        <v>0</v>
      </c>
      <c r="F8" s="18" t="str">
        <f>VLOOKUP(Read_First!B5,Items!A1:BA50,12,FALSE)</f>
        <v>boring</v>
      </c>
      <c r="G8" s="18" t="str">
        <f>VLOOKUP(Read_First!B5,Items!A1:BA50,13,FALSE)</f>
        <v>exciting</v>
      </c>
      <c r="H8" s="24" t="str">
        <f>VLOOKUP(Read_First!B5,Items!A1:BI50,58,FALSE)</f>
        <v>Stimulation</v>
      </c>
      <c r="I8" s="125"/>
      <c r="K8" s="9" t="str">
        <f>VLOOKUP(Read_First!B5,Items!A1:BI50,59,FALSE)</f>
        <v>Novelty</v>
      </c>
      <c r="L8" s="10" t="e">
        <f>AVERAGE(DT!AH4:AH1004)</f>
        <v>#DIV/0!</v>
      </c>
      <c r="M8" s="6" t="e">
        <f>VAR(DT!AH4:AH1004)</f>
        <v>#DIV/0!</v>
      </c>
    </row>
    <row r="9" spans="1:18">
      <c r="A9" s="2">
        <v>7</v>
      </c>
      <c r="B9" s="3" t="e">
        <f>AVERAGE(DT!G4:G1004)</f>
        <v>#DIV/0!</v>
      </c>
      <c r="C9" s="3" t="e">
        <f>VAR(DT!G4:G1004)</f>
        <v>#DIV/0!</v>
      </c>
      <c r="D9" s="3" t="e">
        <f t="shared" si="0"/>
        <v>#DIV/0!</v>
      </c>
      <c r="E9" s="4">
        <f>COUNTA(Data!G4:G1004)</f>
        <v>0</v>
      </c>
      <c r="F9" s="18" t="str">
        <f>VLOOKUP(Read_First!B5,Items!A1:BA50,14,FALSE)</f>
        <v>not interesting</v>
      </c>
      <c r="G9" s="18" t="str">
        <f>VLOOKUP(Read_First!B5,Items!A1:BA50,15,FALSE)</f>
        <v>interesting</v>
      </c>
      <c r="H9" s="24" t="str">
        <f>VLOOKUP(Read_First!B5,Items!A1:BI50,58,FALSE)</f>
        <v>Stimulation</v>
      </c>
      <c r="I9" s="125"/>
    </row>
    <row r="10" spans="1:18">
      <c r="A10" s="2">
        <v>8</v>
      </c>
      <c r="B10" s="3" t="e">
        <f>AVERAGE(DT!H4:H1004)</f>
        <v>#DIV/0!</v>
      </c>
      <c r="C10" s="3" t="e">
        <f>VAR(DT!H4:H1004)</f>
        <v>#DIV/0!</v>
      </c>
      <c r="D10" s="3" t="e">
        <f t="shared" si="0"/>
        <v>#DIV/0!</v>
      </c>
      <c r="E10" s="4">
        <f>COUNTA(Data!H4:H1004)</f>
        <v>0</v>
      </c>
      <c r="F10" s="18" t="str">
        <f>VLOOKUP(Read_First!B5,Items!A1:BA50,16,FALSE)</f>
        <v>unpredictable</v>
      </c>
      <c r="G10" s="18" t="str">
        <f>VLOOKUP(Read_First!B5,Items!A1:BA50,17,FALSE)</f>
        <v>predictable</v>
      </c>
      <c r="H10" s="23" t="str">
        <f>VLOOKUP(Read_First!B5,Items!A1:BI50,57,FALSE)</f>
        <v>Dependability</v>
      </c>
      <c r="I10" s="127"/>
    </row>
    <row r="11" spans="1:18">
      <c r="A11" s="2">
        <v>9</v>
      </c>
      <c r="B11" s="3" t="e">
        <f>AVERAGE(DT!I4:I1004)</f>
        <v>#DIV/0!</v>
      </c>
      <c r="C11" s="3" t="e">
        <f>VAR(DT!I4:I1004)</f>
        <v>#DIV/0!</v>
      </c>
      <c r="D11" s="3" t="e">
        <f t="shared" si="0"/>
        <v>#DIV/0!</v>
      </c>
      <c r="E11" s="4">
        <f>COUNTA(Data!I4:I1004)</f>
        <v>0</v>
      </c>
      <c r="F11" s="18" t="str">
        <f>VLOOKUP(Read_First!B5,Items!A1:BA50,18,FALSE)</f>
        <v>fast</v>
      </c>
      <c r="G11" s="18" t="str">
        <f>VLOOKUP(Read_First!B5,Items!A1:BA50,19,FALSE)</f>
        <v>slow</v>
      </c>
      <c r="H11" s="23" t="str">
        <f>VLOOKUP(Read_First!B5,Items!A1:BI50,56,FALSE)</f>
        <v>Efficiency</v>
      </c>
      <c r="I11" s="126"/>
    </row>
    <row r="12" spans="1:18">
      <c r="A12" s="2">
        <v>10</v>
      </c>
      <c r="B12" s="3" t="e">
        <f>AVERAGE(DT!J4:J1004)</f>
        <v>#DIV/0!</v>
      </c>
      <c r="C12" s="3" t="e">
        <f>VAR(DT!J4:J1004)</f>
        <v>#DIV/0!</v>
      </c>
      <c r="D12" s="3" t="e">
        <f t="shared" si="0"/>
        <v>#DIV/0!</v>
      </c>
      <c r="E12" s="4">
        <f>COUNTA(Data!J4:J1004)</f>
        <v>0</v>
      </c>
      <c r="F12" s="18" t="str">
        <f>VLOOKUP(Read_First!B5,Items!A1:BA50,20,FALSE)</f>
        <v>inventive</v>
      </c>
      <c r="G12" s="18" t="str">
        <f>VLOOKUP(Read_First!B5,Items!A1:BA50,21,FALSE)</f>
        <v>conventional</v>
      </c>
      <c r="H12" s="23" t="str">
        <f>VLOOKUP(Read_First!B5,Items!A1:BI50,59,FALSE)</f>
        <v>Novelty</v>
      </c>
      <c r="I12" s="124"/>
    </row>
    <row r="13" spans="1:18">
      <c r="A13" s="2">
        <v>11</v>
      </c>
      <c r="B13" s="3" t="e">
        <f>AVERAGE(DT!K4:K1004)</f>
        <v>#DIV/0!</v>
      </c>
      <c r="C13" s="3" t="e">
        <f>VAR(DT!K4:K1004)</f>
        <v>#DIV/0!</v>
      </c>
      <c r="D13" s="3" t="e">
        <f t="shared" si="0"/>
        <v>#DIV/0!</v>
      </c>
      <c r="E13" s="4">
        <f>COUNTA(Data!K4:K1004)</f>
        <v>0</v>
      </c>
      <c r="F13" s="18" t="str">
        <f>VLOOKUP(Read_First!B5,Items!A1:BA50,22,FALSE)</f>
        <v>obstructive</v>
      </c>
      <c r="G13" s="18" t="str">
        <f>VLOOKUP(Read_First!B5,Items!A1:BA50,23,FALSE)</f>
        <v>supportive</v>
      </c>
      <c r="H13" s="23" t="str">
        <f>VLOOKUP(Read_First!B5,Items!A1:BI50,57,FALSE)</f>
        <v>Dependability</v>
      </c>
      <c r="I13" s="127"/>
    </row>
    <row r="14" spans="1:18">
      <c r="A14" s="2">
        <v>12</v>
      </c>
      <c r="B14" s="3" t="e">
        <f>AVERAGE(DT!L4:L1004)</f>
        <v>#DIV/0!</v>
      </c>
      <c r="C14" s="3" t="e">
        <f>VAR(DT!L4:L1004)</f>
        <v>#DIV/0!</v>
      </c>
      <c r="D14" s="3" t="e">
        <f t="shared" si="0"/>
        <v>#DIV/0!</v>
      </c>
      <c r="E14" s="4">
        <f>COUNTA(Data!L4:L1004)</f>
        <v>0</v>
      </c>
      <c r="F14" s="18" t="str">
        <f>VLOOKUP(Read_First!B5,Items!A1:BA50,24,FALSE)</f>
        <v>good</v>
      </c>
      <c r="G14" s="18" t="str">
        <f>VLOOKUP(Read_First!B5,Items!A1:BA50,25,FALSE)</f>
        <v>bad</v>
      </c>
      <c r="H14" s="23" t="str">
        <f>VLOOKUP(Read_First!B5,Items!A1:BI50,54,FALSE)</f>
        <v>Attractiveness</v>
      </c>
      <c r="I14" s="123"/>
    </row>
    <row r="15" spans="1:18">
      <c r="A15" s="2">
        <v>13</v>
      </c>
      <c r="B15" s="3" t="e">
        <f>AVERAGE(DT!M4:M1004)</f>
        <v>#DIV/0!</v>
      </c>
      <c r="C15" s="3" t="e">
        <f>VAR(DT!M4:M1004)</f>
        <v>#DIV/0!</v>
      </c>
      <c r="D15" s="3" t="e">
        <f t="shared" si="0"/>
        <v>#DIV/0!</v>
      </c>
      <c r="E15" s="4">
        <f>COUNTA(Data!M4:M1004)</f>
        <v>0</v>
      </c>
      <c r="F15" s="18" t="str">
        <f>VLOOKUP(Read_First!B5,Items!A1:BA50,26,FALSE)</f>
        <v>complicated</v>
      </c>
      <c r="G15" s="18" t="str">
        <f>VLOOKUP(Read_First!B5,Items!A1:BA50,27,FALSE)</f>
        <v>easy</v>
      </c>
      <c r="H15" s="23" t="str">
        <f>VLOOKUP(Read_First!B5,Items!A1:BI50,55,FALSE)</f>
        <v>Perspicuity</v>
      </c>
      <c r="I15" s="8"/>
    </row>
    <row r="16" spans="1:18">
      <c r="A16" s="2">
        <v>14</v>
      </c>
      <c r="B16" s="3" t="e">
        <f>AVERAGE(DT!N4:N1004)</f>
        <v>#DIV/0!</v>
      </c>
      <c r="C16" s="3" t="e">
        <f>VAR(DT!N4:N1004)</f>
        <v>#DIV/0!</v>
      </c>
      <c r="D16" s="3" t="e">
        <f t="shared" si="0"/>
        <v>#DIV/0!</v>
      </c>
      <c r="E16" s="4">
        <f>COUNTA(Data!N4:N1004)</f>
        <v>0</v>
      </c>
      <c r="F16" s="18" t="str">
        <f>VLOOKUP(Read_First!B5,Items!A1:BA50,28,FALSE)</f>
        <v>unlikable</v>
      </c>
      <c r="G16" s="18" t="str">
        <f>VLOOKUP(Read_First!B5,Items!A1:BA50,29,FALSE)</f>
        <v>pleasing</v>
      </c>
      <c r="H16" s="23" t="str">
        <f>VLOOKUP(Read_First!B5,Items!A1:BI50,54,FALSE)</f>
        <v>Attractiveness</v>
      </c>
      <c r="I16" s="123"/>
    </row>
    <row r="17" spans="1:9">
      <c r="A17" s="2">
        <v>15</v>
      </c>
      <c r="B17" s="3" t="e">
        <f>AVERAGE(DT!O4:O1004)</f>
        <v>#DIV/0!</v>
      </c>
      <c r="C17" s="3" t="e">
        <f>VAR(DT!O4:O1004)</f>
        <v>#DIV/0!</v>
      </c>
      <c r="D17" s="3" t="e">
        <f t="shared" si="0"/>
        <v>#DIV/0!</v>
      </c>
      <c r="E17" s="4">
        <f>COUNTA(Data!O4:O1004)</f>
        <v>0</v>
      </c>
      <c r="F17" s="18" t="str">
        <f>VLOOKUP(Read_First!B5,Items!A1:BA50,30,FALSE)</f>
        <v>usual</v>
      </c>
      <c r="G17" s="18" t="str">
        <f>VLOOKUP(Read_First!B5,Items!A1:BA50,31,FALSE)</f>
        <v>leading edge</v>
      </c>
      <c r="H17" s="23" t="str">
        <f>VLOOKUP(Read_First!B5,Items!A1:BI50,59,FALSE)</f>
        <v>Novelty</v>
      </c>
      <c r="I17" s="124"/>
    </row>
    <row r="18" spans="1:9">
      <c r="A18" s="2">
        <v>16</v>
      </c>
      <c r="B18" s="3" t="e">
        <f>AVERAGE(DT!P4:P1004)</f>
        <v>#DIV/0!</v>
      </c>
      <c r="C18" s="3" t="e">
        <f>VAR(DT!P4:P1004)</f>
        <v>#DIV/0!</v>
      </c>
      <c r="D18" s="3" t="e">
        <f t="shared" si="0"/>
        <v>#DIV/0!</v>
      </c>
      <c r="E18" s="4">
        <f>COUNTA(Data!P4:P1004)</f>
        <v>0</v>
      </c>
      <c r="F18" s="18" t="str">
        <f>VLOOKUP(Read_First!B5,Items!A1:BA50,32,FALSE)</f>
        <v>unpleasant</v>
      </c>
      <c r="G18" s="18" t="str">
        <f>VLOOKUP(Read_First!B5,Items!A1:BA50,33,FALSE)</f>
        <v>pleasant</v>
      </c>
      <c r="H18" s="23" t="str">
        <f>VLOOKUP(Read_First!B5,Items!A1:BI50,54,FALSE)</f>
        <v>Attractiveness</v>
      </c>
      <c r="I18" s="123"/>
    </row>
    <row r="19" spans="1:9">
      <c r="A19" s="2">
        <v>17</v>
      </c>
      <c r="B19" s="3" t="e">
        <f>AVERAGE(DT!Q4:Q1004)</f>
        <v>#DIV/0!</v>
      </c>
      <c r="C19" s="3" t="e">
        <f>VAR(DT!Q4:Q1004)</f>
        <v>#DIV/0!</v>
      </c>
      <c r="D19" s="3" t="e">
        <f t="shared" si="0"/>
        <v>#DIV/0!</v>
      </c>
      <c r="E19" s="4">
        <f>COUNTA(Data!Q4:Q1004)</f>
        <v>0</v>
      </c>
      <c r="F19" s="18" t="str">
        <f>VLOOKUP(Read_First!B5,Items!A1:BA50,34,FALSE)</f>
        <v>secure</v>
      </c>
      <c r="G19" s="18" t="str">
        <f>VLOOKUP(Read_First!B5,Items!A1:BA50,35,FALSE)</f>
        <v>not secure</v>
      </c>
      <c r="H19" s="23" t="str">
        <f>VLOOKUP(Read_First!B5,Items!A1:BI50,57,FALSE)</f>
        <v>Dependability</v>
      </c>
      <c r="I19" s="127"/>
    </row>
    <row r="20" spans="1:9">
      <c r="A20" s="2">
        <v>18</v>
      </c>
      <c r="B20" s="3" t="e">
        <f>AVERAGE(DT!R4:R1004)</f>
        <v>#DIV/0!</v>
      </c>
      <c r="C20" s="3" t="e">
        <f>VAR(DT!R4:R1004)</f>
        <v>#DIV/0!</v>
      </c>
      <c r="D20" s="3" t="e">
        <f t="shared" si="0"/>
        <v>#DIV/0!</v>
      </c>
      <c r="E20" s="4">
        <f>COUNTA(Data!R4:R1004)</f>
        <v>0</v>
      </c>
      <c r="F20" s="18" t="str">
        <f>VLOOKUP(Read_First!B5,Items!A1:BA50,36,FALSE)</f>
        <v>motivating</v>
      </c>
      <c r="G20" s="18" t="str">
        <f>VLOOKUP(Read_First!B5,Items!A1:BA50,37,FALSE)</f>
        <v>demotivating</v>
      </c>
      <c r="H20" s="24" t="str">
        <f>VLOOKUP(Read_First!B5,Items!A1:BI50,58,FALSE)</f>
        <v>Stimulation</v>
      </c>
      <c r="I20" s="125"/>
    </row>
    <row r="21" spans="1:9">
      <c r="A21" s="2">
        <v>19</v>
      </c>
      <c r="B21" s="3" t="e">
        <f>AVERAGE(DT!S4:S1004)</f>
        <v>#DIV/0!</v>
      </c>
      <c r="C21" s="3" t="e">
        <f>VAR(DT!S4:S1004)</f>
        <v>#DIV/0!</v>
      </c>
      <c r="D21" s="3" t="e">
        <f t="shared" si="0"/>
        <v>#DIV/0!</v>
      </c>
      <c r="E21" s="4">
        <f>COUNTA(Data!S4:S1004)</f>
        <v>0</v>
      </c>
      <c r="F21" s="18" t="str">
        <f>VLOOKUP(Read_First!B5,Items!A1:BA50,38,FALSE)</f>
        <v>meets expectations</v>
      </c>
      <c r="G21" s="18" t="str">
        <f>VLOOKUP(Read_First!B5,Items!A1:BA50,39,FALSE)</f>
        <v>does not meet expectations</v>
      </c>
      <c r="H21" s="23" t="str">
        <f>VLOOKUP(Read_First!B5,Items!A1:BI50,57,FALSE)</f>
        <v>Dependability</v>
      </c>
      <c r="I21" s="127"/>
    </row>
    <row r="22" spans="1:9">
      <c r="A22" s="2">
        <v>20</v>
      </c>
      <c r="B22" s="3" t="e">
        <f>AVERAGE(DT!T4:T1004)</f>
        <v>#DIV/0!</v>
      </c>
      <c r="C22" s="3" t="e">
        <f>VAR(DT!T4:T1004)</f>
        <v>#DIV/0!</v>
      </c>
      <c r="D22" s="3" t="e">
        <f t="shared" si="0"/>
        <v>#DIV/0!</v>
      </c>
      <c r="E22" s="4">
        <f>COUNTA(Data!T4:T1004)</f>
        <v>0</v>
      </c>
      <c r="F22" s="18" t="str">
        <f>VLOOKUP(Read_First!B5,Items!A1:BA50,40,FALSE)</f>
        <v>inefficient</v>
      </c>
      <c r="G22" s="18" t="str">
        <f>VLOOKUP(Read_First!B5,Items!A1:BA50,41,FALSE)</f>
        <v>efficient</v>
      </c>
      <c r="H22" s="23" t="str">
        <f>VLOOKUP(Read_First!B5,Items!A1:BI50,56,FALSE)</f>
        <v>Efficiency</v>
      </c>
      <c r="I22" s="126"/>
    </row>
    <row r="23" spans="1:9">
      <c r="A23" s="2">
        <v>21</v>
      </c>
      <c r="B23" s="3" t="e">
        <f>AVERAGE(DT!U4:U1004)</f>
        <v>#DIV/0!</v>
      </c>
      <c r="C23" s="3" t="e">
        <f>VAR(DT!U4:U1004)</f>
        <v>#DIV/0!</v>
      </c>
      <c r="D23" s="3" t="e">
        <f t="shared" si="0"/>
        <v>#DIV/0!</v>
      </c>
      <c r="E23" s="4">
        <f>COUNTA(Data!U4:U1004)</f>
        <v>0</v>
      </c>
      <c r="F23" s="18" t="str">
        <f>VLOOKUP(Read_First!B5,Items!A1:BA50,42,FALSE)</f>
        <v>clear</v>
      </c>
      <c r="G23" s="18" t="str">
        <f>VLOOKUP(Read_First!B5,Items!A1:BA50,43,FALSE)</f>
        <v>confusing</v>
      </c>
      <c r="H23" s="23" t="str">
        <f>VLOOKUP(Read_First!B5,Items!A1:BI50,55,FALSE)</f>
        <v>Perspicuity</v>
      </c>
      <c r="I23" s="8"/>
    </row>
    <row r="24" spans="1:9">
      <c r="A24" s="2">
        <v>22</v>
      </c>
      <c r="B24" s="3" t="e">
        <f>AVERAGE(DT!V4:V1004)</f>
        <v>#DIV/0!</v>
      </c>
      <c r="C24" s="3" t="e">
        <f>VAR(DT!V4:V1004)</f>
        <v>#DIV/0!</v>
      </c>
      <c r="D24" s="3" t="e">
        <f t="shared" si="0"/>
        <v>#DIV/0!</v>
      </c>
      <c r="E24" s="4">
        <f>COUNTA(Data!V4:V1004)</f>
        <v>0</v>
      </c>
      <c r="F24" s="18" t="str">
        <f>VLOOKUP(Read_First!B5,Items!A1:BA50,44,FALSE)</f>
        <v>impractical</v>
      </c>
      <c r="G24" s="18" t="str">
        <f>VLOOKUP(Read_First!B5,Items!A1:BA50,45,FALSE)</f>
        <v>practical</v>
      </c>
      <c r="H24" s="23" t="str">
        <f>VLOOKUP(Read_First!B5,Items!A1:BI50,56,FALSE)</f>
        <v>Efficiency</v>
      </c>
      <c r="I24" s="126"/>
    </row>
    <row r="25" spans="1:9">
      <c r="A25" s="2">
        <v>23</v>
      </c>
      <c r="B25" s="3" t="e">
        <f>AVERAGE(DT!W4:W1004)</f>
        <v>#DIV/0!</v>
      </c>
      <c r="C25" s="3" t="e">
        <f>VAR(DT!W4:W1004)</f>
        <v>#DIV/0!</v>
      </c>
      <c r="D25" s="3" t="e">
        <f t="shared" si="0"/>
        <v>#DIV/0!</v>
      </c>
      <c r="E25" s="4">
        <f>COUNTA(Data!W4:W1004)</f>
        <v>0</v>
      </c>
      <c r="F25" s="18" t="str">
        <f>VLOOKUP(Read_First!B5,Items!A1:BA50,46,FALSE)</f>
        <v>organized</v>
      </c>
      <c r="G25" s="18" t="str">
        <f>VLOOKUP(Read_First!B5,Items!A1:BA50,47,FALSE)</f>
        <v>cluttered</v>
      </c>
      <c r="H25" s="23" t="str">
        <f>VLOOKUP(Read_First!B5,Items!A1:BI50,56,FALSE)</f>
        <v>Efficiency</v>
      </c>
      <c r="I25" s="126"/>
    </row>
    <row r="26" spans="1:9">
      <c r="A26" s="2">
        <v>24</v>
      </c>
      <c r="B26" s="3" t="e">
        <f>AVERAGE(DT!X4:X1004)</f>
        <v>#DIV/0!</v>
      </c>
      <c r="C26" s="3" t="e">
        <f>VAR(DT!X4:X1004)</f>
        <v>#DIV/0!</v>
      </c>
      <c r="D26" s="3" t="e">
        <f t="shared" si="0"/>
        <v>#DIV/0!</v>
      </c>
      <c r="E26" s="4">
        <f>COUNTA(Data!X4:X1004)</f>
        <v>0</v>
      </c>
      <c r="F26" s="18" t="str">
        <f>VLOOKUP(Read_First!B5,Items!A1:BA50,48,FALSE)</f>
        <v>attractive</v>
      </c>
      <c r="G26" s="18" t="str">
        <f>VLOOKUP(Read_First!B5,Items!A1:BA50,49,FALSE)</f>
        <v>unattractive</v>
      </c>
      <c r="H26" s="23" t="str">
        <f>VLOOKUP(Read_First!B5,Items!A1:BI50,54,FALSE)</f>
        <v>Attractiveness</v>
      </c>
      <c r="I26" s="123"/>
    </row>
    <row r="27" spans="1:9">
      <c r="A27" s="2">
        <v>25</v>
      </c>
      <c r="B27" s="3" t="e">
        <f>AVERAGE(DT!Y4:Y1004)</f>
        <v>#DIV/0!</v>
      </c>
      <c r="C27" s="3" t="e">
        <f>VAR(DT!Y4:Y1004)</f>
        <v>#DIV/0!</v>
      </c>
      <c r="D27" s="3" t="e">
        <f t="shared" si="0"/>
        <v>#DIV/0!</v>
      </c>
      <c r="E27" s="4">
        <f>COUNTA(Data!Y4:Y1004)</f>
        <v>0</v>
      </c>
      <c r="F27" s="18" t="str">
        <f>VLOOKUP(Read_First!B5,Items!A1:BA50,50,FALSE)</f>
        <v>friendly</v>
      </c>
      <c r="G27" s="18" t="str">
        <f>VLOOKUP(Read_First!B5,Items!A1:BA50,51,FALSE)</f>
        <v>unfriendly</v>
      </c>
      <c r="H27" s="23" t="str">
        <f>VLOOKUP(Read_First!B5,Items!A1:BI50,54,FALSE)</f>
        <v>Attractiveness</v>
      </c>
      <c r="I27" s="123"/>
    </row>
    <row r="28" spans="1:9">
      <c r="A28" s="2">
        <v>26</v>
      </c>
      <c r="B28" s="3" t="e">
        <f>AVERAGE(DT!Z4:Z1004)</f>
        <v>#DIV/0!</v>
      </c>
      <c r="C28" s="3" t="e">
        <f>VAR(DT!Z4:Z1004)</f>
        <v>#DIV/0!</v>
      </c>
      <c r="D28" s="3" t="e">
        <f t="shared" si="0"/>
        <v>#DIV/0!</v>
      </c>
      <c r="E28" s="4">
        <f>COUNTA(Data!Z4:Z1004)</f>
        <v>0</v>
      </c>
      <c r="F28" s="18" t="str">
        <f>VLOOKUP(Read_First!B5,Items!A1:BA50,52,FALSE)</f>
        <v>conservative</v>
      </c>
      <c r="G28" s="18" t="str">
        <f>VLOOKUP(Read_First!B5,Items!A1:BA50,53,FALSE)</f>
        <v>innovative</v>
      </c>
      <c r="H28" s="23" t="str">
        <f>VLOOKUP(Read_First!B5,Items!A1:BI50,59,FALSE)</f>
        <v>Novelty</v>
      </c>
      <c r="I28" s="124"/>
    </row>
    <row r="39" spans="11:15">
      <c r="K39" s="150" t="s">
        <v>820</v>
      </c>
      <c r="L39" s="150"/>
    </row>
    <row r="40" spans="11:15">
      <c r="K40" s="35" t="str">
        <f>VLOOKUP(Read_First!B5,Items!A1:BI50,54,FALSE)</f>
        <v>Attractiveness</v>
      </c>
      <c r="L40" s="36" t="e">
        <f>AVERAGE(DT!AC4:AC1004)</f>
        <v>#DIV/0!</v>
      </c>
    </row>
    <row r="41" spans="11:15">
      <c r="K41" s="1" t="str">
        <f>VLOOKUP(Read_First!B5,Items!A1:BI50,60,FALSE)</f>
        <v>Pragmatic Quality</v>
      </c>
      <c r="L41" s="37" t="e">
        <f>(L4+L5+L6)/3</f>
        <v>#DIV/0!</v>
      </c>
    </row>
    <row r="42" spans="11:15">
      <c r="K42" s="1" t="str">
        <f>VLOOKUP(Read_First!B5,Items!A1:BI50,61,FALSE)</f>
        <v>Hedonic Quality</v>
      </c>
      <c r="L42" s="37" t="e">
        <f>(L7+L8)/2</f>
        <v>#DIV/0!</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t="e">
        <f>Results!B3</f>
        <v>#DIV/0!</v>
      </c>
      <c r="C5" s="71" t="e">
        <f>Results!D3</f>
        <v>#DIV/0!</v>
      </c>
      <c r="D5" s="60">
        <f>Results!E3</f>
        <v>0</v>
      </c>
      <c r="E5" s="71" t="e">
        <f t="shared" ref="E5:E24" si="0">CONFIDENCE(0.05, C5, D5)</f>
        <v>#DIV/0!</v>
      </c>
      <c r="F5" s="71" t="e">
        <f t="shared" ref="F5:F24" si="1">B5-E5</f>
        <v>#DIV/0!</v>
      </c>
      <c r="G5" s="71" t="e">
        <f t="shared" ref="G5:G24" si="2">B5+E5</f>
        <v>#DIV/0!</v>
      </c>
      <c r="I5" s="73" t="str">
        <f>VLOOKUP(Read_First!B5,Items!A1:BI50,54,FALSE)</f>
        <v>Attractiveness</v>
      </c>
      <c r="J5" s="71" t="e">
        <f>AVERAGE(DT!AC4:AC1004)</f>
        <v>#DIV/0!</v>
      </c>
      <c r="K5" s="71" t="e">
        <f>STDEV(DT!AC4:AC1004)</f>
        <v>#DIV/0!</v>
      </c>
      <c r="L5" s="60">
        <f>MAX(D5:D24)</f>
        <v>0</v>
      </c>
      <c r="M5" s="71" t="e">
        <f>CONFIDENCE(0.05, K5, L5)</f>
        <v>#DIV/0!</v>
      </c>
      <c r="N5" s="71" t="e">
        <f t="shared" ref="N5:N10" si="3">J5-M5</f>
        <v>#DIV/0!</v>
      </c>
      <c r="O5" s="71" t="e">
        <f t="shared" ref="O5:O10" si="4">J5+M5</f>
        <v>#DIV/0!</v>
      </c>
    </row>
    <row r="6" spans="1:15">
      <c r="A6" s="12">
        <v>2</v>
      </c>
      <c r="B6" s="10" t="e">
        <f>Results!B4</f>
        <v>#DIV/0!</v>
      </c>
      <c r="C6" s="10" t="e">
        <f>Results!D4</f>
        <v>#DIV/0!</v>
      </c>
      <c r="D6" s="4">
        <f>Results!E4</f>
        <v>0</v>
      </c>
      <c r="E6" s="10" t="e">
        <f t="shared" si="0"/>
        <v>#DIV/0!</v>
      </c>
      <c r="F6" s="10" t="e">
        <f t="shared" si="1"/>
        <v>#DIV/0!</v>
      </c>
      <c r="G6" s="10" t="e">
        <f t="shared" si="2"/>
        <v>#DIV/0!</v>
      </c>
      <c r="I6" s="9" t="str">
        <f>VLOOKUP(Read_First!B5,Items!A1:BI50,55,FALSE)</f>
        <v>Perspicuity</v>
      </c>
      <c r="J6" s="10" t="e">
        <f>AVERAGE(DT!AD4:AD1004)</f>
        <v>#DIV/0!</v>
      </c>
      <c r="K6" s="10" t="e">
        <f>STDEV(DT!AD4:AD1004)</f>
        <v>#DIV/0!</v>
      </c>
      <c r="L6" s="4">
        <f>L5</f>
        <v>0</v>
      </c>
      <c r="M6" s="10" t="e">
        <f t="shared" ref="M6:M10" si="5">CONFIDENCE(0.05, K6, L6)</f>
        <v>#DIV/0!</v>
      </c>
      <c r="N6" s="10" t="e">
        <f t="shared" si="3"/>
        <v>#DIV/0!</v>
      </c>
      <c r="O6" s="10" t="e">
        <f t="shared" si="4"/>
        <v>#DIV/0!</v>
      </c>
    </row>
    <row r="7" spans="1:15">
      <c r="A7" s="12">
        <v>3</v>
      </c>
      <c r="B7" s="10" t="e">
        <f>Results!B5</f>
        <v>#DIV/0!</v>
      </c>
      <c r="C7" s="10" t="e">
        <f>Results!D5</f>
        <v>#DIV/0!</v>
      </c>
      <c r="D7" s="4">
        <f>Results!E5</f>
        <v>0</v>
      </c>
      <c r="E7" s="10" t="e">
        <f t="shared" si="0"/>
        <v>#DIV/0!</v>
      </c>
      <c r="F7" s="10" t="e">
        <f t="shared" si="1"/>
        <v>#DIV/0!</v>
      </c>
      <c r="G7" s="10" t="e">
        <f t="shared" si="2"/>
        <v>#DIV/0!</v>
      </c>
      <c r="I7" s="9" t="str">
        <f>VLOOKUP(Read_First!B5,Items!A1:BI50,56,FALSE)</f>
        <v>Efficiency</v>
      </c>
      <c r="J7" s="10" t="e">
        <f>AVERAGE(DT!AE4:AE1004)</f>
        <v>#DIV/0!</v>
      </c>
      <c r="K7" s="10" t="e">
        <f>STDEV(DT!AE4:AE1004)</f>
        <v>#DIV/0!</v>
      </c>
      <c r="L7" s="4">
        <f>L6</f>
        <v>0</v>
      </c>
      <c r="M7" s="10" t="e">
        <f t="shared" si="5"/>
        <v>#DIV/0!</v>
      </c>
      <c r="N7" s="10" t="e">
        <f t="shared" si="3"/>
        <v>#DIV/0!</v>
      </c>
      <c r="O7" s="10" t="e">
        <f t="shared" si="4"/>
        <v>#DIV/0!</v>
      </c>
    </row>
    <row r="8" spans="1:15">
      <c r="A8" s="12">
        <v>4</v>
      </c>
      <c r="B8" s="10" t="e">
        <f>Results!B6</f>
        <v>#DIV/0!</v>
      </c>
      <c r="C8" s="10" t="e">
        <f>Results!D6</f>
        <v>#DIV/0!</v>
      </c>
      <c r="D8" s="4">
        <f>Results!E6</f>
        <v>0</v>
      </c>
      <c r="E8" s="10" t="e">
        <f t="shared" si="0"/>
        <v>#DIV/0!</v>
      </c>
      <c r="F8" s="10" t="e">
        <f t="shared" si="1"/>
        <v>#DIV/0!</v>
      </c>
      <c r="G8" s="10" t="e">
        <f t="shared" si="2"/>
        <v>#DIV/0!</v>
      </c>
      <c r="I8" s="11" t="str">
        <f>VLOOKUP(Read_First!B5,Items!A1:BI50,57,FALSE)</f>
        <v>Dependability</v>
      </c>
      <c r="J8" s="10" t="e">
        <f>AVERAGE(DT!AF4:AF1004)</f>
        <v>#DIV/0!</v>
      </c>
      <c r="K8" s="10" t="e">
        <f>STDEV(DT!AF4:AF1004)</f>
        <v>#DIV/0!</v>
      </c>
      <c r="L8" s="4">
        <f>L7</f>
        <v>0</v>
      </c>
      <c r="M8" s="10" t="e">
        <f t="shared" si="5"/>
        <v>#DIV/0!</v>
      </c>
      <c r="N8" s="10" t="e">
        <f t="shared" si="3"/>
        <v>#DIV/0!</v>
      </c>
      <c r="O8" s="10" t="e">
        <f t="shared" si="4"/>
        <v>#DIV/0!</v>
      </c>
    </row>
    <row r="9" spans="1:15">
      <c r="A9" s="12">
        <v>5</v>
      </c>
      <c r="B9" s="10" t="e">
        <f>Results!B7</f>
        <v>#DIV/0!</v>
      </c>
      <c r="C9" s="10" t="e">
        <f>Results!D7</f>
        <v>#DIV/0!</v>
      </c>
      <c r="D9" s="4">
        <f>Results!E7</f>
        <v>0</v>
      </c>
      <c r="E9" s="10" t="e">
        <f t="shared" si="0"/>
        <v>#DIV/0!</v>
      </c>
      <c r="F9" s="10" t="e">
        <f t="shared" si="1"/>
        <v>#DIV/0!</v>
      </c>
      <c r="G9" s="10" t="e">
        <f t="shared" si="2"/>
        <v>#DIV/0!</v>
      </c>
      <c r="I9" s="11" t="str">
        <f>VLOOKUP(Read_First!B5,Items!A1:BI50,58,FALSE)</f>
        <v>Stimulation</v>
      </c>
      <c r="J9" s="10" t="e">
        <f>AVERAGE(DT!AG4:AG1004)</f>
        <v>#DIV/0!</v>
      </c>
      <c r="K9" s="10" t="e">
        <f>STDEV(DT!AG4:AG1004)</f>
        <v>#DIV/0!</v>
      </c>
      <c r="L9" s="4">
        <f>L8</f>
        <v>0</v>
      </c>
      <c r="M9" s="10" t="e">
        <f t="shared" si="5"/>
        <v>#DIV/0!</v>
      </c>
      <c r="N9" s="10" t="e">
        <f t="shared" si="3"/>
        <v>#DIV/0!</v>
      </c>
      <c r="O9" s="10" t="e">
        <f t="shared" si="4"/>
        <v>#DIV/0!</v>
      </c>
    </row>
    <row r="10" spans="1:15">
      <c r="A10" s="12">
        <v>6</v>
      </c>
      <c r="B10" s="10" t="e">
        <f>Results!B8</f>
        <v>#DIV/0!</v>
      </c>
      <c r="C10" s="10" t="e">
        <f>Results!D8</f>
        <v>#DIV/0!</v>
      </c>
      <c r="D10" s="4">
        <f>Results!E8</f>
        <v>0</v>
      </c>
      <c r="E10" s="10" t="e">
        <f t="shared" si="0"/>
        <v>#DIV/0!</v>
      </c>
      <c r="F10" s="10" t="e">
        <f t="shared" si="1"/>
        <v>#DIV/0!</v>
      </c>
      <c r="G10" s="10" t="e">
        <f t="shared" si="2"/>
        <v>#DIV/0!</v>
      </c>
      <c r="I10" s="9" t="str">
        <f>VLOOKUP(Read_First!B5,Items!A1:BI50,59,FALSE)</f>
        <v>Novelty</v>
      </c>
      <c r="J10" s="10" t="e">
        <f>AVERAGE(DT!AH4:AH1004)</f>
        <v>#DIV/0!</v>
      </c>
      <c r="K10" s="10" t="e">
        <f>STDEV(DT!AH4:AH1004)</f>
        <v>#DIV/0!</v>
      </c>
      <c r="L10" s="4">
        <f>L9</f>
        <v>0</v>
      </c>
      <c r="M10" s="10" t="e">
        <f t="shared" si="5"/>
        <v>#DIV/0!</v>
      </c>
      <c r="N10" s="10" t="e">
        <f t="shared" si="3"/>
        <v>#DIV/0!</v>
      </c>
      <c r="O10" s="10" t="e">
        <f t="shared" si="4"/>
        <v>#DIV/0!</v>
      </c>
    </row>
    <row r="11" spans="1:15">
      <c r="A11" s="12">
        <v>7</v>
      </c>
      <c r="B11" s="10" t="e">
        <f>Results!B9</f>
        <v>#DIV/0!</v>
      </c>
      <c r="C11" s="10" t="e">
        <f>Results!D9</f>
        <v>#DIV/0!</v>
      </c>
      <c r="D11" s="4">
        <f>Results!E9</f>
        <v>0</v>
      </c>
      <c r="E11" s="10" t="e">
        <f t="shared" si="0"/>
        <v>#DIV/0!</v>
      </c>
      <c r="F11" s="10" t="e">
        <f t="shared" si="1"/>
        <v>#DIV/0!</v>
      </c>
      <c r="G11" s="10" t="e">
        <f t="shared" si="2"/>
        <v>#DIV/0!</v>
      </c>
    </row>
    <row r="12" spans="1:15">
      <c r="A12" s="12">
        <v>8</v>
      </c>
      <c r="B12" s="10" t="e">
        <f>Results!B10</f>
        <v>#DIV/0!</v>
      </c>
      <c r="C12" s="10" t="e">
        <f>Results!D10</f>
        <v>#DIV/0!</v>
      </c>
      <c r="D12" s="4">
        <f>Results!E10</f>
        <v>0</v>
      </c>
      <c r="E12" s="10" t="e">
        <f t="shared" si="0"/>
        <v>#DIV/0!</v>
      </c>
      <c r="F12" s="10" t="e">
        <f t="shared" si="1"/>
        <v>#DIV/0!</v>
      </c>
      <c r="G12" s="10" t="e">
        <f t="shared" si="2"/>
        <v>#DIV/0!</v>
      </c>
    </row>
    <row r="13" spans="1:15">
      <c r="A13" s="12">
        <v>9</v>
      </c>
      <c r="B13" s="10" t="e">
        <f>Results!B11</f>
        <v>#DIV/0!</v>
      </c>
      <c r="C13" s="10" t="e">
        <f>Results!D11</f>
        <v>#DIV/0!</v>
      </c>
      <c r="D13" s="4">
        <f>Results!E11</f>
        <v>0</v>
      </c>
      <c r="E13" s="10" t="e">
        <f t="shared" si="0"/>
        <v>#DIV/0!</v>
      </c>
      <c r="F13" s="10" t="e">
        <f t="shared" si="1"/>
        <v>#DIV/0!</v>
      </c>
      <c r="G13" s="10" t="e">
        <f t="shared" si="2"/>
        <v>#DIV/0!</v>
      </c>
    </row>
    <row r="14" spans="1:15">
      <c r="A14" s="12">
        <v>10</v>
      </c>
      <c r="B14" s="10" t="e">
        <f>Results!B12</f>
        <v>#DIV/0!</v>
      </c>
      <c r="C14" s="10" t="e">
        <f>Results!D12</f>
        <v>#DIV/0!</v>
      </c>
      <c r="D14" s="4">
        <f>Results!E12</f>
        <v>0</v>
      </c>
      <c r="E14" s="10" t="e">
        <f t="shared" si="0"/>
        <v>#DIV/0!</v>
      </c>
      <c r="F14" s="10" t="e">
        <f t="shared" si="1"/>
        <v>#DIV/0!</v>
      </c>
      <c r="G14" s="10" t="e">
        <f t="shared" si="2"/>
        <v>#DIV/0!</v>
      </c>
    </row>
    <row r="15" spans="1:15">
      <c r="A15" s="12">
        <v>11</v>
      </c>
      <c r="B15" s="10" t="e">
        <f>Results!B13</f>
        <v>#DIV/0!</v>
      </c>
      <c r="C15" s="10" t="e">
        <f>Results!D13</f>
        <v>#DIV/0!</v>
      </c>
      <c r="D15" s="4">
        <f>Results!E13</f>
        <v>0</v>
      </c>
      <c r="E15" s="10" t="e">
        <f t="shared" si="0"/>
        <v>#DIV/0!</v>
      </c>
      <c r="F15" s="10" t="e">
        <f t="shared" si="1"/>
        <v>#DIV/0!</v>
      </c>
      <c r="G15" s="10" t="e">
        <f t="shared" si="2"/>
        <v>#DIV/0!</v>
      </c>
      <c r="J15" s="70"/>
    </row>
    <row r="16" spans="1:15">
      <c r="A16" s="12">
        <v>12</v>
      </c>
      <c r="B16" s="10" t="e">
        <f>Results!B14</f>
        <v>#DIV/0!</v>
      </c>
      <c r="C16" s="10" t="e">
        <f>Results!D14</f>
        <v>#DIV/0!</v>
      </c>
      <c r="D16" s="4">
        <f>Results!E14</f>
        <v>0</v>
      </c>
      <c r="E16" s="10" t="e">
        <f t="shared" si="0"/>
        <v>#DIV/0!</v>
      </c>
      <c r="F16" s="10" t="e">
        <f t="shared" si="1"/>
        <v>#DIV/0!</v>
      </c>
      <c r="G16" s="10" t="e">
        <f t="shared" si="2"/>
        <v>#DIV/0!</v>
      </c>
    </row>
    <row r="17" spans="1:7">
      <c r="A17" s="12">
        <v>13</v>
      </c>
      <c r="B17" s="10" t="e">
        <f>Results!B15</f>
        <v>#DIV/0!</v>
      </c>
      <c r="C17" s="10" t="e">
        <f>Results!D15</f>
        <v>#DIV/0!</v>
      </c>
      <c r="D17" s="4">
        <f>Results!E15</f>
        <v>0</v>
      </c>
      <c r="E17" s="10" t="e">
        <f t="shared" si="0"/>
        <v>#DIV/0!</v>
      </c>
      <c r="F17" s="10" t="e">
        <f t="shared" si="1"/>
        <v>#DIV/0!</v>
      </c>
      <c r="G17" s="10" t="e">
        <f t="shared" si="2"/>
        <v>#DIV/0!</v>
      </c>
    </row>
    <row r="18" spans="1:7">
      <c r="A18" s="12">
        <v>14</v>
      </c>
      <c r="B18" s="10" t="e">
        <f>Results!B16</f>
        <v>#DIV/0!</v>
      </c>
      <c r="C18" s="10" t="e">
        <f>Results!D16</f>
        <v>#DIV/0!</v>
      </c>
      <c r="D18" s="4">
        <f>Results!E16</f>
        <v>0</v>
      </c>
      <c r="E18" s="10" t="e">
        <f t="shared" si="0"/>
        <v>#DIV/0!</v>
      </c>
      <c r="F18" s="10" t="e">
        <f t="shared" si="1"/>
        <v>#DIV/0!</v>
      </c>
      <c r="G18" s="10" t="e">
        <f t="shared" si="2"/>
        <v>#DIV/0!</v>
      </c>
    </row>
    <row r="19" spans="1:7">
      <c r="A19" s="12">
        <v>15</v>
      </c>
      <c r="B19" s="10" t="e">
        <f>Results!B17</f>
        <v>#DIV/0!</v>
      </c>
      <c r="C19" s="10" t="e">
        <f>Results!D17</f>
        <v>#DIV/0!</v>
      </c>
      <c r="D19" s="4">
        <f>Results!E17</f>
        <v>0</v>
      </c>
      <c r="E19" s="10" t="e">
        <f t="shared" si="0"/>
        <v>#DIV/0!</v>
      </c>
      <c r="F19" s="10" t="e">
        <f t="shared" si="1"/>
        <v>#DIV/0!</v>
      </c>
      <c r="G19" s="10" t="e">
        <f t="shared" si="2"/>
        <v>#DIV/0!</v>
      </c>
    </row>
    <row r="20" spans="1:7">
      <c r="A20" s="12">
        <v>16</v>
      </c>
      <c r="B20" s="10" t="e">
        <f>Results!B18</f>
        <v>#DIV/0!</v>
      </c>
      <c r="C20" s="10" t="e">
        <f>Results!D18</f>
        <v>#DIV/0!</v>
      </c>
      <c r="D20" s="4">
        <f>Results!E18</f>
        <v>0</v>
      </c>
      <c r="E20" s="10" t="e">
        <f t="shared" si="0"/>
        <v>#DIV/0!</v>
      </c>
      <c r="F20" s="10" t="e">
        <f t="shared" si="1"/>
        <v>#DIV/0!</v>
      </c>
      <c r="G20" s="10" t="e">
        <f t="shared" si="2"/>
        <v>#DIV/0!</v>
      </c>
    </row>
    <row r="21" spans="1:7">
      <c r="A21" s="12">
        <v>17</v>
      </c>
      <c r="B21" s="10" t="e">
        <f>Results!B19</f>
        <v>#DIV/0!</v>
      </c>
      <c r="C21" s="10" t="e">
        <f>Results!D19</f>
        <v>#DIV/0!</v>
      </c>
      <c r="D21" s="4">
        <f>Results!E19</f>
        <v>0</v>
      </c>
      <c r="E21" s="10" t="e">
        <f t="shared" si="0"/>
        <v>#DIV/0!</v>
      </c>
      <c r="F21" s="10" t="e">
        <f t="shared" si="1"/>
        <v>#DIV/0!</v>
      </c>
      <c r="G21" s="10" t="e">
        <f t="shared" si="2"/>
        <v>#DIV/0!</v>
      </c>
    </row>
    <row r="22" spans="1:7">
      <c r="A22" s="12">
        <v>18</v>
      </c>
      <c r="B22" s="10" t="e">
        <f>Results!B20</f>
        <v>#DIV/0!</v>
      </c>
      <c r="C22" s="10" t="e">
        <f>Results!D20</f>
        <v>#DIV/0!</v>
      </c>
      <c r="D22" s="4">
        <f>Results!E20</f>
        <v>0</v>
      </c>
      <c r="E22" s="10" t="e">
        <f t="shared" si="0"/>
        <v>#DIV/0!</v>
      </c>
      <c r="F22" s="10" t="e">
        <f t="shared" si="1"/>
        <v>#DIV/0!</v>
      </c>
      <c r="G22" s="10" t="e">
        <f t="shared" si="2"/>
        <v>#DIV/0!</v>
      </c>
    </row>
    <row r="23" spans="1:7">
      <c r="A23" s="12">
        <v>19</v>
      </c>
      <c r="B23" s="10" t="e">
        <f>Results!B21</f>
        <v>#DIV/0!</v>
      </c>
      <c r="C23" s="10" t="e">
        <f>Results!D21</f>
        <v>#DIV/0!</v>
      </c>
      <c r="D23" s="4">
        <f>Results!E21</f>
        <v>0</v>
      </c>
      <c r="E23" s="10" t="e">
        <f t="shared" si="0"/>
        <v>#DIV/0!</v>
      </c>
      <c r="F23" s="10" t="e">
        <f t="shared" si="1"/>
        <v>#DIV/0!</v>
      </c>
      <c r="G23" s="10" t="e">
        <f t="shared" si="2"/>
        <v>#DIV/0!</v>
      </c>
    </row>
    <row r="24" spans="1:7">
      <c r="A24" s="12">
        <v>20</v>
      </c>
      <c r="B24" s="10" t="e">
        <f>Results!B22</f>
        <v>#DIV/0!</v>
      </c>
      <c r="C24" s="10" t="e">
        <f>Results!D22</f>
        <v>#DIV/0!</v>
      </c>
      <c r="D24" s="4">
        <f>Results!E22</f>
        <v>0</v>
      </c>
      <c r="E24" s="10" t="e">
        <f t="shared" si="0"/>
        <v>#DIV/0!</v>
      </c>
      <c r="F24" s="10" t="e">
        <f t="shared" si="1"/>
        <v>#DIV/0!</v>
      </c>
      <c r="G24" s="10" t="e">
        <f t="shared" si="2"/>
        <v>#DIV/0!</v>
      </c>
    </row>
    <row r="25" spans="1:7">
      <c r="A25" s="12">
        <v>21</v>
      </c>
      <c r="B25" s="10" t="e">
        <f>Results!B23</f>
        <v>#DIV/0!</v>
      </c>
      <c r="C25" s="10" t="e">
        <f>Results!D23</f>
        <v>#DIV/0!</v>
      </c>
      <c r="D25" s="4">
        <f>Results!E23</f>
        <v>0</v>
      </c>
      <c r="E25" s="10" t="e">
        <f t="shared" ref="E25:E30" si="6">CONFIDENCE(0.05, C25, D25)</f>
        <v>#DIV/0!</v>
      </c>
      <c r="F25" s="10" t="e">
        <f t="shared" ref="F25:F30" si="7">B25-E25</f>
        <v>#DIV/0!</v>
      </c>
      <c r="G25" s="10" t="e">
        <f t="shared" ref="G25:G30" si="8">B25+E25</f>
        <v>#DIV/0!</v>
      </c>
    </row>
    <row r="26" spans="1:7">
      <c r="A26" s="12">
        <v>22</v>
      </c>
      <c r="B26" s="10" t="e">
        <f>Results!B24</f>
        <v>#DIV/0!</v>
      </c>
      <c r="C26" s="10" t="e">
        <f>Results!D24</f>
        <v>#DIV/0!</v>
      </c>
      <c r="D26" s="4">
        <f>Results!E24</f>
        <v>0</v>
      </c>
      <c r="E26" s="10" t="e">
        <f t="shared" si="6"/>
        <v>#DIV/0!</v>
      </c>
      <c r="F26" s="10" t="e">
        <f t="shared" si="7"/>
        <v>#DIV/0!</v>
      </c>
      <c r="G26" s="10" t="e">
        <f t="shared" si="8"/>
        <v>#DIV/0!</v>
      </c>
    </row>
    <row r="27" spans="1:7">
      <c r="A27" s="12">
        <v>23</v>
      </c>
      <c r="B27" s="10" t="e">
        <f>Results!B25</f>
        <v>#DIV/0!</v>
      </c>
      <c r="C27" s="10" t="e">
        <f>Results!D25</f>
        <v>#DIV/0!</v>
      </c>
      <c r="D27" s="4">
        <f>Results!E25</f>
        <v>0</v>
      </c>
      <c r="E27" s="10" t="e">
        <f t="shared" si="6"/>
        <v>#DIV/0!</v>
      </c>
      <c r="F27" s="10" t="e">
        <f t="shared" si="7"/>
        <v>#DIV/0!</v>
      </c>
      <c r="G27" s="10" t="e">
        <f t="shared" si="8"/>
        <v>#DIV/0!</v>
      </c>
    </row>
    <row r="28" spans="1:7">
      <c r="A28" s="12">
        <v>24</v>
      </c>
      <c r="B28" s="10" t="e">
        <f>Results!B26</f>
        <v>#DIV/0!</v>
      </c>
      <c r="C28" s="10" t="e">
        <f>Results!D26</f>
        <v>#DIV/0!</v>
      </c>
      <c r="D28" s="4">
        <f>Results!E26</f>
        <v>0</v>
      </c>
      <c r="E28" s="10" t="e">
        <f t="shared" si="6"/>
        <v>#DIV/0!</v>
      </c>
      <c r="F28" s="10" t="e">
        <f t="shared" si="7"/>
        <v>#DIV/0!</v>
      </c>
      <c r="G28" s="10" t="e">
        <f t="shared" si="8"/>
        <v>#DIV/0!</v>
      </c>
    </row>
    <row r="29" spans="1:7">
      <c r="A29" s="12">
        <v>25</v>
      </c>
      <c r="B29" s="10" t="e">
        <f>Results!B27</f>
        <v>#DIV/0!</v>
      </c>
      <c r="C29" s="10" t="e">
        <f>Results!D27</f>
        <v>#DIV/0!</v>
      </c>
      <c r="D29" s="4">
        <f>Results!E27</f>
        <v>0</v>
      </c>
      <c r="E29" s="10" t="e">
        <f t="shared" si="6"/>
        <v>#DIV/0!</v>
      </c>
      <c r="F29" s="10" t="e">
        <f t="shared" si="7"/>
        <v>#DIV/0!</v>
      </c>
      <c r="G29" s="10" t="e">
        <f t="shared" si="8"/>
        <v>#DIV/0!</v>
      </c>
    </row>
    <row r="30" spans="1:7">
      <c r="A30" s="12">
        <v>26</v>
      </c>
      <c r="B30" s="10" t="e">
        <f>Results!B28</f>
        <v>#DIV/0!</v>
      </c>
      <c r="C30" s="10" t="e">
        <f>Results!D28</f>
        <v>#DIV/0!</v>
      </c>
      <c r="D30" s="4">
        <f>Results!E28</f>
        <v>0</v>
      </c>
      <c r="E30" s="10" t="e">
        <f t="shared" si="6"/>
        <v>#DIV/0!</v>
      </c>
      <c r="F30" s="10" t="e">
        <f t="shared" si="7"/>
        <v>#DIV/0!</v>
      </c>
      <c r="G30" s="10" t="e">
        <f t="shared" si="8"/>
        <v>#DIV/0!</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baseColWidth="10" defaultColWidth="8.83203125" defaultRowHeight="15"/>
  <cols>
    <col min="2" max="2" width="39.83203125" customWidth="1"/>
    <col min="3" max="3" width="8.83203125" customWidth="1"/>
    <col min="10" max="10" width="18" customWidth="1"/>
    <col min="11" max="11" width="5.33203125" customWidth="1"/>
  </cols>
  <sheetData>
    <row r="1" spans="1:11" ht="82.25"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0</v>
      </c>
      <c r="H3" s="1">
        <f>COUNTIF(DT!A4:A1004,"2")</f>
        <v>0</v>
      </c>
      <c r="I3" s="1">
        <f>COUNTIF(DT!A4:A1004,"3")</f>
        <v>0</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0</v>
      </c>
      <c r="I4" s="1">
        <f>COUNTIF(DT!B4:B1004,"3")</f>
        <v>0</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0</v>
      </c>
      <c r="H5" s="1">
        <f>COUNTIF(DT!C4:C1004,"2")</f>
        <v>0</v>
      </c>
      <c r="I5" s="1">
        <f>COUNTIF(DT!C4:C1004,"3")</f>
        <v>0</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0</v>
      </c>
      <c r="I6" s="1">
        <f>COUNTIF(DT!D4:D1004,"3")</f>
        <v>0</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0</v>
      </c>
      <c r="H7" s="1">
        <f>COUNTIF(DT!E4:E1004,"2")</f>
        <v>0</v>
      </c>
      <c r="I7" s="1">
        <f>COUNTIF(DT!E4:E1004,"3")</f>
        <v>0</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0</v>
      </c>
      <c r="I8" s="1">
        <f>COUNTIF(DT!F4:F1004,"3")</f>
        <v>0</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0</v>
      </c>
      <c r="I9" s="1">
        <f>COUNTIF(DT!G4:G1004,"3")</f>
        <v>0</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0</v>
      </c>
      <c r="H10" s="1">
        <f>COUNTIF(DT!H4:H1004,"2")</f>
        <v>0</v>
      </c>
      <c r="I10" s="1">
        <f>COUNTIF(DT!H4:H1004,"3")</f>
        <v>0</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0</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0</v>
      </c>
      <c r="I12" s="1">
        <f>COUNTIF(DT!J4:J1004,"3")</f>
        <v>0</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0</v>
      </c>
      <c r="I13" s="1">
        <f>COUNTIF(DT!K4:K1004,"3")</f>
        <v>0</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0</v>
      </c>
      <c r="I14" s="1">
        <f>COUNTIF(DT!L4:L1004,"3")</f>
        <v>0</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0</v>
      </c>
      <c r="I15" s="1">
        <f>COUNTIF(DT!M4:M1004,"3")</f>
        <v>0</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0</v>
      </c>
      <c r="I16" s="1">
        <f>COUNTIF(DT!N4:N1004,"3")</f>
        <v>0</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0</v>
      </c>
      <c r="G17" s="1">
        <f>COUNTIF(DT!O4:O1004,"1")</f>
        <v>0</v>
      </c>
      <c r="H17" s="1">
        <f>COUNTIF(DT!O4:O1004,"2")</f>
        <v>0</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0</v>
      </c>
      <c r="I18" s="1">
        <f>COUNTIF(DT!P4:P1004,"3")</f>
        <v>0</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0</v>
      </c>
      <c r="I19" s="1">
        <f>COUNTIF(DT!Q4:Q1004,"3")</f>
        <v>0</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0</v>
      </c>
      <c r="I20" s="1">
        <f>COUNTIF(DT!R4:R1004,"3")</f>
        <v>0</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0</v>
      </c>
      <c r="I21" s="1">
        <f>COUNTIF(DT!S4:S1004,"3")</f>
        <v>0</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0</v>
      </c>
      <c r="I22" s="1">
        <f>COUNTIF(DT!T4:T1004,"3")</f>
        <v>0</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0</v>
      </c>
      <c r="I23" s="1">
        <f>COUNTIF(DT!U4:U1004,"3")</f>
        <v>0</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0</v>
      </c>
      <c r="I24" s="1">
        <f>COUNTIF(DT!V4:V1004,"3")</f>
        <v>0</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0</v>
      </c>
      <c r="I25" s="1">
        <f>COUNTIF(DT!W4:W1004,"3")</f>
        <v>0</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0</v>
      </c>
      <c r="I26" s="1">
        <f>COUNTIF(DT!X4:X1004,"3")</f>
        <v>0</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0</v>
      </c>
      <c r="I27" s="1">
        <f>COUNTIF(DT!Y4:Y1004,"3")</f>
        <v>0</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0</v>
      </c>
      <c r="I28" s="1">
        <f>COUNTIF(DT!Z4:Z1004,"3")</f>
        <v>0</v>
      </c>
      <c r="J28" s="23"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39" t="s">
        <v>1278</v>
      </c>
      <c r="B1" s="164"/>
      <c r="C1" s="164"/>
      <c r="D1" s="164"/>
      <c r="E1" s="164"/>
      <c r="F1" s="164"/>
      <c r="G1" s="164"/>
      <c r="H1" s="164"/>
      <c r="I1" s="164"/>
      <c r="J1" s="164"/>
      <c r="K1" s="164"/>
      <c r="L1" s="164"/>
      <c r="M1" s="164"/>
      <c r="N1" s="164"/>
      <c r="O1" s="164"/>
      <c r="P1" s="164"/>
      <c r="Q1" s="164"/>
      <c r="R1" s="164"/>
    </row>
    <row r="2" spans="1:18" ht="18.75" customHeight="1">
      <c r="A2" s="43"/>
      <c r="B2" s="44"/>
      <c r="C2" s="44"/>
      <c r="D2" s="44"/>
      <c r="E2" s="44"/>
      <c r="F2" s="44"/>
      <c r="G2" s="44"/>
      <c r="H2" s="44"/>
      <c r="I2" s="44"/>
      <c r="J2" s="44"/>
      <c r="K2" s="44"/>
      <c r="L2" s="44"/>
      <c r="M2" s="44"/>
      <c r="N2" s="44"/>
      <c r="O2" s="44"/>
      <c r="P2" s="44"/>
      <c r="Q2" s="44"/>
      <c r="R2" s="44"/>
    </row>
    <row r="3" spans="1:18" ht="173" customHeight="1">
      <c r="A3" s="165"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Attractiveness</v>
      </c>
      <c r="B5" s="143"/>
      <c r="D5" s="147" t="str">
        <f>VLOOKUP(Read_First!B5,Items!A1:BI50,55,FALSE)</f>
        <v>Perspicuity</v>
      </c>
      <c r="E5" s="147"/>
      <c r="G5" s="147" t="str">
        <f>VLOOKUP(Read_First!B5,Items!A1:BI50,56,FALSE)</f>
        <v>Efficiency</v>
      </c>
      <c r="H5" s="147"/>
      <c r="J5" s="147" t="str">
        <f>VLOOKUP(Read_First!B5,Items!A1:BI50,57,FALSE)</f>
        <v>Dependability</v>
      </c>
      <c r="K5" s="147"/>
      <c r="M5" s="147" t="str">
        <f>VLOOKUP(Read_First!B5,Items!A1:BI50,58,FALSE)</f>
        <v>Stimulation</v>
      </c>
      <c r="N5" s="147"/>
      <c r="P5" s="147" t="str">
        <f>VLOOKUP(Read_First!B5,Items!A1:BI50,59,FALSE)</f>
        <v>Novelty</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t="e">
        <f>CORREL(DT!A4:A1004,DT!L4:L1004)</f>
        <v>#DIV/0!</v>
      </c>
      <c r="D7" s="80" t="s">
        <v>5</v>
      </c>
      <c r="E7" s="81" t="e">
        <f>CORREL(DT!B4:B1004,DT!D4:D1004)</f>
        <v>#DIV/0!</v>
      </c>
      <c r="G7" s="80" t="s">
        <v>11</v>
      </c>
      <c r="H7" s="81" t="e">
        <f>CORREL(DT!I4:I1004,DT!T4:T1004)</f>
        <v>#DIV/0!</v>
      </c>
      <c r="J7" s="80" t="s">
        <v>17</v>
      </c>
      <c r="K7" s="81" t="e">
        <f>CORREL(DT!H4:H1004,DT!K4:K1004)</f>
        <v>#DIV/0!</v>
      </c>
      <c r="M7" s="80" t="s">
        <v>24</v>
      </c>
      <c r="N7" s="81" t="e">
        <f>CORREL(DT!E4:E1004,DT!F4:F1004)</f>
        <v>#DIV/0!</v>
      </c>
      <c r="P7" s="80" t="s">
        <v>34</v>
      </c>
      <c r="Q7" s="81" t="e">
        <f>CORREL(DT!C4:C1004,DT!J4:J1004)</f>
        <v>#DIV/0!</v>
      </c>
    </row>
    <row r="8" spans="1:18">
      <c r="A8" s="32" t="s">
        <v>37</v>
      </c>
      <c r="B8" s="33" t="e">
        <f>CORREL(DT!A4:A1004,DT!N4:N1004)</f>
        <v>#DIV/0!</v>
      </c>
      <c r="D8" s="32" t="s">
        <v>6</v>
      </c>
      <c r="E8" s="33" t="e">
        <f>CORREL(DT!B4:B1004,DT!M4:M1004)</f>
        <v>#DIV/0!</v>
      </c>
      <c r="G8" s="32" t="s">
        <v>12</v>
      </c>
      <c r="H8" s="33" t="e">
        <f>CORREL(DT!I4:I1004,DT!V4:V1004)</f>
        <v>#DIV/0!</v>
      </c>
      <c r="J8" s="32" t="s">
        <v>18</v>
      </c>
      <c r="K8" s="33" t="e">
        <f>CORREL(DT!H4:H1004,DT!Q4:Q1004)</f>
        <v>#DIV/0!</v>
      </c>
      <c r="M8" s="32" t="s">
        <v>25</v>
      </c>
      <c r="N8" s="33" t="e">
        <f>CORREL(DT!E4:E1004,DT!G4:G1004)</f>
        <v>#DIV/0!</v>
      </c>
      <c r="P8" s="32" t="s">
        <v>33</v>
      </c>
      <c r="Q8" s="33" t="e">
        <f>CORREL(DT!C4:C1004,DT!O4:O1004)</f>
        <v>#DIV/0!</v>
      </c>
    </row>
    <row r="9" spans="1:18">
      <c r="A9" s="32" t="s">
        <v>38</v>
      </c>
      <c r="B9" s="33" t="e">
        <f>CORREL(DT!A4:A1004,DT!P4:P1004)</f>
        <v>#DIV/0!</v>
      </c>
      <c r="D9" s="32" t="s">
        <v>7</v>
      </c>
      <c r="E9" s="33" t="e">
        <f>CORREL(DT!B4:B1004,DT!U4:U1004)</f>
        <v>#DIV/0!</v>
      </c>
      <c r="G9" s="32" t="s">
        <v>13</v>
      </c>
      <c r="H9" s="33" t="e">
        <f>CORREL(DT!I4:I1004,DT!W4:W1004)</f>
        <v>#DIV/0!</v>
      </c>
      <c r="J9" s="32" t="s">
        <v>19</v>
      </c>
      <c r="K9" s="33" t="e">
        <f>CORREL(DT!H4:H1004,DT!S4:S1004)</f>
        <v>#DIV/0!</v>
      </c>
      <c r="M9" s="32" t="s">
        <v>26</v>
      </c>
      <c r="N9" s="33" t="e">
        <f>CORREL(DT!E4:E1004,DT!R4:R1004)</f>
        <v>#DIV/0!</v>
      </c>
      <c r="P9" s="32" t="s">
        <v>32</v>
      </c>
      <c r="Q9" s="33" t="e">
        <f>CORREL(DT!C4:C1004,DT!Z4:Z1004)</f>
        <v>#DIV/0!</v>
      </c>
    </row>
    <row r="10" spans="1:18">
      <c r="A10" s="32" t="s">
        <v>39</v>
      </c>
      <c r="B10" s="33" t="e">
        <f>CORREL(DT!A4:A1004,DT!X4:X1004)</f>
        <v>#DIV/0!</v>
      </c>
      <c r="D10" s="32" t="s">
        <v>8</v>
      </c>
      <c r="E10" s="33" t="e">
        <f>CORREL(DT!D4:D1004,DT!M4:M1004)</f>
        <v>#DIV/0!</v>
      </c>
      <c r="G10" s="32" t="s">
        <v>14</v>
      </c>
      <c r="H10" s="33" t="e">
        <f>CORREL(DT!T4:T1004,DT!V4:V1004)</f>
        <v>#DIV/0!</v>
      </c>
      <c r="J10" s="32" t="s">
        <v>20</v>
      </c>
      <c r="K10" s="33" t="e">
        <f>CORREL(DT!K4:K1004,DT!Q4:Q1004)</f>
        <v>#DIV/0!</v>
      </c>
      <c r="M10" s="32" t="s">
        <v>27</v>
      </c>
      <c r="N10" s="33" t="e">
        <f>CORREL(DT!F4:F1004,DT!G4:G1004)</f>
        <v>#DIV/0!</v>
      </c>
      <c r="P10" s="32" t="s">
        <v>31</v>
      </c>
      <c r="Q10" s="33" t="e">
        <f>CORREL(DT!J4:J1004,DT!O4:O1004)</f>
        <v>#DIV/0!</v>
      </c>
    </row>
    <row r="11" spans="1:18">
      <c r="A11" s="32" t="s">
        <v>40</v>
      </c>
      <c r="B11" s="33" t="e">
        <f>CORREL(DT!A4:A1004,DT!Y4:Y1004)</f>
        <v>#DIV/0!</v>
      </c>
      <c r="D11" s="32" t="s">
        <v>9</v>
      </c>
      <c r="E11" s="33" t="e">
        <f>CORREL(DT!D4:D1004,DT!U4:U1004)</f>
        <v>#DIV/0!</v>
      </c>
      <c r="G11" s="32" t="s">
        <v>15</v>
      </c>
      <c r="H11" s="33" t="e">
        <f>CORREL(DT!T4:T1004,DT!W4:W1004)</f>
        <v>#DIV/0!</v>
      </c>
      <c r="J11" s="32" t="s">
        <v>21</v>
      </c>
      <c r="K11" s="33" t="e">
        <f>CORREL(DT!K4:K1004,DT!S4:S1004)</f>
        <v>#DIV/0!</v>
      </c>
      <c r="M11" s="32" t="s">
        <v>28</v>
      </c>
      <c r="N11" s="33" t="e">
        <f>CORREL(DT!F4:F1004,DT!R4:R1004)</f>
        <v>#DIV/0!</v>
      </c>
      <c r="P11" s="32" t="s">
        <v>30</v>
      </c>
      <c r="Q11" s="33" t="e">
        <f>CORREL(DT!J4:J1004,DT!Z4:Z1004)</f>
        <v>#DIV/0!</v>
      </c>
    </row>
    <row r="12" spans="1:18">
      <c r="A12" s="32" t="s">
        <v>41</v>
      </c>
      <c r="B12" s="33" t="e">
        <f>CORREL(DT!L4:L1004,DT!N4:N1004)</f>
        <v>#DIV/0!</v>
      </c>
      <c r="D12" s="32" t="s">
        <v>10</v>
      </c>
      <c r="E12" s="33" t="e">
        <f>CORREL(DT!M4:M1004,DT!U4:U1004)</f>
        <v>#DIV/0!</v>
      </c>
      <c r="G12" s="32" t="s">
        <v>16</v>
      </c>
      <c r="H12" s="33" t="e">
        <f>CORREL(DT!V4:V1004,DT!W4:W1004)</f>
        <v>#DIV/0!</v>
      </c>
      <c r="J12" s="32" t="s">
        <v>22</v>
      </c>
      <c r="K12" s="33" t="e">
        <f>CORREL(DT!Q4:Q1004,DT!S4:S1004)</f>
        <v>#DIV/0!</v>
      </c>
      <c r="M12" s="32" t="s">
        <v>23</v>
      </c>
      <c r="N12" s="33" t="e">
        <f>CORREL(DT!G4:G1004,DT!R4:R1004)</f>
        <v>#DIV/0!</v>
      </c>
      <c r="P12" s="32" t="s">
        <v>29</v>
      </c>
      <c r="Q12" s="33" t="e">
        <f>CORREL(DT!O4:O1004,DT!Z4:Z1004)</f>
        <v>#DIV/0!</v>
      </c>
    </row>
    <row r="13" spans="1:18">
      <c r="A13" s="32" t="s">
        <v>42</v>
      </c>
      <c r="B13" s="33" t="e">
        <f>CORREL(DT!L4:L1004,DT!P4:P1004)</f>
        <v>#DIV/0!</v>
      </c>
      <c r="D13" s="34" t="s">
        <v>826</v>
      </c>
      <c r="E13" s="33" t="e">
        <f>AVERAGE(E7:E12)</f>
        <v>#DIV/0!</v>
      </c>
      <c r="G13" s="34" t="s">
        <v>826</v>
      </c>
      <c r="H13" s="33" t="e">
        <f>AVERAGE(H7:H12)</f>
        <v>#DIV/0!</v>
      </c>
      <c r="J13" s="34" t="s">
        <v>826</v>
      </c>
      <c r="K13" s="33" t="e">
        <f>AVERAGE(K7:K12)</f>
        <v>#DIV/0!</v>
      </c>
      <c r="M13" s="34" t="s">
        <v>826</v>
      </c>
      <c r="N13" s="33" t="e">
        <f>AVERAGE(N7:N12)</f>
        <v>#DIV/0!</v>
      </c>
      <c r="P13" s="34" t="s">
        <v>826</v>
      </c>
      <c r="Q13" s="33" t="e">
        <f>AVERAGE(Q7:Q12)</f>
        <v>#DIV/0!</v>
      </c>
    </row>
    <row r="14" spans="1:18">
      <c r="A14" s="32" t="s">
        <v>43</v>
      </c>
      <c r="B14" s="33" t="e">
        <f>CORREL(DT!L4:L1004,DT!X4:X1004)</f>
        <v>#DIV/0!</v>
      </c>
      <c r="C14" s="7"/>
      <c r="D14" s="45" t="s">
        <v>4</v>
      </c>
      <c r="E14" s="46" t="e">
        <f>(4*E13)/(1+(3*E13))</f>
        <v>#DIV/0!</v>
      </c>
      <c r="F14" s="47"/>
      <c r="G14" s="45" t="s">
        <v>4</v>
      </c>
      <c r="H14" s="46" t="e">
        <f>(4*H13)/(1+(3*H13))</f>
        <v>#DIV/0!</v>
      </c>
      <c r="I14" s="47"/>
      <c r="J14" s="45" t="s">
        <v>4</v>
      </c>
      <c r="K14" s="46" t="e">
        <f>(4*K13)/(1+(3*K13))</f>
        <v>#DIV/0!</v>
      </c>
      <c r="L14" s="47"/>
      <c r="M14" s="45" t="s">
        <v>4</v>
      </c>
      <c r="N14" s="46" t="e">
        <f>(4*N13)/(1+(3*N13))</f>
        <v>#DIV/0!</v>
      </c>
      <c r="P14" s="45" t="s">
        <v>4</v>
      </c>
      <c r="Q14" s="46" t="e">
        <f>(4*Q13)/(1+(3*Q13))</f>
        <v>#DIV/0!</v>
      </c>
    </row>
    <row r="15" spans="1:18">
      <c r="A15" s="32" t="s">
        <v>44</v>
      </c>
      <c r="B15" s="33" t="e">
        <f>CORREL(DT!L4:L1004,DT!Y4:Y1004)</f>
        <v>#DIV/0!</v>
      </c>
      <c r="D15" s="159" t="s">
        <v>1463</v>
      </c>
      <c r="E15" s="37" t="e">
        <f>1-EXP(LN(1-E14)+1.96*SQRT(8/(3*(Results!E3-2))))</f>
        <v>#DIV/0!</v>
      </c>
      <c r="G15" s="159" t="s">
        <v>1463</v>
      </c>
      <c r="H15" s="37" t="e">
        <f>1-EXP(LN(1-H14)+1.96*SQRT(8/(3*(Results!E3-2))))</f>
        <v>#DIV/0!</v>
      </c>
      <c r="J15" s="159" t="s">
        <v>1463</v>
      </c>
      <c r="K15" s="37" t="e">
        <f>1-EXP(LN(1-K14)+1.96*SQRT(8/(3*(Results!E3-2))))</f>
        <v>#DIV/0!</v>
      </c>
      <c r="M15" s="159" t="s">
        <v>1463</v>
      </c>
      <c r="N15" s="37" t="e">
        <f>1-EXP(LN(1-N14)+1.96*SQRT(8/(3*(Results!E3-2))))</f>
        <v>#DIV/0!</v>
      </c>
      <c r="P15" s="159" t="s">
        <v>1463</v>
      </c>
      <c r="Q15" s="37" t="e">
        <f>1-EXP(LN(1-Q14)+1.96*SQRT(8/(3*(Results!E3-2))))</f>
        <v>#DIV/0!</v>
      </c>
    </row>
    <row r="16" spans="1:18">
      <c r="A16" s="32" t="s">
        <v>45</v>
      </c>
      <c r="B16" s="33" t="e">
        <f>CORREL(DT!N4:N1004,DT!P4:P1004)</f>
        <v>#DIV/0!</v>
      </c>
      <c r="D16" s="160"/>
      <c r="E16" s="37" t="e">
        <f>1-EXP(LN(1-E14)-1.96*SQRT(8/(3*(Results!E3-2))))</f>
        <v>#DIV/0!</v>
      </c>
      <c r="G16" s="160"/>
      <c r="H16" s="37" t="e">
        <f>1-EXP(LN(1-H14)-1.96*SQRT(8/(3*(Results!E3-2))))</f>
        <v>#DIV/0!</v>
      </c>
      <c r="J16" s="160"/>
      <c r="K16" s="37" t="e">
        <f>1-EXP(LN(1-K14)-1.96*SQRT(8/(3*(Results!E3-2))))</f>
        <v>#DIV/0!</v>
      </c>
      <c r="M16" s="160"/>
      <c r="N16" s="37" t="e">
        <f>1-EXP(LN(1-N14)-1.96*SQRT(8/(3*(Results!E3-2))))</f>
        <v>#DIV/0!</v>
      </c>
      <c r="P16" s="160"/>
      <c r="Q16" s="37" t="e">
        <f>1-EXP(LN(1-Q14)-1.96*SQRT(8/(3*(Results!E3-2))))</f>
        <v>#DIV/0!</v>
      </c>
    </row>
    <row r="17" spans="1:18">
      <c r="A17" s="32" t="s">
        <v>46</v>
      </c>
      <c r="B17" s="33" t="e">
        <f>CORREL(DT!N4:N1004,DT!X4:X1004)</f>
        <v>#DIV/0!</v>
      </c>
    </row>
    <row r="18" spans="1:18">
      <c r="A18" s="32" t="s">
        <v>47</v>
      </c>
      <c r="B18" s="33" t="e">
        <f>CORREL(DT!N4:N1004,DT!Y4:Y1004)</f>
        <v>#DIV/0!</v>
      </c>
    </row>
    <row r="19" spans="1:18">
      <c r="A19" s="32" t="s">
        <v>48</v>
      </c>
      <c r="B19" s="33" t="e">
        <f>CORREL(DT!P4:P1004,DT!X4:X1004)</f>
        <v>#DIV/0!</v>
      </c>
    </row>
    <row r="20" spans="1:18">
      <c r="A20" s="32" t="s">
        <v>116</v>
      </c>
      <c r="B20" s="33" t="e">
        <f>CORREL(DT!P4:P1004,DT!Y4:Y1004)</f>
        <v>#DIV/0!</v>
      </c>
    </row>
    <row r="21" spans="1:18">
      <c r="A21" s="32" t="s">
        <v>35</v>
      </c>
      <c r="B21" s="33" t="e">
        <f>CORREL(DT!X4:X1004,DT!Y4:Y1004)</f>
        <v>#DIV/0!</v>
      </c>
    </row>
    <row r="22" spans="1:18">
      <c r="A22" s="34" t="s">
        <v>826</v>
      </c>
      <c r="B22" s="33" t="e">
        <f>AVERAGE(B7:B21)</f>
        <v>#DIV/0!</v>
      </c>
    </row>
    <row r="23" spans="1:18">
      <c r="A23" s="45" t="s">
        <v>4</v>
      </c>
      <c r="B23" s="46" t="e">
        <f>(6*B22)/(1+(5*B22))</f>
        <v>#DIV/0!</v>
      </c>
    </row>
    <row r="24" spans="1:18">
      <c r="A24" s="159" t="s">
        <v>1463</v>
      </c>
      <c r="B24" s="37" t="e">
        <f>1-EXP(LN(1-B23)+1.96*SQRT(12/(5*(Results!E3-2))))</f>
        <v>#DIV/0!</v>
      </c>
    </row>
    <row r="25" spans="1:18">
      <c r="A25" s="160"/>
      <c r="B25" s="37" t="e">
        <f>1-EXP(LN(1-B23)-1.96*SQRT(12/(5*(Results!E3-2))))</f>
        <v>#DIV/0!</v>
      </c>
    </row>
    <row r="27" spans="1:18" ht="66.75"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Attractiveness</v>
      </c>
      <c r="B29" s="163"/>
      <c r="D29" s="163" t="str">
        <f>VLOOKUP(Read_First!B5,Items!A1:BI50,55,FALSE)</f>
        <v>Perspicuity</v>
      </c>
      <c r="E29" s="163"/>
      <c r="G29" s="163" t="str">
        <f>VLOOKUP(Read_First!B5,Items!A1:BI50,56,FALSE)</f>
        <v>Efficiency</v>
      </c>
      <c r="H29" s="163"/>
      <c r="J29" s="163" t="str">
        <f>VLOOKUP(Read_First!B5,Items!A1:BI50,57,FALSE)</f>
        <v>Dependability</v>
      </c>
      <c r="K29" s="163"/>
      <c r="M29" s="163" t="str">
        <f>VLOOKUP(Read_First!B5,Items!A1:BI5,58,FALSE)</f>
        <v>Stimulation</v>
      </c>
      <c r="N29" s="163"/>
      <c r="P29" s="163" t="str">
        <f>VLOOKUP(Read_First!B5,Items!A1:BI55,59,FALSE)</f>
        <v>Novelty</v>
      </c>
      <c r="Q29" s="163"/>
    </row>
    <row r="30" spans="1:18">
      <c r="A30" s="42" t="s">
        <v>1277</v>
      </c>
      <c r="B30" s="42" t="e">
        <f>1-((Results!C3+Results!C14+Results!C16+Results!C18+Results!C26+Results!C27)/(36*(Results!M3)))</f>
        <v>#DIV/0!</v>
      </c>
      <c r="D30" s="42" t="s">
        <v>1277</v>
      </c>
      <c r="E30" s="42" t="e">
        <f>1-((Results!C4+Results!C6+Results!C15+Results!C23)/(16*(Results!M4)))</f>
        <v>#DIV/0!</v>
      </c>
      <c r="G30" s="42" t="s">
        <v>1277</v>
      </c>
      <c r="H30" s="42" t="e">
        <f>1-((Results!C11+Results!C22+Results!C24+Results!C25)/(16*(Results!M5)))</f>
        <v>#DIV/0!</v>
      </c>
      <c r="J30" s="42" t="s">
        <v>1277</v>
      </c>
      <c r="K30" s="42" t="e">
        <f>1-((Results!C10+Results!C13+Results!C19+Results!C21)/(16*(Results!M6)))</f>
        <v>#DIV/0!</v>
      </c>
      <c r="M30" s="42" t="s">
        <v>1277</v>
      </c>
      <c r="N30" s="42" t="e">
        <f>1-((Results!C7+Results!C8+Results!C9+Results!C20)/(16*(Results!M7)))</f>
        <v>#DIV/0!</v>
      </c>
      <c r="P30" s="42" t="s">
        <v>1277</v>
      </c>
      <c r="Q30" s="42" t="e">
        <f>1-((Results!C5+Results!C12+Results!C17+Results!C28)/(16*(Results!M8)))</f>
        <v>#DIV/0!</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t="e">
        <f>COVAR(DT!A4:A1004,DT!L4:L1004)^2</f>
        <v>#DIV/0!</v>
      </c>
      <c r="D33" s="32" t="s">
        <v>5</v>
      </c>
      <c r="E33" s="33" t="e">
        <f>_xlfn.COVARIANCE.S(DT!B4:B1004,DT!D4:D1004)^2</f>
        <v>#DIV/0!</v>
      </c>
      <c r="G33" s="32" t="s">
        <v>11</v>
      </c>
      <c r="H33" s="33" t="e">
        <f>COVAR(DT!I4:I1004,DT!T4:T1004)^2</f>
        <v>#DIV/0!</v>
      </c>
      <c r="J33" s="32" t="s">
        <v>17</v>
      </c>
      <c r="K33" s="33" t="e">
        <f>COVAR(DT!H4:H1004,DT!K4:K1004)^2</f>
        <v>#DIV/0!</v>
      </c>
      <c r="M33" s="32" t="s">
        <v>24</v>
      </c>
      <c r="N33" s="33" t="e">
        <f>COVAR(DT!E4:E1004,DT!F4:F1004)^2</f>
        <v>#DIV/0!</v>
      </c>
      <c r="P33" s="32" t="s">
        <v>34</v>
      </c>
      <c r="Q33" s="33" t="e">
        <f>COVAR(DT!C4:C1004,DT!J4:J1004)^2</f>
        <v>#DIV/0!</v>
      </c>
    </row>
    <row r="34" spans="1:17">
      <c r="A34" s="32" t="s">
        <v>37</v>
      </c>
      <c r="B34" s="33" t="e">
        <f>COVAR(DT!A4:A1004,DT!N4:N1004)^2</f>
        <v>#DIV/0!</v>
      </c>
      <c r="D34" s="32" t="s">
        <v>6</v>
      </c>
      <c r="E34" s="33" t="e">
        <f>_xlfn.COVARIANCE.S(DT!B4:B1004,DT!M4:M1004)^2</f>
        <v>#DIV/0!</v>
      </c>
      <c r="G34" s="32" t="s">
        <v>12</v>
      </c>
      <c r="H34" s="33" t="e">
        <f>COVAR(DT!I4:I1004,DT!V4:V1004)^2</f>
        <v>#DIV/0!</v>
      </c>
      <c r="J34" s="32" t="s">
        <v>18</v>
      </c>
      <c r="K34" s="33" t="e">
        <f>COVAR(DT!H4:H1004,DT!Q4:Q1004)^2</f>
        <v>#DIV/0!</v>
      </c>
      <c r="M34" s="32" t="s">
        <v>25</v>
      </c>
      <c r="N34" s="33" t="e">
        <f>COVAR(DT!E4:E1004,DT!G4:G1004)^2</f>
        <v>#DIV/0!</v>
      </c>
      <c r="P34" s="32" t="s">
        <v>33</v>
      </c>
      <c r="Q34" s="33" t="e">
        <f>COVAR(DT!C4:C1004,DT!O4:O1004)^2</f>
        <v>#DIV/0!</v>
      </c>
    </row>
    <row r="35" spans="1:17">
      <c r="A35" s="32" t="s">
        <v>38</v>
      </c>
      <c r="B35" s="33" t="e">
        <f>COVAR(DT!A4:A1004,DT!P4:P1004)^2</f>
        <v>#DIV/0!</v>
      </c>
      <c r="D35" s="32" t="s">
        <v>7</v>
      </c>
      <c r="E35" s="33" t="e">
        <f>_xlfn.COVARIANCE.S(DT!B4:B1004,DT!U4:U1004)^2</f>
        <v>#DIV/0!</v>
      </c>
      <c r="G35" s="32" t="s">
        <v>13</v>
      </c>
      <c r="H35" s="33" t="e">
        <f>COVAR(DT!I4:I1004,DT!W4:W1004)^2</f>
        <v>#DIV/0!</v>
      </c>
      <c r="J35" s="32" t="s">
        <v>19</v>
      </c>
      <c r="K35" s="33" t="e">
        <f>COVAR(DT!H4:H1004,DT!S4:S1004)^2</f>
        <v>#DIV/0!</v>
      </c>
      <c r="M35" s="32" t="s">
        <v>26</v>
      </c>
      <c r="N35" s="33" t="e">
        <f>COVAR(DT!E4:E1004,DT!R4:R1004)^2</f>
        <v>#DIV/0!</v>
      </c>
      <c r="P35" s="32" t="s">
        <v>32</v>
      </c>
      <c r="Q35" s="33" t="e">
        <f>COVAR(DT!C4:C1004,DT!Z4:Z1004)^2</f>
        <v>#DIV/0!</v>
      </c>
    </row>
    <row r="36" spans="1:17">
      <c r="A36" s="32" t="s">
        <v>39</v>
      </c>
      <c r="B36" s="33" t="e">
        <f>COVAR(DT!A4:A1004,DT!X4:X1004)^2</f>
        <v>#DIV/0!</v>
      </c>
      <c r="D36" s="32" t="s">
        <v>8</v>
      </c>
      <c r="E36" s="33" t="e">
        <f>_xlfn.COVARIANCE.S(DT!D4:D1004,DT!M4:M1004)^2</f>
        <v>#DIV/0!</v>
      </c>
      <c r="G36" s="32" t="s">
        <v>14</v>
      </c>
      <c r="H36" s="33" t="e">
        <f>COVAR(DT!T4:T1004,DT!V4:V1004)^2</f>
        <v>#DIV/0!</v>
      </c>
      <c r="J36" s="32" t="s">
        <v>20</v>
      </c>
      <c r="K36" s="33" t="e">
        <f>COVAR(DT!K4:K1004,DT!Q4:Q1004)^2</f>
        <v>#DIV/0!</v>
      </c>
      <c r="M36" s="32" t="s">
        <v>27</v>
      </c>
      <c r="N36" s="33" t="e">
        <f>COVAR(DT!F4:F1004,DT!G4:G1004)^2</f>
        <v>#DIV/0!</v>
      </c>
      <c r="P36" s="32" t="s">
        <v>31</v>
      </c>
      <c r="Q36" s="33" t="e">
        <f>COVAR(DT!J4:J1004,DT!O4:O1004)^2</f>
        <v>#DIV/0!</v>
      </c>
    </row>
    <row r="37" spans="1:17">
      <c r="A37" s="32" t="s">
        <v>40</v>
      </c>
      <c r="B37" s="33" t="e">
        <f>COVAR(DT!A4:A1004,DT!Y4:Y1004)^2</f>
        <v>#DIV/0!</v>
      </c>
      <c r="D37" s="32" t="s">
        <v>9</v>
      </c>
      <c r="E37" s="33" t="e">
        <f>_xlfn.COVARIANCE.S(DT!D4:D1004,DT!U4:U1004)^2</f>
        <v>#DIV/0!</v>
      </c>
      <c r="G37" s="32" t="s">
        <v>15</v>
      </c>
      <c r="H37" s="33" t="e">
        <f>COVAR(DT!T4:T1004,DT!W4:W1004)^2</f>
        <v>#DIV/0!</v>
      </c>
      <c r="J37" s="32" t="s">
        <v>21</v>
      </c>
      <c r="K37" s="33" t="e">
        <f>COVAR(DT!K4:K1004,DT!S4:S1004)^2</f>
        <v>#DIV/0!</v>
      </c>
      <c r="M37" s="32" t="s">
        <v>28</v>
      </c>
      <c r="N37" s="33" t="e">
        <f>COVAR(DT!F4:F1004,DT!R4:R1004)^2</f>
        <v>#DIV/0!</v>
      </c>
      <c r="P37" s="32" t="s">
        <v>30</v>
      </c>
      <c r="Q37" s="33" t="e">
        <f>COVAR(DT!J4:J1004,DT!Z4:Z1004)^2</f>
        <v>#DIV/0!</v>
      </c>
    </row>
    <row r="38" spans="1:17">
      <c r="A38" s="32" t="s">
        <v>41</v>
      </c>
      <c r="B38" s="33" t="e">
        <f>COVAR(DT!L4:L1004,DT!N4:N1004)^2</f>
        <v>#DIV/0!</v>
      </c>
      <c r="D38" s="32" t="s">
        <v>10</v>
      </c>
      <c r="E38" s="33" t="e">
        <f>_xlfn.COVARIANCE.S(DT!M4:M1004,DT!U4:U1004)^2</f>
        <v>#DIV/0!</v>
      </c>
      <c r="G38" s="32" t="s">
        <v>16</v>
      </c>
      <c r="H38" s="33" t="e">
        <f>COVAR(DT!V4:V1004,DT!W4:W1004)^2</f>
        <v>#DIV/0!</v>
      </c>
      <c r="J38" s="32" t="s">
        <v>22</v>
      </c>
      <c r="K38" s="33" t="e">
        <f>COVAR(DT!Q4:Q1004,DT!S4:S1004)^2</f>
        <v>#DIV/0!</v>
      </c>
      <c r="M38" s="32" t="s">
        <v>23</v>
      </c>
      <c r="N38" s="33" t="e">
        <f>COVAR(DT!G4:G1004,DT!R4:R1004)^2</f>
        <v>#DIV/0!</v>
      </c>
      <c r="P38" s="32" t="s">
        <v>29</v>
      </c>
      <c r="Q38" s="33" t="e">
        <f>COVAR(DT!O4:O1004,DT!Z4:Z1004)^2</f>
        <v>#DIV/0!</v>
      </c>
    </row>
    <row r="39" spans="1:17">
      <c r="A39" s="32" t="s">
        <v>42</v>
      </c>
      <c r="B39" s="33" t="e">
        <f>COVAR(DT!L4:L1004,DT!P4:P1004)^2</f>
        <v>#DIV/0!</v>
      </c>
      <c r="D39" s="32" t="s">
        <v>1275</v>
      </c>
      <c r="E39" s="6" t="e">
        <f>SUM(E33:E38)</f>
        <v>#DIV/0!</v>
      </c>
      <c r="G39" s="32" t="s">
        <v>1275</v>
      </c>
      <c r="H39" s="6" t="e">
        <f>SUM(H33:H38)</f>
        <v>#DIV/0!</v>
      </c>
      <c r="J39" s="32" t="s">
        <v>1275</v>
      </c>
      <c r="K39" s="6" t="e">
        <f>SUM(K33:K38)</f>
        <v>#DIV/0!</v>
      </c>
      <c r="M39" s="32" t="s">
        <v>1275</v>
      </c>
      <c r="N39" s="6" t="e">
        <f>SUM(N33:N38)</f>
        <v>#DIV/0!</v>
      </c>
      <c r="P39" s="32" t="s">
        <v>1275</v>
      </c>
      <c r="Q39" s="6" t="e">
        <f>SUM(Q33:Q38)</f>
        <v>#DIV/0!</v>
      </c>
    </row>
    <row r="40" spans="1:17">
      <c r="A40" s="32" t="s">
        <v>43</v>
      </c>
      <c r="B40" s="33" t="e">
        <f>COVAR(DT!L4:L1004,DT!X4:X1004)^2</f>
        <v>#DIV/0!</v>
      </c>
      <c r="D40" s="34" t="s">
        <v>1276</v>
      </c>
      <c r="E40" s="41" t="e">
        <f>E30+SQRT((4/3)*2*E39)/(16*(Results!M4))</f>
        <v>#DIV/0!</v>
      </c>
      <c r="G40" s="34" t="s">
        <v>1276</v>
      </c>
      <c r="H40" s="41" t="e">
        <f>H30+SQRT((4/3)*2*H39)/(16*(Results!M5))</f>
        <v>#DIV/0!</v>
      </c>
      <c r="J40" s="34" t="s">
        <v>1276</v>
      </c>
      <c r="K40" s="41" t="e">
        <f>K30+SQRT((4/3)*2*K39)/(16*(Results!M6))</f>
        <v>#DIV/0!</v>
      </c>
      <c r="M40" s="34" t="s">
        <v>1276</v>
      </c>
      <c r="N40" s="41" t="e">
        <f>N30+SQRT((4/3)*2*N39)/(16*(Results!M7))</f>
        <v>#DIV/0!</v>
      </c>
      <c r="P40" s="34" t="s">
        <v>1276</v>
      </c>
      <c r="Q40" s="41" t="e">
        <f>Q30+SQRT((4/3)*2*Q39)/(16*(Results!M8))</f>
        <v>#DIV/0!</v>
      </c>
    </row>
    <row r="41" spans="1:17">
      <c r="A41" s="32" t="s">
        <v>44</v>
      </c>
      <c r="B41" s="33" t="e">
        <f>COVAR(DT!L4:L1004,DT!Y4:Y1004)^2</f>
        <v>#DIV/0!</v>
      </c>
    </row>
    <row r="42" spans="1:17">
      <c r="A42" s="32" t="s">
        <v>45</v>
      </c>
      <c r="B42" s="33" t="e">
        <f>COVAR(DT!N4:N1004,DT!P4:P1004)^2</f>
        <v>#DIV/0!</v>
      </c>
    </row>
    <row r="43" spans="1:17">
      <c r="A43" s="32" t="s">
        <v>46</v>
      </c>
      <c r="B43" s="33" t="e">
        <f>COVAR(DT!N4:N1004,DT!X4:X1004)^2</f>
        <v>#DIV/0!</v>
      </c>
    </row>
    <row r="44" spans="1:17">
      <c r="A44" s="32" t="s">
        <v>47</v>
      </c>
      <c r="B44" s="33" t="e">
        <f>COVAR(DT!N4:N1004,DT!Y4:Y1004)^2</f>
        <v>#DIV/0!</v>
      </c>
    </row>
    <row r="45" spans="1:17">
      <c r="A45" s="32" t="s">
        <v>48</v>
      </c>
      <c r="B45" s="33" t="e">
        <f>COVAR(DT!P4:P1004,DT!X4:X1004)^2</f>
        <v>#DIV/0!</v>
      </c>
    </row>
    <row r="46" spans="1:17">
      <c r="A46" s="32" t="s">
        <v>116</v>
      </c>
      <c r="B46" s="33" t="e">
        <f>COVAR(DT!P4:P1004,DT!Y4:Y1004)^2</f>
        <v>#DIV/0!</v>
      </c>
    </row>
    <row r="47" spans="1:17">
      <c r="A47" s="32" t="s">
        <v>35</v>
      </c>
      <c r="B47" s="33" t="e">
        <f>COVAR(DT!X4:X1004,DT!Y4:Y1004)^2</f>
        <v>#DIV/0!</v>
      </c>
    </row>
    <row r="48" spans="1:17">
      <c r="A48" s="32" t="s">
        <v>1275</v>
      </c>
      <c r="B48" s="6" t="e">
        <f>SUM(B33:B47)</f>
        <v>#DIV/0!</v>
      </c>
    </row>
    <row r="49" spans="1:2">
      <c r="A49" s="34" t="s">
        <v>1276</v>
      </c>
      <c r="B49" s="41" t="e">
        <f>B30+SQRT((6/5)*2*B48)/(36*(Results!M3))</f>
        <v>#DIV/0!</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c r="A1" s="165" t="s">
        <v>2176</v>
      </c>
      <c r="B1" s="166"/>
      <c r="C1" s="166"/>
      <c r="D1" s="166"/>
      <c r="E1" s="166"/>
      <c r="F1" s="166"/>
      <c r="G1" s="166"/>
      <c r="H1" s="166"/>
    </row>
    <row r="2" spans="1:8">
      <c r="A2" s="110" t="s">
        <v>110</v>
      </c>
      <c r="B2" s="111" t="s">
        <v>106</v>
      </c>
      <c r="C2" s="111" t="s">
        <v>120</v>
      </c>
      <c r="D2" s="111" t="s">
        <v>121</v>
      </c>
    </row>
    <row r="3" spans="1:8">
      <c r="A3" s="14" t="str">
        <f>VLOOKUP(Read_First!B5,Items!A1:BI50,54,FALSE)</f>
        <v>Attractiveness</v>
      </c>
      <c r="B3" s="50" t="e">
        <f>Results!L3</f>
        <v>#DIV/0!</v>
      </c>
      <c r="C3" s="13" t="e">
        <f>IF(B3&gt;E37,"Excellent",IF(B3&gt;D37,"Good",IF(B3&gt;C37,"Above average",IF(B3&gt;B37,"Below average","Bad"))))</f>
        <v>#DIV/0!</v>
      </c>
      <c r="D3" t="e">
        <f t="shared" ref="D3:D8" si="0">IF(B3&gt;E37,"In the range of the 10% best results",IF(B3&gt;D37,"10% of results better, 75% of results worse",IF(B3&gt;C37,"25% of results better, 50% of results worse",IF(B3&gt;B37,"50% of results better, 25% of results worse","In the range of the 25% worst results"))))</f>
        <v>#DIV/0!</v>
      </c>
    </row>
    <row r="4" spans="1:8">
      <c r="A4" s="14" t="str">
        <f>VLOOKUP(Read_First!B5,Items!A1:BI50,55,FALSE)</f>
        <v>Perspicuity</v>
      </c>
      <c r="B4" s="50" t="e">
        <f>Results!L4</f>
        <v>#DIV/0!</v>
      </c>
      <c r="C4" s="13" t="e">
        <f>IF(B4&gt;E38,"Excellent",IF(B4&gt;D38,"Good",IF(B4&gt;C38,"Above Average",IF(B4&gt;B38,"Below Average","Bad"))))</f>
        <v>#DIV/0!</v>
      </c>
      <c r="D4" t="e">
        <f t="shared" si="0"/>
        <v>#DIV/0!</v>
      </c>
    </row>
    <row r="5" spans="1:8">
      <c r="A5" s="14" t="str">
        <f>VLOOKUP(Read_First!B5,Items!A1:BI50,56,FALSE)</f>
        <v>Efficiency</v>
      </c>
      <c r="B5" s="50" t="e">
        <f>Results!L5</f>
        <v>#DIV/0!</v>
      </c>
      <c r="C5" s="13" t="e">
        <f>IF(B5&gt;E39,"Excellent",IF(B5&gt;D39,"Good",IF(B5&gt;C39,"Above Average",IF(B5&gt;B39,"Below Average","Bad"))))</f>
        <v>#DIV/0!</v>
      </c>
      <c r="D5" t="e">
        <f t="shared" si="0"/>
        <v>#DIV/0!</v>
      </c>
    </row>
    <row r="6" spans="1:8">
      <c r="A6" s="15" t="str">
        <f>VLOOKUP(Read_First!B5,Items!A1:BI50,57,FALSE)</f>
        <v>Dependability</v>
      </c>
      <c r="B6" s="50" t="e">
        <f>Results!L6</f>
        <v>#DIV/0!</v>
      </c>
      <c r="C6" s="13" t="e">
        <f>IF(B6&gt;E40,"Excellent",IF(B6&gt;D40,"Good",IF(B6&gt;C40,"Above Average",IF(B6&gt;B40,"Below Average","Bad"))))</f>
        <v>#DIV/0!</v>
      </c>
      <c r="D6" t="e">
        <f t="shared" si="0"/>
        <v>#DIV/0!</v>
      </c>
    </row>
    <row r="7" spans="1:8">
      <c r="A7" s="15" t="str">
        <f>VLOOKUP(Read_First!B5,Items!A1:BI50,58,FALSE)</f>
        <v>Stimulation</v>
      </c>
      <c r="B7" s="50" t="e">
        <f>Results!L7</f>
        <v>#DIV/0!</v>
      </c>
      <c r="C7" s="13" t="e">
        <f>IF(B7&gt;E41,"Excellent",IF(B7&gt;D41,"Good",IF(B7&gt;C41,"Above Average",IF(B7&gt;B41,"Below Average","Bad"))))</f>
        <v>#DIV/0!</v>
      </c>
      <c r="D7" t="e">
        <f t="shared" si="0"/>
        <v>#DIV/0!</v>
      </c>
    </row>
    <row r="8" spans="1:8">
      <c r="A8" s="14" t="str">
        <f>VLOOKUP(Read_First!B5,Items!A1:BI50,59,FALSE)</f>
        <v>Novelty</v>
      </c>
      <c r="B8" s="50" t="e">
        <f>Results!L8</f>
        <v>#DIV/0!</v>
      </c>
      <c r="C8" s="13" t="e">
        <f>IF(B8&gt;E42,"Excellent",IF(B8&gt;D42,"Good",IF(B8&gt;C42,"Above Average",IF(B8&gt;B42,"Below Average","Bad"))))</f>
        <v>#DIV/0!</v>
      </c>
      <c r="D8" t="e">
        <f t="shared" si="0"/>
        <v>#DIV/0!</v>
      </c>
    </row>
    <row r="26" spans="1:8">
      <c r="A26" s="167" t="s">
        <v>822</v>
      </c>
      <c r="B26" s="167"/>
      <c r="C26" s="167"/>
      <c r="D26" s="167"/>
      <c r="E26" s="167"/>
      <c r="F26" s="167"/>
      <c r="G26" s="167"/>
      <c r="H26" s="167"/>
    </row>
    <row r="27" spans="1:8" s="17" customFormat="1" ht="16">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1" t="e">
        <f>Results!L3</f>
        <v>#DIV/0!</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1" t="e">
        <f>Results!L4</f>
        <v>#DIV/0!</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1" t="e">
        <f>Results!L5</f>
        <v>#DIV/0!</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1" t="e">
        <f>Results!L6</f>
        <v>#DIV/0!</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1" t="e">
        <f>Results!L7</f>
        <v>#DIV/0!</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1" t="e">
        <f>Results!L8</f>
        <v>#DIV/0!</v>
      </c>
    </row>
    <row r="35" spans="1:8">
      <c r="A35" s="167" t="s">
        <v>2177</v>
      </c>
      <c r="B35" s="167"/>
      <c r="C35" s="167"/>
      <c r="D35" s="167"/>
      <c r="E35" s="167"/>
    </row>
    <row r="36" spans="1:8">
      <c r="A36" s="13" t="s">
        <v>110</v>
      </c>
      <c r="B36" s="134">
        <v>0.25</v>
      </c>
      <c r="C36" s="134">
        <v>0.5</v>
      </c>
      <c r="D36" s="134">
        <v>0.75</v>
      </c>
      <c r="E36" s="134">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cols>
    <col min="1" max="26" width="3.6640625" style="1" customWidth="1"/>
    <col min="29" max="35" width="13.8320312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Attractiveness</v>
      </c>
      <c r="AD3" s="99" t="str">
        <f>VLOOKUP(Read_First!B5,Items!A1:BI50,55,FALSE)</f>
        <v>Perspicuity</v>
      </c>
      <c r="AE3" s="99" t="str">
        <f>VLOOKUP(Read_First!B5,Items!A1:BI50,56,FALSE)</f>
        <v>Efficiency</v>
      </c>
      <c r="AF3" s="100" t="str">
        <f>VLOOKUP(Read_First!B5,Items!A1:BI50,57,FALSE)</f>
        <v>Dependability</v>
      </c>
      <c r="AG3" s="100" t="str">
        <f>VLOOKUP(Read_First!B5,Items!A1:BI50,58,FALSE)</f>
        <v>Stimulation</v>
      </c>
      <c r="AH3" s="100" t="str">
        <f>VLOOKUP(Read_First!B5,Items!A1:BI50,59,FALSE)</f>
        <v>Novelty</v>
      </c>
      <c r="AI3" s="112" t="s">
        <v>824</v>
      </c>
    </row>
    <row r="4" spans="1:35">
      <c r="A4" s="55" t="str">
        <f>IF(Data!A4&gt;0,Data!A4-4,"")</f>
        <v/>
      </c>
      <c r="B4" s="55" t="str">
        <f>IF(Data!B4&gt;0,Data!B4-4,"")</f>
        <v/>
      </c>
      <c r="C4" s="55" t="str">
        <f>IF(Data!C4&gt;0,4-Data!C4,"")</f>
        <v/>
      </c>
      <c r="D4" s="55" t="str">
        <f>IF(Data!D4&gt;0,4-Data!D4,"")</f>
        <v/>
      </c>
      <c r="E4" s="55" t="str">
        <f>IF(Data!E4&gt;0,4-Data!E4,"")</f>
        <v/>
      </c>
      <c r="F4" s="55" t="str">
        <f>IF(Data!F4&gt;0,Data!F4-4,"")</f>
        <v/>
      </c>
      <c r="G4" s="55" t="str">
        <f>IF(Data!G4&gt;0,Data!G4-4,"")</f>
        <v/>
      </c>
      <c r="H4" s="55" t="str">
        <f>IF(Data!H4&gt;0,Data!H4-4,"")</f>
        <v/>
      </c>
      <c r="I4" s="55" t="str">
        <f>IF(Data!I4&gt;0,4-Data!I4,"")</f>
        <v/>
      </c>
      <c r="J4" s="55" t="str">
        <f>IF(Data!J4&gt;0,4-Data!J4,"")</f>
        <v/>
      </c>
      <c r="K4" s="55" t="str">
        <f>IF(Data!K4&gt;0,Data!K4-4,"")</f>
        <v/>
      </c>
      <c r="L4" s="55" t="str">
        <f>IF(Data!L4&gt;0,4-Data!L4,"")</f>
        <v/>
      </c>
      <c r="M4" s="55" t="str">
        <f>IF(Data!M4&gt;0,Data!M4-4,"")</f>
        <v/>
      </c>
      <c r="N4" s="55" t="str">
        <f>IF(Data!N4&gt;0,Data!N4-4,"")</f>
        <v/>
      </c>
      <c r="O4" s="55" t="str">
        <f>IF(Data!O4&gt;0,Data!O4-4,"")</f>
        <v/>
      </c>
      <c r="P4" s="55" t="str">
        <f>IF(Data!P4&gt;0,Data!P4-4,"")</f>
        <v/>
      </c>
      <c r="Q4" s="55" t="str">
        <f>IF(Data!Q4&gt;0,4-Data!Q4,"")</f>
        <v/>
      </c>
      <c r="R4" s="1" t="str">
        <f>IF(Data!R4&gt;0,4-Data!R4,"")</f>
        <v/>
      </c>
      <c r="S4" s="55" t="str">
        <f>IF(Data!S4&gt;0,4-Data!S4,"")</f>
        <v/>
      </c>
      <c r="T4" s="55" t="str">
        <f>IF(Data!T4&gt;0,Data!T4-4,"")</f>
        <v/>
      </c>
      <c r="U4" s="55" t="str">
        <f>IF(Data!U4&gt;0,4-Data!U4,"")</f>
        <v/>
      </c>
      <c r="V4" s="55" t="str">
        <f>IF(Data!V4&gt;0,Data!V4-4,"")</f>
        <v/>
      </c>
      <c r="W4" s="55" t="str">
        <f>IF(Data!W4&gt;0,4-Data!W4,"")</f>
        <v/>
      </c>
      <c r="X4" s="55" t="str">
        <f>IF(Data!X4&gt;0,4-Data!X4,"")</f>
        <v/>
      </c>
      <c r="Y4" s="55" t="str">
        <f>IF(Data!Y4&gt;0,4-Data!Y4,"")</f>
        <v/>
      </c>
      <c r="Z4" s="55" t="str">
        <f>IF(Data!Z4&gt;0,Data!Z4-4,"")</f>
        <v/>
      </c>
      <c r="AC4" s="60" t="str">
        <f>IF((MAX(A4,L4,N4,P4,X4,Y4)-MIN(A4,L4,N4,P4,X4,Y4))&gt;3,1,"")</f>
        <v/>
      </c>
      <c r="AD4" s="60" t="str">
        <f t="shared" ref="AD4" si="0">IF((MAX(B4,D4,M4,U4)-MIN(B4,D4,M4,U4))&gt;3,1,"")</f>
        <v/>
      </c>
      <c r="AE4" s="60" t="str">
        <f t="shared" ref="AE4" si="1">IF((MAX(I4,T4,V4,W4)-MIN(I4,T4,V4,W4))&gt;3,1,"")</f>
        <v/>
      </c>
      <c r="AF4" s="60" t="str">
        <f t="shared" ref="AF4" si="2">IF((MAX(H4,K4,Q4,S4)-MIN(H4,K4,Q4,S4))&gt;3,1,"")</f>
        <v/>
      </c>
      <c r="AG4" s="60" t="str">
        <f>IF((MAX(E4,F4,G4,R4)-MIN(E4,F4,G4,R4))&gt;3,1,"")</f>
        <v/>
      </c>
      <c r="AH4" s="60" t="str">
        <f t="shared" ref="AH4" si="3">IF((MAX(C4,J4,O4,Z4)-MIN(C4,J4,O4,Z4))&gt;3,1,"")</f>
        <v/>
      </c>
      <c r="AI4" s="58" t="str">
        <f>IF(COUNT(A4:Z4)&gt;0,IF(COUNT(AC4,AD4,AE4,AF4,AG4,AH4)&gt;0,SUM(AC4,AD4,AE4,AF4,AG4,AH4),0),"")</f>
        <v/>
      </c>
    </row>
    <row r="5" spans="1:35">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t="str">
        <f t="shared" ref="AI5:AI68" si="10">IF(COUNT(A5:Z5)&gt;0,IF(COUNT(AC5,AD5,AE5,AF5,AG5,AH5)&gt;0,SUM(AC5,AD5,AE5,AF5,AG5,AH5),0),"")</f>
        <v/>
      </c>
    </row>
    <row r="6" spans="1:35">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4" t="str">
        <f t="shared" si="4"/>
        <v/>
      </c>
      <c r="AD6" s="4" t="str">
        <f t="shared" si="5"/>
        <v/>
      </c>
      <c r="AE6" s="4" t="str">
        <f t="shared" si="6"/>
        <v/>
      </c>
      <c r="AF6" s="4" t="str">
        <f t="shared" si="7"/>
        <v/>
      </c>
      <c r="AG6" s="4" t="str">
        <f t="shared" si="8"/>
        <v/>
      </c>
      <c r="AH6" s="4" t="str">
        <f t="shared" si="9"/>
        <v/>
      </c>
      <c r="AI6" s="2" t="str">
        <f t="shared" si="10"/>
        <v/>
      </c>
    </row>
    <row r="7" spans="1:35">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row>
    <row r="8" spans="1:35">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68" t="s">
        <v>829</v>
      </c>
      <c r="B1" s="168"/>
      <c r="C1" s="168"/>
      <c r="D1" s="168"/>
      <c r="E1" s="168"/>
      <c r="F1" s="168"/>
      <c r="G1" s="168"/>
    </row>
    <row r="2" spans="1:7" ht="184.75" customHeight="1">
      <c r="A2" s="158" t="s">
        <v>830</v>
      </c>
      <c r="B2" s="158"/>
      <c r="C2" s="158"/>
      <c r="D2" s="158"/>
      <c r="E2" s="158"/>
      <c r="F2" s="158"/>
      <c r="G2" s="158"/>
    </row>
    <row r="3" spans="1:7">
      <c r="A3" s="84" t="s">
        <v>110</v>
      </c>
      <c r="B3" s="77" t="s">
        <v>827</v>
      </c>
    </row>
    <row r="4" spans="1:7">
      <c r="A4" s="9" t="str">
        <f>VLOOKUP(Read_First!B5,Items!A1:BI50,54,FALSE)</f>
        <v>Attractiveness</v>
      </c>
      <c r="B4" s="6" t="e">
        <f>SQRT(VAR(DT!AC4:AC1004))</f>
        <v>#DIV/0!</v>
      </c>
    </row>
    <row r="5" spans="1:7">
      <c r="A5" s="9" t="str">
        <f>VLOOKUP(Read_First!B5,Items!A1:BI50,55,FALSE)</f>
        <v>Perspicuity</v>
      </c>
      <c r="B5" s="6" t="e">
        <f>SQRT(VAR(DT!AD4:AD1004))</f>
        <v>#DIV/0!</v>
      </c>
    </row>
    <row r="6" spans="1:7">
      <c r="A6" s="9" t="str">
        <f>VLOOKUP(Read_First!B5,Items!A1:BI50,56,FALSE)</f>
        <v>Efficiency</v>
      </c>
      <c r="B6" s="6" t="e">
        <f>SQRT(VAR(DT!AE4:AE1004))</f>
        <v>#DIV/0!</v>
      </c>
    </row>
    <row r="7" spans="1:7">
      <c r="A7" s="9" t="str">
        <f>VLOOKUP(Read_First!B5,Items!A1:BI50,57,FALSE)</f>
        <v>Dependability</v>
      </c>
      <c r="B7" s="6" t="e">
        <f>SQRT(VAR(DT!AF4:AF1004))</f>
        <v>#DIV/0!</v>
      </c>
    </row>
    <row r="8" spans="1:7">
      <c r="A8" s="9" t="str">
        <f>VLOOKUP(Read_First!B5,Items!A1:BI50,58,FALSE)</f>
        <v>Stimulation</v>
      </c>
      <c r="B8" s="6" t="e">
        <f>SQRT(VAR(DT!AG4:AG1004))</f>
        <v>#DIV/0!</v>
      </c>
    </row>
    <row r="9" spans="1:7">
      <c r="A9" s="9" t="str">
        <f>VLOOKUP(Read_First!B5,Items!A1:BI50,59,FALSE)</f>
        <v>Novelty</v>
      </c>
      <c r="B9" s="6" t="e">
        <f>SQRT(VAR(DT!AH4:AH1004))</f>
        <v>#DIV/0!</v>
      </c>
    </row>
    <row r="11" spans="1:7">
      <c r="A11" s="89" t="s">
        <v>828</v>
      </c>
      <c r="B11" s="85" t="str">
        <f>VLOOKUP(Read_First!B5,Items!A1:BI50,54,FALSE)</f>
        <v>Attractiveness</v>
      </c>
      <c r="C11" s="87" t="str">
        <f>VLOOKUP(Read_First!B5,Items!A1:BI50,55,FALSE)</f>
        <v>Perspicuity</v>
      </c>
      <c r="D11" s="87" t="str">
        <f>VLOOKUP(Read_First!B5,Items!A1:BI50,56,FALSE)</f>
        <v>Efficiency</v>
      </c>
      <c r="E11" s="88" t="str">
        <f>VLOOKUP(Read_First!B5,Items!A1:BI50,57,FALSE)</f>
        <v>Dependability</v>
      </c>
      <c r="F11" s="85" t="str">
        <f>VLOOKUP(Read_First!B5,Items!A1:BI50,58,FALSE)</f>
        <v>Stimulation</v>
      </c>
      <c r="G11" s="86" t="str">
        <f>VLOOKUP(Read_First!B5,Items!A1:BI50,59,FALSE)</f>
        <v>Novelty</v>
      </c>
    </row>
    <row r="12" spans="1:7">
      <c r="A12" s="91" t="s">
        <v>831</v>
      </c>
      <c r="B12" s="4" t="e">
        <f>POWER((1.65*B4)/0.5,2)</f>
        <v>#DIV/0!</v>
      </c>
      <c r="C12" s="4" t="e">
        <f>POWER((1.65*B5)/0.5,2)</f>
        <v>#DIV/0!</v>
      </c>
      <c r="D12" s="4" t="e">
        <f>POWER((1.65*B6)/0.5,2)</f>
        <v>#DIV/0!</v>
      </c>
      <c r="E12" s="4" t="e">
        <f>POWER((1.65*B7)/0.5,2)</f>
        <v>#DIV/0!</v>
      </c>
      <c r="F12" s="4" t="e">
        <f>POWER((1.65*B8)/0.5,2)</f>
        <v>#DIV/0!</v>
      </c>
      <c r="G12" s="4" t="e">
        <f>POWER((1.65*B9)/0.5,2)</f>
        <v>#DIV/0!</v>
      </c>
    </row>
    <row r="13" spans="1:7">
      <c r="A13" s="91" t="s">
        <v>832</v>
      </c>
      <c r="B13" s="4" t="e">
        <f>POWER((1.96*B4)/0.5,2)</f>
        <v>#DIV/0!</v>
      </c>
      <c r="C13" s="4" t="e">
        <f>POWER((1.96*B5)/0.5,2)</f>
        <v>#DIV/0!</v>
      </c>
      <c r="D13" s="4" t="e">
        <f>POWER((1.96*B6)/0.5,2)</f>
        <v>#DIV/0!</v>
      </c>
      <c r="E13" s="4" t="e">
        <f>POWER((1.96*B7)/0.5,2)</f>
        <v>#DIV/0!</v>
      </c>
      <c r="F13" s="4" t="e">
        <f>POWER((1.96*B8)/0.5,2)</f>
        <v>#DIV/0!</v>
      </c>
      <c r="G13" s="4" t="e">
        <f>POWER((1.96*B9)/0.5,2)</f>
        <v>#DIV/0!</v>
      </c>
    </row>
    <row r="14" spans="1:7">
      <c r="A14" s="91" t="s">
        <v>833</v>
      </c>
      <c r="B14" s="4" t="e">
        <f>POWER((2.58*B4)/0.5,2)</f>
        <v>#DIV/0!</v>
      </c>
      <c r="C14" s="4" t="e">
        <f>POWER((2.58*B5)/0.5,2)</f>
        <v>#DIV/0!</v>
      </c>
      <c r="D14" s="4" t="e">
        <f>POWER((2.58*B6)/0.5,2)</f>
        <v>#DIV/0!</v>
      </c>
      <c r="E14" s="4" t="e">
        <f>POWER((2.58*B7)/0.5,2)</f>
        <v>#DIV/0!</v>
      </c>
      <c r="F14" s="4" t="e">
        <f>POWER((2.58*B8)/0.5,2)</f>
        <v>#DIV/0!</v>
      </c>
      <c r="G14" s="4" t="e">
        <f>POWER((2.58*B9)/0.5,2)</f>
        <v>#DIV/0!</v>
      </c>
    </row>
    <row r="15" spans="1:7">
      <c r="A15" s="91" t="s">
        <v>834</v>
      </c>
      <c r="B15" s="4" t="e">
        <f>POWER((1.65*B4)/0.25,2)</f>
        <v>#DIV/0!</v>
      </c>
      <c r="C15" s="4" t="e">
        <f>POWER((1.65*B5)/0.25,2)</f>
        <v>#DIV/0!</v>
      </c>
      <c r="D15" s="4" t="e">
        <f>POWER((1.65*B6)/0.25,2)</f>
        <v>#DIV/0!</v>
      </c>
      <c r="E15" s="4" t="e">
        <f>POWER((1.65*B7)/0.25,2)</f>
        <v>#DIV/0!</v>
      </c>
      <c r="F15" s="4" t="e">
        <f>POWER((1.65*B8)/0.25,2)</f>
        <v>#DIV/0!</v>
      </c>
      <c r="G15" s="4" t="e">
        <f>POWER((1.65*B9)/0.25,2)</f>
        <v>#DIV/0!</v>
      </c>
    </row>
    <row r="16" spans="1:7">
      <c r="A16" s="91" t="s">
        <v>835</v>
      </c>
      <c r="B16" s="4" t="e">
        <f>POWER((1.96*B4)/0.25,2)</f>
        <v>#DIV/0!</v>
      </c>
      <c r="C16" s="4" t="e">
        <f>POWER((1.96*B5)/0.25,2)</f>
        <v>#DIV/0!</v>
      </c>
      <c r="D16" s="4" t="e">
        <f>POWER((1.96*B6)/0.25,2)</f>
        <v>#DIV/0!</v>
      </c>
      <c r="E16" s="4" t="e">
        <f>POWER((1.96*B7)/0.25,2)</f>
        <v>#DIV/0!</v>
      </c>
      <c r="F16" s="4" t="e">
        <f>POWER((1.96*B8)/0.25,2)</f>
        <v>#DIV/0!</v>
      </c>
      <c r="G16" s="4" t="e">
        <f>POWER((1.96*B9)/0.25,2)</f>
        <v>#DIV/0!</v>
      </c>
    </row>
    <row r="17" spans="1:7">
      <c r="A17" s="91" t="s">
        <v>836</v>
      </c>
      <c r="B17" s="4" t="e">
        <f>POWER((2.58*B4)/0.25,2)</f>
        <v>#DIV/0!</v>
      </c>
      <c r="C17" s="4" t="e">
        <f>POWER((2.58*B5)/0.25,2)</f>
        <v>#DIV/0!</v>
      </c>
      <c r="D17" s="4" t="e">
        <f>POWER((2.58*B6)/0.25,2)</f>
        <v>#DIV/0!</v>
      </c>
      <c r="E17" s="4" t="e">
        <f>POWER((2.58*B7)/0.25,2)</f>
        <v>#DIV/0!</v>
      </c>
      <c r="F17" s="4" t="e">
        <f>POWER((2.58*B8)/0.25,2)</f>
        <v>#DIV/0!</v>
      </c>
      <c r="G17" s="4" t="e">
        <f>POWER((2.58*B9)/0.25,2)</f>
        <v>#DIV/0!</v>
      </c>
    </row>
    <row r="18" spans="1:7">
      <c r="A18" s="91" t="s">
        <v>837</v>
      </c>
      <c r="B18" s="4" t="e">
        <f>POWER((1.65*B4)/0.1,2)</f>
        <v>#DIV/0!</v>
      </c>
      <c r="C18" s="4" t="e">
        <f>POWER((1.65*B5)/0.1,2)</f>
        <v>#DIV/0!</v>
      </c>
      <c r="D18" s="4" t="e">
        <f>POWER((1.65*B6)/0.1,2)</f>
        <v>#DIV/0!</v>
      </c>
      <c r="E18" s="4" t="e">
        <f>POWER((1.65*B7)/0.1,2)</f>
        <v>#DIV/0!</v>
      </c>
      <c r="F18" s="4" t="e">
        <f>POWER((1.65*B8)/0.1,2)</f>
        <v>#DIV/0!</v>
      </c>
      <c r="G18" s="4" t="e">
        <f>POWER((1.65*B9)/0.1,2)</f>
        <v>#DIV/0!</v>
      </c>
    </row>
    <row r="19" spans="1:7">
      <c r="A19" s="91" t="s">
        <v>838</v>
      </c>
      <c r="B19" s="4" t="e">
        <f>POWER((1.96*B4)/0.1,2)</f>
        <v>#DIV/0!</v>
      </c>
      <c r="C19" s="4" t="e">
        <f>POWER((1.96*B5)/0.1,2)</f>
        <v>#DIV/0!</v>
      </c>
      <c r="D19" s="4" t="e">
        <f>POWER((1.96*B6)/0.1,2)</f>
        <v>#DIV/0!</v>
      </c>
      <c r="E19" s="4" t="e">
        <f>POWER((1.96*B7)/0.1,2)</f>
        <v>#DIV/0!</v>
      </c>
      <c r="F19" s="4" t="e">
        <f>POWER((1.96*B8)/0.1,2)</f>
        <v>#DIV/0!</v>
      </c>
      <c r="G19" s="4" t="e">
        <f>POWER((1.96*B9)/0.1,2)</f>
        <v>#DIV/0!</v>
      </c>
    </row>
    <row r="20" spans="1:7">
      <c r="A20" s="92" t="s">
        <v>839</v>
      </c>
      <c r="B20" s="4" t="e">
        <f>POWER((2.58*B4)/0.1,2)</f>
        <v>#DIV/0!</v>
      </c>
      <c r="C20" s="4" t="e">
        <f>POWER((2.58*B5)/0.1,2)</f>
        <v>#DIV/0!</v>
      </c>
      <c r="D20" s="4" t="e">
        <f>POWER((2.58*B6)/0.1,2)</f>
        <v>#DIV/0!</v>
      </c>
      <c r="E20" s="4" t="e">
        <f>POWER((2.58*B7)/0.1,2)</f>
        <v>#DIV/0!</v>
      </c>
      <c r="F20" s="4" t="e">
        <f>POWER((2.58*B8)/0.1,2)</f>
        <v>#DIV/0!</v>
      </c>
      <c r="G20" s="4" t="e">
        <f>POWER((2.58*B9)/0.1,2)</f>
        <v>#DIV/0!</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3203125" defaultRowHeight="15"/>
  <cols>
    <col min="1" max="6" width="12.83203125" customWidth="1"/>
    <col min="7" max="7" width="10.6640625"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ht="133.25" customHeight="1">
      <c r="A1" s="158" t="s">
        <v>1286</v>
      </c>
      <c r="B1" s="152"/>
      <c r="C1" s="152"/>
      <c r="D1" s="152"/>
      <c r="E1" s="152"/>
      <c r="F1" s="152"/>
      <c r="H1" s="49"/>
      <c r="I1" s="120" t="s">
        <v>1272</v>
      </c>
      <c r="J1" s="115" t="e">
        <f>AVERAGE(O4:O1004)</f>
        <v>#VALUE!</v>
      </c>
      <c r="K1" s="116" t="s">
        <v>1285</v>
      </c>
      <c r="L1" s="117" t="e">
        <f>STDEV(O4:O1004)</f>
        <v>#VALUE!</v>
      </c>
      <c r="M1" s="118" t="s">
        <v>1287</v>
      </c>
      <c r="N1" s="119" t="e">
        <f>CONFIDENCE(0.05,L1,Results!E3)</f>
        <v>#VALUE!</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Attractiveness</v>
      </c>
      <c r="B3" s="78" t="str">
        <f>VLOOKUP(Read_First!B5,Items!A1:BI50,55,FALSE)</f>
        <v>Perspicuity</v>
      </c>
      <c r="C3" s="78" t="str">
        <f>VLOOKUP(Read_First!B5,Items!A1:BI50,56,FALSE)</f>
        <v>Efficiency</v>
      </c>
      <c r="D3" s="78" t="str">
        <f>VLOOKUP(Read_First!B5,Items!A1:BI50,57,FALSE)</f>
        <v>Dependability</v>
      </c>
      <c r="E3" s="78" t="str">
        <f>VLOOKUP(Read_First!B5,Items!A1:BI50,58,FALSE)</f>
        <v>Stimulation</v>
      </c>
      <c r="F3" s="78" t="str">
        <f>VLOOKUP(Read_First!B5,Items!A1:BI50,59,FALSE)</f>
        <v>Novelty</v>
      </c>
      <c r="G3" s="77" t="s">
        <v>1271</v>
      </c>
      <c r="I3" s="113" t="str">
        <f>VLOOKUP(Read_First!B5,Items!A1:BI50,54,FALSE)</f>
        <v>Attractiveness</v>
      </c>
      <c r="J3" s="76" t="str">
        <f>VLOOKUP(Read_First!B5,Items!A1:BI50,55,FALSE)</f>
        <v>Perspicuity</v>
      </c>
      <c r="K3" s="75" t="str">
        <f>VLOOKUP(Read_First!B5,Items!A1:BI50,56,FALSE)</f>
        <v>Efficiency</v>
      </c>
      <c r="L3" s="75" t="str">
        <f>VLOOKUP(Read_First!B5,Items!A1:BI50,57,FALSE)</f>
        <v>Dependability</v>
      </c>
      <c r="M3" s="75" t="str">
        <f>VLOOKUP(Read_First!B5,Items!A1:BI50,58,FALSE)</f>
        <v>Stimulation</v>
      </c>
      <c r="N3" s="75" t="str">
        <f>VLOOKUP(Read_First!B5,Items!A1:BI50,59,FALSE)</f>
        <v>Novelty</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t="e">
        <f>IF(G4&gt;0,DT!AC4*I4+DT!AD4*J4+DT!AE4*K4+DT!AF4*L4+DT!AG4*M4+DT!AH4*N4,"")</f>
        <v>#VALUE!</v>
      </c>
      <c r="Q4" s="132"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t="e">
        <f>IF(G5&gt;0,DT!AC5*I5+DT!AD5*J5+DT!AE5*K5+DT!AF5*L5+DT!AG5*M5+DT!AH5*N5,"")</f>
        <v>#VALUE!</v>
      </c>
      <c r="Q5" s="132"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t="e">
        <f>IF(G6&gt;0,DT!AC6*I6+DT!AD6*J6+DT!AE6*K6+DT!AF6*L6+DT!AG6*M6+DT!AH6*N6,"")</f>
        <v>#VALUE!</v>
      </c>
      <c r="Q6" s="132"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t="e">
        <f>IF(G7&gt;0,DT!AC7*I7+DT!AD7*J7+DT!AE7*K7+DT!AF7*L7+DT!AG7*M7+DT!AH7*N7,"")</f>
        <v>#VALUE!</v>
      </c>
      <c r="Q7" s="132"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t="e">
        <f>IF(G8&gt;0,DT!AC8*I8+DT!AD8*J8+DT!AE8*K8+DT!AF8*L8+DT!AG8*M8+DT!AH8*N8,"")</f>
        <v>#VALUE!</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t="e">
        <f>IF(G9&gt;0,DT!AC9*I9+DT!AD9*J9+DT!AE9*K9+DT!AF9*L9+DT!AG9*M9+DT!AH9*N9,"")</f>
        <v>#VALUE!</v>
      </c>
      <c r="Q9" s="132"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t="e">
        <f>IF(G10&gt;0,DT!AC10*I10+DT!AD10*J10+DT!AE10*K10+DT!AF10*L10+DT!AG10*M10+DT!AH10*N10,"")</f>
        <v>#VALUE!</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t="e">
        <f>IF(G11&gt;0,DT!AC11*I11+DT!AD11*J11+DT!AE11*K11+DT!AF11*L11+DT!AG11*M11+DT!AH11*N11,"")</f>
        <v>#VALUE!</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t="e">
        <f>IF(G12&gt;0,DT!AC12*I12+DT!AD12*J12+DT!AE12*K12+DT!AF12*L12+DT!AG12*M12+DT!AH12*N12,"")</f>
        <v>#VALUE!</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t="e">
        <f>IF(G13&gt;0,DT!AC13*I13+DT!AD13*J13+DT!AE13*K13+DT!AF13*L13+DT!AG13*M13+DT!AH13*N13,"")</f>
        <v>#VALUE!</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2200</v>
      </c>
      <c r="BI9" s="135"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2202</v>
      </c>
      <c r="AO20" t="s">
        <v>2203</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2198</v>
      </c>
      <c r="BI20" t="s">
        <v>2199</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2073</v>
      </c>
      <c r="BC27" t="s">
        <v>2075</v>
      </c>
      <c r="BD27" t="s">
        <v>2074</v>
      </c>
      <c r="BE27" t="s">
        <v>2076</v>
      </c>
      <c r="BF27" t="s">
        <v>2077</v>
      </c>
      <c r="BG27" t="s">
        <v>2078</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t="s">
        <v>239</v>
      </c>
      <c r="BI28"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t="s">
        <v>239</v>
      </c>
      <c r="BI29"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t="s">
        <v>2090</v>
      </c>
      <c r="BE30" t="s">
        <v>2087</v>
      </c>
      <c r="BF30" t="s">
        <v>2088</v>
      </c>
      <c r="BG30" t="s">
        <v>2089</v>
      </c>
      <c r="BH30" t="s">
        <v>239</v>
      </c>
      <c r="BI30"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t="s">
        <v>239</v>
      </c>
      <c r="BI31"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t="s">
        <v>239</v>
      </c>
      <c r="BI3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t="s">
        <v>239</v>
      </c>
      <c r="BI33"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t="s">
        <v>2112</v>
      </c>
      <c r="BG34" t="s">
        <v>2114</v>
      </c>
      <c r="BH34" t="s">
        <v>239</v>
      </c>
      <c r="BI34" t="s">
        <v>242</v>
      </c>
    </row>
    <row r="35" spans="1:61" ht="16">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t="s">
        <v>2116</v>
      </c>
      <c r="BD35" t="s">
        <v>2115</v>
      </c>
      <c r="BE35" s="133" t="s">
        <v>2117</v>
      </c>
      <c r="BF35" t="s">
        <v>2118</v>
      </c>
      <c r="BG35" t="s">
        <v>2119</v>
      </c>
      <c r="BH35" t="s">
        <v>239</v>
      </c>
      <c r="BI35"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t="s">
        <v>239</v>
      </c>
      <c r="BI36"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2022-12-27T14:10:55Z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