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1f16b5e22896f263/Desktop/"/>
    </mc:Choice>
  </mc:AlternateContent>
  <xr:revisionPtr revIDLastSave="2314" documentId="11_F25DC773A252ABDACC1048C81919441A5BDE58EF" xr6:coauthVersionLast="45" xr6:coauthVersionMax="45" xr10:uidLastSave="{2C5E88F3-34CE-48BC-A912-C330FEEF3DFE}"/>
  <bookViews>
    <workbookView xWindow="-120" yWindow="-120" windowWidth="29040" windowHeight="15840" tabRatio="1000" activeTab="3" xr2:uid="{00000000-000D-0000-FFFF-FFFF00000000}"/>
  </bookViews>
  <sheets>
    <sheet name="HH-client-id-all-attp" sheetId="1" r:id="rId1"/>
    <sheet name="HH-client-id-all-bitp" sheetId="2" r:id="rId2"/>
    <sheet name="HH-object-id-all-attp-0.01" sheetId="9" r:id="rId3"/>
    <sheet name="HH-object-id-all-bitp-0.01" sheetId="8" r:id="rId4"/>
    <sheet name="MS-small-attp" sheetId="6" r:id="rId5"/>
    <sheet name="MS-med-attp" sheetId="5" r:id="rId6"/>
    <sheet name="MS-big-attp" sheetId="7" r:id="rId7"/>
    <sheet name="HH-object-id-all-attp-0.001 DU" sheetId="3" r:id="rId8"/>
    <sheet name="HH-object-id-all-bitp-0.001 DU" sheetId="4" r:id="rId9"/>
  </sheets>
  <definedNames>
    <definedName name="_xlnm._FilterDatabase" localSheetId="0" hidden="1">'HH-client-id-all-attp'!$A$1:$J$29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8" l="1"/>
  <c r="I27" i="8"/>
  <c r="I26" i="8"/>
  <c r="I25" i="8"/>
  <c r="I24" i="8"/>
  <c r="I23" i="8"/>
  <c r="I22" i="8"/>
  <c r="I21" i="8"/>
  <c r="I20" i="8"/>
  <c r="L31" i="1" l="1"/>
  <c r="L32" i="1"/>
  <c r="L33" i="1"/>
  <c r="L34" i="1"/>
  <c r="L35" i="1"/>
  <c r="L36" i="1"/>
  <c r="L37" i="1"/>
  <c r="L30" i="1"/>
  <c r="N18" i="2" l="1"/>
  <c r="N17" i="2"/>
  <c r="N16" i="2"/>
  <c r="N15" i="2"/>
  <c r="N14" i="2"/>
  <c r="N19" i="2"/>
  <c r="N9" i="2"/>
  <c r="N10" i="2"/>
  <c r="N11" i="2"/>
  <c r="N12" i="2"/>
  <c r="N13" i="2"/>
  <c r="N8" i="2"/>
  <c r="N4" i="2"/>
  <c r="N6" i="2"/>
  <c r="N7" i="2"/>
  <c r="N3" i="2"/>
  <c r="N2" i="2"/>
  <c r="N5" i="2"/>
  <c r="L20" i="7"/>
  <c r="L21" i="7"/>
  <c r="L22" i="7"/>
  <c r="L23" i="7"/>
  <c r="L24" i="7"/>
  <c r="L25" i="7"/>
  <c r="L26" i="7"/>
  <c r="L11" i="7"/>
  <c r="L12" i="7"/>
  <c r="L13" i="7"/>
  <c r="L14" i="7"/>
  <c r="L15" i="7"/>
  <c r="L16" i="7"/>
  <c r="L17" i="7"/>
  <c r="L18" i="7"/>
  <c r="L3" i="7"/>
  <c r="L4" i="7"/>
  <c r="L5" i="7"/>
  <c r="L6" i="7"/>
  <c r="L7" i="7"/>
  <c r="L8" i="7"/>
  <c r="L9" i="7"/>
  <c r="L19" i="7"/>
  <c r="L10" i="7"/>
  <c r="L2" i="7"/>
  <c r="O20" i="5"/>
  <c r="O21" i="5"/>
  <c r="O22" i="5"/>
  <c r="O23" i="5"/>
  <c r="O24" i="5"/>
  <c r="O25" i="5"/>
  <c r="O26" i="5"/>
  <c r="O19" i="5"/>
  <c r="O18" i="5"/>
  <c r="O11" i="5"/>
  <c r="O12" i="5"/>
  <c r="O13" i="5"/>
  <c r="O14" i="5"/>
  <c r="O15" i="5"/>
  <c r="O16" i="5"/>
  <c r="O17" i="5"/>
  <c r="O2" i="5"/>
  <c r="O10" i="5"/>
  <c r="O3" i="5"/>
  <c r="O4" i="5"/>
  <c r="O5" i="5"/>
  <c r="O6" i="5"/>
  <c r="O7" i="5"/>
  <c r="O8" i="5"/>
  <c r="O9" i="5"/>
  <c r="O20" i="6"/>
  <c r="O21" i="6"/>
  <c r="O22" i="6"/>
  <c r="O23" i="6"/>
  <c r="O24" i="6"/>
  <c r="O19" i="6"/>
  <c r="O11" i="6"/>
  <c r="O12" i="6"/>
  <c r="O13" i="6"/>
  <c r="O14" i="6"/>
  <c r="O15" i="6"/>
  <c r="O16" i="6"/>
  <c r="O17" i="6"/>
  <c r="O18" i="6"/>
  <c r="O10" i="6"/>
  <c r="O3" i="6"/>
  <c r="O4" i="6"/>
  <c r="O5" i="6"/>
  <c r="O6" i="6"/>
  <c r="O7" i="6"/>
  <c r="O8" i="6"/>
  <c r="O9" i="6"/>
  <c r="O2" i="6"/>
  <c r="N6" i="8"/>
  <c r="N7" i="8"/>
  <c r="N8" i="8"/>
  <c r="N9" i="8"/>
  <c r="N10" i="8"/>
  <c r="N5" i="8"/>
  <c r="N12" i="8"/>
  <c r="N13" i="8"/>
  <c r="N14" i="8"/>
  <c r="N15" i="8"/>
  <c r="N16" i="8"/>
  <c r="N17" i="8"/>
  <c r="N18" i="8"/>
  <c r="N19" i="8"/>
  <c r="N11" i="8"/>
  <c r="N21" i="8"/>
  <c r="N22" i="8"/>
  <c r="N23" i="8"/>
  <c r="N24" i="8"/>
  <c r="N25" i="8"/>
  <c r="N26" i="8"/>
  <c r="N27" i="8"/>
  <c r="N28" i="8"/>
  <c r="N20" i="8"/>
  <c r="N9" i="9"/>
  <c r="N10" i="9"/>
  <c r="N11" i="9"/>
  <c r="N12" i="9"/>
  <c r="N13" i="9"/>
  <c r="N8" i="9"/>
  <c r="N15" i="9"/>
  <c r="N16" i="9"/>
  <c r="N17" i="9"/>
  <c r="N18" i="9"/>
  <c r="N19" i="9"/>
  <c r="N14" i="9"/>
  <c r="N3" i="9"/>
  <c r="N4" i="9"/>
  <c r="N5" i="9"/>
  <c r="N6" i="9"/>
  <c r="N7" i="9"/>
  <c r="N2" i="9"/>
  <c r="L14" i="3" l="1"/>
  <c r="L15" i="3"/>
  <c r="L16" i="3"/>
  <c r="L17" i="3"/>
  <c r="L18" i="3"/>
  <c r="L13" i="3"/>
  <c r="L9" i="3"/>
  <c r="L10" i="3"/>
  <c r="L11" i="3"/>
  <c r="L12" i="3"/>
  <c r="L8" i="3"/>
  <c r="L3" i="3"/>
  <c r="L4" i="3"/>
  <c r="L5" i="3"/>
  <c r="L6" i="3"/>
  <c r="L7" i="3"/>
  <c r="L2" i="3"/>
  <c r="L13" i="1"/>
  <c r="L9" i="1"/>
  <c r="L16" i="1"/>
  <c r="L10" i="1"/>
  <c r="L15" i="1"/>
  <c r="L11" i="1"/>
  <c r="L14" i="1"/>
  <c r="L12" i="1"/>
  <c r="L25" i="1"/>
  <c r="L27" i="1"/>
  <c r="L24" i="1"/>
  <c r="L28" i="1"/>
  <c r="L29" i="1"/>
  <c r="L26" i="1"/>
  <c r="L20" i="1"/>
  <c r="L21" i="1"/>
  <c r="L22" i="1"/>
  <c r="L4" i="1"/>
  <c r="L17" i="1"/>
  <c r="L18" i="1"/>
  <c r="L23" i="1"/>
  <c r="L19" i="1"/>
  <c r="I4" i="2"/>
  <c r="I6" i="2"/>
  <c r="I7" i="2"/>
  <c r="I3" i="2"/>
  <c r="I2" i="2"/>
  <c r="I8" i="2"/>
  <c r="I9" i="2"/>
  <c r="I10" i="2"/>
  <c r="I11" i="2"/>
  <c r="I12" i="2"/>
  <c r="I13" i="2"/>
  <c r="I19" i="2"/>
  <c r="I18" i="2"/>
  <c r="I17" i="2"/>
  <c r="I16" i="2"/>
  <c r="I15" i="2"/>
  <c r="I14" i="2"/>
  <c r="F8" i="9"/>
  <c r="F14" i="9"/>
  <c r="F2" i="9" l="1"/>
  <c r="I15" i="1" l="1"/>
  <c r="I14" i="1"/>
  <c r="I13" i="1"/>
  <c r="I12" i="1"/>
  <c r="I11" i="1"/>
  <c r="I10" i="1"/>
  <c r="I9" i="1"/>
  <c r="I16" i="1"/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1" i="7"/>
  <c r="I20" i="7"/>
  <c r="I23" i="7"/>
  <c r="I22" i="7"/>
  <c r="I24" i="7"/>
  <c r="I25" i="7"/>
  <c r="I26" i="7"/>
  <c r="I3" i="9"/>
  <c r="I4" i="9"/>
  <c r="I5" i="9"/>
  <c r="I6" i="9"/>
  <c r="I7" i="9"/>
  <c r="I10" i="9"/>
  <c r="I9" i="9"/>
  <c r="I11" i="9"/>
  <c r="I12" i="9"/>
  <c r="I13" i="9"/>
  <c r="I8" i="9"/>
  <c r="I14" i="9"/>
  <c r="I15" i="9"/>
  <c r="I16" i="9"/>
  <c r="I17" i="9"/>
  <c r="I18" i="9"/>
  <c r="I19" i="9"/>
  <c r="I2" i="9"/>
  <c r="I14" i="8"/>
  <c r="I3" i="8"/>
  <c r="I8" i="8"/>
  <c r="I5" i="8"/>
  <c r="I9" i="8"/>
  <c r="I10" i="8"/>
  <c r="I7" i="8"/>
  <c r="I6" i="8"/>
  <c r="I4" i="8"/>
  <c r="I11" i="8"/>
  <c r="I12" i="8"/>
  <c r="I13" i="8"/>
  <c r="I15" i="8"/>
  <c r="I16" i="8"/>
  <c r="I17" i="8"/>
  <c r="I19" i="8"/>
  <c r="I18" i="8"/>
  <c r="I2" i="8"/>
  <c r="I25" i="5" l="1"/>
  <c r="I26" i="5"/>
  <c r="F10" i="6" l="1"/>
  <c r="F2" i="6"/>
  <c r="I20" i="6"/>
  <c r="I21" i="6"/>
  <c r="I22" i="6"/>
  <c r="I23" i="6"/>
  <c r="I24" i="6"/>
  <c r="I2" i="6"/>
  <c r="I3" i="6"/>
  <c r="I4" i="6"/>
  <c r="I5" i="6"/>
  <c r="I6" i="6"/>
  <c r="I7" i="6"/>
  <c r="I10" i="6"/>
  <c r="I11" i="6"/>
  <c r="I12" i="6"/>
  <c r="I13" i="6"/>
  <c r="I14" i="6"/>
  <c r="I15" i="6"/>
  <c r="I8" i="6"/>
  <c r="I9" i="6"/>
  <c r="I16" i="6"/>
  <c r="I17" i="6"/>
  <c r="I18" i="6"/>
  <c r="I25" i="6"/>
  <c r="I26" i="6"/>
  <c r="I27" i="6"/>
  <c r="I28" i="6"/>
  <c r="I29" i="6"/>
  <c r="I30" i="6"/>
  <c r="I31" i="6"/>
  <c r="I32" i="6"/>
  <c r="I33" i="6"/>
  <c r="I2" i="7"/>
  <c r="I19" i="6"/>
  <c r="I20" i="5" l="1"/>
  <c r="I21" i="5"/>
  <c r="I22" i="5"/>
  <c r="I23" i="5"/>
  <c r="I24" i="5"/>
  <c r="I2" i="5"/>
  <c r="I3" i="5"/>
  <c r="I4" i="5"/>
  <c r="I5" i="5"/>
  <c r="I6" i="5"/>
  <c r="I7" i="5"/>
  <c r="I10" i="5"/>
  <c r="I11" i="5"/>
  <c r="I12" i="5"/>
  <c r="I13" i="5"/>
  <c r="I14" i="5"/>
  <c r="I15" i="5"/>
  <c r="I18" i="5"/>
  <c r="I17" i="5"/>
  <c r="I16" i="5"/>
  <c r="I9" i="5"/>
  <c r="I8" i="5"/>
  <c r="I19" i="5"/>
  <c r="I4" i="4" l="1"/>
  <c r="I9" i="4"/>
  <c r="I11" i="4"/>
  <c r="I12" i="4"/>
  <c r="I14" i="4"/>
  <c r="I15" i="4"/>
  <c r="I16" i="4"/>
  <c r="I17" i="4"/>
  <c r="I18" i="4"/>
  <c r="I19" i="4"/>
  <c r="I20" i="4"/>
  <c r="I21" i="4"/>
  <c r="I7" i="4"/>
  <c r="I8" i="4"/>
  <c r="I2" i="4"/>
  <c r="I22" i="4"/>
  <c r="I3" i="4"/>
  <c r="I5" i="4"/>
  <c r="I13" i="4"/>
  <c r="I10" i="4"/>
  <c r="I13" i="3" l="1"/>
  <c r="I3" i="3"/>
  <c r="I12" i="3"/>
  <c r="I11" i="3"/>
  <c r="I10" i="3"/>
  <c r="I9" i="3"/>
  <c r="I8" i="3"/>
  <c r="I16" i="3"/>
  <c r="I17" i="3"/>
  <c r="I18" i="3"/>
  <c r="I15" i="3"/>
  <c r="I14" i="3"/>
  <c r="I4" i="3"/>
  <c r="I5" i="3"/>
  <c r="I6" i="3"/>
  <c r="I7" i="3"/>
  <c r="I22" i="1"/>
  <c r="I21" i="1"/>
  <c r="I20" i="1"/>
  <c r="I19" i="1"/>
  <c r="I18" i="1"/>
  <c r="I17" i="1"/>
  <c r="I4" i="1"/>
  <c r="I6" i="4"/>
  <c r="I5" i="2"/>
  <c r="I2" i="3"/>
  <c r="I3" i="1"/>
  <c r="I2" i="1"/>
  <c r="I8" i="1"/>
  <c r="I7" i="1"/>
  <c r="I6" i="1"/>
  <c r="I5" i="1"/>
  <c r="I24" i="1"/>
  <c r="I25" i="1"/>
  <c r="I26" i="1"/>
  <c r="I27" i="1"/>
  <c r="I28" i="1"/>
  <c r="I29" i="1"/>
  <c r="I23" i="1"/>
</calcChain>
</file>

<file path=xl/sharedStrings.xml><?xml version="1.0" encoding="utf-8"?>
<sst xmlns="http://schemas.openxmlformats.org/spreadsheetml/2006/main" count="780" uniqueCount="240">
  <si>
    <t>CMG</t>
  </si>
  <si>
    <t>PCM-HH-d0.001-D2000</t>
  </si>
  <si>
    <t>SAMPLING</t>
  </si>
  <si>
    <t>Param</t>
  </si>
  <si>
    <t>Mem (MB)</t>
  </si>
  <si>
    <t>Update Total (s)</t>
  </si>
  <si>
    <t>HH-client-id-all-attp</t>
  </si>
  <si>
    <t>Query Total (s)</t>
  </si>
  <si>
    <t>Update avg (us)</t>
  </si>
  <si>
    <t>file path</t>
  </si>
  <si>
    <t>/uusoc/scratch/ravenserv1/zyzhao/ATTPCode/output/test-client-id-all-stats.txt</t>
  </si>
  <si>
    <t>HH-client-id-all-bitp</t>
  </si>
  <si>
    <t>PCM_HH_d0.001-D2000</t>
  </si>
  <si>
    <t>/uusoc/scratch/raven1/zyzhao/ATTPCode/output/test-client-id-all-stats-00.txt</t>
  </si>
  <si>
    <t>comments</t>
  </si>
  <si>
    <t>PCM-HH-d0.01-D2000</t>
  </si>
  <si>
    <t>PCM-HH-d0.05-D2000</t>
  </si>
  <si>
    <t>/uusoc/scratch/raven2/zyzhao/ATTPCode/output/test-client-id-all-stats-01.txt</t>
  </si>
  <si>
    <t>/uusoc/scratch/raven3/zyzhao/ATTPCode/output/test-client-id-all-stats-02.txt</t>
  </si>
  <si>
    <t>/uusoc/scratch/raven4/zyzhao/ATTPCode/output/test-client-id-all-stats-03.txt</t>
  </si>
  <si>
    <t>/uusoc/scratch/raven5/zyzhao/ATTPCode/output/test-client-id-all-stats-04.txt</t>
  </si>
  <si>
    <t>/uusoc/scratch/raven6/zyzhao/ATTPCode/output/test-client-id-all-stats-05.txt</t>
  </si>
  <si>
    <t>site</t>
  </si>
  <si>
    <t>/uusoc/scratch/raven8/zyzhao/ATTPCode/output/test-object-id-all-stats-00.txt</t>
  </si>
  <si>
    <t>PCM_HH_d0.01-D2000</t>
  </si>
  <si>
    <t>SAMPLING_BITP</t>
  </si>
  <si>
    <t>Query avg (ms)</t>
  </si>
  <si>
    <t>/uusoc/scratch/raven4/zyzhao/ATTPCode/output/test-client-id-all-stats-06.txt</t>
  </si>
  <si>
    <t>TMG_BITP</t>
  </si>
  <si>
    <t>/uusoc/scratch/raven8/zyzhao/ATTPCode/output/test-object-id-all-stats-01.txt</t>
  </si>
  <si>
    <t>/uusoc/scratch/raven5/zyzhao/ATTPCode/output/test-object-id-all-stats-02.txt</t>
  </si>
  <si>
    <t>/uusoc/scratch/raven3/zyzhao/ATTPCode/output/test-object-id-all-stats-03.txt</t>
  </si>
  <si>
    <t>/uusoc/scratch/raven2/zyzhao/ATTPCode/output/test-object-id-all-stats-04.txt</t>
  </si>
  <si>
    <t>/uusoc/scratch/raven1/zyzhao/ATTPCode/output/test-object-id-all-stats-05.txt</t>
  </si>
  <si>
    <t>/uusoc/scratch/raven10/zyzhao/ATTPCode/output/test-object-id-all-bitp-stats-01.txt</t>
  </si>
  <si>
    <t>/uusoc/scratch/raven9/zyzhao/ATTPCode/output/test-object-id-all-bitp-stats-02.txt</t>
  </si>
  <si>
    <t>/uusoc/scratch/raven11/zyzhao/ATTPCode/output/test-object-id-all-bitp-stats-03.txt</t>
  </si>
  <si>
    <t>prec @ 898271001</t>
  </si>
  <si>
    <t>recall @ 898271001</t>
  </si>
  <si>
    <t>precision @ 898879267</t>
  </si>
  <si>
    <t>recall @ 898879267</t>
  </si>
  <si>
    <t>/uusoc/scratch/raven11/zyzhao/ATTPCode/output/test-object-id-all-bitp-stats-04.txt</t>
  </si>
  <si>
    <t>/uusoc/scratch/raven12/zyzhao/ATTPCode/output/test-object-id-all-bitp-stats-05.txt</t>
  </si>
  <si>
    <t>/uusoc/scratch/raven13/zyzhao/ATTPCode/output/test-object-id-all-bitp-stats-06.txt</t>
  </si>
  <si>
    <t>PCM_HH_d0.01-D10000000</t>
  </si>
  <si>
    <t>/uusoc/scratch/raven14/zyzhao/ATTPCode/output/test-object-id-all-bitp-stats-07.txt</t>
  </si>
  <si>
    <t>/uusoc/scratch/raven15/zyzhao/ATTPCode/output/test-object-id-all-bitp-stats-08.txt</t>
  </si>
  <si>
    <t>PCM_HH_d0.01-D2000-U32</t>
  </si>
  <si>
    <t>/uusoc/scratch/raven16/zyzhao/ATTPCode/output/test-object-id-all-bitp-stats-09.txt</t>
  </si>
  <si>
    <t>PFD</t>
  </si>
  <si>
    <t>NORM_SAMPLING</t>
  </si>
  <si>
    <t>NORM_SAMPLING_WR</t>
  </si>
  <si>
    <t>/uusoc/scratch/raven1/zyzhao/ATTPCode/output/ms-small-stats-00.txt</t>
  </si>
  <si>
    <t>/uusoc/scratch/raven1/zyzhao/ATTPCode/output/ms-small-stats-01.txt</t>
  </si>
  <si>
    <t>/uusoc/scratch/raven1/zyzhao/ATTPCode/output/ms-small-stats-02.txt</t>
  </si>
  <si>
    <t>/uusoc/scratch/raven1/zyzhao/ATTPCode/output/ms-medium-stats-00.txt</t>
  </si>
  <si>
    <t>/uusoc/scratch/raven3/zyzhao/ATTPCode/output/ms-medium-stats-01.txt</t>
  </si>
  <si>
    <t>/uusoc/scratch/raven2/zyzhao/ATTPCode/output/ms-medium-stats-02.txt</t>
  </si>
  <si>
    <t>Query avg (us)</t>
  </si>
  <si>
    <t>MAX_ERR</t>
  </si>
  <si>
    <t>MIN_ERR</t>
  </si>
  <si>
    <t>AVG_ERR</t>
  </si>
  <si>
    <t>/uusoc/scratch/raven3/zyzhao/ATTPCode/output/ms-medium-stats-03.txt</t>
  </si>
  <si>
    <t>/uusoc/scratch/raven1/zyzhao/ATTPCode/output/object-id-bitp-new-stats-00.txt</t>
  </si>
  <si>
    <t>/uusoc/scratch/raven2/zyzhao/ATTPCode/output/object-id-bitp-new-stats-01.txt</t>
  </si>
  <si>
    <t>/uusoc/scratch/raven3/zyzhao/ATTPCode/output/object-id-bitp-new-stats-02.txt</t>
  </si>
  <si>
    <t>/uusoc/scratch/raven4/zyzhao/ATTPCode/output/object-id-bitp-new-stats-03.txt</t>
  </si>
  <si>
    <t>/uusoc/scratch/raven5/zyzhao/ATTPCode/output/object-id-bitp-new-stats-04.txt</t>
  </si>
  <si>
    <t>/uusoc/scratch/raven6/zyzhao/ATTPCode/output/object-id-bitp-new-stats-05.txt</t>
  </si>
  <si>
    <t>/uusoc/scratch/raven7/zyzhao/ATTPCode/output/object-id-bitp-new-stats-06.txt</t>
  </si>
  <si>
    <t>/uusoc/scratch/raven8/zyzhao/ATTPCode/output/object-id-bitp-new-stats-07.txt</t>
  </si>
  <si>
    <t>/uusoc/scratch/raven9/zyzhao/ATTPCode/output/object-id-bitp-new-stats-08.txt</t>
  </si>
  <si>
    <t>/uusoc/scratch/raven11/zyzhao/ATTPCode/output/ms-big-stats-00.txt</t>
  </si>
  <si>
    <t>/uusoc/scratch/raven12/zyzhao/ATTPCode/output/ms-big-stats-01.txt</t>
  </si>
  <si>
    <t>/uusoc/scratch/raven13/zyzhao/ATTPCode/output/ms-big-stats-02.txt</t>
  </si>
  <si>
    <t>/uusoc/scratch/raven14/zyzhao/ATTPCode/output/ms-big-stats-03.txt</t>
  </si>
  <si>
    <t>/uusoc/scratch/raven15/zyzhao/ATTPCode/output/ms-big-stats-04.txt</t>
  </si>
  <si>
    <t>/uusoc/scratch/raven16/zyzhao/ATTPCode/output/ms-big-stats-05.txt</t>
  </si>
  <si>
    <t>/uusoc/scratch/raven1/zyzhao/ATTPCode/output/object-id-attp-new-stats-00.txt</t>
  </si>
  <si>
    <t>/uusoc/scratch/raven2/zyzhao/ATTPCode/output/object-id-attp-new-stats-01.txt</t>
  </si>
  <si>
    <t>/uusoc/scratch/raven3/zyzhao/ATTPCode/output/object-id-attp-new-stats-02.txt</t>
  </si>
  <si>
    <t>/uusoc/scratch/raven4/zyzhao/ATTPCode/output/object-id-attp-new-stats-03.txt</t>
  </si>
  <si>
    <t>/uusoc/scratch/raven7/zyzhao/ATTPCode/output/test-client-id-all-stats-07.txt</t>
  </si>
  <si>
    <t>/uusoc/scratch/raven8/zyzhao/ATTPCode/output/test-client-id-all-stats-08.txt</t>
  </si>
  <si>
    <t>/uusoc/scratch/raven9/zyzhao/ATTPCode/output/test-client-id-all-stats-09.txt</t>
  </si>
  <si>
    <t>/uusoc/scratch/raven10/zyzhao/ATTPCode/output/test-client-id-all-stats-10.txt</t>
  </si>
  <si>
    <t>prec = nan</t>
  </si>
  <si>
    <t>/uusoc/scratch/raven1/zyzhao/ATTPCode/output/test-client-id-all-stats-11.txt</t>
  </si>
  <si>
    <t>don't use</t>
  </si>
  <si>
    <t>don’t use; no periodic stats report</t>
  </si>
  <si>
    <t>/uusoc/scratch/raven5/zyzhao/ATTPCode/output/object-id-attp-new-stats-04.txt</t>
  </si>
  <si>
    <t>/uusoc/scratch/raven6/zyzhao/ATTPCode/output/object-id-attp-new-stats-05.txt</t>
  </si>
  <si>
    <t>canonical_test_name</t>
  </si>
  <si>
    <t>tmp_space</t>
  </si>
  <si>
    <t>CMG-e0.000080</t>
  </si>
  <si>
    <t>CMG-e0.000060</t>
  </si>
  <si>
    <t>CMG-e0.000040</t>
  </si>
  <si>
    <t>CMG-e0.000020</t>
  </si>
  <si>
    <t>CMG-e0.000600</t>
  </si>
  <si>
    <t>CMG-e0.000200</t>
  </si>
  <si>
    <t>CMG-e0.000100</t>
  </si>
  <si>
    <t>CMG-e0.000010</t>
  </si>
  <si>
    <t>don’t use (U23)</t>
  </si>
  <si>
    <t>don't use (U23)</t>
  </si>
  <si>
    <t>U22</t>
  </si>
  <si>
    <t>PCM_HH-logU22-e0.04-d0.01-D2000</t>
  </si>
  <si>
    <t>PCM_HH-logU22-e0.02-d0.01-D2000</t>
  </si>
  <si>
    <t>PCM_HH-logU22-e0.1-d0.01-D2000</t>
  </si>
  <si>
    <t>PCM_HH-logU22-e0.005-d0.01-D2000</t>
  </si>
  <si>
    <t>PCM_HH-logU22-e0.08-d0.01-D2000</t>
  </si>
  <si>
    <t>PCM_HH-logU22-e0.008-d0.01-D2000</t>
  </si>
  <si>
    <t>PCM_HH-logU22-e0.06-d0.01-D2000</t>
  </si>
  <si>
    <t>PCM_HH-logU22-e0.01-d0.01-D2000</t>
  </si>
  <si>
    <t>SAMPLING-ss100000</t>
  </si>
  <si>
    <t>SAMPLING-ss50000</t>
  </si>
  <si>
    <t>SAMPLING-ss200000</t>
  </si>
  <si>
    <t>SAMPLING-ss10000</t>
  </si>
  <si>
    <t>SAMPLING-ss500000</t>
  </si>
  <si>
    <t>SAMPLING-ss1000000</t>
  </si>
  <si>
    <t>/uusoc/scratch/raven5/zyzhao/ATTPCode/output/object-id-bitp-new-stats-09.txt</t>
  </si>
  <si>
    <t>/uusoc/scratch/raven6/zyzhao/ATTPCode/output/object-id-bitp-new-stats-10.txt</t>
  </si>
  <si>
    <t>CMG-e0.001000</t>
  </si>
  <si>
    <t>CMG-e0.000800</t>
  </si>
  <si>
    <t>CMG-e0.000500</t>
  </si>
  <si>
    <t>CMG-e0.000250</t>
  </si>
  <si>
    <t>CMG-e0.000125</t>
  </si>
  <si>
    <t>CMG-e0.000063</t>
  </si>
  <si>
    <t>PCM_HH-logU22-e0.05-d0.01-D2000</t>
  </si>
  <si>
    <t>PCM_HH-logU22-e0.001-d0.01-D2000</t>
  </si>
  <si>
    <t>SAMPLING-ss20000</t>
  </si>
  <si>
    <t>SAMPLING-ss400000</t>
  </si>
  <si>
    <t>CMG-e0.010000</t>
  </si>
  <si>
    <t>CMG-e0.008000</t>
  </si>
  <si>
    <t>CMG-e0.006000</t>
  </si>
  <si>
    <t>CMG-e0.004000</t>
  </si>
  <si>
    <t>CMG-e0.002000</t>
  </si>
  <si>
    <t>SAMPLING-ss25000</t>
  </si>
  <si>
    <t>SAMPLING-ss250000</t>
  </si>
  <si>
    <t>PCM_HH-logU17-e0.04-d0.01-D2000</t>
  </si>
  <si>
    <t>PCM_HH-logU17-e0.02-d0.01-D2000</t>
  </si>
  <si>
    <t>PCM_HH-logU17-e0.01-d0.01-D2000</t>
  </si>
  <si>
    <t>PCM_HH-logU17-e0.007-d0.01-D2000</t>
  </si>
  <si>
    <t>PCM_HH-logU17-e0.003-d0.01-D2000</t>
  </si>
  <si>
    <t>PCM_HH-logU17-e0.001-d0.01-D2000</t>
  </si>
  <si>
    <t>PCM_HH-logU17-e0.1-d0.01-D2000</t>
  </si>
  <si>
    <t>PCM_HH-logU17-e0.07-d0.01-D2000</t>
  </si>
  <si>
    <t>PCM_HH-logU17-e0.03-d0.01-D2000</t>
  </si>
  <si>
    <t>PCM_HH-logU17-e0.0005-d0.01-D2000</t>
  </si>
  <si>
    <t>SAMPLING_BITP-ss10000-use_new_impl-2</t>
  </si>
  <si>
    <t>SAMPLING_BITP-ss25000-use_new_impl-2</t>
  </si>
  <si>
    <t>SAMPLING_BITP-ss50000-use_new_impl-2</t>
  </si>
  <si>
    <t>SAMPLING_BITP-ss75000-use_new_impl-2</t>
  </si>
  <si>
    <t>SAMPLING_BITP-ss100000-use_new_impl-2</t>
  </si>
  <si>
    <t>SAMPLING_BITP-ss250000-use_new_impl-2</t>
  </si>
  <si>
    <t>SAMPLING_BITP-ss500000-use_new_impl-2</t>
  </si>
  <si>
    <t>SAMPLING_BITP-ss750000-use_new_impl-2</t>
  </si>
  <si>
    <t>SAMPLING_BITP-ss1000000-use_new_impl-2</t>
  </si>
  <si>
    <t>TMG_BITP-e0.010000</t>
  </si>
  <si>
    <t>TMG_BITP-e0.008000</t>
  </si>
  <si>
    <t>TMG_BITP-e0.006000</t>
  </si>
  <si>
    <t>TMG_BITP-e0.004000</t>
  </si>
  <si>
    <t>TMG_BITP-e0.002000</t>
  </si>
  <si>
    <t>TMG_BITP-e0.001000</t>
  </si>
  <si>
    <t>TMG_BITP-e0.000800</t>
  </si>
  <si>
    <t>TMG_BITP-e0.000400</t>
  </si>
  <si>
    <t>TMG_BITP-e0.000200</t>
  </si>
  <si>
    <t>NORM_SAMPLING-ss10</t>
  </si>
  <si>
    <t>NORM_SAMPLING-ss25</t>
  </si>
  <si>
    <t>NORM_SAMPLING-ss50</t>
  </si>
  <si>
    <t>NORM_SAMPLING-ss100</t>
  </si>
  <si>
    <t>NORM_SAMPLING-ss150</t>
  </si>
  <si>
    <t>NORM_SAMPLING-ss200</t>
  </si>
  <si>
    <t>NORM_SAMPLING-ss400</t>
  </si>
  <si>
    <t>NORM_SAMPLING-ss600</t>
  </si>
  <si>
    <t>NORM_SAMPLING_WR-ss10</t>
  </si>
  <si>
    <t>NORM_SAMPLING_WR-ss25</t>
  </si>
  <si>
    <t>NORM_SAMPLING_WR-ss50</t>
  </si>
  <si>
    <t>NORM_SAMPLING_WR-ss100</t>
  </si>
  <si>
    <t>NORM_SAMPLING_WR-ss150</t>
  </si>
  <si>
    <t>NORM_SAMPLING_WR-ss200</t>
  </si>
  <si>
    <t>NORM_SAMPLING_WR-ss400</t>
  </si>
  <si>
    <t>NORM_SAMPLING_WR-ss600</t>
  </si>
  <si>
    <t>NORM_SAMPLING_WR-ss700</t>
  </si>
  <si>
    <t>PFD-l10</t>
  </si>
  <si>
    <t>PFD-l20</t>
  </si>
  <si>
    <t>PFD-l40</t>
  </si>
  <si>
    <t>PFD-l60</t>
  </si>
  <si>
    <t>PFD-l80</t>
  </si>
  <si>
    <t>PFD-l100</t>
  </si>
  <si>
    <t>PFD-l150</t>
  </si>
  <si>
    <t>PFD-l200</t>
  </si>
  <si>
    <t>PCM_HH-logU22-e0.002-d0.01-D2000</t>
  </si>
  <si>
    <t>PCM_HH-logU22-e0.0006-d0.01-D2000</t>
  </si>
  <si>
    <t>PCM_HH-logU22-e0.0003-d0.01-D2000</t>
  </si>
  <si>
    <t>TMG_BITP-e0.000100</t>
  </si>
  <si>
    <t>TMG_BITP-e0.000070</t>
  </si>
  <si>
    <t>TMG_BITP-e0.000050</t>
  </si>
  <si>
    <t>TMG_BITP-e0.000030</t>
  </si>
  <si>
    <t>TMG_BITP-e0.000010</t>
  </si>
  <si>
    <t>/uusoc/scratch/raven1/zyzhao/ATTPCode/output/client-id-bitp-new-stats-00.txt</t>
  </si>
  <si>
    <t>/uusoc/scratch/raven2/zyzhao/ATTPCode/output/client-id-bitp-new-stats-01.txt</t>
  </si>
  <si>
    <t>/uusoc/scratch/raven3/zyzhao/ATTPCode/output/client-id-bitp-new-stats-02.txt</t>
  </si>
  <si>
    <t>/uusoc/scratch/raven4/zyzhao/ATTPCode/output/client-id-bitp-new-stats-03.txt</t>
  </si>
  <si>
    <t>/uusoc/scratch/raven7/zyzhao/ATTPCode/output/client-id-bitp-new-stats-04.txt</t>
  </si>
  <si>
    <t>/uusoc/scratch/raven8/zyzhao/ATTPCode/output/client-id-bitp-new-stats-05.txt</t>
  </si>
  <si>
    <t>raven1</t>
  </si>
  <si>
    <t>raven2</t>
  </si>
  <si>
    <t>raven3</t>
  </si>
  <si>
    <t>raven5</t>
  </si>
  <si>
    <t>raven6</t>
  </si>
  <si>
    <t>raven7</t>
  </si>
  <si>
    <t>raven8</t>
  </si>
  <si>
    <t>raven9</t>
  </si>
  <si>
    <t>/uusoc/scratch/raven1/zyzhao/ATTPCode/output/test-client-id-all-stats-12.txt</t>
  </si>
  <si>
    <t>/uusoc/scratch/raven2/zyzhao/ATTPCode/output/test-client-id-all-stats-13.txt</t>
  </si>
  <si>
    <t>/uusoc/scratch/raven3/zyzhao/ATTPCode/output/test-client-id-all-stats-14.txt</t>
  </si>
  <si>
    <t>/uusoc/scratch/raven5/zyzhao/ATTPCode/output/test-client-id-all-stats-15.txt</t>
  </si>
  <si>
    <t>/uusoc/scratch/raven6/zyzhao/ATTPCode/output/test-client-id-all-stats-16.txt</t>
  </si>
  <si>
    <t>/uusoc/scratch/raven7/zyzhao/ATTPCode/output/test-client-id-all-stats-17.txt</t>
  </si>
  <si>
    <t>/uusoc/scratch/raven8/zyzhao/ATTPCode/output/test-client-id-all-stats-18.txt</t>
  </si>
  <si>
    <t>/uusoc/scratch/raven9/zyzhao/ATTPCode/output/test-client-id-all-stats-19.txt</t>
  </si>
  <si>
    <t>PCM_HH-logU22-e0.1-d0.001-D2000</t>
  </si>
  <si>
    <t>PCM_HH-logU22-e0.08-d0.001-D2000</t>
  </si>
  <si>
    <t>PCM_HH-logU22-e0.06-d0.001-D2000</t>
  </si>
  <si>
    <t>PCM_HH-logU22-e0.04-d0.001-D2000</t>
  </si>
  <si>
    <t>PCM_HH-logU22-e0.02-d0.001-D2000</t>
  </si>
  <si>
    <t>PCM_HH-logU22-e0.01-d0.001-D2000</t>
  </si>
  <si>
    <t>PCM_HH-logU22-e0.008-d0.001-D2000</t>
  </si>
  <si>
    <t>PCM_HH-logU22-e0.005-d0.001-D2000</t>
  </si>
  <si>
    <t>rerun for max mem</t>
  </si>
  <si>
    <t>/uusoc/scratch/raven1/zyzhao/ATTPCode/output/object-id-bitp-new-stats-11.txt</t>
  </si>
  <si>
    <t>/uusoc/scratch/raven2/zyzhao/ATTPCode/output/object-id-bitp-new-stats-12.txt</t>
  </si>
  <si>
    <t>/uusoc/scratch/raven3/zyzhao/ATTPCode/output/object-id-bitp-new-stats-13.txt</t>
  </si>
  <si>
    <t>/uusoc/scratch/raven4/zyzhao/ATTPCode/output/object-id-bitp-new-stats-14.txt</t>
  </si>
  <si>
    <t>/uusoc/scratch/raven5/zyzhao/ATTPCode/output/object-id-bitp-new-stats-15.txt</t>
  </si>
  <si>
    <t>/uusoc/scratch/raven6/zyzhao/ATTPCode/output/client-id-bitp-new-stats-06.txt</t>
  </si>
  <si>
    <t>/uusoc/scratch/raven7/zyzhao/ATTPCode/output/client-id-bitp-new-stats-07.txt</t>
  </si>
  <si>
    <t>/uusoc/scratch/raven8/zyzhao/ATTPCode/output/client-id-bitp-new-stats-08.txt</t>
  </si>
  <si>
    <t>/uusoc/scratch/raven9/zyzhao/ATTPCode/output/client-id-bitp-new-stats-09.txt</t>
  </si>
  <si>
    <t>/uusoc/scratch/raven10/zyzhao/ATTPCode/output/client-id-bitp-new-stats-10.txt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</si>
</sst>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'MS-small-attp'!$C$2:$C$9</c:f>
              <c:numCache>
                <c:formatCode>General</c:formatCode>
                <c:ptCount val="8"/>
                <c:pt idx="0">
                  <c:v>0.08</c:v>
                </c:pt>
                <c:pt idx="1">
                  <c:v>0.184</c:v>
                </c:pt>
                <c:pt idx="2">
                  <c:v>0.33200000000000002</c:v>
                </c:pt>
                <c:pt idx="3">
                  <c:v>0.61099999999999999</c:v>
                </c:pt>
                <c:pt idx="4">
                  <c:v>0.85499999999999998</c:v>
                </c:pt>
                <c:pt idx="5">
                  <c:v>1.119</c:v>
                </c:pt>
                <c:pt idx="6">
                  <c:v>2.0289999999999999</c:v>
                </c:pt>
                <c:pt idx="7">
                  <c:v>2.8029999999999999</c:v>
                </c:pt>
              </c:numCache>
            </c:numRef>
          </c:xVal>
          <c:yVal>
            <c:numRef>
              <c:f>'MS-small-attp'!$L$2:$L$9</c:f>
              <c:numCache>
                <c:formatCode>General</c:formatCode>
                <c:ptCount val="8"/>
                <c:pt idx="0">
                  <c:v>0.28628900000000002</c:v>
                </c:pt>
                <c:pt idx="1">
                  <c:v>0.113534</c:v>
                </c:pt>
                <c:pt idx="2">
                  <c:v>8.6037799999999998E-2</c:v>
                </c:pt>
                <c:pt idx="3">
                  <c:v>6.2974199999999994E-2</c:v>
                </c:pt>
                <c:pt idx="4">
                  <c:v>6.5186999999999995E-2</c:v>
                </c:pt>
                <c:pt idx="5">
                  <c:v>6.7944400000000002E-2</c:v>
                </c:pt>
                <c:pt idx="6">
                  <c:v>4.7926400000000001E-2</c:v>
                </c:pt>
                <c:pt idx="7">
                  <c:v>3.6399899999999999E-2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8E-4220-AD92-0051A7717A25}"/>
            </c:ext>
          </c:extLst>
        </c:ser>
        <c:ser>
          <c:idx val="1"/>
          <c:order val="1"/>
          <c:tx>
            <c:v>NORM_SAMPLING_WR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'MS-small-attp'!$C$10:$C$18</c:f>
              <c:numCache>
                <c:formatCode>General</c:formatCode>
                <c:ptCount val="9"/>
                <c:pt idx="0">
                  <c:v>0.17399999999999999</c:v>
                </c:pt>
                <c:pt idx="1">
                  <c:v>0.315</c:v>
                </c:pt>
                <c:pt idx="2">
                  <c:v>0.55400000000000005</c:v>
                </c:pt>
                <c:pt idx="3">
                  <c:v>0.78400000000000003</c:v>
                </c:pt>
                <c:pt idx="4">
                  <c:v>0.98</c:v>
                </c:pt>
                <c:pt idx="5">
                  <c:v>1.784</c:v>
                </c:pt>
                <c:pt idx="6">
                  <c:v>1.784</c:v>
                </c:pt>
                <c:pt idx="7">
                  <c:v>2.4670000000000001</c:v>
                </c:pt>
                <c:pt idx="8">
                  <c:v>2.81</c:v>
                </c:pt>
              </c:numCache>
            </c:numRef>
          </c:xVal>
          <c:yVal>
            <c:numRef>
              <c:f>'MS-small-attp'!$L$10:$L$18</c:f>
              <c:numCache>
                <c:formatCode>General</c:formatCode>
                <c:ptCount val="9"/>
                <c:pt idx="0">
                  <c:v>0.228741</c:v>
                </c:pt>
                <c:pt idx="1">
                  <c:v>0.30598399999999998</c:v>
                </c:pt>
                <c:pt idx="2">
                  <c:v>0.26464700000000002</c:v>
                </c:pt>
                <c:pt idx="3">
                  <c:v>0.111358</c:v>
                </c:pt>
                <c:pt idx="4">
                  <c:v>0.10428900000000001</c:v>
                </c:pt>
                <c:pt idx="5">
                  <c:v>0.118632</c:v>
                </c:pt>
                <c:pt idx="6">
                  <c:v>0.14580000000000001</c:v>
                </c:pt>
                <c:pt idx="7">
                  <c:v>0.132995</c:v>
                </c:pt>
                <c:pt idx="8">
                  <c:v>0.113631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8E-4220-AD92-0051A7717A25}"/>
            </c:ext>
          </c:extLst>
        </c:ser>
        <c:ser>
          <c:idx val="2"/>
          <c:order val="2"/>
          <c:tx>
            <c:v>PFD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'MS-small-attp'!$C$19:$C$24</c:f>
              <c:numCache>
                <c:formatCode>General</c:formatCode>
                <c:ptCount val="6"/>
                <c:pt idx="0">
                  <c:v>4.2999999999999997E-2</c:v>
                </c:pt>
                <c:pt idx="1">
                  <c:v>0.13</c:v>
                </c:pt>
                <c:pt idx="2">
                  <c:v>0.53100000000000003</c:v>
                </c:pt>
                <c:pt idx="3">
                  <c:v>1.091</c:v>
                </c:pt>
                <c:pt idx="4">
                  <c:v>1.962</c:v>
                </c:pt>
                <c:pt idx="5">
                  <c:v>2.968</c:v>
                </c:pt>
              </c:numCache>
            </c:numRef>
          </c:xVal>
          <c:yVal>
            <c:numRef>
              <c:f>'MS-small-attp'!$L$19:$L$24</c:f>
              <c:numCache>
                <c:formatCode>General</c:formatCode>
                <c:ptCount val="6"/>
                <c:pt idx="0">
                  <c:v>0.10990900000000001</c:v>
                </c:pt>
                <c:pt idx="1">
                  <c:v>5.9320999999999999E-2</c:v>
                </c:pt>
                <c:pt idx="2">
                  <c:v>3.52996E-2</c:v>
                </c:pt>
                <c:pt idx="3">
                  <c:v>2.3862299999999999E-2</c:v>
                </c:pt>
                <c:pt idx="4">
                  <c:v>1.5155099999999999E-2</c:v>
                </c:pt>
                <c:pt idx="5">
                  <c:v>1.0079400000000001E-2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8E-4220-AD92-0051A771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073599"/>
        <c:axId val="1377348239"/>
      </c:scatterChart>
      <c:valAx>
        <c:axId val="15920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348239"/>
        <c:crosses val="autoZero"/>
        <c:crossBetween val="midCat"/>
      </c:valAx>
      <c:valAx>
        <c:axId val="13773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MAX_ERR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7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NORM_SAMPLING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'MS-med-attp'!$C$2:$C$9</c:f>
              <c:numCache>
                <c:formatCode>General</c:formatCode>
                <c:ptCount val="8"/>
                <c:pt idx="0">
                  <c:v>0.73299999999999998</c:v>
                </c:pt>
                <c:pt idx="1">
                  <c:v>1.708</c:v>
                </c:pt>
                <c:pt idx="2">
                  <c:v>3.0449999999999999</c:v>
                </c:pt>
                <c:pt idx="3">
                  <c:v>5.476</c:v>
                </c:pt>
                <c:pt idx="4">
                  <c:v>7.77</c:v>
                </c:pt>
                <c:pt idx="5">
                  <c:v>9.9789999999999992</c:v>
                </c:pt>
                <c:pt idx="6">
                  <c:v>18.077000000000002</c:v>
                </c:pt>
                <c:pt idx="7">
                  <c:v>24.878</c:v>
                </c:pt>
              </c:numCache>
            </c:numRef>
          </c:xVal>
          <c:yVal>
            <c:numRef>
              <c:f>'MS-med-attp'!$L$2:$L$9</c:f>
              <c:numCache>
                <c:formatCode>General</c:formatCode>
                <c:ptCount val="8"/>
                <c:pt idx="0">
                  <c:v>0.131577</c:v>
                </c:pt>
                <c:pt idx="1">
                  <c:v>6.5534300000000004E-2</c:v>
                </c:pt>
                <c:pt idx="2">
                  <c:v>4.1125700000000001E-2</c:v>
                </c:pt>
                <c:pt idx="3">
                  <c:v>3.8490499999999997E-2</c:v>
                </c:pt>
                <c:pt idx="4">
                  <c:v>2.6163200000000001E-2</c:v>
                </c:pt>
                <c:pt idx="5">
                  <c:v>1.8303799999999999E-2</c:v>
                </c:pt>
                <c:pt idx="6">
                  <c:v>1.7912299999999999E-2</c:v>
                </c:pt>
                <c:pt idx="7">
                  <c:v>1.4334100000000001E-2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AC-49B1-BD19-E38E2E3F32CA}"/>
            </c:ext>
          </c:extLst>
        </c:ser>
        <c:ser>
          <c:idx val="1"/>
          <c:order val="1"/>
          <c:tx>
            <c:v>NORM_SAMPLING_WR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'MS-med-attp'!$C$10:$C$18</c:f>
              <c:numCache>
                <c:formatCode>General</c:formatCode>
                <c:ptCount val="9"/>
                <c:pt idx="0">
                  <c:v>0.64</c:v>
                </c:pt>
                <c:pt idx="1">
                  <c:v>1.468</c:v>
                </c:pt>
                <c:pt idx="2">
                  <c:v>2.7349999999999999</c:v>
                </c:pt>
                <c:pt idx="3">
                  <c:v>4.976</c:v>
                </c:pt>
                <c:pt idx="4">
                  <c:v>6.9820000000000002</c:v>
                </c:pt>
                <c:pt idx="5">
                  <c:v>8.8719999999999999</c:v>
                </c:pt>
                <c:pt idx="6">
                  <c:v>15.994</c:v>
                </c:pt>
                <c:pt idx="7">
                  <c:v>22.085000000000001</c:v>
                </c:pt>
                <c:pt idx="8">
                  <c:v>24.95</c:v>
                </c:pt>
              </c:numCache>
            </c:numRef>
          </c:xVal>
          <c:yVal>
            <c:numRef>
              <c:f>'MS-med-attp'!$L$10:$L$18</c:f>
              <c:numCache>
                <c:formatCode>General</c:formatCode>
                <c:ptCount val="9"/>
                <c:pt idx="0">
                  <c:v>0.141703</c:v>
                </c:pt>
                <c:pt idx="1">
                  <c:v>9.8493600000000001E-2</c:v>
                </c:pt>
                <c:pt idx="2">
                  <c:v>4.9747100000000002E-2</c:v>
                </c:pt>
                <c:pt idx="3">
                  <c:v>5.0378699999999998E-2</c:v>
                </c:pt>
                <c:pt idx="4">
                  <c:v>2.69655E-2</c:v>
                </c:pt>
                <c:pt idx="5">
                  <c:v>2.2642499999999999E-2</c:v>
                </c:pt>
                <c:pt idx="6">
                  <c:v>1.5030999999999999E-2</c:v>
                </c:pt>
                <c:pt idx="7">
                  <c:v>1.0418999999999999E-2</c:v>
                </c:pt>
                <c:pt idx="8">
                  <c:v>1.21225E-2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AC-49B1-BD19-E38E2E3F32CA}"/>
            </c:ext>
          </c:extLst>
        </c:ser>
        <c:ser>
          <c:idx val="2"/>
          <c:order val="2"/>
          <c:tx>
            <c:v>PFD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'MS-med-attp'!$C$19:$C$26</c:f>
              <c:numCache>
                <c:formatCode>General</c:formatCode>
                <c:ptCount val="8"/>
                <c:pt idx="0">
                  <c:v>0.374</c:v>
                </c:pt>
                <c:pt idx="1">
                  <c:v>0.76300000000000001</c:v>
                </c:pt>
                <c:pt idx="2">
                  <c:v>1.5489999999999999</c:v>
                </c:pt>
                <c:pt idx="3">
                  <c:v>2.3730000000000002</c:v>
                </c:pt>
                <c:pt idx="4">
                  <c:v>3.2210000000000001</c:v>
                </c:pt>
                <c:pt idx="5">
                  <c:v>4.1680000000000001</c:v>
                </c:pt>
                <c:pt idx="6">
                  <c:v>6.68</c:v>
                </c:pt>
                <c:pt idx="7">
                  <c:v>13.092000000000001</c:v>
                </c:pt>
              </c:numCache>
            </c:numRef>
          </c:xVal>
          <c:yVal>
            <c:numRef>
              <c:f>'MS-med-attp'!$L$19:$L$26</c:f>
              <c:numCache>
                <c:formatCode>General</c:formatCode>
                <c:ptCount val="8"/>
                <c:pt idx="0">
                  <c:v>3.9979800000000003E-2</c:v>
                </c:pt>
                <c:pt idx="1">
                  <c:v>3.9979300000000002E-2</c:v>
                </c:pt>
                <c:pt idx="2">
                  <c:v>3.11863E-2</c:v>
                </c:pt>
                <c:pt idx="3">
                  <c:v>2.1347999999999999E-2</c:v>
                </c:pt>
                <c:pt idx="4">
                  <c:v>1.6127699999999998E-2</c:v>
                </c:pt>
                <c:pt idx="5">
                  <c:v>1.2359500000000001E-2</c:v>
                </c:pt>
                <c:pt idx="6">
                  <c:v>7.8367300000000001E-3</c:v>
                </c:pt>
                <c:pt idx="7">
                  <c:v>6.2362600000000004E-3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AC-49B1-BD19-E38E2E3F3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48559"/>
        <c:axId val="2079094703"/>
      </c:scatterChart>
      <c:valAx>
        <c:axId val="24654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 usage</a:t>
                </a:r>
                <a:r>
                  <a:rPr lang="en-US" baseline="0"/>
                  <a:t> (MB)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94703"/>
        <c:crosses val="autoZero"/>
        <c:crossBetween val="midCat"/>
      </c:valAx>
      <c:valAx>
        <c:axId val="207909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MAX_ERR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4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24</xdr:row>
      <xdr:rowOff>176212</xdr:rowOff>
    </xdr:from>
    <xdr:to>
      <xdr:col>5</xdr:col>
      <xdr:colOff>1128712</xdr:colOff>
      <xdr:row>39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3E689-E67D-438B-8E24-6D65FEDB1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528637</xdr:colOff>
      <xdr:row>27</xdr:row>
      <xdr:rowOff>185737</xdr:rowOff>
    </xdr:from>
    <xdr:to>
      <xdr:col>6</xdr:col>
      <xdr:colOff>423862</xdr:colOff>
      <xdr:row>42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F41D6-8458-434A-BB9F-B3D195FD3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A26" sqref="A26"/>
    </sheetView>
  </sheetViews>
  <sheetFormatPr defaultRowHeight="15" x14ac:dyDescent="0.25"/>
  <cols>
    <col min="1" max="1" width="22.140625" customWidth="1"/>
    <col min="2" max="2" width="10" bestFit="1" customWidth="1"/>
    <col min="3" max="3" width="11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7.85546875" customWidth="1"/>
    <col min="11" max="11" width="33.42578125" customWidth="1"/>
    <col min="12" max="12" width="14.570312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92</v>
      </c>
      <c r="L1" t="s">
        <v>93</v>
      </c>
    </row>
    <row r="2" spans="1:12" x14ac:dyDescent="0.25">
      <c r="A2" t="s">
        <v>15</v>
      </c>
      <c r="B2">
        <v>1.37E-4</v>
      </c>
      <c r="C2">
        <v>1000.171</v>
      </c>
      <c r="D2">
        <v>9705</v>
      </c>
      <c r="E2">
        <v>7</v>
      </c>
      <c r="F2">
        <v>4.8000000000000001E-2</v>
      </c>
      <c r="G2">
        <v>6.9710000000000001</v>
      </c>
      <c r="H2" t="s">
        <v>13</v>
      </c>
      <c r="I2" t="str">
        <f t="shared" ref="I2:I29" si="0">MID(H2,FIND("raven",H2),FIND("/",H2,FIND("raven",H2))-FIND("raven",H2))</f>
        <v>raven1</v>
      </c>
      <c r="J2" t="s">
        <v>102</v>
      </c>
    </row>
    <row r="3" spans="1:12" x14ac:dyDescent="0.25">
      <c r="A3" t="s">
        <v>1</v>
      </c>
      <c r="B3">
        <v>1.37E-4</v>
      </c>
      <c r="C3">
        <v>1402.0940000000001</v>
      </c>
      <c r="D3">
        <v>23861</v>
      </c>
      <c r="E3">
        <v>17</v>
      </c>
      <c r="F3">
        <v>0.21099999999999999</v>
      </c>
      <c r="G3">
        <v>30</v>
      </c>
      <c r="H3" t="s">
        <v>10</v>
      </c>
      <c r="I3" t="str">
        <f t="shared" si="0"/>
        <v>ravenserv1</v>
      </c>
      <c r="J3" t="s">
        <v>89</v>
      </c>
    </row>
    <row r="4" spans="1:12" x14ac:dyDescent="0.25">
      <c r="A4" t="s">
        <v>0</v>
      </c>
      <c r="B4">
        <v>5.9999999999999995E-4</v>
      </c>
      <c r="C4">
        <v>11.098000000000001</v>
      </c>
      <c r="D4">
        <v>486</v>
      </c>
      <c r="E4">
        <v>0</v>
      </c>
      <c r="F4">
        <v>3.9E-2</v>
      </c>
      <c r="G4">
        <v>5</v>
      </c>
      <c r="H4" t="s">
        <v>21</v>
      </c>
      <c r="I4" t="str">
        <f t="shared" si="0"/>
        <v>raven6</v>
      </c>
      <c r="J4" t="s">
        <v>88</v>
      </c>
      <c r="K4" t="s">
        <v>98</v>
      </c>
      <c r="L4" t="str">
        <f>_xlfn.CONCAT("CMG-e", TEXT(B4, "0.000000"))</f>
        <v>CMG-e0.000600</v>
      </c>
    </row>
    <row r="5" spans="1:12" x14ac:dyDescent="0.25">
      <c r="A5" t="s">
        <v>16</v>
      </c>
      <c r="B5">
        <v>2E-3</v>
      </c>
      <c r="C5">
        <v>379.63799999999998</v>
      </c>
      <c r="D5">
        <v>4455</v>
      </c>
      <c r="E5">
        <v>3</v>
      </c>
      <c r="F5">
        <v>4</v>
      </c>
      <c r="G5">
        <v>669</v>
      </c>
      <c r="H5" t="s">
        <v>20</v>
      </c>
      <c r="I5" t="str">
        <f t="shared" si="0"/>
        <v>raven5</v>
      </c>
      <c r="J5" t="s">
        <v>88</v>
      </c>
    </row>
    <row r="6" spans="1:12" x14ac:dyDescent="0.25">
      <c r="A6" t="s">
        <v>16</v>
      </c>
      <c r="B6">
        <v>1.37E-4</v>
      </c>
      <c r="C6">
        <v>600.17100000000005</v>
      </c>
      <c r="D6">
        <v>5388</v>
      </c>
      <c r="E6">
        <v>3</v>
      </c>
      <c r="F6">
        <v>1.002</v>
      </c>
      <c r="G6">
        <v>143</v>
      </c>
      <c r="H6" t="s">
        <v>17</v>
      </c>
      <c r="I6" t="str">
        <f t="shared" si="0"/>
        <v>raven2</v>
      </c>
      <c r="J6" t="s">
        <v>88</v>
      </c>
    </row>
    <row r="7" spans="1:12" x14ac:dyDescent="0.25">
      <c r="A7" t="s">
        <v>15</v>
      </c>
      <c r="B7">
        <v>2E-3</v>
      </c>
      <c r="C7">
        <v>629.83699999999999</v>
      </c>
      <c r="D7">
        <v>7728</v>
      </c>
      <c r="E7">
        <v>5</v>
      </c>
      <c r="F7">
        <v>9.3529999999999998</v>
      </c>
      <c r="G7">
        <v>1336</v>
      </c>
      <c r="H7" t="s">
        <v>19</v>
      </c>
      <c r="I7" t="str">
        <f t="shared" si="0"/>
        <v>raven4</v>
      </c>
      <c r="J7" t="s">
        <v>103</v>
      </c>
    </row>
    <row r="8" spans="1:12" x14ac:dyDescent="0.25">
      <c r="A8" t="s">
        <v>15</v>
      </c>
      <c r="B8">
        <v>1E-3</v>
      </c>
      <c r="C8">
        <v>716.81399999999996</v>
      </c>
      <c r="D8">
        <v>8819</v>
      </c>
      <c r="E8">
        <v>6</v>
      </c>
      <c r="F8">
        <v>11.808999999999999</v>
      </c>
      <c r="G8">
        <v>1687</v>
      </c>
      <c r="H8" t="s">
        <v>18</v>
      </c>
      <c r="I8" t="str">
        <f t="shared" si="0"/>
        <v>raven3</v>
      </c>
      <c r="J8" t="s">
        <v>103</v>
      </c>
    </row>
    <row r="9" spans="1:12" x14ac:dyDescent="0.25">
      <c r="A9" t="s">
        <v>15</v>
      </c>
      <c r="B9">
        <v>0.1</v>
      </c>
      <c r="C9">
        <v>252.82400000000001</v>
      </c>
      <c r="D9">
        <v>6400</v>
      </c>
      <c r="E9">
        <v>4</v>
      </c>
      <c r="F9">
        <v>6.3410000000000002</v>
      </c>
      <c r="G9">
        <v>0.90500000000000003</v>
      </c>
      <c r="H9" t="s">
        <v>82</v>
      </c>
      <c r="I9" t="str">
        <f t="shared" si="0"/>
        <v>raven7</v>
      </c>
      <c r="J9" t="s">
        <v>104</v>
      </c>
      <c r="K9" t="s">
        <v>107</v>
      </c>
      <c r="L9" t="str">
        <f t="shared" ref="L9:L16" si="1">_xlfn.CONCAT("PCM_HH-logU22-e", B9, "-d0.01-D2000")</f>
        <v>PCM_HH-logU22-e0.1-d0.01-D2000</v>
      </c>
    </row>
    <row r="10" spans="1:12" x14ac:dyDescent="0.25">
      <c r="A10" t="s">
        <v>15</v>
      </c>
      <c r="B10">
        <v>0.08</v>
      </c>
      <c r="C10">
        <v>285.69200000000001</v>
      </c>
      <c r="D10">
        <v>6534</v>
      </c>
      <c r="E10">
        <v>4</v>
      </c>
      <c r="F10">
        <v>5.4050000000000002</v>
      </c>
      <c r="G10">
        <v>0.77200000000000002</v>
      </c>
      <c r="H10" t="s">
        <v>83</v>
      </c>
      <c r="I10" t="str">
        <f t="shared" si="0"/>
        <v>raven8</v>
      </c>
      <c r="J10" t="s">
        <v>104</v>
      </c>
      <c r="K10" t="s">
        <v>109</v>
      </c>
      <c r="L10" t="str">
        <f t="shared" si="1"/>
        <v>PCM_HH-logU22-e0.08-d0.01-D2000</v>
      </c>
    </row>
    <row r="11" spans="1:12" x14ac:dyDescent="0.25">
      <c r="A11" t="s">
        <v>15</v>
      </c>
      <c r="B11">
        <v>0.06</v>
      </c>
      <c r="C11">
        <v>318.11700000000002</v>
      </c>
      <c r="D11">
        <v>6698</v>
      </c>
      <c r="E11">
        <v>4</v>
      </c>
      <c r="F11">
        <v>5.6609999999999996</v>
      </c>
      <c r="G11">
        <v>0.80800000000000005</v>
      </c>
      <c r="H11" t="s">
        <v>84</v>
      </c>
      <c r="I11" t="str">
        <f t="shared" si="0"/>
        <v>raven9</v>
      </c>
      <c r="J11" t="s">
        <v>104</v>
      </c>
      <c r="K11" t="s">
        <v>111</v>
      </c>
      <c r="L11" t="str">
        <f t="shared" si="1"/>
        <v>PCM_HH-logU22-e0.06-d0.01-D2000</v>
      </c>
    </row>
    <row r="12" spans="1:12" x14ac:dyDescent="0.25">
      <c r="A12" t="s">
        <v>15</v>
      </c>
      <c r="B12">
        <v>0.04</v>
      </c>
      <c r="C12">
        <v>336.71699999999998</v>
      </c>
      <c r="D12">
        <v>6907</v>
      </c>
      <c r="E12">
        <v>5</v>
      </c>
      <c r="F12">
        <v>5.867</v>
      </c>
      <c r="G12">
        <v>0.83799999999999997</v>
      </c>
      <c r="H12" t="s">
        <v>85</v>
      </c>
      <c r="I12" t="str">
        <f t="shared" si="0"/>
        <v>raven10</v>
      </c>
      <c r="J12" t="s">
        <v>104</v>
      </c>
      <c r="K12" t="s">
        <v>105</v>
      </c>
      <c r="L12" t="str">
        <f t="shared" si="1"/>
        <v>PCM_HH-logU22-e0.04-d0.01-D2000</v>
      </c>
    </row>
    <row r="13" spans="1:12" x14ac:dyDescent="0.25">
      <c r="A13" t="s">
        <v>15</v>
      </c>
      <c r="B13">
        <v>0.02</v>
      </c>
      <c r="C13">
        <v>408.755</v>
      </c>
      <c r="D13">
        <v>7120</v>
      </c>
      <c r="E13">
        <v>5</v>
      </c>
      <c r="F13">
        <v>5.7359999999999998</v>
      </c>
      <c r="G13">
        <v>0.81899999999999995</v>
      </c>
      <c r="H13" t="s">
        <v>85</v>
      </c>
      <c r="I13" t="str">
        <f t="shared" si="0"/>
        <v>raven10</v>
      </c>
      <c r="J13" t="s">
        <v>104</v>
      </c>
      <c r="K13" t="s">
        <v>106</v>
      </c>
      <c r="L13" t="str">
        <f t="shared" si="1"/>
        <v>PCM_HH-logU22-e0.02-d0.01-D2000</v>
      </c>
    </row>
    <row r="14" spans="1:12" x14ac:dyDescent="0.25">
      <c r="A14" t="s">
        <v>15</v>
      </c>
      <c r="B14">
        <v>0.01</v>
      </c>
      <c r="C14">
        <v>500.4</v>
      </c>
      <c r="D14">
        <v>7338</v>
      </c>
      <c r="E14">
        <v>5</v>
      </c>
      <c r="F14">
        <v>6.2560000000000002</v>
      </c>
      <c r="G14">
        <v>0.89300000000000002</v>
      </c>
      <c r="H14" t="s">
        <v>84</v>
      </c>
      <c r="I14" t="str">
        <f t="shared" si="0"/>
        <v>raven9</v>
      </c>
      <c r="J14" t="s">
        <v>104</v>
      </c>
      <c r="K14" t="s">
        <v>112</v>
      </c>
      <c r="L14" t="str">
        <f t="shared" si="1"/>
        <v>PCM_HH-logU22-e0.01-d0.01-D2000</v>
      </c>
    </row>
    <row r="15" spans="1:12" x14ac:dyDescent="0.25">
      <c r="A15" t="s">
        <v>15</v>
      </c>
      <c r="B15">
        <v>8.0000000000000002E-3</v>
      </c>
      <c r="C15">
        <v>504.93</v>
      </c>
      <c r="D15">
        <v>7221</v>
      </c>
      <c r="E15">
        <v>5</v>
      </c>
      <c r="F15">
        <v>6.423</v>
      </c>
      <c r="G15">
        <v>0.91700000000000004</v>
      </c>
      <c r="H15" t="s">
        <v>83</v>
      </c>
      <c r="I15" t="str">
        <f t="shared" si="0"/>
        <v>raven8</v>
      </c>
      <c r="J15" t="s">
        <v>104</v>
      </c>
      <c r="K15" t="s">
        <v>110</v>
      </c>
      <c r="L15" t="str">
        <f t="shared" si="1"/>
        <v>PCM_HH-logU22-e0.008-d0.01-D2000</v>
      </c>
    </row>
    <row r="16" spans="1:12" x14ac:dyDescent="0.25">
      <c r="A16" t="s">
        <v>15</v>
      </c>
      <c r="B16">
        <v>5.0000000000000001E-3</v>
      </c>
      <c r="C16">
        <v>566.18299999999999</v>
      </c>
      <c r="D16">
        <v>7365</v>
      </c>
      <c r="E16">
        <v>5</v>
      </c>
      <c r="F16">
        <v>7.0620000000000003</v>
      </c>
      <c r="G16">
        <v>1.008</v>
      </c>
      <c r="H16" t="s">
        <v>82</v>
      </c>
      <c r="I16" t="str">
        <f t="shared" si="0"/>
        <v>raven7</v>
      </c>
      <c r="J16" t="s">
        <v>104</v>
      </c>
      <c r="K16" t="s">
        <v>108</v>
      </c>
      <c r="L16" t="str">
        <f t="shared" si="1"/>
        <v>PCM_HH-logU22-e0.005-d0.01-D2000</v>
      </c>
    </row>
    <row r="17" spans="1:12" x14ac:dyDescent="0.25">
      <c r="A17" t="s">
        <v>0</v>
      </c>
      <c r="B17">
        <v>2.0000000000000001E-4</v>
      </c>
      <c r="C17">
        <v>24.309000000000001</v>
      </c>
      <c r="D17">
        <v>566</v>
      </c>
      <c r="E17">
        <v>0</v>
      </c>
      <c r="F17">
        <v>7.5999999999999998E-2</v>
      </c>
      <c r="G17">
        <v>10</v>
      </c>
      <c r="H17" t="s">
        <v>21</v>
      </c>
      <c r="I17" t="str">
        <f t="shared" si="0"/>
        <v>raven6</v>
      </c>
      <c r="K17" t="s">
        <v>99</v>
      </c>
      <c r="L17" t="str">
        <f t="shared" ref="L17:L23" si="2">_xlfn.CONCAT("CMG-e", TEXT(B17, "0.000000"))</f>
        <v>CMG-e0.000200</v>
      </c>
    </row>
    <row r="18" spans="1:12" x14ac:dyDescent="0.25">
      <c r="A18" t="s">
        <v>0</v>
      </c>
      <c r="B18">
        <v>1E-4</v>
      </c>
      <c r="C18">
        <v>42.404000000000003</v>
      </c>
      <c r="D18">
        <v>597</v>
      </c>
      <c r="E18">
        <v>0</v>
      </c>
      <c r="F18">
        <v>0.08</v>
      </c>
      <c r="G18">
        <v>11</v>
      </c>
      <c r="H18" t="s">
        <v>21</v>
      </c>
      <c r="I18" t="str">
        <f t="shared" si="0"/>
        <v>raven6</v>
      </c>
      <c r="K18" t="s">
        <v>100</v>
      </c>
      <c r="L18" t="str">
        <f t="shared" si="2"/>
        <v>CMG-e0.000100</v>
      </c>
    </row>
    <row r="19" spans="1:12" x14ac:dyDescent="0.25">
      <c r="A19" t="s">
        <v>0</v>
      </c>
      <c r="B19">
        <v>8.0000000000000007E-5</v>
      </c>
      <c r="C19">
        <v>50.875</v>
      </c>
      <c r="D19">
        <v>602</v>
      </c>
      <c r="E19">
        <v>0</v>
      </c>
      <c r="F19">
        <v>7.8E-2</v>
      </c>
      <c r="G19">
        <v>11</v>
      </c>
      <c r="H19" t="s">
        <v>27</v>
      </c>
      <c r="I19" t="str">
        <f t="shared" si="0"/>
        <v>raven4</v>
      </c>
      <c r="K19" t="s">
        <v>94</v>
      </c>
      <c r="L19" t="str">
        <f t="shared" si="2"/>
        <v>CMG-e0.000080</v>
      </c>
    </row>
    <row r="20" spans="1:12" x14ac:dyDescent="0.25">
      <c r="A20" t="s">
        <v>0</v>
      </c>
      <c r="B20">
        <v>6.0000000000000002E-5</v>
      </c>
      <c r="C20">
        <v>65.903999999999996</v>
      </c>
      <c r="D20">
        <v>620</v>
      </c>
      <c r="E20">
        <v>0</v>
      </c>
      <c r="F20">
        <v>8.3000000000000004E-2</v>
      </c>
      <c r="G20">
        <v>11</v>
      </c>
      <c r="H20" t="s">
        <v>27</v>
      </c>
      <c r="I20" t="str">
        <f t="shared" si="0"/>
        <v>raven4</v>
      </c>
      <c r="K20" t="s">
        <v>95</v>
      </c>
      <c r="L20" t="str">
        <f t="shared" si="2"/>
        <v>CMG-e0.000060</v>
      </c>
    </row>
    <row r="21" spans="1:12" x14ac:dyDescent="0.25">
      <c r="A21" t="s">
        <v>0</v>
      </c>
      <c r="B21">
        <v>4.0000000000000003E-5</v>
      </c>
      <c r="C21">
        <v>99.808999999999997</v>
      </c>
      <c r="D21">
        <v>635</v>
      </c>
      <c r="E21">
        <v>0</v>
      </c>
      <c r="F21">
        <v>9.7000000000000003E-2</v>
      </c>
      <c r="G21">
        <v>13</v>
      </c>
      <c r="H21" t="s">
        <v>27</v>
      </c>
      <c r="I21" t="str">
        <f t="shared" si="0"/>
        <v>raven4</v>
      </c>
      <c r="K21" t="s">
        <v>96</v>
      </c>
      <c r="L21" t="str">
        <f t="shared" si="2"/>
        <v>CMG-e0.000040</v>
      </c>
    </row>
    <row r="22" spans="1:12" x14ac:dyDescent="0.25">
      <c r="A22" t="s">
        <v>0</v>
      </c>
      <c r="B22">
        <v>2.0000000000000002E-5</v>
      </c>
      <c r="C22">
        <v>200.416</v>
      </c>
      <c r="D22">
        <v>673</v>
      </c>
      <c r="E22">
        <v>0</v>
      </c>
      <c r="F22">
        <v>0.13200000000000001</v>
      </c>
      <c r="G22">
        <v>18</v>
      </c>
      <c r="H22" t="s">
        <v>27</v>
      </c>
      <c r="I22" t="str">
        <f t="shared" si="0"/>
        <v>raven4</v>
      </c>
      <c r="K22" t="s">
        <v>97</v>
      </c>
      <c r="L22" t="str">
        <f t="shared" si="2"/>
        <v>CMG-e0.000020</v>
      </c>
    </row>
    <row r="23" spans="1:12" x14ac:dyDescent="0.25">
      <c r="A23" t="s">
        <v>0</v>
      </c>
      <c r="B23">
        <v>1.0000000000000001E-5</v>
      </c>
      <c r="C23">
        <v>416.70800000000003</v>
      </c>
      <c r="D23">
        <v>674</v>
      </c>
      <c r="E23">
        <v>0</v>
      </c>
      <c r="F23">
        <v>1.0089999999999999</v>
      </c>
      <c r="G23">
        <v>144</v>
      </c>
      <c r="H23" t="s">
        <v>21</v>
      </c>
      <c r="I23" t="str">
        <f t="shared" si="0"/>
        <v>raven6</v>
      </c>
      <c r="K23" t="s">
        <v>101</v>
      </c>
      <c r="L23" t="str">
        <f t="shared" si="2"/>
        <v>CMG-e0.000010</v>
      </c>
    </row>
    <row r="24" spans="1:12" x14ac:dyDescent="0.25">
      <c r="A24" t="s">
        <v>2</v>
      </c>
      <c r="B24">
        <v>10000</v>
      </c>
      <c r="C24">
        <v>2.7839999999999998</v>
      </c>
      <c r="D24">
        <v>113</v>
      </c>
      <c r="E24">
        <v>0</v>
      </c>
      <c r="F24">
        <v>0.152</v>
      </c>
      <c r="G24">
        <v>21</v>
      </c>
      <c r="H24" t="s">
        <v>18</v>
      </c>
      <c r="I24" t="str">
        <f t="shared" si="0"/>
        <v>raven3</v>
      </c>
      <c r="K24" t="s">
        <v>116</v>
      </c>
      <c r="L24" t="str">
        <f t="shared" ref="L24:L29" si="3">_xlfn.CONCAT("SAMPLING-ss",B24)</f>
        <v>SAMPLING-ss10000</v>
      </c>
    </row>
    <row r="25" spans="1:12" x14ac:dyDescent="0.25">
      <c r="A25" t="s">
        <v>2</v>
      </c>
      <c r="B25">
        <v>50000</v>
      </c>
      <c r="C25">
        <v>12.923</v>
      </c>
      <c r="D25">
        <v>95</v>
      </c>
      <c r="E25">
        <v>0</v>
      </c>
      <c r="F25">
        <v>0.14599999999999999</v>
      </c>
      <c r="G25">
        <v>20.994</v>
      </c>
      <c r="H25" t="s">
        <v>87</v>
      </c>
      <c r="I25" t="str">
        <f t="shared" si="0"/>
        <v>raven1</v>
      </c>
      <c r="K25" t="s">
        <v>114</v>
      </c>
      <c r="L25" t="str">
        <f t="shared" si="3"/>
        <v>SAMPLING-ss50000</v>
      </c>
    </row>
    <row r="26" spans="1:12" x14ac:dyDescent="0.25">
      <c r="A26" t="s">
        <v>2</v>
      </c>
      <c r="B26">
        <v>100000</v>
      </c>
      <c r="C26">
        <v>25.233000000000001</v>
      </c>
      <c r="D26">
        <v>123</v>
      </c>
      <c r="E26">
        <v>0</v>
      </c>
      <c r="F26">
        <v>0.33</v>
      </c>
      <c r="G26">
        <v>47</v>
      </c>
      <c r="H26" t="s">
        <v>13</v>
      </c>
      <c r="I26" t="str">
        <f t="shared" si="0"/>
        <v>raven1</v>
      </c>
      <c r="K26" t="s">
        <v>113</v>
      </c>
      <c r="L26" t="str">
        <f t="shared" si="3"/>
        <v>SAMPLING-ss100000</v>
      </c>
    </row>
    <row r="27" spans="1:12" x14ac:dyDescent="0.25">
      <c r="A27" t="s">
        <v>2</v>
      </c>
      <c r="B27">
        <v>200000</v>
      </c>
      <c r="C27">
        <v>49.732999999999997</v>
      </c>
      <c r="D27">
        <v>114</v>
      </c>
      <c r="E27">
        <v>0</v>
      </c>
      <c r="F27">
        <v>0.59199999999999997</v>
      </c>
      <c r="G27">
        <v>84</v>
      </c>
      <c r="H27" t="s">
        <v>17</v>
      </c>
      <c r="I27" t="str">
        <f t="shared" si="0"/>
        <v>raven2</v>
      </c>
      <c r="K27" t="s">
        <v>115</v>
      </c>
      <c r="L27" t="str">
        <f t="shared" si="3"/>
        <v>SAMPLING-ss200000</v>
      </c>
    </row>
    <row r="28" spans="1:12" x14ac:dyDescent="0.25">
      <c r="A28" t="s">
        <v>2</v>
      </c>
      <c r="B28">
        <v>500000</v>
      </c>
      <c r="C28">
        <v>122.938</v>
      </c>
      <c r="D28">
        <v>118</v>
      </c>
      <c r="E28">
        <v>0</v>
      </c>
      <c r="F28">
        <v>1</v>
      </c>
      <c r="G28">
        <v>272</v>
      </c>
      <c r="H28" t="s">
        <v>19</v>
      </c>
      <c r="I28" t="str">
        <f t="shared" si="0"/>
        <v>raven4</v>
      </c>
      <c r="K28" t="s">
        <v>117</v>
      </c>
      <c r="L28" t="str">
        <f t="shared" si="3"/>
        <v>SAMPLING-ss500000</v>
      </c>
    </row>
    <row r="29" spans="1:12" x14ac:dyDescent="0.25">
      <c r="A29" t="s">
        <v>2</v>
      </c>
      <c r="B29">
        <v>1000000</v>
      </c>
      <c r="C29">
        <v>244.922</v>
      </c>
      <c r="D29">
        <v>117</v>
      </c>
      <c r="E29">
        <v>0</v>
      </c>
      <c r="F29">
        <v>1.661</v>
      </c>
      <c r="G29">
        <v>237</v>
      </c>
      <c r="H29" t="s">
        <v>20</v>
      </c>
      <c r="I29" t="str">
        <f t="shared" si="0"/>
        <v>raven5</v>
      </c>
      <c r="K29" t="s">
        <v>118</v>
      </c>
      <c r="L29" t="str">
        <f t="shared" si="3"/>
        <v>SAMPLING-ss1000000</v>
      </c>
    </row>
    <row r="30" spans="1:12" x14ac:dyDescent="0.25">
      <c r="A30" t="s">
        <v>1</v>
      </c>
      <c r="B30">
        <v>0.1</v>
      </c>
      <c r="H30" t="s">
        <v>213</v>
      </c>
      <c r="I30" t="s">
        <v>205</v>
      </c>
      <c r="J30" t="s">
        <v>104</v>
      </c>
      <c r="K30" t="s">
        <v>221</v>
      </c>
      <c r="L30" t="str">
        <f>_xlfn.CONCAT("PCM_HH-logU22-e", B30, "-d0.001-D2000")</f>
        <v>PCM_HH-logU22-e0.1-d0.001-D2000</v>
      </c>
    </row>
    <row r="31" spans="1:12" x14ac:dyDescent="0.25">
      <c r="A31" t="s">
        <v>1</v>
      </c>
      <c r="B31">
        <v>0.08</v>
      </c>
      <c r="H31" t="s">
        <v>214</v>
      </c>
      <c r="I31" t="s">
        <v>206</v>
      </c>
      <c r="J31" t="s">
        <v>104</v>
      </c>
      <c r="K31" t="s">
        <v>222</v>
      </c>
      <c r="L31" t="str">
        <f t="shared" ref="L31:L37" si="4">_xlfn.CONCAT("PCM_HH-logU22-e", B31, "-d0.001-D2000")</f>
        <v>PCM_HH-logU22-e0.08-d0.001-D2000</v>
      </c>
    </row>
    <row r="32" spans="1:12" x14ac:dyDescent="0.25">
      <c r="A32" t="s">
        <v>1</v>
      </c>
      <c r="B32">
        <v>0.06</v>
      </c>
      <c r="H32" t="s">
        <v>215</v>
      </c>
      <c r="I32" t="s">
        <v>207</v>
      </c>
      <c r="J32" t="s">
        <v>104</v>
      </c>
      <c r="K32" t="s">
        <v>223</v>
      </c>
      <c r="L32" t="str">
        <f t="shared" si="4"/>
        <v>PCM_HH-logU22-e0.06-d0.001-D2000</v>
      </c>
    </row>
    <row r="33" spans="1:12" x14ac:dyDescent="0.25">
      <c r="A33" t="s">
        <v>1</v>
      </c>
      <c r="B33">
        <v>0.04</v>
      </c>
      <c r="H33" t="s">
        <v>216</v>
      </c>
      <c r="I33" t="s">
        <v>208</v>
      </c>
      <c r="J33" t="s">
        <v>104</v>
      </c>
      <c r="K33" t="s">
        <v>224</v>
      </c>
      <c r="L33" t="str">
        <f t="shared" si="4"/>
        <v>PCM_HH-logU22-e0.04-d0.001-D2000</v>
      </c>
    </row>
    <row r="34" spans="1:12" x14ac:dyDescent="0.25">
      <c r="A34" t="s">
        <v>1</v>
      </c>
      <c r="B34">
        <v>0.02</v>
      </c>
      <c r="H34" t="s">
        <v>217</v>
      </c>
      <c r="I34" t="s">
        <v>209</v>
      </c>
      <c r="J34" t="s">
        <v>104</v>
      </c>
      <c r="K34" t="s">
        <v>225</v>
      </c>
      <c r="L34" t="str">
        <f t="shared" si="4"/>
        <v>PCM_HH-logU22-e0.02-d0.001-D2000</v>
      </c>
    </row>
    <row r="35" spans="1:12" x14ac:dyDescent="0.25">
      <c r="A35" t="s">
        <v>1</v>
      </c>
      <c r="B35">
        <v>0.01</v>
      </c>
      <c r="H35" t="s">
        <v>218</v>
      </c>
      <c r="I35" t="s">
        <v>210</v>
      </c>
      <c r="J35" t="s">
        <v>104</v>
      </c>
      <c r="K35" t="s">
        <v>226</v>
      </c>
      <c r="L35" t="str">
        <f t="shared" si="4"/>
        <v>PCM_HH-logU22-e0.01-d0.001-D2000</v>
      </c>
    </row>
    <row r="36" spans="1:12" x14ac:dyDescent="0.25">
      <c r="A36" t="s">
        <v>1</v>
      </c>
      <c r="B36">
        <v>8.0000000000000002E-3</v>
      </c>
      <c r="H36" t="s">
        <v>219</v>
      </c>
      <c r="I36" t="s">
        <v>211</v>
      </c>
      <c r="J36" t="s">
        <v>104</v>
      </c>
      <c r="K36" t="s">
        <v>227</v>
      </c>
      <c r="L36" t="str">
        <f t="shared" si="4"/>
        <v>PCM_HH-logU22-e0.008-d0.001-D2000</v>
      </c>
    </row>
    <row r="37" spans="1:12" x14ac:dyDescent="0.25">
      <c r="A37" t="s">
        <v>1</v>
      </c>
      <c r="B37">
        <v>5.0000000000000001E-3</v>
      </c>
      <c r="H37" t="s">
        <v>220</v>
      </c>
      <c r="I37" t="s">
        <v>212</v>
      </c>
      <c r="J37" t="s">
        <v>104</v>
      </c>
      <c r="K37" t="s">
        <v>228</v>
      </c>
      <c r="L37" t="str">
        <f t="shared" si="4"/>
        <v>PCM_HH-logU22-e0.005-d0.001-D2000</v>
      </c>
    </row>
  </sheetData>
  <sortState xmlns:xlrd2="http://schemas.microsoft.com/office/spreadsheetml/2017/richdata2" ref="A2:L29">
    <sortCondition ref="J2:J29"/>
    <sortCondition ref="A2:A29"/>
    <sortCondition ref="C2:C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5E2C-2607-47FF-9E87-DDC0EB47C061}">
  <dimension ref="A1:N19"/>
  <sheetViews>
    <sheetView workbookViewId="0">
      <selection activeCell="H2" sqref="H2:H19"/>
    </sheetView>
  </sheetViews>
  <sheetFormatPr defaultRowHeight="15" x14ac:dyDescent="0.25"/>
  <cols>
    <col min="1" max="1" width="28.570312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82.28515625" customWidth="1"/>
    <col min="9" max="9" width="13.5703125" customWidth="1"/>
    <col min="10" max="10" width="12.140625" customWidth="1"/>
    <col min="11" max="11" width="21.85546875" customWidth="1"/>
    <col min="12" max="12" width="18.140625" customWidth="1"/>
    <col min="13" max="13" width="25" customWidth="1"/>
    <col min="14" max="14" width="24.85546875" customWidth="1"/>
  </cols>
  <sheetData>
    <row r="1" spans="1:14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39</v>
      </c>
      <c r="L1" t="s">
        <v>40</v>
      </c>
      <c r="M1" t="s">
        <v>92</v>
      </c>
      <c r="N1" t="s">
        <v>93</v>
      </c>
    </row>
    <row r="2" spans="1:14" x14ac:dyDescent="0.25">
      <c r="A2" t="s">
        <v>24</v>
      </c>
      <c r="B2">
        <v>2.9999999999999997E-4</v>
      </c>
      <c r="H2" t="s">
        <v>199</v>
      </c>
      <c r="I2" t="str">
        <f t="shared" ref="I2:I19" si="0">MID(H2,FIND("raven",H2),FIND("/",H2,FIND("raven",H2))-FIND("raven",H2))</f>
        <v>raven1</v>
      </c>
      <c r="J2" t="s">
        <v>104</v>
      </c>
      <c r="K2" s="1"/>
      <c r="M2" t="s">
        <v>193</v>
      </c>
      <c r="N2" t="str">
        <f t="shared" ref="N2:N7" si="1">_xlfn.CONCAT("PCM_HH-logU22-e", B2, "-d0.01-D2000")</f>
        <v>PCM_HH-logU22-e0.0003-d0.01-D2000</v>
      </c>
    </row>
    <row r="3" spans="1:14" x14ac:dyDescent="0.25">
      <c r="A3" t="s">
        <v>24</v>
      </c>
      <c r="B3">
        <v>5.9999999999999995E-4</v>
      </c>
      <c r="H3" t="s">
        <v>200</v>
      </c>
      <c r="I3" t="str">
        <f t="shared" si="0"/>
        <v>raven2</v>
      </c>
      <c r="J3" t="s">
        <v>104</v>
      </c>
      <c r="K3" s="1"/>
      <c r="M3" t="s">
        <v>192</v>
      </c>
      <c r="N3" t="str">
        <f t="shared" si="1"/>
        <v>PCM_HH-logU22-e0.0006-d0.01-D2000</v>
      </c>
    </row>
    <row r="4" spans="1:14" x14ac:dyDescent="0.25">
      <c r="A4" t="s">
        <v>24</v>
      </c>
      <c r="B4">
        <v>1E-3</v>
      </c>
      <c r="H4" t="s">
        <v>203</v>
      </c>
      <c r="I4" t="str">
        <f t="shared" si="0"/>
        <v>raven7</v>
      </c>
      <c r="J4" t="s">
        <v>104</v>
      </c>
      <c r="K4" s="1"/>
      <c r="M4" t="s">
        <v>128</v>
      </c>
      <c r="N4" t="str">
        <f t="shared" si="1"/>
        <v>PCM_HH-logU22-e0.001-d0.01-D2000</v>
      </c>
    </row>
    <row r="5" spans="1:14" x14ac:dyDescent="0.25">
      <c r="A5" t="s">
        <v>24</v>
      </c>
      <c r="B5" s="2">
        <v>2E-3</v>
      </c>
      <c r="H5" t="s">
        <v>204</v>
      </c>
      <c r="I5" t="str">
        <f t="shared" si="0"/>
        <v>raven8</v>
      </c>
      <c r="J5" t="s">
        <v>104</v>
      </c>
      <c r="K5" s="1"/>
      <c r="M5" t="s">
        <v>191</v>
      </c>
      <c r="N5" t="str">
        <f t="shared" si="1"/>
        <v>PCM_HH-logU22-e0.002-d0.01-D2000</v>
      </c>
    </row>
    <row r="6" spans="1:14" x14ac:dyDescent="0.25">
      <c r="A6" t="s">
        <v>24</v>
      </c>
      <c r="B6">
        <v>5.0000000000000001E-3</v>
      </c>
      <c r="H6" t="s">
        <v>202</v>
      </c>
      <c r="I6" t="str">
        <f t="shared" si="0"/>
        <v>raven4</v>
      </c>
      <c r="J6" t="s">
        <v>104</v>
      </c>
      <c r="K6" s="1"/>
      <c r="M6" t="s">
        <v>108</v>
      </c>
      <c r="N6" t="str">
        <f t="shared" si="1"/>
        <v>PCM_HH-logU22-e0.005-d0.01-D2000</v>
      </c>
    </row>
    <row r="7" spans="1:14" x14ac:dyDescent="0.25">
      <c r="A7" t="s">
        <v>24</v>
      </c>
      <c r="B7">
        <v>0.01</v>
      </c>
      <c r="H7" t="s">
        <v>201</v>
      </c>
      <c r="I7" t="str">
        <f t="shared" si="0"/>
        <v>raven3</v>
      </c>
      <c r="J7" t="s">
        <v>104</v>
      </c>
      <c r="K7" s="1"/>
      <c r="M7" t="s">
        <v>112</v>
      </c>
      <c r="N7" t="str">
        <f t="shared" si="1"/>
        <v>PCM_HH-logU22-e0.01-d0.01-D2000</v>
      </c>
    </row>
    <row r="8" spans="1:14" x14ac:dyDescent="0.25">
      <c r="A8" t="s">
        <v>25</v>
      </c>
      <c r="B8" s="2">
        <v>10000</v>
      </c>
      <c r="H8" t="s">
        <v>199</v>
      </c>
      <c r="I8" t="str">
        <f t="shared" si="0"/>
        <v>raven1</v>
      </c>
      <c r="M8" t="s">
        <v>148</v>
      </c>
      <c r="N8" t="str">
        <f t="shared" ref="N8:N13" si="2">_xlfn.CONCAT("SAMPLING_BITP-ss", B8, "-use_new_impl-2")</f>
        <v>SAMPLING_BITP-ss10000-use_new_impl-2</v>
      </c>
    </row>
    <row r="9" spans="1:14" x14ac:dyDescent="0.25">
      <c r="A9" t="s">
        <v>25</v>
      </c>
      <c r="B9" s="2">
        <v>25000</v>
      </c>
      <c r="H9" t="s">
        <v>200</v>
      </c>
      <c r="I9" t="str">
        <f t="shared" si="0"/>
        <v>raven2</v>
      </c>
      <c r="M9" t="s">
        <v>149</v>
      </c>
      <c r="N9" t="str">
        <f t="shared" si="2"/>
        <v>SAMPLING_BITP-ss25000-use_new_impl-2</v>
      </c>
    </row>
    <row r="10" spans="1:14" x14ac:dyDescent="0.25">
      <c r="A10" t="s">
        <v>25</v>
      </c>
      <c r="B10" s="2">
        <v>50000</v>
      </c>
      <c r="H10" t="s">
        <v>201</v>
      </c>
      <c r="I10" t="str">
        <f t="shared" si="0"/>
        <v>raven3</v>
      </c>
      <c r="M10" t="s">
        <v>150</v>
      </c>
      <c r="N10" t="str">
        <f t="shared" si="2"/>
        <v>SAMPLING_BITP-ss50000-use_new_impl-2</v>
      </c>
    </row>
    <row r="11" spans="1:14" x14ac:dyDescent="0.25">
      <c r="A11" t="s">
        <v>25</v>
      </c>
      <c r="B11" s="2">
        <v>100000</v>
      </c>
      <c r="H11" t="s">
        <v>202</v>
      </c>
      <c r="I11" t="str">
        <f t="shared" si="0"/>
        <v>raven4</v>
      </c>
      <c r="K11" s="1"/>
      <c r="M11" t="s">
        <v>152</v>
      </c>
      <c r="N11" t="str">
        <f t="shared" si="2"/>
        <v>SAMPLING_BITP-ss100000-use_new_impl-2</v>
      </c>
    </row>
    <row r="12" spans="1:14" x14ac:dyDescent="0.25">
      <c r="A12" t="s">
        <v>25</v>
      </c>
      <c r="B12" s="2">
        <v>500000</v>
      </c>
      <c r="H12" t="s">
        <v>203</v>
      </c>
      <c r="I12" t="str">
        <f t="shared" si="0"/>
        <v>raven7</v>
      </c>
      <c r="M12" t="s">
        <v>154</v>
      </c>
      <c r="N12" t="str">
        <f t="shared" si="2"/>
        <v>SAMPLING_BITP-ss500000-use_new_impl-2</v>
      </c>
    </row>
    <row r="13" spans="1:14" x14ac:dyDescent="0.25">
      <c r="A13" t="s">
        <v>25</v>
      </c>
      <c r="B13" s="2">
        <v>1000000</v>
      </c>
      <c r="H13" t="s">
        <v>204</v>
      </c>
      <c r="I13" t="str">
        <f t="shared" si="0"/>
        <v>raven8</v>
      </c>
      <c r="M13" t="s">
        <v>156</v>
      </c>
      <c r="N13" t="str">
        <f t="shared" si="2"/>
        <v>SAMPLING_BITP-ss1000000-use_new_impl-2</v>
      </c>
    </row>
    <row r="14" spans="1:14" x14ac:dyDescent="0.25">
      <c r="A14" t="s">
        <v>28</v>
      </c>
      <c r="B14">
        <v>1.0000000000000001E-5</v>
      </c>
      <c r="H14" t="s">
        <v>235</v>
      </c>
      <c r="I14" t="str">
        <f t="shared" si="0"/>
        <v>raven6</v>
      </c>
      <c r="J14" t="s">
        <v>229</v>
      </c>
      <c r="M14" t="s">
        <v>198</v>
      </c>
      <c r="N14" t="str">
        <f t="shared" ref="N14:N19" si="3">_xlfn.CONCAT("TMG_BITP-e", TEXT(B14,"0.000000"))</f>
        <v>TMG_BITP-e0.000010</v>
      </c>
    </row>
    <row r="15" spans="1:14" x14ac:dyDescent="0.25">
      <c r="A15" t="s">
        <v>28</v>
      </c>
      <c r="B15">
        <v>3.0000000000000001E-5</v>
      </c>
      <c r="H15" t="s">
        <v>236</v>
      </c>
      <c r="I15" t="str">
        <f t="shared" si="0"/>
        <v>raven7</v>
      </c>
      <c r="J15" t="s">
        <v>229</v>
      </c>
      <c r="M15" t="s">
        <v>197</v>
      </c>
      <c r="N15" t="str">
        <f t="shared" si="3"/>
        <v>TMG_BITP-e0.000030</v>
      </c>
    </row>
    <row r="16" spans="1:14" x14ac:dyDescent="0.25">
      <c r="A16" t="s">
        <v>28</v>
      </c>
      <c r="B16">
        <v>5.0000000000000002E-5</v>
      </c>
      <c r="H16" t="s">
        <v>237</v>
      </c>
      <c r="I16" t="str">
        <f t="shared" si="0"/>
        <v>raven8</v>
      </c>
      <c r="J16" t="s">
        <v>229</v>
      </c>
      <c r="K16" s="1"/>
      <c r="M16" t="s">
        <v>196</v>
      </c>
      <c r="N16" t="str">
        <f t="shared" si="3"/>
        <v>TMG_BITP-e0.000050</v>
      </c>
    </row>
    <row r="17" spans="1:14" x14ac:dyDescent="0.25">
      <c r="A17" t="s">
        <v>28</v>
      </c>
      <c r="B17">
        <v>6.9999999999999994E-5</v>
      </c>
      <c r="H17" t="s">
        <v>238</v>
      </c>
      <c r="I17" t="str">
        <f t="shared" si="0"/>
        <v>raven9</v>
      </c>
      <c r="J17" t="s">
        <v>229</v>
      </c>
      <c r="M17" t="s">
        <v>195</v>
      </c>
      <c r="N17" t="str">
        <f t="shared" si="3"/>
        <v>TMG_BITP-e0.000070</v>
      </c>
    </row>
    <row r="18" spans="1:14" x14ac:dyDescent="0.25">
      <c r="A18" t="s">
        <v>28</v>
      </c>
      <c r="B18">
        <v>1E-4</v>
      </c>
      <c r="H18" t="s">
        <v>239</v>
      </c>
      <c r="I18" t="str">
        <f t="shared" si="0"/>
        <v>raven10</v>
      </c>
      <c r="J18" t="s">
        <v>229</v>
      </c>
      <c r="M18" t="s">
        <v>194</v>
      </c>
      <c r="N18" t="str">
        <f t="shared" si="3"/>
        <v>TMG_BITP-e0.000100</v>
      </c>
    </row>
    <row r="19" spans="1:14" x14ac:dyDescent="0.25">
      <c r="A19" t="s">
        <v>28</v>
      </c>
      <c r="B19" s="2">
        <v>2.0000000000000001E-4</v>
      </c>
      <c r="H19" t="s">
        <v>235</v>
      </c>
      <c r="I19" t="str">
        <f t="shared" si="0"/>
        <v>raven6</v>
      </c>
      <c r="J19" t="s">
        <v>229</v>
      </c>
      <c r="M19" t="s">
        <v>165</v>
      </c>
      <c r="N19" t="str">
        <f t="shared" si="3"/>
        <v>TMG_BITP-e0.000200</v>
      </c>
    </row>
  </sheetData>
  <sortState xmlns:xlrd2="http://schemas.microsoft.com/office/spreadsheetml/2017/richdata2" ref="A2:N19">
    <sortCondition ref="A2:A19"/>
    <sortCondition ref="B2:B1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B91F-E958-4ADC-B615-CCE7F04C1A31}">
  <dimension ref="A1:N19"/>
  <sheetViews>
    <sheetView zoomScaleNormal="100" workbookViewId="0">
      <selection activeCell="C21" sqref="C21"/>
    </sheetView>
  </sheetViews>
  <sheetFormatPr defaultRowHeight="15" x14ac:dyDescent="0.25"/>
  <cols>
    <col min="1" max="1" width="22.140625" customWidth="1"/>
    <col min="2" max="2" width="10" bestFit="1" customWidth="1"/>
    <col min="3" max="3" width="11.140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1.140625" customWidth="1"/>
    <col min="11" max="11" width="20" customWidth="1"/>
    <col min="12" max="12" width="22.85546875" customWidth="1"/>
    <col min="13" max="15" width="24.28515625" customWidth="1"/>
  </cols>
  <sheetData>
    <row r="1" spans="1:14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  <c r="M1" t="s">
        <v>92</v>
      </c>
      <c r="N1" t="s">
        <v>93</v>
      </c>
    </row>
    <row r="2" spans="1:14" x14ac:dyDescent="0.25">
      <c r="A2" t="s">
        <v>0</v>
      </c>
      <c r="B2">
        <v>0.01</v>
      </c>
      <c r="C2">
        <v>0.53100000000000003</v>
      </c>
      <c r="D2">
        <v>455</v>
      </c>
      <c r="E2">
        <v>0</v>
      </c>
      <c r="F2">
        <f>0.000066*7</f>
        <v>4.6200000000000006E-4</v>
      </c>
      <c r="G2">
        <v>6.6000000000000003E-2</v>
      </c>
      <c r="H2" t="s">
        <v>78</v>
      </c>
      <c r="I2" t="str">
        <f t="shared" ref="I2:I19" si="0">MID(H2,FIND("raven",H2),FIND("/",H2,FIND("raven",H2))-FIND("raven",H2))</f>
        <v>raven1</v>
      </c>
      <c r="K2">
        <v>1</v>
      </c>
      <c r="L2">
        <v>1</v>
      </c>
      <c r="M2" t="s">
        <v>131</v>
      </c>
      <c r="N2" t="str">
        <f t="shared" ref="N2:N7" si="1">_xlfn.CONCAT("CMG-e", TEXT(B2, "0.000000"))</f>
        <v>CMG-e0.010000</v>
      </c>
    </row>
    <row r="3" spans="1:14" x14ac:dyDescent="0.25">
      <c r="A3" t="s">
        <v>0</v>
      </c>
      <c r="B3">
        <v>8.0000000000000002E-3</v>
      </c>
      <c r="C3">
        <v>0.68700000000000006</v>
      </c>
      <c r="D3">
        <v>415</v>
      </c>
      <c r="E3">
        <v>0</v>
      </c>
      <c r="F3">
        <v>2E-3</v>
      </c>
      <c r="G3">
        <v>0.28799999999999998</v>
      </c>
      <c r="H3" t="s">
        <v>79</v>
      </c>
      <c r="I3" t="str">
        <f t="shared" si="0"/>
        <v>raven2</v>
      </c>
      <c r="K3">
        <v>0.75</v>
      </c>
      <c r="L3">
        <v>1</v>
      </c>
      <c r="M3" t="s">
        <v>132</v>
      </c>
      <c r="N3" t="str">
        <f t="shared" si="1"/>
        <v>CMG-e0.008000</v>
      </c>
    </row>
    <row r="4" spans="1:14" x14ac:dyDescent="0.25">
      <c r="A4" t="s">
        <v>0</v>
      </c>
      <c r="B4">
        <v>6.0000000000000001E-3</v>
      </c>
      <c r="C4">
        <v>0.81499999999999995</v>
      </c>
      <c r="D4">
        <v>401</v>
      </c>
      <c r="E4">
        <v>0</v>
      </c>
      <c r="F4">
        <v>4.0000000000000001E-3</v>
      </c>
      <c r="G4">
        <v>0.70599999999999996</v>
      </c>
      <c r="H4" t="s">
        <v>80</v>
      </c>
      <c r="I4" t="str">
        <f t="shared" si="0"/>
        <v>raven3</v>
      </c>
      <c r="K4">
        <v>1</v>
      </c>
      <c r="L4">
        <v>1</v>
      </c>
      <c r="M4" t="s">
        <v>133</v>
      </c>
      <c r="N4" t="str">
        <f t="shared" si="1"/>
        <v>CMG-e0.006000</v>
      </c>
    </row>
    <row r="5" spans="1:14" x14ac:dyDescent="0.25">
      <c r="A5" t="s">
        <v>0</v>
      </c>
      <c r="B5">
        <v>4.0000000000000001E-3</v>
      </c>
      <c r="C5">
        <v>1.155</v>
      </c>
      <c r="D5">
        <v>384</v>
      </c>
      <c r="E5">
        <v>0</v>
      </c>
      <c r="F5">
        <v>5.0000000000000001E-3</v>
      </c>
      <c r="G5">
        <v>0.83099999999999996</v>
      </c>
      <c r="H5" t="s">
        <v>81</v>
      </c>
      <c r="I5" t="str">
        <f t="shared" si="0"/>
        <v>raven4</v>
      </c>
      <c r="K5">
        <v>1</v>
      </c>
      <c r="L5">
        <v>1</v>
      </c>
      <c r="M5" t="s">
        <v>134</v>
      </c>
      <c r="N5" t="str">
        <f t="shared" si="1"/>
        <v>CMG-e0.004000</v>
      </c>
    </row>
    <row r="6" spans="1:14" x14ac:dyDescent="0.25">
      <c r="A6" t="s">
        <v>0</v>
      </c>
      <c r="B6">
        <v>2E-3</v>
      </c>
      <c r="C6">
        <v>2.117</v>
      </c>
      <c r="D6">
        <v>393</v>
      </c>
      <c r="E6">
        <v>0</v>
      </c>
      <c r="F6">
        <v>7.0000000000000001E-3</v>
      </c>
      <c r="G6">
        <v>1.0900000000000001</v>
      </c>
      <c r="H6" t="s">
        <v>90</v>
      </c>
      <c r="I6" t="str">
        <f t="shared" si="0"/>
        <v>raven5</v>
      </c>
      <c r="K6">
        <v>1</v>
      </c>
      <c r="L6">
        <v>1</v>
      </c>
      <c r="M6" t="s">
        <v>135</v>
      </c>
      <c r="N6" t="str">
        <f t="shared" si="1"/>
        <v>CMG-e0.002000</v>
      </c>
    </row>
    <row r="7" spans="1:14" x14ac:dyDescent="0.25">
      <c r="A7" t="s">
        <v>0</v>
      </c>
      <c r="B7">
        <v>1E-3</v>
      </c>
      <c r="C7">
        <v>4.0110000000000001</v>
      </c>
      <c r="D7">
        <v>423</v>
      </c>
      <c r="E7">
        <v>0</v>
      </c>
      <c r="F7">
        <v>8.9999999999999993E-3</v>
      </c>
      <c r="G7">
        <v>1.335</v>
      </c>
      <c r="H7" t="s">
        <v>91</v>
      </c>
      <c r="I7" t="str">
        <f t="shared" si="0"/>
        <v>raven6</v>
      </c>
      <c r="K7">
        <v>1</v>
      </c>
      <c r="L7">
        <v>1</v>
      </c>
      <c r="M7" t="s">
        <v>121</v>
      </c>
      <c r="N7" t="str">
        <f t="shared" si="1"/>
        <v>CMG-e0.001000</v>
      </c>
    </row>
    <row r="8" spans="1:14" x14ac:dyDescent="0.25">
      <c r="A8" t="s">
        <v>15</v>
      </c>
      <c r="B8">
        <v>0.04</v>
      </c>
      <c r="C8">
        <v>119.559</v>
      </c>
      <c r="D8">
        <v>4335</v>
      </c>
      <c r="E8">
        <v>3</v>
      </c>
      <c r="F8">
        <f>0.000805*7</f>
        <v>5.6350000000000003E-3</v>
      </c>
      <c r="G8">
        <v>0.80500000000000005</v>
      </c>
      <c r="H8" t="s">
        <v>91</v>
      </c>
      <c r="I8" t="str">
        <f t="shared" si="0"/>
        <v>raven6</v>
      </c>
      <c r="K8">
        <v>5.9880200000000001E-3</v>
      </c>
      <c r="L8">
        <v>0.33333299999999999</v>
      </c>
      <c r="M8" t="s">
        <v>138</v>
      </c>
      <c r="N8" t="str">
        <f t="shared" ref="N8:N13" si="2">_xlfn.CONCAT("PCM_HH-logU17-e", B8, "-d0.01-D2000")</f>
        <v>PCM_HH-logU17-e0.04-d0.01-D2000</v>
      </c>
    </row>
    <row r="9" spans="1:14" x14ac:dyDescent="0.25">
      <c r="A9" t="s">
        <v>15</v>
      </c>
      <c r="B9">
        <v>0.02</v>
      </c>
      <c r="C9">
        <v>131.57900000000001</v>
      </c>
      <c r="D9">
        <v>4460</v>
      </c>
      <c r="E9">
        <v>3</v>
      </c>
      <c r="F9">
        <v>3.0000000000000001E-3</v>
      </c>
      <c r="G9">
        <v>0.44600000000000001</v>
      </c>
      <c r="H9" t="s">
        <v>79</v>
      </c>
      <c r="I9" t="str">
        <f t="shared" si="0"/>
        <v>raven2</v>
      </c>
      <c r="J9" t="s">
        <v>86</v>
      </c>
      <c r="K9">
        <v>0</v>
      </c>
      <c r="L9">
        <v>0</v>
      </c>
      <c r="M9" t="s">
        <v>139</v>
      </c>
      <c r="N9" t="str">
        <f t="shared" si="2"/>
        <v>PCM_HH-logU17-e0.02-d0.01-D2000</v>
      </c>
    </row>
    <row r="10" spans="1:14" x14ac:dyDescent="0.25">
      <c r="A10" t="s">
        <v>15</v>
      </c>
      <c r="B10">
        <v>0.01</v>
      </c>
      <c r="C10">
        <v>142.85</v>
      </c>
      <c r="D10">
        <v>4588</v>
      </c>
      <c r="E10">
        <v>3</v>
      </c>
      <c r="F10">
        <v>2E-3</v>
      </c>
      <c r="G10">
        <v>0.379</v>
      </c>
      <c r="H10" t="s">
        <v>78</v>
      </c>
      <c r="I10" t="str">
        <f t="shared" si="0"/>
        <v>raven1</v>
      </c>
      <c r="J10" t="s">
        <v>86</v>
      </c>
      <c r="K10">
        <v>0</v>
      </c>
      <c r="L10">
        <v>0</v>
      </c>
      <c r="M10" t="s">
        <v>140</v>
      </c>
      <c r="N10" t="str">
        <f t="shared" si="2"/>
        <v>PCM_HH-logU17-e0.01-d0.01-D2000</v>
      </c>
    </row>
    <row r="11" spans="1:14" x14ac:dyDescent="0.25">
      <c r="A11" t="s">
        <v>15</v>
      </c>
      <c r="B11">
        <v>7.0000000000000001E-3</v>
      </c>
      <c r="C11">
        <v>155.09700000000001</v>
      </c>
      <c r="D11">
        <v>4592</v>
      </c>
      <c r="E11">
        <v>3</v>
      </c>
      <c r="F11">
        <v>2E-3</v>
      </c>
      <c r="G11">
        <v>0.30199999999999999</v>
      </c>
      <c r="H11" t="s">
        <v>80</v>
      </c>
      <c r="I11" t="str">
        <f t="shared" si="0"/>
        <v>raven3</v>
      </c>
      <c r="J11" t="s">
        <v>86</v>
      </c>
      <c r="K11">
        <v>0</v>
      </c>
      <c r="L11">
        <v>0</v>
      </c>
      <c r="M11" t="s">
        <v>141</v>
      </c>
      <c r="N11" t="str">
        <f t="shared" si="2"/>
        <v>PCM_HH-logU17-e0.007-d0.01-D2000</v>
      </c>
    </row>
    <row r="12" spans="1:14" x14ac:dyDescent="0.25">
      <c r="A12" t="s">
        <v>15</v>
      </c>
      <c r="B12">
        <v>3.0000000000000001E-3</v>
      </c>
      <c r="C12">
        <v>166.25700000000001</v>
      </c>
      <c r="D12">
        <v>4743</v>
      </c>
      <c r="E12">
        <v>3</v>
      </c>
      <c r="F12">
        <v>2E-3</v>
      </c>
      <c r="G12">
        <v>0.29299999999999998</v>
      </c>
      <c r="H12" t="s">
        <v>81</v>
      </c>
      <c r="I12" t="str">
        <f t="shared" si="0"/>
        <v>raven4</v>
      </c>
      <c r="J12" t="s">
        <v>86</v>
      </c>
      <c r="K12">
        <v>0</v>
      </c>
      <c r="L12">
        <v>0</v>
      </c>
      <c r="M12" t="s">
        <v>142</v>
      </c>
      <c r="N12" t="str">
        <f t="shared" si="2"/>
        <v>PCM_HH-logU17-e0.003-d0.01-D2000</v>
      </c>
    </row>
    <row r="13" spans="1:14" x14ac:dyDescent="0.25">
      <c r="A13" t="s">
        <v>15</v>
      </c>
      <c r="B13">
        <v>1E-3</v>
      </c>
      <c r="C13">
        <v>192.297</v>
      </c>
      <c r="D13">
        <v>5045</v>
      </c>
      <c r="E13">
        <v>3</v>
      </c>
      <c r="F13">
        <v>2E-3</v>
      </c>
      <c r="G13">
        <v>0.29399999999999998</v>
      </c>
      <c r="H13" t="s">
        <v>90</v>
      </c>
      <c r="I13" t="str">
        <f t="shared" si="0"/>
        <v>raven5</v>
      </c>
      <c r="J13" t="s">
        <v>86</v>
      </c>
      <c r="K13">
        <v>0</v>
      </c>
      <c r="L13">
        <v>0</v>
      </c>
      <c r="M13" t="s">
        <v>143</v>
      </c>
      <c r="N13" t="str">
        <f t="shared" si="2"/>
        <v>PCM_HH-logU17-e0.001-d0.01-D2000</v>
      </c>
    </row>
    <row r="14" spans="1:14" x14ac:dyDescent="0.25">
      <c r="A14" t="s">
        <v>2</v>
      </c>
      <c r="B14">
        <v>10000</v>
      </c>
      <c r="C14">
        <v>2.7839999999999998</v>
      </c>
      <c r="D14">
        <v>109</v>
      </c>
      <c r="E14">
        <v>0</v>
      </c>
      <c r="F14">
        <f>0.000856*7</f>
        <v>5.9919999999999999E-3</v>
      </c>
      <c r="G14">
        <v>0.85599999999999998</v>
      </c>
      <c r="H14" t="s">
        <v>91</v>
      </c>
      <c r="I14" t="str">
        <f t="shared" si="0"/>
        <v>raven6</v>
      </c>
      <c r="K14">
        <v>1</v>
      </c>
      <c r="L14">
        <v>0.66666700000000001</v>
      </c>
      <c r="M14" t="s">
        <v>116</v>
      </c>
      <c r="N14" t="str">
        <f t="shared" ref="N14:N19" si="3">_xlfn.CONCAT("SAMPLING-ss",B14)</f>
        <v>SAMPLING-ss10000</v>
      </c>
    </row>
    <row r="15" spans="1:14" x14ac:dyDescent="0.25">
      <c r="A15" t="s">
        <v>2</v>
      </c>
      <c r="B15">
        <v>25000</v>
      </c>
      <c r="C15">
        <v>6.6360000000000001</v>
      </c>
      <c r="D15">
        <v>112</v>
      </c>
      <c r="E15">
        <v>0</v>
      </c>
      <c r="F15">
        <v>1.0999999999999999E-2</v>
      </c>
      <c r="G15">
        <v>1.6739999999999999</v>
      </c>
      <c r="H15" t="s">
        <v>90</v>
      </c>
      <c r="I15" t="str">
        <f t="shared" si="0"/>
        <v>raven5</v>
      </c>
      <c r="K15">
        <v>1</v>
      </c>
      <c r="L15">
        <v>1</v>
      </c>
      <c r="M15" t="s">
        <v>136</v>
      </c>
      <c r="N15" t="str">
        <f t="shared" si="3"/>
        <v>SAMPLING-ss25000</v>
      </c>
    </row>
    <row r="16" spans="1:14" x14ac:dyDescent="0.25">
      <c r="A16" t="s">
        <v>2</v>
      </c>
      <c r="B16">
        <v>50000</v>
      </c>
      <c r="C16">
        <v>12.923</v>
      </c>
      <c r="D16">
        <v>114</v>
      </c>
      <c r="E16">
        <v>0</v>
      </c>
      <c r="F16">
        <v>2.1999999999999999E-2</v>
      </c>
      <c r="G16">
        <v>3.2160000000000002</v>
      </c>
      <c r="H16" t="s">
        <v>81</v>
      </c>
      <c r="I16" t="str">
        <f t="shared" si="0"/>
        <v>raven4</v>
      </c>
      <c r="K16">
        <v>1</v>
      </c>
      <c r="L16">
        <v>1</v>
      </c>
      <c r="M16" t="s">
        <v>114</v>
      </c>
      <c r="N16" t="str">
        <f t="shared" si="3"/>
        <v>SAMPLING-ss50000</v>
      </c>
    </row>
    <row r="17" spans="1:14" x14ac:dyDescent="0.25">
      <c r="A17" t="s">
        <v>2</v>
      </c>
      <c r="B17">
        <v>100000</v>
      </c>
      <c r="C17">
        <v>25.233000000000001</v>
      </c>
      <c r="D17">
        <v>115</v>
      </c>
      <c r="E17">
        <v>0</v>
      </c>
      <c r="F17">
        <v>0.04</v>
      </c>
      <c r="G17">
        <v>5.8140000000000001</v>
      </c>
      <c r="H17" t="s">
        <v>80</v>
      </c>
      <c r="I17" t="str">
        <f t="shared" si="0"/>
        <v>raven3</v>
      </c>
      <c r="K17">
        <v>1</v>
      </c>
      <c r="L17">
        <v>1</v>
      </c>
      <c r="M17" t="s">
        <v>113</v>
      </c>
      <c r="N17" t="str">
        <f t="shared" si="3"/>
        <v>SAMPLING-ss100000</v>
      </c>
    </row>
    <row r="18" spans="1:14" x14ac:dyDescent="0.25">
      <c r="A18" t="s">
        <v>2</v>
      </c>
      <c r="B18">
        <v>250000</v>
      </c>
      <c r="C18">
        <v>61.694000000000003</v>
      </c>
      <c r="D18">
        <v>112</v>
      </c>
      <c r="E18">
        <v>0</v>
      </c>
      <c r="F18">
        <v>9.7000000000000003E-2</v>
      </c>
      <c r="G18">
        <v>13.917</v>
      </c>
      <c r="H18" t="s">
        <v>79</v>
      </c>
      <c r="I18" t="str">
        <f t="shared" si="0"/>
        <v>raven2</v>
      </c>
      <c r="K18">
        <v>1</v>
      </c>
      <c r="L18">
        <v>1</v>
      </c>
      <c r="M18" t="s">
        <v>137</v>
      </c>
      <c r="N18" t="str">
        <f t="shared" si="3"/>
        <v>SAMPLING-ss250000</v>
      </c>
    </row>
    <row r="19" spans="1:14" x14ac:dyDescent="0.25">
      <c r="A19" t="s">
        <v>2</v>
      </c>
      <c r="B19">
        <v>500000</v>
      </c>
      <c r="C19">
        <v>122.938</v>
      </c>
      <c r="D19">
        <v>112</v>
      </c>
      <c r="E19">
        <v>0</v>
      </c>
      <c r="F19">
        <v>0.189</v>
      </c>
      <c r="G19">
        <v>27.068000000000001</v>
      </c>
      <c r="H19" t="s">
        <v>78</v>
      </c>
      <c r="I19" t="str">
        <f t="shared" si="0"/>
        <v>raven1</v>
      </c>
      <c r="K19">
        <v>1</v>
      </c>
      <c r="L19">
        <v>1</v>
      </c>
      <c r="M19" t="s">
        <v>117</v>
      </c>
      <c r="N19" t="str">
        <f t="shared" si="3"/>
        <v>SAMPLING-ss500000</v>
      </c>
    </row>
  </sheetData>
  <sortState xmlns:xlrd2="http://schemas.microsoft.com/office/spreadsheetml/2017/richdata2" ref="A2:N19">
    <sortCondition ref="A2:A19"/>
    <sortCondition ref="C2:C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EC05-FD57-427D-8166-608406CA469D}">
  <dimension ref="A1:N28"/>
  <sheetViews>
    <sheetView tabSelected="1" workbookViewId="0">
      <selection activeCell="M5" activeCellId="1" sqref="H5:H28 M5:M28"/>
    </sheetView>
  </sheetViews>
  <sheetFormatPr defaultRowHeight="15" x14ac:dyDescent="0.25"/>
  <cols>
    <col min="1" max="1" width="25.710937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76.7109375" customWidth="1"/>
    <col min="9" max="9" width="13.5703125" customWidth="1"/>
    <col min="10" max="10" width="12.42578125" customWidth="1"/>
    <col min="11" max="11" width="19.140625" customWidth="1"/>
    <col min="12" max="12" width="17.85546875" customWidth="1"/>
    <col min="13" max="13" width="23.5703125" customWidth="1"/>
    <col min="14" max="14" width="41.28515625" customWidth="1"/>
  </cols>
  <sheetData>
    <row r="1" spans="1:14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  <c r="M1" t="s">
        <v>92</v>
      </c>
      <c r="N1" t="s">
        <v>93</v>
      </c>
    </row>
    <row r="2" spans="1:14" x14ac:dyDescent="0.25">
      <c r="A2" t="s">
        <v>12</v>
      </c>
      <c r="B2">
        <v>0.01</v>
      </c>
      <c r="C2" s="2">
        <v>197.114</v>
      </c>
      <c r="D2">
        <v>6788</v>
      </c>
      <c r="E2">
        <v>5</v>
      </c>
      <c r="F2">
        <v>8.9999999999999993E-3</v>
      </c>
      <c r="G2">
        <v>1.427</v>
      </c>
      <c r="H2" t="s">
        <v>64</v>
      </c>
      <c r="I2" t="str">
        <f t="shared" ref="I2:I28" si="0">MID(H2,FIND("raven",H2),FIND("/",H2,FIND("raven",H2))-FIND("raven",H2))</f>
        <v>raven2</v>
      </c>
      <c r="J2" t="s">
        <v>88</v>
      </c>
      <c r="K2">
        <v>0.105263</v>
      </c>
      <c r="L2">
        <v>1</v>
      </c>
    </row>
    <row r="3" spans="1:14" x14ac:dyDescent="0.25">
      <c r="A3" t="s">
        <v>44</v>
      </c>
      <c r="B3">
        <v>0.01</v>
      </c>
      <c r="C3">
        <v>3.5289999999999999</v>
      </c>
      <c r="D3">
        <v>4205</v>
      </c>
      <c r="E3">
        <v>3</v>
      </c>
      <c r="F3">
        <v>1.2999999999999999E-2</v>
      </c>
      <c r="G3">
        <v>1.9790000000000001</v>
      </c>
      <c r="H3" t="s">
        <v>63</v>
      </c>
      <c r="I3" t="str">
        <f t="shared" si="0"/>
        <v>raven1</v>
      </c>
      <c r="J3" t="s">
        <v>88</v>
      </c>
      <c r="K3">
        <v>0.235294</v>
      </c>
      <c r="L3">
        <v>0.66666700000000001</v>
      </c>
    </row>
    <row r="4" spans="1:14" x14ac:dyDescent="0.25">
      <c r="A4" t="s">
        <v>47</v>
      </c>
      <c r="B4">
        <v>0.01</v>
      </c>
      <c r="C4" s="2">
        <v>183.387</v>
      </c>
      <c r="D4">
        <v>8803</v>
      </c>
      <c r="E4">
        <v>6</v>
      </c>
      <c r="F4">
        <v>7.0000000000000001E-3</v>
      </c>
      <c r="G4">
        <v>1.0569999999999999</v>
      </c>
      <c r="H4" t="s">
        <v>71</v>
      </c>
      <c r="I4" t="str">
        <f t="shared" si="0"/>
        <v>raven9</v>
      </c>
      <c r="J4" t="s">
        <v>88</v>
      </c>
      <c r="K4">
        <v>0.130435</v>
      </c>
      <c r="L4">
        <v>1</v>
      </c>
    </row>
    <row r="5" spans="1:14" x14ac:dyDescent="0.25">
      <c r="A5" t="s">
        <v>24</v>
      </c>
      <c r="B5">
        <v>0.1</v>
      </c>
      <c r="C5" s="2">
        <v>98.171000000000006</v>
      </c>
      <c r="D5">
        <v>4147</v>
      </c>
      <c r="E5">
        <v>3</v>
      </c>
      <c r="F5">
        <v>0.13200000000000001</v>
      </c>
      <c r="G5">
        <v>18.890999999999998</v>
      </c>
      <c r="H5" t="s">
        <v>66</v>
      </c>
      <c r="I5" t="str">
        <f t="shared" si="0"/>
        <v>raven4</v>
      </c>
      <c r="K5">
        <v>5.03018E-5</v>
      </c>
      <c r="L5">
        <v>1</v>
      </c>
      <c r="M5" t="s">
        <v>144</v>
      </c>
      <c r="N5" t="str">
        <f>_xlfn.CONCAT("PCM_HH-logU17-e", B5, "-d0.01-D2000")</f>
        <v>PCM_HH-logU17-e0.1-d0.01-D2000</v>
      </c>
    </row>
    <row r="6" spans="1:14" x14ac:dyDescent="0.25">
      <c r="A6" t="s">
        <v>24</v>
      </c>
      <c r="B6">
        <v>7.0000000000000007E-2</v>
      </c>
      <c r="C6" s="2">
        <v>117.711</v>
      </c>
      <c r="D6">
        <v>4235</v>
      </c>
      <c r="E6">
        <v>3</v>
      </c>
      <c r="F6">
        <v>2.5000000000000001E-2</v>
      </c>
      <c r="G6">
        <v>3.585</v>
      </c>
      <c r="H6" t="s">
        <v>70</v>
      </c>
      <c r="I6" t="str">
        <f t="shared" si="0"/>
        <v>raven8</v>
      </c>
      <c r="K6">
        <v>4.3541400000000003E-3</v>
      </c>
      <c r="L6">
        <v>1</v>
      </c>
      <c r="M6" t="s">
        <v>145</v>
      </c>
      <c r="N6" t="str">
        <f t="shared" ref="N6:N10" si="1">_xlfn.CONCAT("PCM_HH-logU17-e", B6, "-d0.01-D2000")</f>
        <v>PCM_HH-logU17-e0.07-d0.01-D2000</v>
      </c>
    </row>
    <row r="7" spans="1:14" x14ac:dyDescent="0.25">
      <c r="A7" t="s">
        <v>24</v>
      </c>
      <c r="B7">
        <v>0.03</v>
      </c>
      <c r="C7" s="2">
        <v>133.41499999999999</v>
      </c>
      <c r="D7">
        <v>4448</v>
      </c>
      <c r="E7">
        <v>3</v>
      </c>
      <c r="F7">
        <v>8.9999999999999993E-3</v>
      </c>
      <c r="G7">
        <v>1.337</v>
      </c>
      <c r="H7" t="s">
        <v>69</v>
      </c>
      <c r="I7" t="str">
        <f t="shared" si="0"/>
        <v>raven7</v>
      </c>
      <c r="K7">
        <v>4.05405E-2</v>
      </c>
      <c r="L7">
        <v>1</v>
      </c>
      <c r="M7" t="s">
        <v>146</v>
      </c>
      <c r="N7" t="str">
        <f t="shared" si="1"/>
        <v>PCM_HH-logU17-e0.03-d0.01-D2000</v>
      </c>
    </row>
    <row r="8" spans="1:14" x14ac:dyDescent="0.25">
      <c r="A8" t="s">
        <v>24</v>
      </c>
      <c r="B8">
        <v>0.01</v>
      </c>
      <c r="C8" s="2">
        <v>142.85</v>
      </c>
      <c r="D8">
        <v>4648</v>
      </c>
      <c r="E8">
        <v>3</v>
      </c>
      <c r="F8">
        <v>7.0000000000000001E-3</v>
      </c>
      <c r="G8">
        <v>1.0229999999999999</v>
      </c>
      <c r="H8" t="s">
        <v>65</v>
      </c>
      <c r="I8" t="str">
        <f t="shared" si="0"/>
        <v>raven3</v>
      </c>
      <c r="K8">
        <v>0.130435</v>
      </c>
      <c r="L8">
        <v>1</v>
      </c>
      <c r="M8" t="s">
        <v>140</v>
      </c>
      <c r="N8" t="str">
        <f t="shared" si="1"/>
        <v>PCM_HH-logU17-e0.01-d0.01-D2000</v>
      </c>
    </row>
    <row r="9" spans="1:14" x14ac:dyDescent="0.25">
      <c r="A9" t="s">
        <v>24</v>
      </c>
      <c r="B9">
        <v>1E-3</v>
      </c>
      <c r="C9" s="2">
        <v>192.297</v>
      </c>
      <c r="D9">
        <v>4983</v>
      </c>
      <c r="E9">
        <v>3</v>
      </c>
      <c r="F9">
        <v>5.0000000000000001E-3</v>
      </c>
      <c r="G9">
        <v>0.78600000000000003</v>
      </c>
      <c r="H9" t="s">
        <v>67</v>
      </c>
      <c r="I9" t="str">
        <f t="shared" si="0"/>
        <v>raven5</v>
      </c>
      <c r="K9">
        <v>0.6</v>
      </c>
      <c r="L9">
        <v>1</v>
      </c>
      <c r="M9" t="s">
        <v>143</v>
      </c>
      <c r="N9" t="str">
        <f t="shared" si="1"/>
        <v>PCM_HH-logU17-e0.001-d0.01-D2000</v>
      </c>
    </row>
    <row r="10" spans="1:14" x14ac:dyDescent="0.25">
      <c r="A10" t="s">
        <v>24</v>
      </c>
      <c r="B10">
        <v>5.0000000000000001E-4</v>
      </c>
      <c r="C10" s="2">
        <v>225.453</v>
      </c>
      <c r="D10">
        <v>2138</v>
      </c>
      <c r="E10">
        <v>3</v>
      </c>
      <c r="F10">
        <v>5.0000000000000001E-3</v>
      </c>
      <c r="G10">
        <v>0.83699999999999997</v>
      </c>
      <c r="H10" t="s">
        <v>68</v>
      </c>
      <c r="I10" t="str">
        <f t="shared" si="0"/>
        <v>raven6</v>
      </c>
      <c r="K10">
        <v>0.66666700000000001</v>
      </c>
      <c r="L10">
        <v>1</v>
      </c>
      <c r="M10" t="s">
        <v>147</v>
      </c>
      <c r="N10" t="str">
        <f t="shared" si="1"/>
        <v>PCM_HH-logU17-e0.0005-d0.01-D2000</v>
      </c>
    </row>
    <row r="11" spans="1:14" x14ac:dyDescent="0.25">
      <c r="A11" t="s">
        <v>25</v>
      </c>
      <c r="B11">
        <v>10000</v>
      </c>
      <c r="C11" s="2">
        <v>13.432</v>
      </c>
      <c r="D11">
        <v>798</v>
      </c>
      <c r="E11">
        <v>0</v>
      </c>
      <c r="F11">
        <v>0.28599999999999998</v>
      </c>
      <c r="G11">
        <v>40.991</v>
      </c>
      <c r="H11" t="s">
        <v>63</v>
      </c>
      <c r="I11" t="str">
        <f t="shared" si="0"/>
        <v>raven1</v>
      </c>
      <c r="K11">
        <v>1</v>
      </c>
      <c r="L11">
        <v>0.66666700000000001</v>
      </c>
      <c r="M11" t="s">
        <v>148</v>
      </c>
      <c r="N11" t="str">
        <f>_xlfn.CONCAT("SAMPLING_BITP-ss", B11, "-use_new_impl-2")</f>
        <v>SAMPLING_BITP-ss10000-use_new_impl-2</v>
      </c>
    </row>
    <row r="12" spans="1:14" x14ac:dyDescent="0.25">
      <c r="A12" t="s">
        <v>25</v>
      </c>
      <c r="B12">
        <v>25000</v>
      </c>
      <c r="C12" s="2">
        <v>33.573999999999998</v>
      </c>
      <c r="D12">
        <v>889</v>
      </c>
      <c r="E12">
        <v>0</v>
      </c>
      <c r="F12">
        <v>0.91300000000000003</v>
      </c>
      <c r="G12">
        <v>130.52799999999999</v>
      </c>
      <c r="H12" t="s">
        <v>64</v>
      </c>
      <c r="I12" t="str">
        <f t="shared" si="0"/>
        <v>raven2</v>
      </c>
      <c r="K12">
        <v>1</v>
      </c>
      <c r="L12">
        <v>1</v>
      </c>
      <c r="M12" t="s">
        <v>149</v>
      </c>
      <c r="N12" t="str">
        <f t="shared" ref="N12:N19" si="2">_xlfn.CONCAT("SAMPLING_BITP-ss", B12, "-use_new_impl-2")</f>
        <v>SAMPLING_BITP-ss25000-use_new_impl-2</v>
      </c>
    </row>
    <row r="13" spans="1:14" x14ac:dyDescent="0.25">
      <c r="A13" t="s">
        <v>25</v>
      </c>
      <c r="B13">
        <v>50000</v>
      </c>
      <c r="C13" s="2">
        <v>67.143000000000001</v>
      </c>
      <c r="D13">
        <v>783</v>
      </c>
      <c r="E13">
        <v>0</v>
      </c>
      <c r="F13">
        <v>1.8380000000000001</v>
      </c>
      <c r="G13">
        <v>262.68299999999999</v>
      </c>
      <c r="H13" t="s">
        <v>65</v>
      </c>
      <c r="I13" t="str">
        <f t="shared" si="0"/>
        <v>raven3</v>
      </c>
      <c r="K13">
        <v>1</v>
      </c>
      <c r="L13">
        <v>0.66666700000000001</v>
      </c>
      <c r="M13" t="s">
        <v>150</v>
      </c>
      <c r="N13" t="str">
        <f t="shared" si="2"/>
        <v>SAMPLING_BITP-ss50000-use_new_impl-2</v>
      </c>
    </row>
    <row r="14" spans="1:14" x14ac:dyDescent="0.25">
      <c r="A14" t="s">
        <v>25</v>
      </c>
      <c r="B14">
        <v>75000</v>
      </c>
      <c r="C14" s="2">
        <v>100.712</v>
      </c>
      <c r="D14">
        <v>565</v>
      </c>
      <c r="E14">
        <v>0</v>
      </c>
      <c r="F14">
        <v>2.3180000000000001</v>
      </c>
      <c r="G14">
        <v>331.22899999999998</v>
      </c>
      <c r="H14" t="s">
        <v>70</v>
      </c>
      <c r="I14" t="str">
        <f t="shared" si="0"/>
        <v>raven8</v>
      </c>
      <c r="K14">
        <v>1</v>
      </c>
      <c r="L14">
        <v>0.66666700000000001</v>
      </c>
      <c r="M14" t="s">
        <v>151</v>
      </c>
      <c r="N14" t="str">
        <f t="shared" si="2"/>
        <v>SAMPLING_BITP-ss75000-use_new_impl-2</v>
      </c>
    </row>
    <row r="15" spans="1:14" x14ac:dyDescent="0.25">
      <c r="A15" t="s">
        <v>25</v>
      </c>
      <c r="B15">
        <v>100000</v>
      </c>
      <c r="C15" s="2">
        <v>134.28200000000001</v>
      </c>
      <c r="D15">
        <v>763</v>
      </c>
      <c r="E15">
        <v>0</v>
      </c>
      <c r="F15">
        <v>4.1070000000000002</v>
      </c>
      <c r="G15">
        <v>586.76599999999996</v>
      </c>
      <c r="H15" t="s">
        <v>66</v>
      </c>
      <c r="I15" t="str">
        <f t="shared" si="0"/>
        <v>raven4</v>
      </c>
      <c r="K15">
        <v>1</v>
      </c>
      <c r="L15">
        <v>0.66666700000000001</v>
      </c>
      <c r="M15" t="s">
        <v>152</v>
      </c>
      <c r="N15" t="str">
        <f t="shared" si="2"/>
        <v>SAMPLING_BITP-ss100000-use_new_impl-2</v>
      </c>
    </row>
    <row r="16" spans="1:14" x14ac:dyDescent="0.25">
      <c r="A16" t="s">
        <v>25</v>
      </c>
      <c r="B16">
        <v>250000</v>
      </c>
      <c r="C16" s="2">
        <v>335.69799999999998</v>
      </c>
      <c r="D16">
        <v>630</v>
      </c>
      <c r="E16">
        <v>0</v>
      </c>
      <c r="F16">
        <v>10.878</v>
      </c>
      <c r="G16">
        <v>1554.14</v>
      </c>
      <c r="H16" t="s">
        <v>119</v>
      </c>
      <c r="I16" t="str">
        <f t="shared" si="0"/>
        <v>raven5</v>
      </c>
      <c r="K16">
        <v>1</v>
      </c>
      <c r="L16">
        <v>1</v>
      </c>
      <c r="M16" t="s">
        <v>153</v>
      </c>
      <c r="N16" t="str">
        <f t="shared" si="2"/>
        <v>SAMPLING_BITP-ss250000-use_new_impl-2</v>
      </c>
    </row>
    <row r="17" spans="1:14" x14ac:dyDescent="0.25">
      <c r="A17" t="s">
        <v>25</v>
      </c>
      <c r="B17">
        <v>500000</v>
      </c>
      <c r="C17" s="2">
        <v>671.39099999999996</v>
      </c>
      <c r="D17">
        <v>581</v>
      </c>
      <c r="E17">
        <v>0</v>
      </c>
      <c r="F17">
        <v>19.376999999999999</v>
      </c>
      <c r="G17">
        <v>2768.2820000000002</v>
      </c>
      <c r="H17" t="s">
        <v>120</v>
      </c>
      <c r="I17" t="str">
        <f t="shared" si="0"/>
        <v>raven6</v>
      </c>
      <c r="K17">
        <v>1</v>
      </c>
      <c r="L17">
        <v>1</v>
      </c>
      <c r="M17" t="s">
        <v>154</v>
      </c>
      <c r="N17" t="str">
        <f t="shared" si="2"/>
        <v>SAMPLING_BITP-ss500000-use_new_impl-2</v>
      </c>
    </row>
    <row r="18" spans="1:14" x14ac:dyDescent="0.25">
      <c r="A18" t="s">
        <v>25</v>
      </c>
      <c r="B18">
        <v>750000</v>
      </c>
      <c r="C18" s="2">
        <v>1007.0839999999999</v>
      </c>
      <c r="D18">
        <v>631</v>
      </c>
      <c r="E18">
        <v>0</v>
      </c>
      <c r="F18">
        <v>31.439</v>
      </c>
      <c r="G18">
        <v>4491.3770000000004</v>
      </c>
      <c r="H18" t="s">
        <v>71</v>
      </c>
      <c r="I18" t="str">
        <f t="shared" si="0"/>
        <v>raven9</v>
      </c>
      <c r="K18">
        <v>1</v>
      </c>
      <c r="L18">
        <v>1</v>
      </c>
      <c r="M18" t="s">
        <v>155</v>
      </c>
      <c r="N18" t="str">
        <f t="shared" si="2"/>
        <v>SAMPLING_BITP-ss750000-use_new_impl-2</v>
      </c>
    </row>
    <row r="19" spans="1:14" x14ac:dyDescent="0.25">
      <c r="A19" t="s">
        <v>25</v>
      </c>
      <c r="B19">
        <v>1000000</v>
      </c>
      <c r="C19" s="2">
        <v>1281.7429999999999</v>
      </c>
      <c r="D19">
        <v>636</v>
      </c>
      <c r="E19">
        <v>0</v>
      </c>
      <c r="F19">
        <v>46.234999999999999</v>
      </c>
      <c r="G19">
        <v>6605.0429999999997</v>
      </c>
      <c r="H19" t="s">
        <v>69</v>
      </c>
      <c r="I19" t="str">
        <f t="shared" si="0"/>
        <v>raven7</v>
      </c>
      <c r="K19">
        <v>1</v>
      </c>
      <c r="L19">
        <v>1</v>
      </c>
      <c r="M19" t="s">
        <v>156</v>
      </c>
      <c r="N19" t="str">
        <f t="shared" si="2"/>
        <v>SAMPLING_BITP-ss1000000-use_new_impl-2</v>
      </c>
    </row>
    <row r="20" spans="1:14" x14ac:dyDescent="0.25">
      <c r="A20" t="s">
        <v>28</v>
      </c>
      <c r="B20">
        <v>0.01</v>
      </c>
      <c r="C20" s="2">
        <v>31.443999999999999</v>
      </c>
      <c r="H20" t="s">
        <v>230</v>
      </c>
      <c r="I20" t="str">
        <f t="shared" si="0"/>
        <v>raven1</v>
      </c>
      <c r="J20" t="s">
        <v>229</v>
      </c>
      <c r="K20">
        <v>7.0588200000000004E-2</v>
      </c>
      <c r="L20">
        <v>1</v>
      </c>
      <c r="M20" t="s">
        <v>157</v>
      </c>
      <c r="N20" t="str">
        <f>_xlfn.CONCAT("TMG_BITP-e", TEXT(B20,"0.000000"))</f>
        <v>TMG_BITP-e0.010000</v>
      </c>
    </row>
    <row r="21" spans="1:14" x14ac:dyDescent="0.25">
      <c r="A21" t="s">
        <v>28</v>
      </c>
      <c r="B21">
        <v>8.0000000000000002E-3</v>
      </c>
      <c r="C21" s="2">
        <v>43.792000000000002</v>
      </c>
      <c r="H21" t="s">
        <v>231</v>
      </c>
      <c r="I21" t="str">
        <f t="shared" si="0"/>
        <v>raven2</v>
      </c>
      <c r="J21" t="s">
        <v>229</v>
      </c>
      <c r="K21">
        <v>7.59494E-2</v>
      </c>
      <c r="L21">
        <v>1</v>
      </c>
      <c r="M21" t="s">
        <v>158</v>
      </c>
      <c r="N21" t="str">
        <f t="shared" ref="N21:N28" si="3">_xlfn.CONCAT("TMG_BITP-e", TEXT(B21,"0.000000"))</f>
        <v>TMG_BITP-e0.008000</v>
      </c>
    </row>
    <row r="22" spans="1:14" x14ac:dyDescent="0.25">
      <c r="A22" t="s">
        <v>28</v>
      </c>
      <c r="B22">
        <v>6.0000000000000001E-3</v>
      </c>
      <c r="C22" s="2">
        <v>66.13</v>
      </c>
      <c r="H22" t="s">
        <v>232</v>
      </c>
      <c r="I22" t="str">
        <f t="shared" si="0"/>
        <v>raven3</v>
      </c>
      <c r="J22" t="s">
        <v>229</v>
      </c>
      <c r="K22">
        <v>0.125</v>
      </c>
      <c r="L22">
        <v>1</v>
      </c>
      <c r="M22" t="s">
        <v>159</v>
      </c>
      <c r="N22" t="str">
        <f t="shared" si="3"/>
        <v>TMG_BITP-e0.006000</v>
      </c>
    </row>
    <row r="23" spans="1:14" x14ac:dyDescent="0.25">
      <c r="A23" t="s">
        <v>28</v>
      </c>
      <c r="B23">
        <v>4.0000000000000001E-3</v>
      </c>
      <c r="C23" s="2">
        <v>140.29599999999999</v>
      </c>
      <c r="H23" t="s">
        <v>233</v>
      </c>
      <c r="I23" t="str">
        <f t="shared" si="0"/>
        <v>raven4</v>
      </c>
      <c r="J23" t="s">
        <v>229</v>
      </c>
      <c r="K23">
        <v>0.42857099999999998</v>
      </c>
      <c r="L23">
        <v>1</v>
      </c>
      <c r="M23" t="s">
        <v>160</v>
      </c>
      <c r="N23" t="str">
        <f t="shared" si="3"/>
        <v>TMG_BITP-e0.004000</v>
      </c>
    </row>
    <row r="24" spans="1:14" x14ac:dyDescent="0.25">
      <c r="A24" t="s">
        <v>28</v>
      </c>
      <c r="B24">
        <v>2E-3</v>
      </c>
      <c r="C24" s="2">
        <v>427.5</v>
      </c>
      <c r="H24" t="s">
        <v>234</v>
      </c>
      <c r="I24" t="str">
        <f t="shared" si="0"/>
        <v>raven5</v>
      </c>
      <c r="J24" t="s">
        <v>229</v>
      </c>
      <c r="K24">
        <v>0.75</v>
      </c>
      <c r="L24">
        <v>1</v>
      </c>
      <c r="M24" t="s">
        <v>161</v>
      </c>
      <c r="N24" t="str">
        <f t="shared" si="3"/>
        <v>TMG_BITP-e0.002000</v>
      </c>
    </row>
    <row r="25" spans="1:14" ht="14.25" customHeight="1" x14ac:dyDescent="0.25">
      <c r="A25" t="s">
        <v>28</v>
      </c>
      <c r="B25">
        <v>1E-3</v>
      </c>
      <c r="C25" s="2">
        <v>1108.1969999999999</v>
      </c>
      <c r="H25" t="s">
        <v>233</v>
      </c>
      <c r="I25" t="str">
        <f t="shared" si="0"/>
        <v>raven4</v>
      </c>
      <c r="J25" t="s">
        <v>229</v>
      </c>
      <c r="K25">
        <v>1</v>
      </c>
      <c r="L25">
        <v>1</v>
      </c>
      <c r="M25" t="s">
        <v>162</v>
      </c>
      <c r="N25" t="str">
        <f t="shared" si="3"/>
        <v>TMG_BITP-e0.001000</v>
      </c>
    </row>
    <row r="26" spans="1:14" x14ac:dyDescent="0.25">
      <c r="A26" t="s">
        <v>28</v>
      </c>
      <c r="B26">
        <v>8.0000000000000004E-4</v>
      </c>
      <c r="C26" s="2">
        <v>1453.3240000000001</v>
      </c>
      <c r="H26" t="s">
        <v>232</v>
      </c>
      <c r="I26" t="str">
        <f t="shared" si="0"/>
        <v>raven3</v>
      </c>
      <c r="J26" t="s">
        <v>229</v>
      </c>
      <c r="K26">
        <v>1</v>
      </c>
      <c r="L26">
        <v>1</v>
      </c>
      <c r="M26" t="s">
        <v>163</v>
      </c>
      <c r="N26" t="str">
        <f t="shared" si="3"/>
        <v>TMG_BITP-e0.000800</v>
      </c>
    </row>
    <row r="27" spans="1:14" x14ac:dyDescent="0.25">
      <c r="A27" t="s">
        <v>28</v>
      </c>
      <c r="B27">
        <v>4.0000000000000002E-4</v>
      </c>
      <c r="C27" s="2">
        <v>2801.5720000000001</v>
      </c>
      <c r="H27" t="s">
        <v>231</v>
      </c>
      <c r="I27" t="str">
        <f t="shared" si="0"/>
        <v>raven2</v>
      </c>
      <c r="J27" t="s">
        <v>229</v>
      </c>
      <c r="K27">
        <v>1</v>
      </c>
      <c r="L27">
        <v>1</v>
      </c>
      <c r="M27" t="s">
        <v>164</v>
      </c>
      <c r="N27" t="str">
        <f t="shared" si="3"/>
        <v>TMG_BITP-e0.000400</v>
      </c>
    </row>
    <row r="28" spans="1:14" x14ac:dyDescent="0.25">
      <c r="A28" t="s">
        <v>28</v>
      </c>
      <c r="B28">
        <v>2.0000000000000001E-4</v>
      </c>
      <c r="C28">
        <v>4339.7460000000001</v>
      </c>
      <c r="H28" t="s">
        <v>230</v>
      </c>
      <c r="I28" t="str">
        <f t="shared" si="0"/>
        <v>raven1</v>
      </c>
      <c r="J28" t="s">
        <v>229</v>
      </c>
      <c r="K28">
        <v>1</v>
      </c>
      <c r="L28">
        <v>1</v>
      </c>
      <c r="M28" t="s">
        <v>165</v>
      </c>
      <c r="N28" t="str">
        <f t="shared" si="3"/>
        <v>TMG_BITP-e0.000200</v>
      </c>
    </row>
  </sheetData>
  <sortState xmlns:xlrd2="http://schemas.microsoft.com/office/spreadsheetml/2017/richdata2" ref="A2:L28">
    <sortCondition ref="J2:J28"/>
    <sortCondition ref="A2:A28"/>
    <sortCondition ref="C2:C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6DD5-276C-4D78-9EFB-8AEBCF6481A3}">
  <dimension ref="A1:O33"/>
  <sheetViews>
    <sheetView workbookViewId="0">
      <selection activeCell="O19" sqref="O19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140625" customWidth="1"/>
    <col min="14" max="14" width="21.42578125" customWidth="1"/>
    <col min="15" max="15" width="19" customWidth="1"/>
  </cols>
  <sheetData>
    <row r="1" spans="1:1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58</v>
      </c>
      <c r="H1" t="s">
        <v>9</v>
      </c>
      <c r="I1" t="s">
        <v>22</v>
      </c>
      <c r="J1" t="s">
        <v>14</v>
      </c>
      <c r="K1" t="s">
        <v>60</v>
      </c>
      <c r="L1" t="s">
        <v>59</v>
      </c>
      <c r="M1" t="s">
        <v>61</v>
      </c>
      <c r="N1" t="s">
        <v>92</v>
      </c>
      <c r="O1" t="s">
        <v>93</v>
      </c>
    </row>
    <row r="2" spans="1:15" x14ac:dyDescent="0.25">
      <c r="A2" t="s">
        <v>50</v>
      </c>
      <c r="B2">
        <v>10</v>
      </c>
      <c r="C2">
        <v>0.08</v>
      </c>
      <c r="D2">
        <v>1.2E-2</v>
      </c>
      <c r="E2">
        <v>0</v>
      </c>
      <c r="F2">
        <f>0.000048*15</f>
        <v>7.2000000000000005E-4</v>
      </c>
      <c r="G2">
        <v>48</v>
      </c>
      <c r="H2" t="s">
        <v>52</v>
      </c>
      <c r="I2" t="str">
        <f t="shared" ref="I2:I33" si="0">MID(H2,FIND("raven",H2),FIND("/",H2,FIND("raven",H2))-FIND("raven",H2))</f>
        <v>raven1</v>
      </c>
      <c r="K2">
        <v>9.1428300000000004E-2</v>
      </c>
      <c r="L2">
        <v>0.28628900000000002</v>
      </c>
      <c r="M2">
        <v>0.17561199999999999</v>
      </c>
      <c r="N2" t="s">
        <v>166</v>
      </c>
      <c r="O2" t="str">
        <f>_xlfn.CONCAT("NORM_SAMPLING-ss",B2)</f>
        <v>NORM_SAMPLING-ss10</v>
      </c>
    </row>
    <row r="3" spans="1:15" x14ac:dyDescent="0.25">
      <c r="A3" t="s">
        <v>50</v>
      </c>
      <c r="B3">
        <v>25</v>
      </c>
      <c r="C3">
        <v>0.184</v>
      </c>
      <c r="D3">
        <v>8.0000000000000002E-3</v>
      </c>
      <c r="E3">
        <v>0</v>
      </c>
      <c r="F3">
        <v>1E-3</v>
      </c>
      <c r="G3">
        <v>106</v>
      </c>
      <c r="H3" t="s">
        <v>52</v>
      </c>
      <c r="I3" t="str">
        <f t="shared" si="0"/>
        <v>raven1</v>
      </c>
      <c r="K3">
        <v>6.8981500000000001E-2</v>
      </c>
      <c r="L3">
        <v>0.113534</v>
      </c>
      <c r="M3">
        <v>9.1051599999999996E-2</v>
      </c>
      <c r="N3" t="s">
        <v>167</v>
      </c>
      <c r="O3" t="str">
        <f t="shared" ref="O3:O9" si="1">_xlfn.CONCAT("NORM_SAMPLING-ss",B3)</f>
        <v>NORM_SAMPLING-ss25</v>
      </c>
    </row>
    <row r="4" spans="1:15" x14ac:dyDescent="0.25">
      <c r="A4" t="s">
        <v>50</v>
      </c>
      <c r="B4">
        <v>50</v>
      </c>
      <c r="C4">
        <v>0.33200000000000002</v>
      </c>
      <c r="D4">
        <v>7.0000000000000001E-3</v>
      </c>
      <c r="E4">
        <v>0</v>
      </c>
      <c r="F4">
        <v>3.0000000000000001E-3</v>
      </c>
      <c r="G4">
        <v>203</v>
      </c>
      <c r="H4" t="s">
        <v>52</v>
      </c>
      <c r="I4" t="str">
        <f t="shared" si="0"/>
        <v>raven1</v>
      </c>
      <c r="K4">
        <v>4.2006399999999999E-2</v>
      </c>
      <c r="L4">
        <v>8.6037799999999998E-2</v>
      </c>
      <c r="M4">
        <v>6.2219999999999998E-2</v>
      </c>
      <c r="N4" t="s">
        <v>168</v>
      </c>
      <c r="O4" t="str">
        <f t="shared" si="1"/>
        <v>NORM_SAMPLING-ss50</v>
      </c>
    </row>
    <row r="5" spans="1:15" x14ac:dyDescent="0.25">
      <c r="A5" t="s">
        <v>50</v>
      </c>
      <c r="B5">
        <v>100</v>
      </c>
      <c r="C5">
        <v>0.61099999999999999</v>
      </c>
      <c r="D5">
        <v>7.0000000000000001E-3</v>
      </c>
      <c r="E5">
        <v>0</v>
      </c>
      <c r="F5">
        <v>5.0000000000000001E-3</v>
      </c>
      <c r="G5">
        <v>395</v>
      </c>
      <c r="H5" t="s">
        <v>52</v>
      </c>
      <c r="I5" t="str">
        <f t="shared" si="0"/>
        <v>raven1</v>
      </c>
      <c r="K5">
        <v>2.7799999999999998E-2</v>
      </c>
      <c r="L5">
        <v>6.2974199999999994E-2</v>
      </c>
      <c r="M5">
        <v>3.9566400000000002E-2</v>
      </c>
      <c r="N5" t="s">
        <v>169</v>
      </c>
      <c r="O5" t="str">
        <f t="shared" si="1"/>
        <v>NORM_SAMPLING-ss100</v>
      </c>
    </row>
    <row r="6" spans="1:15" x14ac:dyDescent="0.25">
      <c r="A6" t="s">
        <v>50</v>
      </c>
      <c r="B6">
        <v>150</v>
      </c>
      <c r="C6">
        <v>0.85499999999999998</v>
      </c>
      <c r="D6">
        <v>8.0000000000000002E-3</v>
      </c>
      <c r="E6">
        <v>0</v>
      </c>
      <c r="F6">
        <v>8.0000000000000002E-3</v>
      </c>
      <c r="G6">
        <v>587</v>
      </c>
      <c r="H6" t="s">
        <v>52</v>
      </c>
      <c r="I6" t="str">
        <f t="shared" si="0"/>
        <v>raven1</v>
      </c>
      <c r="K6">
        <v>1.6045199999999999E-2</v>
      </c>
      <c r="L6">
        <v>6.5186999999999995E-2</v>
      </c>
      <c r="M6">
        <v>3.38894E-2</v>
      </c>
      <c r="N6" t="s">
        <v>170</v>
      </c>
      <c r="O6" t="str">
        <f t="shared" si="1"/>
        <v>NORM_SAMPLING-ss150</v>
      </c>
    </row>
    <row r="7" spans="1:15" x14ac:dyDescent="0.25">
      <c r="A7" t="s">
        <v>50</v>
      </c>
      <c r="B7">
        <v>200</v>
      </c>
      <c r="C7">
        <v>1.119</v>
      </c>
      <c r="D7">
        <v>8.0000000000000002E-3</v>
      </c>
      <c r="E7">
        <v>0</v>
      </c>
      <c r="F7">
        <v>1.0999999999999999E-2</v>
      </c>
      <c r="G7">
        <v>779</v>
      </c>
      <c r="H7" t="s">
        <v>52</v>
      </c>
      <c r="I7" t="str">
        <f t="shared" si="0"/>
        <v>raven1</v>
      </c>
      <c r="K7">
        <v>1.1123600000000001E-2</v>
      </c>
      <c r="L7">
        <v>6.7944400000000002E-2</v>
      </c>
      <c r="M7">
        <v>3.3723700000000002E-2</v>
      </c>
      <c r="N7" t="s">
        <v>171</v>
      </c>
      <c r="O7" t="str">
        <f t="shared" si="1"/>
        <v>NORM_SAMPLING-ss200</v>
      </c>
    </row>
    <row r="8" spans="1:15" x14ac:dyDescent="0.25">
      <c r="A8" t="s">
        <v>50</v>
      </c>
      <c r="B8">
        <v>400</v>
      </c>
      <c r="C8">
        <v>2.0289999999999999</v>
      </c>
      <c r="D8">
        <v>1.0999999999999999E-2</v>
      </c>
      <c r="E8">
        <v>0</v>
      </c>
      <c r="F8">
        <v>2.3E-2</v>
      </c>
      <c r="G8">
        <v>1543</v>
      </c>
      <c r="H8" t="s">
        <v>53</v>
      </c>
      <c r="I8" t="str">
        <f t="shared" si="0"/>
        <v>raven1</v>
      </c>
      <c r="K8">
        <v>0</v>
      </c>
      <c r="L8">
        <v>4.7926400000000001E-2</v>
      </c>
      <c r="M8">
        <v>2.9125499999999999E-2</v>
      </c>
      <c r="N8" t="s">
        <v>172</v>
      </c>
      <c r="O8" t="str">
        <f t="shared" si="1"/>
        <v>NORM_SAMPLING-ss400</v>
      </c>
    </row>
    <row r="9" spans="1:15" x14ac:dyDescent="0.25">
      <c r="A9" t="s">
        <v>50</v>
      </c>
      <c r="B9">
        <v>600</v>
      </c>
      <c r="C9">
        <v>2.8029999999999999</v>
      </c>
      <c r="D9">
        <v>8.9999999999999993E-3</v>
      </c>
      <c r="E9">
        <v>0</v>
      </c>
      <c r="F9">
        <v>3.3000000000000002E-2</v>
      </c>
      <c r="G9">
        <v>2230</v>
      </c>
      <c r="H9" t="s">
        <v>53</v>
      </c>
      <c r="I9" t="str">
        <f t="shared" si="0"/>
        <v>raven1</v>
      </c>
      <c r="K9">
        <v>0</v>
      </c>
      <c r="L9">
        <v>3.6399899999999999E-2</v>
      </c>
      <c r="M9">
        <v>2.2196E-2</v>
      </c>
      <c r="N9" t="s">
        <v>173</v>
      </c>
      <c r="O9" t="str">
        <f t="shared" si="1"/>
        <v>NORM_SAMPLING-ss600</v>
      </c>
    </row>
    <row r="10" spans="1:15" x14ac:dyDescent="0.25">
      <c r="A10" t="s">
        <v>51</v>
      </c>
      <c r="B10">
        <v>10</v>
      </c>
      <c r="C10">
        <v>0.17399999999999999</v>
      </c>
      <c r="D10">
        <v>1.6E-2</v>
      </c>
      <c r="E10">
        <v>0</v>
      </c>
      <c r="F10">
        <f>0.000045*15</f>
        <v>6.7500000000000004E-4</v>
      </c>
      <c r="G10">
        <v>45</v>
      </c>
      <c r="H10" t="s">
        <v>53</v>
      </c>
      <c r="I10" t="str">
        <f t="shared" si="0"/>
        <v>raven1</v>
      </c>
      <c r="K10">
        <v>0.155804</v>
      </c>
      <c r="L10">
        <v>0.228741</v>
      </c>
      <c r="M10">
        <v>0.18860399999999999</v>
      </c>
      <c r="N10" t="s">
        <v>174</v>
      </c>
      <c r="O10" t="str">
        <f>_xlfn.CONCAT("NORM_SAMPLING_WR-ss", B10)</f>
        <v>NORM_SAMPLING_WR-ss10</v>
      </c>
    </row>
    <row r="11" spans="1:15" ht="14.25" customHeight="1" x14ac:dyDescent="0.25">
      <c r="A11" t="s">
        <v>51</v>
      </c>
      <c r="B11">
        <v>25</v>
      </c>
      <c r="C11">
        <v>0.315</v>
      </c>
      <c r="D11">
        <v>2.9000000000000001E-2</v>
      </c>
      <c r="E11">
        <v>0</v>
      </c>
      <c r="F11">
        <v>1E-3</v>
      </c>
      <c r="G11">
        <v>103</v>
      </c>
      <c r="H11" t="s">
        <v>53</v>
      </c>
      <c r="I11" t="str">
        <f t="shared" si="0"/>
        <v>raven1</v>
      </c>
      <c r="K11">
        <v>8.5435300000000006E-2</v>
      </c>
      <c r="L11">
        <v>0.30598399999999998</v>
      </c>
      <c r="M11">
        <v>0.16497000000000001</v>
      </c>
      <c r="N11" t="s">
        <v>175</v>
      </c>
      <c r="O11" t="str">
        <f t="shared" ref="O11:O18" si="2">_xlfn.CONCAT("NORM_SAMPLING_WR-ss", B11)</f>
        <v>NORM_SAMPLING_WR-ss25</v>
      </c>
    </row>
    <row r="12" spans="1:15" ht="14.25" customHeight="1" x14ac:dyDescent="0.25">
      <c r="A12" t="s">
        <v>51</v>
      </c>
      <c r="B12">
        <v>50</v>
      </c>
      <c r="C12">
        <v>0.55400000000000005</v>
      </c>
      <c r="D12">
        <v>5.1999999999999998E-2</v>
      </c>
      <c r="E12">
        <v>1</v>
      </c>
      <c r="F12">
        <v>3.0000000000000001E-3</v>
      </c>
      <c r="G12">
        <v>201</v>
      </c>
      <c r="H12" t="s">
        <v>53</v>
      </c>
      <c r="I12" t="str">
        <f t="shared" si="0"/>
        <v>raven1</v>
      </c>
      <c r="K12">
        <v>5.3147199999999999E-2</v>
      </c>
      <c r="L12">
        <v>0.26464700000000002</v>
      </c>
      <c r="M12">
        <v>0.15309</v>
      </c>
      <c r="N12" t="s">
        <v>176</v>
      </c>
      <c r="O12" t="str">
        <f t="shared" si="2"/>
        <v>NORM_SAMPLING_WR-ss50</v>
      </c>
    </row>
    <row r="13" spans="1:15" ht="14.25" customHeight="1" x14ac:dyDescent="0.25">
      <c r="A13" t="s">
        <v>51</v>
      </c>
      <c r="B13">
        <v>100</v>
      </c>
      <c r="C13">
        <v>0.78400000000000003</v>
      </c>
      <c r="D13">
        <v>9.8000000000000004E-2</v>
      </c>
      <c r="E13">
        <v>1</v>
      </c>
      <c r="F13">
        <v>5.0000000000000001E-3</v>
      </c>
      <c r="G13">
        <v>397</v>
      </c>
      <c r="H13" t="s">
        <v>53</v>
      </c>
      <c r="I13" t="str">
        <f t="shared" si="0"/>
        <v>raven1</v>
      </c>
      <c r="K13">
        <v>3.2494099999999998E-2</v>
      </c>
      <c r="L13">
        <v>0.111358</v>
      </c>
      <c r="M13">
        <v>7.6490199999999994E-2</v>
      </c>
      <c r="N13" t="s">
        <v>177</v>
      </c>
      <c r="O13" t="str">
        <f t="shared" si="2"/>
        <v>NORM_SAMPLING_WR-ss100</v>
      </c>
    </row>
    <row r="14" spans="1:15" x14ac:dyDescent="0.25">
      <c r="A14" t="s">
        <v>51</v>
      </c>
      <c r="B14">
        <v>150</v>
      </c>
      <c r="C14">
        <v>0.98</v>
      </c>
      <c r="D14">
        <v>0.14399999999999999</v>
      </c>
      <c r="E14">
        <v>2</v>
      </c>
      <c r="F14">
        <v>8.0000000000000002E-3</v>
      </c>
      <c r="G14">
        <v>588</v>
      </c>
      <c r="H14" t="s">
        <v>53</v>
      </c>
      <c r="I14" t="str">
        <f t="shared" si="0"/>
        <v>raven1</v>
      </c>
      <c r="K14">
        <v>2.4131699999999999E-2</v>
      </c>
      <c r="L14">
        <v>0.10428900000000001</v>
      </c>
      <c r="M14">
        <v>7.1257799999999996E-2</v>
      </c>
      <c r="N14" t="s">
        <v>178</v>
      </c>
      <c r="O14" t="str">
        <f t="shared" si="2"/>
        <v>NORM_SAMPLING_WR-ss150</v>
      </c>
    </row>
    <row r="15" spans="1:15" x14ac:dyDescent="0.25">
      <c r="A15" t="s">
        <v>51</v>
      </c>
      <c r="B15">
        <v>200</v>
      </c>
      <c r="C15">
        <v>1.784</v>
      </c>
      <c r="D15">
        <v>0.19</v>
      </c>
      <c r="E15">
        <v>3</v>
      </c>
      <c r="F15">
        <v>1.0999999999999999E-2</v>
      </c>
      <c r="G15">
        <v>777</v>
      </c>
      <c r="H15" t="s">
        <v>53</v>
      </c>
      <c r="I15" t="str">
        <f t="shared" si="0"/>
        <v>raven1</v>
      </c>
      <c r="K15">
        <v>2.48162E-2</v>
      </c>
      <c r="L15">
        <v>0.118632</v>
      </c>
      <c r="M15">
        <v>7.5527899999999995E-2</v>
      </c>
      <c r="N15" t="s">
        <v>179</v>
      </c>
      <c r="O15" t="str">
        <f t="shared" si="2"/>
        <v>NORM_SAMPLING_WR-ss200</v>
      </c>
    </row>
    <row r="16" spans="1:15" x14ac:dyDescent="0.25">
      <c r="A16" t="s">
        <v>51</v>
      </c>
      <c r="B16">
        <v>400</v>
      </c>
      <c r="C16">
        <v>1.784</v>
      </c>
      <c r="D16">
        <v>0.373</v>
      </c>
      <c r="E16">
        <v>7</v>
      </c>
      <c r="F16">
        <v>2.3E-2</v>
      </c>
      <c r="G16">
        <v>1543</v>
      </c>
      <c r="H16" t="s">
        <v>53</v>
      </c>
      <c r="I16" t="str">
        <f t="shared" si="0"/>
        <v>raven1</v>
      </c>
      <c r="K16">
        <v>1.6735E-2</v>
      </c>
      <c r="L16">
        <v>0.14580000000000001</v>
      </c>
      <c r="M16">
        <v>8.7865600000000002E-2</v>
      </c>
      <c r="N16" t="s">
        <v>180</v>
      </c>
      <c r="O16" t="str">
        <f t="shared" si="2"/>
        <v>NORM_SAMPLING_WR-ss400</v>
      </c>
    </row>
    <row r="17" spans="1:15" x14ac:dyDescent="0.25">
      <c r="A17" t="s">
        <v>51</v>
      </c>
      <c r="B17">
        <v>600</v>
      </c>
      <c r="C17">
        <v>2.4670000000000001</v>
      </c>
      <c r="D17">
        <v>0.55600000000000005</v>
      </c>
      <c r="E17">
        <v>11</v>
      </c>
      <c r="F17">
        <v>3.4000000000000002E-2</v>
      </c>
      <c r="G17">
        <v>2292</v>
      </c>
      <c r="H17" t="s">
        <v>53</v>
      </c>
      <c r="I17" t="str">
        <f t="shared" si="0"/>
        <v>raven1</v>
      </c>
      <c r="K17">
        <v>1.4228299999999999E-2</v>
      </c>
      <c r="L17">
        <v>0.132995</v>
      </c>
      <c r="M17">
        <v>8.6393499999999998E-2</v>
      </c>
      <c r="N17" t="s">
        <v>181</v>
      </c>
      <c r="O17" t="str">
        <f t="shared" si="2"/>
        <v>NORM_SAMPLING_WR-ss600</v>
      </c>
    </row>
    <row r="18" spans="1:15" x14ac:dyDescent="0.25">
      <c r="A18" t="s">
        <v>51</v>
      </c>
      <c r="B18">
        <v>700</v>
      </c>
      <c r="C18">
        <v>2.81</v>
      </c>
      <c r="D18">
        <v>0.622</v>
      </c>
      <c r="E18">
        <v>12</v>
      </c>
      <c r="F18">
        <v>3.6999999999999998E-2</v>
      </c>
      <c r="G18">
        <v>2523</v>
      </c>
      <c r="H18" t="s">
        <v>54</v>
      </c>
      <c r="I18" t="str">
        <f t="shared" si="0"/>
        <v>raven1</v>
      </c>
      <c r="K18">
        <v>1.35367E-2</v>
      </c>
      <c r="L18">
        <v>0.113631</v>
      </c>
      <c r="M18">
        <v>0.727271</v>
      </c>
      <c r="N18" t="s">
        <v>182</v>
      </c>
      <c r="O18" t="str">
        <f t="shared" si="2"/>
        <v>NORM_SAMPLING_WR-ss700</v>
      </c>
    </row>
    <row r="19" spans="1:15" x14ac:dyDescent="0.25">
      <c r="A19" t="s">
        <v>49</v>
      </c>
      <c r="B19">
        <v>10</v>
      </c>
      <c r="C19">
        <v>4.2999999999999997E-2</v>
      </c>
      <c r="D19">
        <v>1.6459999999999999</v>
      </c>
      <c r="E19">
        <v>32</v>
      </c>
      <c r="F19">
        <v>1E-3</v>
      </c>
      <c r="G19">
        <v>67</v>
      </c>
      <c r="H19" t="s">
        <v>52</v>
      </c>
      <c r="I19" t="str">
        <f t="shared" si="0"/>
        <v>raven1</v>
      </c>
      <c r="K19">
        <v>5.3936900000000003E-2</v>
      </c>
      <c r="L19">
        <v>0.10990900000000001</v>
      </c>
      <c r="M19">
        <v>8.4097500000000006E-2</v>
      </c>
      <c r="N19" t="s">
        <v>183</v>
      </c>
      <c r="O19" t="str">
        <f>_xlfn.CONCAT("PFD-l", B19)</f>
        <v>PFD-l10</v>
      </c>
    </row>
    <row r="20" spans="1:15" x14ac:dyDescent="0.25">
      <c r="A20" t="s">
        <v>49</v>
      </c>
      <c r="B20">
        <v>20</v>
      </c>
      <c r="C20">
        <v>0.13</v>
      </c>
      <c r="D20">
        <v>2.3580000000000001</v>
      </c>
      <c r="E20">
        <v>47</v>
      </c>
      <c r="F20">
        <v>0.01</v>
      </c>
      <c r="G20">
        <v>669</v>
      </c>
      <c r="H20" t="s">
        <v>52</v>
      </c>
      <c r="I20" t="str">
        <f t="shared" si="0"/>
        <v>raven1</v>
      </c>
      <c r="K20">
        <v>4.38044E-2</v>
      </c>
      <c r="L20">
        <v>5.9320999999999999E-2</v>
      </c>
      <c r="M20">
        <v>5.1265400000000003E-2</v>
      </c>
      <c r="N20" t="s">
        <v>184</v>
      </c>
      <c r="O20" t="str">
        <f t="shared" ref="O20:O24" si="3">_xlfn.CONCAT("PFD-l", B20)</f>
        <v>PFD-l20</v>
      </c>
    </row>
    <row r="21" spans="1:15" x14ac:dyDescent="0.25">
      <c r="A21" t="s">
        <v>49</v>
      </c>
      <c r="B21">
        <v>40</v>
      </c>
      <c r="C21">
        <v>0.53100000000000003</v>
      </c>
      <c r="D21">
        <v>4.5720000000000001</v>
      </c>
      <c r="E21">
        <v>91</v>
      </c>
      <c r="F21">
        <v>4.2000000000000003E-2</v>
      </c>
      <c r="G21">
        <v>2807</v>
      </c>
      <c r="H21" t="s">
        <v>52</v>
      </c>
      <c r="I21" t="str">
        <f t="shared" si="0"/>
        <v>raven1</v>
      </c>
      <c r="K21">
        <v>2.2012899999999998E-2</v>
      </c>
      <c r="L21">
        <v>3.52996E-2</v>
      </c>
      <c r="M21">
        <v>2.7032299999999999E-2</v>
      </c>
      <c r="N21" t="s">
        <v>185</v>
      </c>
      <c r="O21" t="str">
        <f t="shared" si="3"/>
        <v>PFD-l40</v>
      </c>
    </row>
    <row r="22" spans="1:15" x14ac:dyDescent="0.25">
      <c r="A22" t="s">
        <v>49</v>
      </c>
      <c r="B22">
        <v>60</v>
      </c>
      <c r="C22">
        <v>1.091</v>
      </c>
      <c r="D22">
        <v>10.388999999999999</v>
      </c>
      <c r="E22">
        <v>207</v>
      </c>
      <c r="F22">
        <v>7.1999999999999995E-2</v>
      </c>
      <c r="G22">
        <v>4849</v>
      </c>
      <c r="H22" t="s">
        <v>52</v>
      </c>
      <c r="I22" t="str">
        <f t="shared" si="0"/>
        <v>raven1</v>
      </c>
      <c r="K22">
        <v>1.51299E-2</v>
      </c>
      <c r="L22">
        <v>2.3862299999999999E-2</v>
      </c>
      <c r="M22">
        <v>1.8798599999999999E-2</v>
      </c>
      <c r="N22" t="s">
        <v>186</v>
      </c>
      <c r="O22" t="str">
        <f t="shared" si="3"/>
        <v>PFD-l60</v>
      </c>
    </row>
    <row r="23" spans="1:15" x14ac:dyDescent="0.25">
      <c r="A23" t="s">
        <v>49</v>
      </c>
      <c r="B23">
        <v>80</v>
      </c>
      <c r="C23">
        <v>1.962</v>
      </c>
      <c r="D23">
        <v>16.849</v>
      </c>
      <c r="E23">
        <v>336</v>
      </c>
      <c r="F23">
        <v>6.3E-2</v>
      </c>
      <c r="G23">
        <v>4204</v>
      </c>
      <c r="H23" t="s">
        <v>52</v>
      </c>
      <c r="I23" t="str">
        <f t="shared" si="0"/>
        <v>raven1</v>
      </c>
      <c r="K23">
        <v>1.20973E-2</v>
      </c>
      <c r="L23">
        <v>1.5155099999999999E-2</v>
      </c>
      <c r="M23">
        <v>1.34027E-2</v>
      </c>
      <c r="N23" t="s">
        <v>187</v>
      </c>
      <c r="O23" t="str">
        <f t="shared" si="3"/>
        <v>PFD-l80</v>
      </c>
    </row>
    <row r="24" spans="1:15" x14ac:dyDescent="0.25">
      <c r="A24" t="s">
        <v>49</v>
      </c>
      <c r="B24">
        <v>100</v>
      </c>
      <c r="C24">
        <v>2.968</v>
      </c>
      <c r="D24">
        <v>27.44</v>
      </c>
      <c r="E24">
        <v>548</v>
      </c>
      <c r="F24">
        <v>0.11899999999999999</v>
      </c>
      <c r="G24">
        <v>7974</v>
      </c>
      <c r="H24" t="s">
        <v>52</v>
      </c>
      <c r="I24" t="str">
        <f t="shared" si="0"/>
        <v>raven1</v>
      </c>
      <c r="K24">
        <v>7.5440400000000001E-3</v>
      </c>
      <c r="L24">
        <v>1.0079400000000001E-2</v>
      </c>
      <c r="M24">
        <v>9.4294700000000006E-3</v>
      </c>
      <c r="N24" t="s">
        <v>188</v>
      </c>
      <c r="O24" t="str">
        <f t="shared" si="3"/>
        <v>PFD-l100</v>
      </c>
    </row>
    <row r="25" spans="1:15" x14ac:dyDescent="0.25">
      <c r="I25" t="e">
        <f t="shared" si="0"/>
        <v>#VALUE!</v>
      </c>
    </row>
    <row r="26" spans="1:15" x14ac:dyDescent="0.25">
      <c r="I26" t="e">
        <f t="shared" si="0"/>
        <v>#VALUE!</v>
      </c>
    </row>
    <row r="27" spans="1:15" x14ac:dyDescent="0.25">
      <c r="I27" t="e">
        <f t="shared" si="0"/>
        <v>#VALUE!</v>
      </c>
    </row>
    <row r="28" spans="1:15" x14ac:dyDescent="0.25">
      <c r="I28" t="e">
        <f t="shared" si="0"/>
        <v>#VALUE!</v>
      </c>
    </row>
    <row r="29" spans="1:15" x14ac:dyDescent="0.25">
      <c r="I29" t="e">
        <f t="shared" si="0"/>
        <v>#VALUE!</v>
      </c>
    </row>
    <row r="30" spans="1:15" x14ac:dyDescent="0.25">
      <c r="I30" t="e">
        <f t="shared" si="0"/>
        <v>#VALUE!</v>
      </c>
    </row>
    <row r="31" spans="1:15" x14ac:dyDescent="0.25">
      <c r="I31" t="e">
        <f t="shared" si="0"/>
        <v>#VALUE!</v>
      </c>
    </row>
    <row r="32" spans="1:15" x14ac:dyDescent="0.25">
      <c r="I32" t="e">
        <f t="shared" si="0"/>
        <v>#VALUE!</v>
      </c>
    </row>
    <row r="33" spans="9:9" x14ac:dyDescent="0.25">
      <c r="I33" t="e">
        <f t="shared" si="0"/>
        <v>#VALUE!</v>
      </c>
    </row>
  </sheetData>
  <sortState xmlns:xlrd2="http://schemas.microsoft.com/office/spreadsheetml/2017/richdata2" ref="A2:M33">
    <sortCondition ref="A2:A33"/>
    <sortCondition ref="C2:C3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E4A0B-B5E9-4D3C-B512-32701D450004}">
  <dimension ref="A1:O26"/>
  <sheetViews>
    <sheetView topLeftCell="C1" workbookViewId="0">
      <selection activeCell="O2" sqref="O2:O26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140625" customWidth="1"/>
    <col min="14" max="14" width="22.5703125" customWidth="1"/>
    <col min="15" max="15" width="26.5703125" customWidth="1"/>
  </cols>
  <sheetData>
    <row r="1" spans="1:15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60</v>
      </c>
      <c r="L1" t="s">
        <v>59</v>
      </c>
      <c r="M1" t="s">
        <v>61</v>
      </c>
      <c r="N1" t="s">
        <v>92</v>
      </c>
      <c r="O1" t="s">
        <v>93</v>
      </c>
    </row>
    <row r="2" spans="1:15" x14ac:dyDescent="0.25">
      <c r="A2" t="s">
        <v>50</v>
      </c>
      <c r="B2">
        <v>10</v>
      </c>
      <c r="C2">
        <v>0.73299999999999998</v>
      </c>
      <c r="D2">
        <v>5.8999999999999997E-2</v>
      </c>
      <c r="E2">
        <v>1</v>
      </c>
      <c r="F2">
        <v>5.5E-2</v>
      </c>
      <c r="G2">
        <v>3.73</v>
      </c>
      <c r="H2" t="s">
        <v>57</v>
      </c>
      <c r="I2" t="str">
        <f t="shared" ref="I2:I26" si="0">MID(H2,FIND("raven",H2),FIND("/",H2,FIND("raven",H2))-FIND("raven",H2))</f>
        <v>raven2</v>
      </c>
      <c r="K2">
        <v>9.1620499999999994E-2</v>
      </c>
      <c r="L2">
        <v>0.131577</v>
      </c>
      <c r="M2">
        <v>0.103926</v>
      </c>
      <c r="N2" t="s">
        <v>166</v>
      </c>
      <c r="O2" t="str">
        <f>_xlfn.CONCAT("NORM_SAMPLING-ss",B2)</f>
        <v>NORM_SAMPLING-ss10</v>
      </c>
    </row>
    <row r="3" spans="1:15" x14ac:dyDescent="0.25">
      <c r="A3" t="s">
        <v>50</v>
      </c>
      <c r="B3">
        <v>25</v>
      </c>
      <c r="C3">
        <v>1.708</v>
      </c>
      <c r="D3">
        <v>4.4999999999999998E-2</v>
      </c>
      <c r="E3">
        <v>0</v>
      </c>
      <c r="F3">
        <v>0.128</v>
      </c>
      <c r="G3">
        <v>8.59</v>
      </c>
      <c r="H3" t="s">
        <v>57</v>
      </c>
      <c r="I3" t="str">
        <f t="shared" si="0"/>
        <v>raven2</v>
      </c>
      <c r="K3">
        <v>4.1373100000000003E-2</v>
      </c>
      <c r="L3">
        <v>6.5534300000000004E-2</v>
      </c>
      <c r="M3">
        <v>0.55948100000000001</v>
      </c>
      <c r="N3" t="s">
        <v>167</v>
      </c>
      <c r="O3" t="str">
        <f t="shared" ref="O3:O9" si="1">_xlfn.CONCAT("NORM_SAMPLING-ss",B3)</f>
        <v>NORM_SAMPLING-ss25</v>
      </c>
    </row>
    <row r="4" spans="1:15" x14ac:dyDescent="0.25">
      <c r="A4" t="s">
        <v>50</v>
      </c>
      <c r="B4">
        <v>50</v>
      </c>
      <c r="C4">
        <v>3.0449999999999999</v>
      </c>
      <c r="D4">
        <v>4.2999999999999997E-2</v>
      </c>
      <c r="E4">
        <v>0</v>
      </c>
      <c r="F4">
        <v>0.252</v>
      </c>
      <c r="G4">
        <v>16.803999999999998</v>
      </c>
      <c r="H4" t="s">
        <v>57</v>
      </c>
      <c r="I4" t="str">
        <f t="shared" si="0"/>
        <v>raven2</v>
      </c>
      <c r="K4">
        <v>2.8021600000000001E-2</v>
      </c>
      <c r="L4">
        <v>4.1125700000000001E-2</v>
      </c>
      <c r="M4">
        <v>3.2909500000000001E-2</v>
      </c>
      <c r="N4" t="s">
        <v>168</v>
      </c>
      <c r="O4" t="str">
        <f t="shared" si="1"/>
        <v>NORM_SAMPLING-ss50</v>
      </c>
    </row>
    <row r="5" spans="1:15" x14ac:dyDescent="0.25">
      <c r="A5" t="s">
        <v>50</v>
      </c>
      <c r="B5">
        <v>100</v>
      </c>
      <c r="C5">
        <v>5.476</v>
      </c>
      <c r="D5">
        <v>4.7E-2</v>
      </c>
      <c r="E5">
        <v>0</v>
      </c>
      <c r="F5">
        <v>0.5</v>
      </c>
      <c r="G5">
        <v>33.395000000000003</v>
      </c>
      <c r="H5" t="s">
        <v>57</v>
      </c>
      <c r="I5" t="str">
        <f t="shared" si="0"/>
        <v>raven2</v>
      </c>
      <c r="K5">
        <v>1.10656E-2</v>
      </c>
      <c r="L5">
        <v>3.8490499999999997E-2</v>
      </c>
      <c r="M5">
        <v>2.4619800000000001E-2</v>
      </c>
      <c r="N5" t="s">
        <v>169</v>
      </c>
      <c r="O5" t="str">
        <f t="shared" si="1"/>
        <v>NORM_SAMPLING-ss100</v>
      </c>
    </row>
    <row r="6" spans="1:15" x14ac:dyDescent="0.25">
      <c r="A6" t="s">
        <v>50</v>
      </c>
      <c r="B6">
        <v>150</v>
      </c>
      <c r="C6">
        <v>7.77</v>
      </c>
      <c r="D6">
        <v>6.0999999999999999E-2</v>
      </c>
      <c r="E6">
        <v>1</v>
      </c>
      <c r="F6">
        <v>0.74399999999999999</v>
      </c>
      <c r="G6">
        <v>49.655999999999999</v>
      </c>
      <c r="H6" t="s">
        <v>56</v>
      </c>
      <c r="I6" t="str">
        <f t="shared" si="0"/>
        <v>raven3</v>
      </c>
      <c r="K6">
        <v>7.8749900000000001E-3</v>
      </c>
      <c r="L6">
        <v>2.6163200000000001E-2</v>
      </c>
      <c r="M6">
        <v>1.9025899999999998E-2</v>
      </c>
      <c r="N6" t="s">
        <v>170</v>
      </c>
      <c r="O6" t="str">
        <f t="shared" si="1"/>
        <v>NORM_SAMPLING-ss150</v>
      </c>
    </row>
    <row r="7" spans="1:15" x14ac:dyDescent="0.25">
      <c r="A7" t="s">
        <v>50</v>
      </c>
      <c r="B7">
        <v>200</v>
      </c>
      <c r="C7">
        <v>9.9789999999999992</v>
      </c>
      <c r="D7">
        <v>4.5999999999999999E-2</v>
      </c>
      <c r="E7">
        <v>0</v>
      </c>
      <c r="F7">
        <v>0.99</v>
      </c>
      <c r="G7">
        <v>66.022000000000006</v>
      </c>
      <c r="H7" t="s">
        <v>56</v>
      </c>
      <c r="I7" t="str">
        <f t="shared" si="0"/>
        <v>raven3</v>
      </c>
      <c r="K7">
        <v>6.2329000000000004E-3</v>
      </c>
      <c r="L7">
        <v>1.8303799999999999E-2</v>
      </c>
      <c r="M7">
        <v>1.45335E-2</v>
      </c>
      <c r="N7" t="s">
        <v>171</v>
      </c>
      <c r="O7" t="str">
        <f t="shared" si="1"/>
        <v>NORM_SAMPLING-ss200</v>
      </c>
    </row>
    <row r="8" spans="1:15" x14ac:dyDescent="0.25">
      <c r="A8" t="s">
        <v>50</v>
      </c>
      <c r="B8">
        <v>400</v>
      </c>
      <c r="C8">
        <v>18.077000000000002</v>
      </c>
      <c r="D8">
        <v>6.3E-2</v>
      </c>
      <c r="E8">
        <v>1</v>
      </c>
      <c r="F8">
        <v>1.9430000000000001</v>
      </c>
      <c r="G8">
        <v>0.129</v>
      </c>
      <c r="H8" t="s">
        <v>55</v>
      </c>
      <c r="I8" t="str">
        <f t="shared" si="0"/>
        <v>raven1</v>
      </c>
      <c r="K8">
        <v>0</v>
      </c>
      <c r="L8">
        <v>1.7912299999999999E-2</v>
      </c>
      <c r="M8">
        <v>1.01916E-2</v>
      </c>
      <c r="N8" t="s">
        <v>172</v>
      </c>
      <c r="O8" t="str">
        <f t="shared" si="1"/>
        <v>NORM_SAMPLING-ss400</v>
      </c>
    </row>
    <row r="9" spans="1:15" x14ac:dyDescent="0.25">
      <c r="A9" t="s">
        <v>50</v>
      </c>
      <c r="B9">
        <v>600</v>
      </c>
      <c r="C9">
        <v>24.878</v>
      </c>
      <c r="D9">
        <v>5.1999999999999998E-2</v>
      </c>
      <c r="E9">
        <v>1</v>
      </c>
      <c r="F9">
        <v>2.9129999999999998</v>
      </c>
      <c r="G9">
        <v>0.19400000000000001</v>
      </c>
      <c r="H9" t="s">
        <v>55</v>
      </c>
      <c r="I9" t="str">
        <f t="shared" si="0"/>
        <v>raven1</v>
      </c>
      <c r="K9">
        <v>0</v>
      </c>
      <c r="L9">
        <v>1.4334100000000001E-2</v>
      </c>
      <c r="M9">
        <v>8.7334000000000005E-3</v>
      </c>
      <c r="N9" t="s">
        <v>173</v>
      </c>
      <c r="O9" t="str">
        <f t="shared" si="1"/>
        <v>NORM_SAMPLING-ss600</v>
      </c>
    </row>
    <row r="10" spans="1:15" x14ac:dyDescent="0.25">
      <c r="A10" t="s">
        <v>51</v>
      </c>
      <c r="B10">
        <v>10</v>
      </c>
      <c r="C10">
        <v>0.64</v>
      </c>
      <c r="D10">
        <v>6.0999999999999999E-2</v>
      </c>
      <c r="E10">
        <v>1</v>
      </c>
      <c r="F10">
        <v>5.8999999999999997E-2</v>
      </c>
      <c r="G10">
        <v>3.9820000000000002</v>
      </c>
      <c r="H10" t="s">
        <v>57</v>
      </c>
      <c r="I10" t="str">
        <f t="shared" si="0"/>
        <v>raven2</v>
      </c>
      <c r="K10">
        <v>0.11765</v>
      </c>
      <c r="L10">
        <v>0.141703</v>
      </c>
      <c r="M10">
        <v>0.13193199999999999</v>
      </c>
      <c r="N10" t="s">
        <v>174</v>
      </c>
      <c r="O10" t="str">
        <f>_xlfn.CONCAT("NORM_SAMPLING_WR-ss", B10)</f>
        <v>NORM_SAMPLING_WR-ss10</v>
      </c>
    </row>
    <row r="11" spans="1:15" x14ac:dyDescent="0.25">
      <c r="A11" t="s">
        <v>51</v>
      </c>
      <c r="B11">
        <v>25</v>
      </c>
      <c r="C11">
        <v>1.468</v>
      </c>
      <c r="D11">
        <v>6.7000000000000004E-2</v>
      </c>
      <c r="E11">
        <v>0</v>
      </c>
      <c r="F11">
        <v>0.13400000000000001</v>
      </c>
      <c r="G11">
        <v>8.9339999999999993</v>
      </c>
      <c r="H11" t="s">
        <v>57</v>
      </c>
      <c r="I11" t="str">
        <f t="shared" si="0"/>
        <v>raven2</v>
      </c>
      <c r="K11">
        <v>5.3918500000000001E-2</v>
      </c>
      <c r="L11">
        <v>9.8493600000000001E-2</v>
      </c>
      <c r="M11">
        <v>7.5633500000000006E-2</v>
      </c>
      <c r="N11" t="s">
        <v>175</v>
      </c>
      <c r="O11" t="str">
        <f t="shared" ref="O11:O18" si="2">_xlfn.CONCAT("NORM_SAMPLING_WR-ss", B11)</f>
        <v>NORM_SAMPLING_WR-ss25</v>
      </c>
    </row>
    <row r="12" spans="1:15" x14ac:dyDescent="0.25">
      <c r="A12" t="s">
        <v>51</v>
      </c>
      <c r="B12">
        <v>50</v>
      </c>
      <c r="C12">
        <v>2.7349999999999999</v>
      </c>
      <c r="D12">
        <v>8.8999999999999996E-2</v>
      </c>
      <c r="E12">
        <v>1</v>
      </c>
      <c r="F12">
        <v>0.25700000000000001</v>
      </c>
      <c r="G12">
        <v>17.184000000000001</v>
      </c>
      <c r="H12" t="s">
        <v>57</v>
      </c>
      <c r="I12" t="str">
        <f t="shared" si="0"/>
        <v>raven2</v>
      </c>
      <c r="K12">
        <v>3.1867699999999999E-2</v>
      </c>
      <c r="L12">
        <v>4.9747100000000002E-2</v>
      </c>
      <c r="M12">
        <v>4.3068099999999998E-2</v>
      </c>
      <c r="N12" t="s">
        <v>176</v>
      </c>
      <c r="O12" t="str">
        <f t="shared" si="2"/>
        <v>NORM_SAMPLING_WR-ss50</v>
      </c>
    </row>
    <row r="13" spans="1:15" x14ac:dyDescent="0.25">
      <c r="A13" t="s">
        <v>51</v>
      </c>
      <c r="B13">
        <v>100</v>
      </c>
      <c r="C13">
        <v>4.976</v>
      </c>
      <c r="D13">
        <v>0.13300000000000001</v>
      </c>
      <c r="E13">
        <v>2</v>
      </c>
      <c r="F13">
        <v>0.505</v>
      </c>
      <c r="G13">
        <v>33.689</v>
      </c>
      <c r="H13" t="s">
        <v>57</v>
      </c>
      <c r="I13" t="str">
        <f t="shared" si="0"/>
        <v>raven2</v>
      </c>
      <c r="K13">
        <v>1.7943400000000002E-2</v>
      </c>
      <c r="L13">
        <v>5.0378699999999998E-2</v>
      </c>
      <c r="M13">
        <v>2.5911199999999999E-2</v>
      </c>
      <c r="N13" t="s">
        <v>177</v>
      </c>
      <c r="O13" t="str">
        <f t="shared" si="2"/>
        <v>NORM_SAMPLING_WR-ss100</v>
      </c>
    </row>
    <row r="14" spans="1:15" x14ac:dyDescent="0.25">
      <c r="A14" t="s">
        <v>51</v>
      </c>
      <c r="B14">
        <v>150</v>
      </c>
      <c r="C14">
        <v>6.9820000000000002</v>
      </c>
      <c r="D14">
        <v>0.184</v>
      </c>
      <c r="E14">
        <v>3</v>
      </c>
      <c r="F14">
        <v>0.83</v>
      </c>
      <c r="G14">
        <v>55.356999999999999</v>
      </c>
      <c r="H14" t="s">
        <v>56</v>
      </c>
      <c r="I14" t="str">
        <f t="shared" si="0"/>
        <v>raven3</v>
      </c>
      <c r="K14">
        <v>1.34615E-2</v>
      </c>
      <c r="L14">
        <v>2.69655E-2</v>
      </c>
      <c r="M14">
        <v>2.0870199999999998E-2</v>
      </c>
      <c r="N14" t="s">
        <v>178</v>
      </c>
      <c r="O14" t="str">
        <f t="shared" si="2"/>
        <v>NORM_SAMPLING_WR-ss150</v>
      </c>
    </row>
    <row r="15" spans="1:15" x14ac:dyDescent="0.25">
      <c r="A15" t="s">
        <v>51</v>
      </c>
      <c r="B15">
        <v>200</v>
      </c>
      <c r="C15">
        <v>8.8719999999999999</v>
      </c>
      <c r="D15">
        <v>0.219</v>
      </c>
      <c r="E15">
        <v>4</v>
      </c>
      <c r="F15">
        <v>0.99399999999999999</v>
      </c>
      <c r="G15">
        <v>66.328000000000003</v>
      </c>
      <c r="H15" t="s">
        <v>56</v>
      </c>
      <c r="I15" t="str">
        <f t="shared" si="0"/>
        <v>raven3</v>
      </c>
      <c r="K15">
        <v>1.1487300000000001E-2</v>
      </c>
      <c r="L15">
        <v>2.2642499999999999E-2</v>
      </c>
      <c r="M15">
        <v>1.7801399999999998E-2</v>
      </c>
      <c r="N15" t="s">
        <v>179</v>
      </c>
      <c r="O15" t="str">
        <f t="shared" si="2"/>
        <v>NORM_SAMPLING_WR-ss200</v>
      </c>
    </row>
    <row r="16" spans="1:15" x14ac:dyDescent="0.25">
      <c r="A16" t="s">
        <v>51</v>
      </c>
      <c r="B16">
        <v>400</v>
      </c>
      <c r="C16">
        <v>15.994</v>
      </c>
      <c r="D16">
        <v>0.39400000000000002</v>
      </c>
      <c r="E16">
        <v>7</v>
      </c>
      <c r="F16">
        <v>1.97</v>
      </c>
      <c r="G16">
        <v>131.35599999999999</v>
      </c>
      <c r="H16" t="s">
        <v>56</v>
      </c>
      <c r="I16" t="str">
        <f t="shared" si="0"/>
        <v>raven3</v>
      </c>
      <c r="K16">
        <v>7.1879300000000004E-3</v>
      </c>
      <c r="L16">
        <v>1.5030999999999999E-2</v>
      </c>
      <c r="M16">
        <v>1.15532E-2</v>
      </c>
      <c r="N16" t="s">
        <v>180</v>
      </c>
      <c r="O16" t="str">
        <f t="shared" si="2"/>
        <v>NORM_SAMPLING_WR-ss400</v>
      </c>
    </row>
    <row r="17" spans="1:15" x14ac:dyDescent="0.25">
      <c r="A17" t="s">
        <v>51</v>
      </c>
      <c r="B17">
        <v>600</v>
      </c>
      <c r="C17">
        <v>22.085000000000001</v>
      </c>
      <c r="D17">
        <v>0.57899999999999996</v>
      </c>
      <c r="E17">
        <v>11</v>
      </c>
      <c r="F17">
        <v>3.0059999999999998</v>
      </c>
      <c r="G17">
        <v>200.45400000000001</v>
      </c>
      <c r="H17" t="s">
        <v>55</v>
      </c>
      <c r="I17" t="str">
        <f t="shared" si="0"/>
        <v>raven1</v>
      </c>
      <c r="K17">
        <v>5.7510199999999999E-3</v>
      </c>
      <c r="L17">
        <v>1.0418999999999999E-2</v>
      </c>
      <c r="M17">
        <v>8.3294900000000002E-3</v>
      </c>
      <c r="N17" t="s">
        <v>181</v>
      </c>
      <c r="O17" t="str">
        <f t="shared" si="2"/>
        <v>NORM_SAMPLING_WR-ss600</v>
      </c>
    </row>
    <row r="18" spans="1:15" x14ac:dyDescent="0.25">
      <c r="A18" t="s">
        <v>51</v>
      </c>
      <c r="B18">
        <v>700</v>
      </c>
      <c r="C18">
        <v>24.95</v>
      </c>
      <c r="D18">
        <v>0.65500000000000003</v>
      </c>
      <c r="E18">
        <v>13</v>
      </c>
      <c r="F18">
        <v>3.52</v>
      </c>
      <c r="G18">
        <v>234.721</v>
      </c>
      <c r="H18" t="s">
        <v>55</v>
      </c>
      <c r="I18" t="str">
        <f t="shared" si="0"/>
        <v>raven1</v>
      </c>
      <c r="K18">
        <v>4.8075399999999999E-3</v>
      </c>
      <c r="L18">
        <v>1.21225E-2</v>
      </c>
      <c r="M18">
        <v>9.1534800000000003E-3</v>
      </c>
      <c r="N18" t="s">
        <v>182</v>
      </c>
      <c r="O18" t="str">
        <f t="shared" si="2"/>
        <v>NORM_SAMPLING_WR-ss700</v>
      </c>
    </row>
    <row r="19" spans="1:15" x14ac:dyDescent="0.25">
      <c r="A19" t="s">
        <v>49</v>
      </c>
      <c r="B19">
        <v>10</v>
      </c>
      <c r="C19">
        <v>0.374</v>
      </c>
      <c r="D19">
        <v>105</v>
      </c>
      <c r="E19">
        <v>2118</v>
      </c>
      <c r="F19">
        <v>7.6999999999999999E-2</v>
      </c>
      <c r="G19">
        <v>5.149</v>
      </c>
      <c r="H19" t="s">
        <v>55</v>
      </c>
      <c r="I19" t="str">
        <f t="shared" si="0"/>
        <v>raven1</v>
      </c>
      <c r="K19">
        <v>5.9228199999999996E-3</v>
      </c>
      <c r="L19">
        <v>3.9979800000000003E-2</v>
      </c>
      <c r="M19">
        <v>2.4646499999999998E-2</v>
      </c>
      <c r="N19" t="s">
        <v>183</v>
      </c>
      <c r="O19" t="str">
        <f>_xlfn.CONCAT("PFD-l", B19)</f>
        <v>PFD-l10</v>
      </c>
    </row>
    <row r="20" spans="1:15" x14ac:dyDescent="0.25">
      <c r="A20" t="s">
        <v>49</v>
      </c>
      <c r="B20">
        <v>20</v>
      </c>
      <c r="C20">
        <v>0.76300000000000001</v>
      </c>
      <c r="D20">
        <v>108</v>
      </c>
      <c r="E20">
        <v>2175</v>
      </c>
      <c r="F20">
        <v>0.155</v>
      </c>
      <c r="G20">
        <v>10.397</v>
      </c>
      <c r="H20" t="s">
        <v>55</v>
      </c>
      <c r="I20" t="str">
        <f t="shared" si="0"/>
        <v>raven1</v>
      </c>
      <c r="K20">
        <v>5.91692E-3</v>
      </c>
      <c r="L20">
        <v>3.9979300000000002E-2</v>
      </c>
      <c r="M20">
        <v>2.4612800000000001E-2</v>
      </c>
      <c r="N20" t="s">
        <v>184</v>
      </c>
      <c r="O20" t="str">
        <f t="shared" ref="O20:O26" si="3">_xlfn.CONCAT("PFD-l", B20)</f>
        <v>PFD-l20</v>
      </c>
    </row>
    <row r="21" spans="1:15" x14ac:dyDescent="0.25">
      <c r="A21" t="s">
        <v>49</v>
      </c>
      <c r="B21">
        <v>40</v>
      </c>
      <c r="C21">
        <v>1.5489999999999999</v>
      </c>
      <c r="D21">
        <v>99</v>
      </c>
      <c r="E21">
        <v>1990</v>
      </c>
      <c r="F21">
        <v>0.33500000000000002</v>
      </c>
      <c r="G21">
        <v>22.361999999999998</v>
      </c>
      <c r="H21" t="s">
        <v>56</v>
      </c>
      <c r="I21" t="str">
        <f t="shared" si="0"/>
        <v>raven3</v>
      </c>
      <c r="K21">
        <v>5.9085099999999996E-3</v>
      </c>
      <c r="L21">
        <v>3.11863E-2</v>
      </c>
      <c r="M21">
        <v>1.8998500000000001E-2</v>
      </c>
      <c r="N21" t="s">
        <v>185</v>
      </c>
      <c r="O21" t="str">
        <f t="shared" si="3"/>
        <v>PFD-l40</v>
      </c>
    </row>
    <row r="22" spans="1:15" x14ac:dyDescent="0.25">
      <c r="A22" t="s">
        <v>49</v>
      </c>
      <c r="B22">
        <v>60</v>
      </c>
      <c r="C22">
        <v>2.3730000000000002</v>
      </c>
      <c r="D22">
        <v>104</v>
      </c>
      <c r="E22">
        <v>2081</v>
      </c>
      <c r="F22">
        <v>0.52</v>
      </c>
      <c r="G22">
        <v>34.689</v>
      </c>
      <c r="H22" t="s">
        <v>56</v>
      </c>
      <c r="I22" t="str">
        <f t="shared" si="0"/>
        <v>raven3</v>
      </c>
      <c r="K22">
        <v>5.8910400000000002E-3</v>
      </c>
      <c r="L22">
        <v>2.1347999999999999E-2</v>
      </c>
      <c r="M22">
        <v>1.44181E-2</v>
      </c>
      <c r="N22" t="s">
        <v>186</v>
      </c>
      <c r="O22" t="str">
        <f t="shared" si="3"/>
        <v>PFD-l60</v>
      </c>
    </row>
    <row r="23" spans="1:15" x14ac:dyDescent="0.25">
      <c r="A23" t="s">
        <v>49</v>
      </c>
      <c r="B23">
        <v>80</v>
      </c>
      <c r="C23">
        <v>3.2210000000000001</v>
      </c>
      <c r="D23">
        <v>104</v>
      </c>
      <c r="E23">
        <v>2082</v>
      </c>
      <c r="F23">
        <v>0.83299999999999996</v>
      </c>
      <c r="G23">
        <v>55.570999999999998</v>
      </c>
      <c r="H23" t="s">
        <v>57</v>
      </c>
      <c r="I23" t="str">
        <f t="shared" si="0"/>
        <v>raven2</v>
      </c>
      <c r="K23">
        <v>5.8786899999999998E-3</v>
      </c>
      <c r="L23">
        <v>1.6127699999999998E-2</v>
      </c>
      <c r="M23">
        <v>1.2009499999999999E-2</v>
      </c>
      <c r="N23" t="s">
        <v>187</v>
      </c>
      <c r="O23" t="str">
        <f t="shared" si="3"/>
        <v>PFD-l80</v>
      </c>
    </row>
    <row r="24" spans="1:15" x14ac:dyDescent="0.25">
      <c r="A24" t="s">
        <v>49</v>
      </c>
      <c r="B24">
        <v>100</v>
      </c>
      <c r="C24">
        <v>4.1680000000000001</v>
      </c>
      <c r="D24">
        <v>170</v>
      </c>
      <c r="E24">
        <v>3404</v>
      </c>
      <c r="F24">
        <v>1.014</v>
      </c>
      <c r="G24">
        <v>67.614000000000004</v>
      </c>
      <c r="H24" t="s">
        <v>57</v>
      </c>
      <c r="I24" t="str">
        <f t="shared" si="0"/>
        <v>raven2</v>
      </c>
      <c r="K24">
        <v>5.8634999999999998E-3</v>
      </c>
      <c r="L24">
        <v>1.2359500000000001E-2</v>
      </c>
      <c r="M24">
        <v>9.9270199999999999E-3</v>
      </c>
      <c r="N24" t="s">
        <v>188</v>
      </c>
      <c r="O24" t="str">
        <f t="shared" si="3"/>
        <v>PFD-l100</v>
      </c>
    </row>
    <row r="25" spans="1:15" x14ac:dyDescent="0.25">
      <c r="A25" t="s">
        <v>49</v>
      </c>
      <c r="B25">
        <v>150</v>
      </c>
      <c r="C25">
        <v>6.68</v>
      </c>
      <c r="D25">
        <v>491</v>
      </c>
      <c r="E25">
        <v>9823</v>
      </c>
      <c r="F25">
        <v>2.218</v>
      </c>
      <c r="G25">
        <v>147.905</v>
      </c>
      <c r="H25" t="s">
        <v>62</v>
      </c>
      <c r="I25" t="str">
        <f t="shared" si="0"/>
        <v>raven3</v>
      </c>
      <c r="K25">
        <v>5.8251500000000003E-3</v>
      </c>
      <c r="L25">
        <v>7.8367300000000001E-3</v>
      </c>
      <c r="M25">
        <v>6.9815900000000002E-3</v>
      </c>
      <c r="N25" t="s">
        <v>189</v>
      </c>
      <c r="O25" t="str">
        <f t="shared" si="3"/>
        <v>PFD-l150</v>
      </c>
    </row>
    <row r="26" spans="1:15" x14ac:dyDescent="0.25">
      <c r="A26" t="s">
        <v>49</v>
      </c>
      <c r="B26">
        <v>200</v>
      </c>
      <c r="C26">
        <v>13.092000000000001</v>
      </c>
      <c r="D26">
        <v>1174</v>
      </c>
      <c r="E26">
        <v>23481</v>
      </c>
      <c r="F26">
        <v>9.7330000000000005</v>
      </c>
      <c r="G26">
        <v>648.88400000000001</v>
      </c>
      <c r="H26" t="s">
        <v>62</v>
      </c>
      <c r="I26" t="str">
        <f t="shared" si="0"/>
        <v>raven3</v>
      </c>
      <c r="K26">
        <v>4.6514099999999999E-3</v>
      </c>
      <c r="L26">
        <v>6.2362600000000004E-3</v>
      </c>
      <c r="M26">
        <v>5.6285500000000004E-3</v>
      </c>
      <c r="N26" t="s">
        <v>190</v>
      </c>
      <c r="O26" t="str">
        <f t="shared" si="3"/>
        <v>PFD-l200</v>
      </c>
    </row>
  </sheetData>
  <sortState xmlns:xlrd2="http://schemas.microsoft.com/office/spreadsheetml/2017/richdata2" ref="A2:J24">
    <sortCondition ref="A2:A24"/>
    <sortCondition ref="B2:B2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3302-D5F9-4B37-A9E3-DD14EE56F08B}">
  <dimension ref="A1:L26"/>
  <sheetViews>
    <sheetView workbookViewId="0">
      <selection activeCell="H19" sqref="H19"/>
    </sheetView>
  </sheetViews>
  <sheetFormatPr defaultRowHeight="15" x14ac:dyDescent="0.25"/>
  <cols>
    <col min="1" max="1" width="22.140625" customWidth="1"/>
    <col min="2" max="2" width="10" bestFit="1" customWidth="1"/>
    <col min="3" max="3" width="10.28515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2.42578125" customWidth="1"/>
    <col min="11" max="11" width="27" customWidth="1"/>
    <col min="12" max="12" width="28.8554687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92</v>
      </c>
      <c r="L1" t="s">
        <v>93</v>
      </c>
    </row>
    <row r="2" spans="1:12" x14ac:dyDescent="0.25">
      <c r="A2" t="s">
        <v>50</v>
      </c>
      <c r="B2">
        <v>10</v>
      </c>
      <c r="C2">
        <v>7.4089999999999998</v>
      </c>
      <c r="D2">
        <v>0.44600000000000001</v>
      </c>
      <c r="E2">
        <v>8</v>
      </c>
      <c r="F2">
        <v>7.5149999999999997</v>
      </c>
      <c r="G2">
        <v>501.06299999999999</v>
      </c>
      <c r="H2" t="s">
        <v>72</v>
      </c>
      <c r="I2" t="str">
        <f t="shared" ref="I2:I26" si="0">MID(H2,FIND("raven",H2),FIND("/",H2,FIND("raven",H2))-FIND("raven",H2))</f>
        <v>raven11</v>
      </c>
      <c r="K2" t="s">
        <v>166</v>
      </c>
      <c r="L2" t="str">
        <f t="shared" ref="L2:L9" si="1">_xlfn.CONCAT("NORM_SAMPLING-ss",B2)</f>
        <v>NORM_SAMPLING-ss10</v>
      </c>
    </row>
    <row r="3" spans="1:12" x14ac:dyDescent="0.25">
      <c r="A3" t="s">
        <v>50</v>
      </c>
      <c r="B3">
        <v>25</v>
      </c>
      <c r="C3">
        <v>16.722999999999999</v>
      </c>
      <c r="D3">
        <v>0.44400000000000001</v>
      </c>
      <c r="E3">
        <v>8</v>
      </c>
      <c r="F3">
        <v>18.024000000000001</v>
      </c>
      <c r="G3">
        <v>1201.625</v>
      </c>
      <c r="H3" t="s">
        <v>73</v>
      </c>
      <c r="I3" t="str">
        <f t="shared" si="0"/>
        <v>raven12</v>
      </c>
      <c r="K3" t="s">
        <v>167</v>
      </c>
      <c r="L3" t="str">
        <f t="shared" si="1"/>
        <v>NORM_SAMPLING-ss25</v>
      </c>
    </row>
    <row r="4" spans="1:12" x14ac:dyDescent="0.25">
      <c r="A4" t="s">
        <v>50</v>
      </c>
      <c r="B4">
        <v>50</v>
      </c>
      <c r="C4">
        <v>29.779</v>
      </c>
      <c r="D4">
        <v>0.44700000000000001</v>
      </c>
      <c r="E4">
        <v>8</v>
      </c>
      <c r="F4">
        <v>35.932000000000002</v>
      </c>
      <c r="G4">
        <v>2395.5259999999998</v>
      </c>
      <c r="H4" t="s">
        <v>74</v>
      </c>
      <c r="I4" t="str">
        <f t="shared" si="0"/>
        <v>raven13</v>
      </c>
      <c r="K4" t="s">
        <v>168</v>
      </c>
      <c r="L4" t="str">
        <f t="shared" si="1"/>
        <v>NORM_SAMPLING-ss50</v>
      </c>
    </row>
    <row r="5" spans="1:12" x14ac:dyDescent="0.25">
      <c r="A5" t="s">
        <v>50</v>
      </c>
      <c r="B5" s="2">
        <v>100</v>
      </c>
      <c r="C5" s="2">
        <v>55.052</v>
      </c>
      <c r="D5">
        <v>0.45</v>
      </c>
      <c r="E5">
        <v>9</v>
      </c>
      <c r="F5">
        <v>70.971999999999994</v>
      </c>
      <c r="G5">
        <v>4731.4939999999997</v>
      </c>
      <c r="H5" t="s">
        <v>75</v>
      </c>
      <c r="I5" t="str">
        <f t="shared" si="0"/>
        <v>raven14</v>
      </c>
      <c r="K5" t="s">
        <v>169</v>
      </c>
      <c r="L5" t="str">
        <f t="shared" si="1"/>
        <v>NORM_SAMPLING-ss100</v>
      </c>
    </row>
    <row r="6" spans="1:12" x14ac:dyDescent="0.25">
      <c r="A6" t="s">
        <v>50</v>
      </c>
      <c r="B6" s="2">
        <v>150</v>
      </c>
      <c r="C6" s="2">
        <v>77.655000000000001</v>
      </c>
      <c r="D6">
        <v>0.443</v>
      </c>
      <c r="E6">
        <v>8</v>
      </c>
      <c r="F6">
        <v>106.155</v>
      </c>
      <c r="G6">
        <v>7077.0640000000003</v>
      </c>
      <c r="H6" t="s">
        <v>75</v>
      </c>
      <c r="I6" t="str">
        <f t="shared" si="0"/>
        <v>raven14</v>
      </c>
      <c r="K6" t="s">
        <v>170</v>
      </c>
      <c r="L6" t="str">
        <f t="shared" si="1"/>
        <v>NORM_SAMPLING-ss150</v>
      </c>
    </row>
    <row r="7" spans="1:12" x14ac:dyDescent="0.25">
      <c r="A7" t="s">
        <v>50</v>
      </c>
      <c r="B7">
        <v>200</v>
      </c>
      <c r="C7">
        <v>180.37</v>
      </c>
      <c r="D7">
        <v>0.46899999999999997</v>
      </c>
      <c r="E7">
        <v>9</v>
      </c>
      <c r="F7">
        <v>276.28500000000003</v>
      </c>
      <c r="G7">
        <v>18419.045999999998</v>
      </c>
      <c r="H7" t="s">
        <v>76</v>
      </c>
      <c r="I7" t="str">
        <f t="shared" si="0"/>
        <v>raven15</v>
      </c>
      <c r="K7" t="s">
        <v>171</v>
      </c>
      <c r="L7" t="str">
        <f t="shared" si="1"/>
        <v>NORM_SAMPLING-ss200</v>
      </c>
    </row>
    <row r="8" spans="1:12" x14ac:dyDescent="0.25">
      <c r="A8" t="s">
        <v>50</v>
      </c>
      <c r="B8">
        <v>400</v>
      </c>
      <c r="C8">
        <v>180.37</v>
      </c>
      <c r="D8">
        <v>0.46600000000000003</v>
      </c>
      <c r="E8">
        <v>9</v>
      </c>
      <c r="F8">
        <v>275.86700000000002</v>
      </c>
      <c r="G8">
        <v>18391.152999999998</v>
      </c>
      <c r="H8" t="s">
        <v>77</v>
      </c>
      <c r="I8" t="str">
        <f t="shared" si="0"/>
        <v>raven16</v>
      </c>
      <c r="K8" t="s">
        <v>172</v>
      </c>
      <c r="L8" t="str">
        <f t="shared" si="1"/>
        <v>NORM_SAMPLING-ss400</v>
      </c>
    </row>
    <row r="9" spans="1:12" x14ac:dyDescent="0.25">
      <c r="A9" t="s">
        <v>50</v>
      </c>
      <c r="B9">
        <v>600</v>
      </c>
      <c r="C9">
        <v>250.25800000000001</v>
      </c>
      <c r="D9">
        <v>0.46200000000000002</v>
      </c>
      <c r="E9">
        <v>9</v>
      </c>
      <c r="F9">
        <v>407.39</v>
      </c>
      <c r="G9">
        <v>27159.359</v>
      </c>
      <c r="H9" t="s">
        <v>77</v>
      </c>
      <c r="I9" t="str">
        <f t="shared" si="0"/>
        <v>raven16</v>
      </c>
      <c r="K9" t="s">
        <v>173</v>
      </c>
      <c r="L9" t="str">
        <f t="shared" si="1"/>
        <v>NORM_SAMPLING-ss600</v>
      </c>
    </row>
    <row r="10" spans="1:12" x14ac:dyDescent="0.25">
      <c r="A10" t="s">
        <v>51</v>
      </c>
      <c r="B10">
        <v>10</v>
      </c>
      <c r="C10">
        <v>6.202</v>
      </c>
      <c r="D10">
        <v>0.46300000000000002</v>
      </c>
      <c r="E10">
        <v>9</v>
      </c>
      <c r="F10">
        <v>8.0389999999999997</v>
      </c>
      <c r="G10">
        <v>535.94600000000003</v>
      </c>
      <c r="H10" t="s">
        <v>72</v>
      </c>
      <c r="I10" t="str">
        <f t="shared" si="0"/>
        <v>raven11</v>
      </c>
      <c r="K10" t="s">
        <v>174</v>
      </c>
      <c r="L10" t="str">
        <f t="shared" ref="L10:L18" si="2" xml:space="preserve"> _xlfn.CONCAT("NORM_SAMPLING_WR-ss",B10)</f>
        <v>NORM_SAMPLING_WR-ss10</v>
      </c>
    </row>
    <row r="11" spans="1:12" x14ac:dyDescent="0.25">
      <c r="A11" t="s">
        <v>51</v>
      </c>
      <c r="B11">
        <v>25</v>
      </c>
      <c r="C11">
        <v>14.37</v>
      </c>
      <c r="D11">
        <v>0.47499999999999998</v>
      </c>
      <c r="E11">
        <v>9</v>
      </c>
      <c r="F11">
        <v>18.454999999999998</v>
      </c>
      <c r="G11">
        <v>1230.3689999999999</v>
      </c>
      <c r="H11" t="s">
        <v>73</v>
      </c>
      <c r="I11" t="str">
        <f t="shared" si="0"/>
        <v>raven12</v>
      </c>
      <c r="K11" t="s">
        <v>175</v>
      </c>
      <c r="L11" t="str">
        <f t="shared" si="2"/>
        <v>NORM_SAMPLING_WR-ss25</v>
      </c>
    </row>
    <row r="12" spans="1:12" x14ac:dyDescent="0.25">
      <c r="A12" t="s">
        <v>51</v>
      </c>
      <c r="B12">
        <v>50</v>
      </c>
      <c r="C12">
        <v>27.5</v>
      </c>
      <c r="D12">
        <v>0.495</v>
      </c>
      <c r="E12">
        <v>9</v>
      </c>
      <c r="F12">
        <v>36.347999999999999</v>
      </c>
      <c r="G12">
        <v>2423.201</v>
      </c>
      <c r="H12" t="s">
        <v>74</v>
      </c>
      <c r="I12" t="str">
        <f t="shared" si="0"/>
        <v>raven13</v>
      </c>
      <c r="K12" t="s">
        <v>176</v>
      </c>
      <c r="L12" t="str">
        <f t="shared" si="2"/>
        <v>NORM_SAMPLING_WR-ss50</v>
      </c>
    </row>
    <row r="13" spans="1:12" x14ac:dyDescent="0.25">
      <c r="A13" t="s">
        <v>51</v>
      </c>
      <c r="B13" s="2">
        <v>100</v>
      </c>
      <c r="C13" s="2">
        <v>50.402000000000001</v>
      </c>
      <c r="D13">
        <v>0.53500000000000003</v>
      </c>
      <c r="E13">
        <v>10</v>
      </c>
      <c r="F13">
        <v>71.537000000000006</v>
      </c>
      <c r="G13">
        <v>4769.1369999999997</v>
      </c>
      <c r="H13" t="s">
        <v>75</v>
      </c>
      <c r="I13" t="str">
        <f t="shared" si="0"/>
        <v>raven14</v>
      </c>
      <c r="K13" t="s">
        <v>177</v>
      </c>
      <c r="L13" t="str">
        <f t="shared" si="2"/>
        <v>NORM_SAMPLING_WR-ss100</v>
      </c>
    </row>
    <row r="14" spans="1:12" x14ac:dyDescent="0.25">
      <c r="A14" t="s">
        <v>51</v>
      </c>
      <c r="B14" s="2">
        <v>150</v>
      </c>
      <c r="C14" s="2">
        <v>70.406000000000006</v>
      </c>
      <c r="D14">
        <v>0.56399999999999995</v>
      </c>
      <c r="E14">
        <v>11</v>
      </c>
      <c r="F14">
        <v>106.642</v>
      </c>
      <c r="G14">
        <v>7109.5150000000003</v>
      </c>
      <c r="H14" t="s">
        <v>75</v>
      </c>
      <c r="I14" t="str">
        <f t="shared" si="0"/>
        <v>raven14</v>
      </c>
      <c r="K14" t="s">
        <v>178</v>
      </c>
      <c r="L14" t="str">
        <f t="shared" si="2"/>
        <v>NORM_SAMPLING_WR-ss150</v>
      </c>
    </row>
    <row r="15" spans="1:12" x14ac:dyDescent="0.25">
      <c r="A15" t="s">
        <v>51</v>
      </c>
      <c r="B15">
        <v>200</v>
      </c>
      <c r="C15">
        <v>89.263999999999996</v>
      </c>
      <c r="D15">
        <v>0.626</v>
      </c>
      <c r="E15">
        <v>12</v>
      </c>
      <c r="F15">
        <v>142.23699999999999</v>
      </c>
      <c r="G15">
        <v>9482.4689999999991</v>
      </c>
      <c r="H15" t="s">
        <v>76</v>
      </c>
      <c r="I15" t="str">
        <f t="shared" si="0"/>
        <v>raven15</v>
      </c>
      <c r="K15" t="s">
        <v>179</v>
      </c>
      <c r="L15" t="str">
        <f t="shared" si="2"/>
        <v>NORM_SAMPLING_WR-ss200</v>
      </c>
    </row>
    <row r="16" spans="1:12" x14ac:dyDescent="0.25">
      <c r="A16" t="s">
        <v>51</v>
      </c>
      <c r="B16">
        <v>400</v>
      </c>
      <c r="C16">
        <v>160.04499999999999</v>
      </c>
      <c r="D16">
        <v>0.78600000000000003</v>
      </c>
      <c r="E16">
        <v>15</v>
      </c>
      <c r="F16">
        <v>284.161</v>
      </c>
      <c r="G16">
        <v>18944.12</v>
      </c>
      <c r="H16" t="s">
        <v>76</v>
      </c>
      <c r="I16" t="str">
        <f t="shared" si="0"/>
        <v>raven15</v>
      </c>
      <c r="K16" t="s">
        <v>180</v>
      </c>
      <c r="L16" t="str">
        <f t="shared" si="2"/>
        <v>NORM_SAMPLING_WR-ss400</v>
      </c>
    </row>
    <row r="17" spans="1:12" x14ac:dyDescent="0.25">
      <c r="A17" t="s">
        <v>51</v>
      </c>
      <c r="B17">
        <v>600</v>
      </c>
      <c r="C17">
        <v>220.602</v>
      </c>
      <c r="D17">
        <v>0.96799999999999997</v>
      </c>
      <c r="E17">
        <v>19</v>
      </c>
      <c r="F17">
        <v>425.149</v>
      </c>
      <c r="G17">
        <v>28343.288</v>
      </c>
      <c r="H17" t="s">
        <v>77</v>
      </c>
      <c r="I17" t="str">
        <f t="shared" si="0"/>
        <v>raven16</v>
      </c>
      <c r="K17" t="s">
        <v>181</v>
      </c>
      <c r="L17" t="str">
        <f t="shared" si="2"/>
        <v>NORM_SAMPLING_WR-ss600</v>
      </c>
    </row>
    <row r="18" spans="1:12" x14ac:dyDescent="0.25">
      <c r="A18" t="s">
        <v>51</v>
      </c>
      <c r="B18">
        <v>700</v>
      </c>
      <c r="C18">
        <v>250.613</v>
      </c>
      <c r="D18">
        <v>1.0409999999999999</v>
      </c>
      <c r="E18">
        <v>20</v>
      </c>
      <c r="F18">
        <v>495.28199999999998</v>
      </c>
      <c r="G18">
        <v>33018.856</v>
      </c>
      <c r="H18" t="s">
        <v>77</v>
      </c>
      <c r="I18" t="str">
        <f t="shared" si="0"/>
        <v>raven16</v>
      </c>
      <c r="K18" t="s">
        <v>182</v>
      </c>
      <c r="L18" t="str">
        <f t="shared" si="2"/>
        <v>NORM_SAMPLING_WR-ss700</v>
      </c>
    </row>
    <row r="19" spans="1:12" x14ac:dyDescent="0.25">
      <c r="A19" t="s">
        <v>49</v>
      </c>
      <c r="B19">
        <v>10</v>
      </c>
      <c r="C19">
        <v>3.738</v>
      </c>
      <c r="D19">
        <v>26203</v>
      </c>
      <c r="E19">
        <v>524072</v>
      </c>
      <c r="F19">
        <v>143.46600000000001</v>
      </c>
      <c r="G19">
        <v>9564.4570000000003</v>
      </c>
      <c r="H19" t="s">
        <v>76</v>
      </c>
      <c r="I19" t="str">
        <f t="shared" si="0"/>
        <v>raven15</v>
      </c>
      <c r="K19" t="s">
        <v>183</v>
      </c>
      <c r="L19" t="str">
        <f t="shared" ref="L19:L26" si="3" xml:space="preserve"> _xlfn.CONCAT("PFD-l",B19)</f>
        <v>PFD-l10</v>
      </c>
    </row>
    <row r="20" spans="1:12" x14ac:dyDescent="0.25">
      <c r="A20" t="s">
        <v>49</v>
      </c>
      <c r="B20">
        <v>40</v>
      </c>
      <c r="C20">
        <v>4.5010000000000003</v>
      </c>
      <c r="D20">
        <v>25505</v>
      </c>
      <c r="E20">
        <v>510103</v>
      </c>
      <c r="F20">
        <v>68.742000000000004</v>
      </c>
      <c r="G20">
        <v>4582.8050000000003</v>
      </c>
      <c r="H20" t="s">
        <v>77</v>
      </c>
      <c r="I20" t="str">
        <f t="shared" si="0"/>
        <v>raven16</v>
      </c>
      <c r="K20" t="s">
        <v>185</v>
      </c>
      <c r="L20" t="str">
        <f t="shared" si="3"/>
        <v>PFD-l40</v>
      </c>
    </row>
    <row r="21" spans="1:12" x14ac:dyDescent="0.25">
      <c r="A21" t="s">
        <v>49</v>
      </c>
      <c r="B21">
        <v>20</v>
      </c>
      <c r="C21">
        <v>9.0030000000000001</v>
      </c>
      <c r="D21">
        <v>25280</v>
      </c>
      <c r="E21">
        <v>505616</v>
      </c>
      <c r="F21">
        <v>34.073999999999998</v>
      </c>
      <c r="G21">
        <v>2271.6379999999999</v>
      </c>
      <c r="H21" t="s">
        <v>77</v>
      </c>
      <c r="I21" t="str">
        <f t="shared" si="0"/>
        <v>raven16</v>
      </c>
      <c r="K21" t="s">
        <v>184</v>
      </c>
      <c r="L21" t="str">
        <f t="shared" si="3"/>
        <v>PFD-l20</v>
      </c>
    </row>
    <row r="22" spans="1:12" x14ac:dyDescent="0.25">
      <c r="A22" t="s">
        <v>49</v>
      </c>
      <c r="B22" s="2">
        <v>80</v>
      </c>
      <c r="C22" s="2">
        <v>18.234999999999999</v>
      </c>
      <c r="D22">
        <v>17377</v>
      </c>
      <c r="E22">
        <v>347543</v>
      </c>
      <c r="F22">
        <v>224.26599999999999</v>
      </c>
      <c r="G22">
        <v>14951.072</v>
      </c>
      <c r="H22" t="s">
        <v>75</v>
      </c>
      <c r="I22" t="str">
        <f t="shared" si="0"/>
        <v>raven14</v>
      </c>
      <c r="K22" t="s">
        <v>187</v>
      </c>
      <c r="L22" t="str">
        <f t="shared" si="3"/>
        <v>PFD-l80</v>
      </c>
    </row>
    <row r="23" spans="1:12" x14ac:dyDescent="0.25">
      <c r="A23" t="s">
        <v>49</v>
      </c>
      <c r="B23">
        <v>60</v>
      </c>
      <c r="C23">
        <v>22.812000000000001</v>
      </c>
      <c r="D23">
        <v>25742</v>
      </c>
      <c r="E23">
        <v>514857</v>
      </c>
      <c r="F23">
        <v>17.655000000000001</v>
      </c>
      <c r="G23">
        <v>1177.0419999999999</v>
      </c>
      <c r="H23" t="s">
        <v>76</v>
      </c>
      <c r="I23" t="str">
        <f t="shared" si="0"/>
        <v>raven15</v>
      </c>
      <c r="K23" t="s">
        <v>186</v>
      </c>
      <c r="L23" t="str">
        <f t="shared" si="3"/>
        <v>PFD-l60</v>
      </c>
    </row>
    <row r="24" spans="1:12" x14ac:dyDescent="0.25">
      <c r="A24" t="s">
        <v>49</v>
      </c>
      <c r="B24">
        <v>100</v>
      </c>
      <c r="C24">
        <v>38.072000000000003</v>
      </c>
      <c r="D24">
        <v>12434</v>
      </c>
      <c r="E24">
        <v>248687</v>
      </c>
      <c r="F24">
        <v>303.43299999999999</v>
      </c>
      <c r="G24">
        <v>20228.868999999999</v>
      </c>
      <c r="H24" t="s">
        <v>74</v>
      </c>
      <c r="I24" t="str">
        <f t="shared" si="0"/>
        <v>raven13</v>
      </c>
      <c r="K24" t="s">
        <v>188</v>
      </c>
      <c r="L24" t="str">
        <f t="shared" si="3"/>
        <v>PFD-l100</v>
      </c>
    </row>
    <row r="25" spans="1:12" x14ac:dyDescent="0.25">
      <c r="A25" t="s">
        <v>49</v>
      </c>
      <c r="B25">
        <v>150</v>
      </c>
      <c r="C25">
        <v>57.375</v>
      </c>
      <c r="D25">
        <v>12577</v>
      </c>
      <c r="E25">
        <v>251555</v>
      </c>
      <c r="F25">
        <v>637.35900000000004</v>
      </c>
      <c r="G25">
        <v>42490.644</v>
      </c>
      <c r="H25" t="s">
        <v>73</v>
      </c>
      <c r="I25" t="str">
        <f t="shared" si="0"/>
        <v>raven12</v>
      </c>
      <c r="K25" t="s">
        <v>189</v>
      </c>
      <c r="L25" t="str">
        <f t="shared" si="3"/>
        <v>PFD-l150</v>
      </c>
    </row>
    <row r="26" spans="1:12" x14ac:dyDescent="0.25">
      <c r="A26" t="s">
        <v>49</v>
      </c>
      <c r="B26">
        <v>200</v>
      </c>
      <c r="C26">
        <v>76.677999999999997</v>
      </c>
      <c r="D26">
        <v>9853</v>
      </c>
      <c r="E26">
        <v>197075</v>
      </c>
      <c r="F26">
        <v>1.0369999999999999</v>
      </c>
      <c r="G26">
        <v>69146.466</v>
      </c>
      <c r="H26" t="s">
        <v>72</v>
      </c>
      <c r="I26" t="str">
        <f t="shared" si="0"/>
        <v>raven11</v>
      </c>
      <c r="K26" t="s">
        <v>190</v>
      </c>
      <c r="L26" t="str">
        <f t="shared" si="3"/>
        <v>PFD-l200</v>
      </c>
    </row>
  </sheetData>
  <sortState xmlns:xlrd2="http://schemas.microsoft.com/office/spreadsheetml/2017/richdata2" ref="A2:L26">
    <sortCondition ref="A2:A26"/>
    <sortCondition ref="C2:C26"/>
  </sortState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48C8-D4CF-4839-A342-B80E3D988089}">
  <dimension ref="A1:L18"/>
  <sheetViews>
    <sheetView workbookViewId="0">
      <selection activeCell="F32" sqref="F32"/>
    </sheetView>
  </sheetViews>
  <sheetFormatPr defaultRowHeight="15" x14ac:dyDescent="0.25"/>
  <cols>
    <col min="1" max="1" width="22.140625" customWidth="1"/>
    <col min="2" max="2" width="10" bestFit="1" customWidth="1"/>
    <col min="3" max="3" width="11.140625" customWidth="1"/>
    <col min="4" max="4" width="16.28515625" customWidth="1"/>
    <col min="5" max="5" width="16.140625" customWidth="1"/>
    <col min="6" max="6" width="17.42578125" customWidth="1"/>
    <col min="7" max="7" width="15.5703125" customWidth="1"/>
    <col min="8" max="8" width="75.7109375" customWidth="1"/>
    <col min="9" max="9" width="13.5703125" customWidth="1"/>
    <col min="10" max="10" width="11.85546875" customWidth="1"/>
    <col min="11" max="11" width="23.5703125" customWidth="1"/>
  </cols>
  <sheetData>
    <row r="1" spans="1:12" x14ac:dyDescent="0.25">
      <c r="A1" t="s">
        <v>6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92</v>
      </c>
      <c r="L1" t="s">
        <v>93</v>
      </c>
    </row>
    <row r="2" spans="1:12" x14ac:dyDescent="0.25">
      <c r="A2" t="s">
        <v>0</v>
      </c>
      <c r="B2">
        <v>1E-3</v>
      </c>
      <c r="C2">
        <v>4.0110000000000001</v>
      </c>
      <c r="D2">
        <v>444</v>
      </c>
      <c r="E2">
        <v>0</v>
      </c>
      <c r="F2">
        <v>1.0999999999999999E-2</v>
      </c>
      <c r="G2">
        <v>1.5820000000000001</v>
      </c>
      <c r="H2" t="s">
        <v>23</v>
      </c>
      <c r="I2" t="str">
        <f t="shared" ref="I2:I18" si="0">MID(H2,FIND("raven",H2),FIND("/",H2,FIND("raven",H2))-FIND("raven",H2))</f>
        <v>raven8</v>
      </c>
      <c r="K2" t="s">
        <v>121</v>
      </c>
      <c r="L2" t="str">
        <f>_xlfn.CONCAT("CMG-e", TEXT(B2, "0.000000"))</f>
        <v>CMG-e0.001000</v>
      </c>
    </row>
    <row r="3" spans="1:12" x14ac:dyDescent="0.25">
      <c r="A3" t="s">
        <v>0</v>
      </c>
      <c r="B3">
        <v>8.0000000000000004E-4</v>
      </c>
      <c r="C3">
        <v>5.0025000000000004</v>
      </c>
      <c r="D3">
        <v>394</v>
      </c>
      <c r="E3">
        <v>0</v>
      </c>
      <c r="F3">
        <v>8.9999999999999993E-3</v>
      </c>
      <c r="G3">
        <v>1.4059999999999999</v>
      </c>
      <c r="H3" t="s">
        <v>33</v>
      </c>
      <c r="I3" t="str">
        <f t="shared" si="0"/>
        <v>raven1</v>
      </c>
      <c r="K3" t="s">
        <v>122</v>
      </c>
      <c r="L3" t="str">
        <f t="shared" ref="L3:L7" si="1">_xlfn.CONCAT("CMG-e", TEXT(B3, "0.000000"))</f>
        <v>CMG-e0.000800</v>
      </c>
    </row>
    <row r="4" spans="1:12" x14ac:dyDescent="0.25">
      <c r="A4" t="s">
        <v>0</v>
      </c>
      <c r="B4">
        <v>5.0000000000000001E-4</v>
      </c>
      <c r="C4">
        <v>8.0020000000000007</v>
      </c>
      <c r="D4">
        <v>418</v>
      </c>
      <c r="E4">
        <v>0</v>
      </c>
      <c r="F4">
        <v>8.9999999999999993E-3</v>
      </c>
      <c r="G4">
        <v>1.369</v>
      </c>
      <c r="H4" t="s">
        <v>29</v>
      </c>
      <c r="I4" t="str">
        <f t="shared" si="0"/>
        <v>raven8</v>
      </c>
      <c r="K4" t="s">
        <v>123</v>
      </c>
      <c r="L4" t="str">
        <f t="shared" si="1"/>
        <v>CMG-e0.000500</v>
      </c>
    </row>
    <row r="5" spans="1:12" x14ac:dyDescent="0.25">
      <c r="A5" t="s">
        <v>0</v>
      </c>
      <c r="B5">
        <v>2.5000000000000001E-4</v>
      </c>
      <c r="C5">
        <v>16.568999999999999</v>
      </c>
      <c r="D5">
        <v>428</v>
      </c>
      <c r="E5">
        <v>0</v>
      </c>
      <c r="F5">
        <v>2.7E-2</v>
      </c>
      <c r="G5">
        <v>3.9529999999999998</v>
      </c>
      <c r="H5" t="s">
        <v>30</v>
      </c>
      <c r="I5" t="str">
        <f t="shared" si="0"/>
        <v>raven5</v>
      </c>
      <c r="K5" t="s">
        <v>124</v>
      </c>
      <c r="L5" t="str">
        <f t="shared" si="1"/>
        <v>CMG-e0.000250</v>
      </c>
    </row>
    <row r="6" spans="1:12" x14ac:dyDescent="0.25">
      <c r="A6" t="s">
        <v>0</v>
      </c>
      <c r="B6">
        <v>1.25E-4</v>
      </c>
      <c r="C6">
        <v>24.213000000000001</v>
      </c>
      <c r="D6">
        <v>418</v>
      </c>
      <c r="E6">
        <v>0</v>
      </c>
      <c r="F6">
        <v>7.4999999999999997E-2</v>
      </c>
      <c r="G6">
        <v>10.85</v>
      </c>
      <c r="H6" t="s">
        <v>31</v>
      </c>
      <c r="I6" t="str">
        <f t="shared" si="0"/>
        <v>raven3</v>
      </c>
      <c r="K6" t="s">
        <v>125</v>
      </c>
      <c r="L6" t="str">
        <f t="shared" si="1"/>
        <v>CMG-e0.000125</v>
      </c>
    </row>
    <row r="7" spans="1:12" x14ac:dyDescent="0.25">
      <c r="A7" t="s">
        <v>0</v>
      </c>
      <c r="B7">
        <v>6.2500000000000001E-5</v>
      </c>
      <c r="C7">
        <v>34.945999999999998</v>
      </c>
      <c r="D7">
        <v>361</v>
      </c>
      <c r="E7">
        <v>0</v>
      </c>
      <c r="F7">
        <v>9.5000000000000001E-2</v>
      </c>
      <c r="G7">
        <v>13.587</v>
      </c>
      <c r="H7" t="s">
        <v>32</v>
      </c>
      <c r="I7" t="str">
        <f t="shared" si="0"/>
        <v>raven2</v>
      </c>
      <c r="K7" t="s">
        <v>126</v>
      </c>
      <c r="L7" t="str">
        <f t="shared" si="1"/>
        <v>CMG-e0.000063</v>
      </c>
    </row>
    <row r="8" spans="1:12" x14ac:dyDescent="0.25">
      <c r="A8" t="s">
        <v>15</v>
      </c>
      <c r="B8">
        <v>0.05</v>
      </c>
      <c r="C8">
        <v>122.587</v>
      </c>
      <c r="D8">
        <v>4312</v>
      </c>
      <c r="E8">
        <v>3</v>
      </c>
      <c r="F8">
        <v>4.8000000000000001E-2</v>
      </c>
      <c r="G8">
        <v>6.8739999999999997</v>
      </c>
      <c r="H8" t="s">
        <v>32</v>
      </c>
      <c r="I8" t="str">
        <f t="shared" si="0"/>
        <v>raven2</v>
      </c>
      <c r="K8" t="s">
        <v>127</v>
      </c>
      <c r="L8" t="str">
        <f>_xlfn.CONCAT("PCM_HH-logU22-e", B8, "-d0.01-D2000")</f>
        <v>PCM_HH-logU22-e0.05-d0.01-D2000</v>
      </c>
    </row>
    <row r="9" spans="1:12" x14ac:dyDescent="0.25">
      <c r="A9" t="s">
        <v>15</v>
      </c>
      <c r="B9">
        <v>0.02</v>
      </c>
      <c r="C9">
        <v>131.57900000000001</v>
      </c>
      <c r="D9">
        <v>4483</v>
      </c>
      <c r="E9">
        <v>3</v>
      </c>
      <c r="F9">
        <v>3.1E-2</v>
      </c>
      <c r="G9">
        <v>4.5609999999999999</v>
      </c>
      <c r="H9" t="s">
        <v>31</v>
      </c>
      <c r="I9" t="str">
        <f t="shared" si="0"/>
        <v>raven3</v>
      </c>
      <c r="K9" t="s">
        <v>106</v>
      </c>
      <c r="L9" t="str">
        <f t="shared" ref="L9:L12" si="2">_xlfn.CONCAT("PCM_HH-logU22-e", B9, "-d0.01-D2000")</f>
        <v>PCM_HH-logU22-e0.02-d0.01-D2000</v>
      </c>
    </row>
    <row r="10" spans="1:12" x14ac:dyDescent="0.25">
      <c r="A10" t="s">
        <v>15</v>
      </c>
      <c r="B10">
        <v>0.01</v>
      </c>
      <c r="C10">
        <v>142.85</v>
      </c>
      <c r="D10">
        <v>4581</v>
      </c>
      <c r="E10">
        <v>3</v>
      </c>
      <c r="F10">
        <v>8.0000000000000002E-3</v>
      </c>
      <c r="G10">
        <v>1.157</v>
      </c>
      <c r="H10" t="s">
        <v>30</v>
      </c>
      <c r="I10" t="str">
        <f t="shared" si="0"/>
        <v>raven5</v>
      </c>
      <c r="K10" t="s">
        <v>112</v>
      </c>
      <c r="L10" t="str">
        <f t="shared" si="2"/>
        <v>PCM_HH-logU22-e0.01-d0.01-D2000</v>
      </c>
    </row>
    <row r="11" spans="1:12" x14ac:dyDescent="0.25">
      <c r="A11" t="s">
        <v>15</v>
      </c>
      <c r="B11">
        <v>5.0000000000000001E-3</v>
      </c>
      <c r="C11">
        <v>154.375</v>
      </c>
      <c r="D11">
        <v>4669</v>
      </c>
      <c r="E11">
        <v>3</v>
      </c>
      <c r="F11">
        <v>4.0000000000000001E-3</v>
      </c>
      <c r="G11">
        <v>0.69299999999999995</v>
      </c>
      <c r="H11" t="s">
        <v>29</v>
      </c>
      <c r="I11" t="str">
        <f t="shared" si="0"/>
        <v>raven8</v>
      </c>
      <c r="K11" t="s">
        <v>108</v>
      </c>
      <c r="L11" t="str">
        <f t="shared" si="2"/>
        <v>PCM_HH-logU22-e0.005-d0.01-D2000</v>
      </c>
    </row>
    <row r="12" spans="1:12" x14ac:dyDescent="0.25">
      <c r="A12" t="s">
        <v>15</v>
      </c>
      <c r="B12">
        <v>1E-3</v>
      </c>
      <c r="C12">
        <v>192.297</v>
      </c>
      <c r="D12">
        <v>5041</v>
      </c>
      <c r="E12">
        <v>3</v>
      </c>
      <c r="F12">
        <v>3.0000000000000001E-3</v>
      </c>
      <c r="G12">
        <v>0.52700000000000002</v>
      </c>
      <c r="H12" t="s">
        <v>33</v>
      </c>
      <c r="I12" t="str">
        <f t="shared" si="0"/>
        <v>raven1</v>
      </c>
      <c r="K12" t="s">
        <v>128</v>
      </c>
      <c r="L12" t="str">
        <f t="shared" si="2"/>
        <v>PCM_HH-logU22-e0.001-d0.01-D2000</v>
      </c>
    </row>
    <row r="13" spans="1:12" x14ac:dyDescent="0.25">
      <c r="A13" t="s">
        <v>2</v>
      </c>
      <c r="B13">
        <v>10000</v>
      </c>
      <c r="C13">
        <v>2.7839999999999998</v>
      </c>
      <c r="D13">
        <v>112</v>
      </c>
      <c r="E13">
        <v>0</v>
      </c>
      <c r="F13">
        <v>5.0000000000000001E-3</v>
      </c>
      <c r="G13">
        <v>0.80300000000000005</v>
      </c>
      <c r="H13" t="s">
        <v>33</v>
      </c>
      <c r="I13" t="str">
        <f t="shared" si="0"/>
        <v>raven1</v>
      </c>
      <c r="K13" t="s">
        <v>116</v>
      </c>
      <c r="L13" t="str">
        <f>_xlfn.CONCAT("SAMPLING-ss",B13)</f>
        <v>SAMPLING-ss10000</v>
      </c>
    </row>
    <row r="14" spans="1:12" x14ac:dyDescent="0.25">
      <c r="A14" t="s">
        <v>2</v>
      </c>
      <c r="B14">
        <v>20000</v>
      </c>
      <c r="C14">
        <v>5.3849999999999998</v>
      </c>
      <c r="D14">
        <v>113</v>
      </c>
      <c r="E14">
        <v>0</v>
      </c>
      <c r="F14">
        <v>8.9999999999999993E-3</v>
      </c>
      <c r="G14">
        <v>1.393</v>
      </c>
      <c r="H14" t="s">
        <v>32</v>
      </c>
      <c r="I14" t="str">
        <f t="shared" si="0"/>
        <v>raven2</v>
      </c>
      <c r="K14" t="s">
        <v>129</v>
      </c>
      <c r="L14" t="str">
        <f t="shared" ref="L14:L18" si="3">_xlfn.CONCAT("SAMPLING-ss",B14)</f>
        <v>SAMPLING-ss20000</v>
      </c>
    </row>
    <row r="15" spans="1:12" x14ac:dyDescent="0.25">
      <c r="A15" t="s">
        <v>2</v>
      </c>
      <c r="B15">
        <v>50000</v>
      </c>
      <c r="C15">
        <v>12.923</v>
      </c>
      <c r="D15">
        <v>113</v>
      </c>
      <c r="E15">
        <v>0</v>
      </c>
      <c r="F15">
        <v>2.1999999999999999E-2</v>
      </c>
      <c r="G15">
        <v>3.2029999999999998</v>
      </c>
      <c r="H15" t="s">
        <v>31</v>
      </c>
      <c r="I15" t="str">
        <f t="shared" si="0"/>
        <v>raven3</v>
      </c>
      <c r="K15" t="s">
        <v>114</v>
      </c>
      <c r="L15" t="str">
        <f t="shared" si="3"/>
        <v>SAMPLING-ss50000</v>
      </c>
    </row>
    <row r="16" spans="1:12" x14ac:dyDescent="0.25">
      <c r="A16" t="s">
        <v>2</v>
      </c>
      <c r="B16">
        <v>100000</v>
      </c>
      <c r="C16">
        <v>25.233000000000001</v>
      </c>
      <c r="D16">
        <v>116</v>
      </c>
      <c r="E16">
        <v>0</v>
      </c>
      <c r="F16">
        <v>0.04</v>
      </c>
      <c r="G16">
        <v>5</v>
      </c>
      <c r="H16" t="s">
        <v>23</v>
      </c>
      <c r="I16" t="str">
        <f t="shared" si="0"/>
        <v>raven8</v>
      </c>
      <c r="K16" t="s">
        <v>113</v>
      </c>
      <c r="L16" t="str">
        <f t="shared" si="3"/>
        <v>SAMPLING-ss100000</v>
      </c>
    </row>
    <row r="17" spans="1:12" x14ac:dyDescent="0.25">
      <c r="A17" t="s">
        <v>2</v>
      </c>
      <c r="B17">
        <v>200000</v>
      </c>
      <c r="C17">
        <v>49.732999999999997</v>
      </c>
      <c r="D17">
        <v>113</v>
      </c>
      <c r="E17">
        <v>0</v>
      </c>
      <c r="F17">
        <v>0.08</v>
      </c>
      <c r="G17">
        <v>11.507999999999999</v>
      </c>
      <c r="H17" t="s">
        <v>29</v>
      </c>
      <c r="I17" t="str">
        <f t="shared" si="0"/>
        <v>raven8</v>
      </c>
      <c r="K17" t="s">
        <v>115</v>
      </c>
      <c r="L17" t="str">
        <f t="shared" si="3"/>
        <v>SAMPLING-ss200000</v>
      </c>
    </row>
    <row r="18" spans="1:12" x14ac:dyDescent="0.25">
      <c r="A18" t="s">
        <v>2</v>
      </c>
      <c r="B18">
        <v>400000</v>
      </c>
      <c r="C18">
        <v>98.575999999999993</v>
      </c>
      <c r="D18">
        <v>123</v>
      </c>
      <c r="E18">
        <v>0</v>
      </c>
      <c r="F18">
        <v>0.15</v>
      </c>
      <c r="G18">
        <v>21.477</v>
      </c>
      <c r="H18" t="s">
        <v>30</v>
      </c>
      <c r="I18" t="str">
        <f t="shared" si="0"/>
        <v>raven5</v>
      </c>
      <c r="K18" t="s">
        <v>130</v>
      </c>
      <c r="L18" t="str">
        <f t="shared" si="3"/>
        <v>SAMPLING-ss400000</v>
      </c>
    </row>
  </sheetData>
  <sortState xmlns:xlrd2="http://schemas.microsoft.com/office/spreadsheetml/2017/richdata2" ref="A2:J18">
    <sortCondition ref="A2:A18"/>
    <sortCondition ref="C2:C1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3A4F-2908-453B-8A5A-14CE11059B44}">
  <dimension ref="A1:L22"/>
  <sheetViews>
    <sheetView workbookViewId="0">
      <selection activeCell="F11" sqref="F11"/>
    </sheetView>
  </sheetViews>
  <sheetFormatPr defaultRowHeight="15" x14ac:dyDescent="0.25"/>
  <cols>
    <col min="1" max="1" width="25.7109375" customWidth="1"/>
    <col min="3" max="3" width="13.42578125" customWidth="1"/>
    <col min="4" max="4" width="17.7109375" customWidth="1"/>
    <col min="5" max="5" width="16.28515625" customWidth="1"/>
    <col min="6" max="7" width="13.42578125" customWidth="1"/>
    <col min="8" max="8" width="76.7109375" customWidth="1"/>
    <col min="9" max="9" width="13.5703125" customWidth="1"/>
    <col min="10" max="10" width="12.42578125" customWidth="1"/>
    <col min="11" max="11" width="19.140625" customWidth="1"/>
    <col min="12" max="12" width="17.85546875" customWidth="1"/>
  </cols>
  <sheetData>
    <row r="1" spans="1:12" x14ac:dyDescent="0.25">
      <c r="A1" t="s">
        <v>11</v>
      </c>
      <c r="B1" t="s">
        <v>3</v>
      </c>
      <c r="C1" t="s">
        <v>4</v>
      </c>
      <c r="D1" t="s">
        <v>5</v>
      </c>
      <c r="E1" t="s">
        <v>8</v>
      </c>
      <c r="F1" t="s">
        <v>7</v>
      </c>
      <c r="G1" t="s">
        <v>26</v>
      </c>
      <c r="H1" t="s">
        <v>9</v>
      </c>
      <c r="I1" t="s">
        <v>22</v>
      </c>
      <c r="J1" t="s">
        <v>14</v>
      </c>
      <c r="K1" t="s">
        <v>37</v>
      </c>
      <c r="L1" t="s">
        <v>38</v>
      </c>
    </row>
    <row r="2" spans="1:12" x14ac:dyDescent="0.25">
      <c r="A2" t="s">
        <v>12</v>
      </c>
      <c r="B2">
        <v>1E-3</v>
      </c>
      <c r="C2" s="2">
        <v>268.64800000000002</v>
      </c>
      <c r="D2">
        <v>7412</v>
      </c>
      <c r="E2">
        <v>5</v>
      </c>
      <c r="F2">
        <v>2.5000000000000001E-2</v>
      </c>
      <c r="G2">
        <v>3.6150000000000002</v>
      </c>
      <c r="H2" t="s">
        <v>43</v>
      </c>
      <c r="I2" t="str">
        <f t="shared" ref="I2:I22" si="0">MID(H2,FIND("raven",H2),FIND("/",H2,FIND("raven",H2))-FIND("raven",H2))</f>
        <v>raven13</v>
      </c>
      <c r="K2">
        <v>0.99358999999999997</v>
      </c>
      <c r="L2">
        <v>1</v>
      </c>
    </row>
    <row r="3" spans="1:12" x14ac:dyDescent="0.25">
      <c r="A3" t="s">
        <v>44</v>
      </c>
      <c r="B3">
        <v>1E-3</v>
      </c>
      <c r="C3">
        <v>34.459000000000003</v>
      </c>
      <c r="D3">
        <v>4045</v>
      </c>
      <c r="E3">
        <v>2</v>
      </c>
      <c r="F3">
        <v>8.0000000000000002E-3</v>
      </c>
      <c r="G3">
        <v>1.2629999999999999</v>
      </c>
      <c r="H3" t="s">
        <v>45</v>
      </c>
      <c r="I3" t="str">
        <f t="shared" si="0"/>
        <v>raven14</v>
      </c>
      <c r="K3">
        <v>0.99218799999999996</v>
      </c>
      <c r="L3">
        <v>0.81935500000000006</v>
      </c>
    </row>
    <row r="4" spans="1:12" x14ac:dyDescent="0.25">
      <c r="A4" t="s">
        <v>24</v>
      </c>
      <c r="B4">
        <v>1E-3</v>
      </c>
      <c r="C4">
        <v>192.297</v>
      </c>
      <c r="D4">
        <v>5079</v>
      </c>
      <c r="E4">
        <v>3</v>
      </c>
      <c r="F4">
        <v>1.6E-2</v>
      </c>
      <c r="G4">
        <v>2.39</v>
      </c>
      <c r="H4" t="s">
        <v>34</v>
      </c>
      <c r="I4" t="str">
        <f t="shared" si="0"/>
        <v>raven10</v>
      </c>
      <c r="K4">
        <v>0.9</v>
      </c>
      <c r="L4">
        <v>1</v>
      </c>
    </row>
    <row r="5" spans="1:12" x14ac:dyDescent="0.25">
      <c r="A5" t="s">
        <v>24</v>
      </c>
      <c r="B5">
        <v>0.01</v>
      </c>
      <c r="C5" s="2">
        <v>197.114</v>
      </c>
      <c r="D5">
        <v>6396</v>
      </c>
      <c r="E5">
        <v>4</v>
      </c>
      <c r="F5">
        <v>7.6999999999999999E-2</v>
      </c>
      <c r="G5">
        <v>11.125</v>
      </c>
      <c r="H5" t="s">
        <v>46</v>
      </c>
      <c r="I5" t="str">
        <f t="shared" si="0"/>
        <v>raven15</v>
      </c>
      <c r="K5">
        <v>4.8680899999999999E-2</v>
      </c>
      <c r="L5">
        <v>1</v>
      </c>
    </row>
    <row r="6" spans="1:12" x14ac:dyDescent="0.25">
      <c r="A6" t="s">
        <v>24</v>
      </c>
      <c r="B6">
        <v>1E-4</v>
      </c>
      <c r="C6">
        <v>501.01400000000001</v>
      </c>
      <c r="D6">
        <v>5775</v>
      </c>
      <c r="E6">
        <v>4</v>
      </c>
      <c r="F6">
        <v>1.7999999999999999E-2</v>
      </c>
      <c r="G6">
        <v>2.6619999999999999</v>
      </c>
      <c r="H6" t="s">
        <v>35</v>
      </c>
      <c r="I6" t="str">
        <f t="shared" si="0"/>
        <v>raven9</v>
      </c>
      <c r="K6">
        <v>0.93373499999999998</v>
      </c>
      <c r="L6">
        <v>1</v>
      </c>
    </row>
    <row r="7" spans="1:12" x14ac:dyDescent="0.25">
      <c r="A7" t="s">
        <v>24</v>
      </c>
      <c r="B7">
        <v>5.0000000000000002E-5</v>
      </c>
      <c r="C7" s="2">
        <v>844.73800000000006</v>
      </c>
      <c r="D7">
        <v>5849</v>
      </c>
      <c r="E7">
        <v>4</v>
      </c>
      <c r="F7">
        <v>0.02</v>
      </c>
      <c r="G7">
        <v>2.9649999999999999</v>
      </c>
      <c r="H7" t="s">
        <v>41</v>
      </c>
      <c r="I7" t="str">
        <f t="shared" si="0"/>
        <v>raven11</v>
      </c>
      <c r="K7">
        <v>0.85955099999999995</v>
      </c>
      <c r="L7">
        <v>1</v>
      </c>
    </row>
    <row r="8" spans="1:12" x14ac:dyDescent="0.25">
      <c r="A8" t="s">
        <v>24</v>
      </c>
      <c r="B8">
        <v>2.0000000000000002E-5</v>
      </c>
      <c r="C8" s="2">
        <v>1875.605</v>
      </c>
      <c r="D8">
        <v>6116</v>
      </c>
      <c r="E8">
        <v>4</v>
      </c>
      <c r="F8">
        <v>0.21</v>
      </c>
      <c r="G8">
        <v>3.0750000000000002</v>
      </c>
      <c r="H8" t="s">
        <v>42</v>
      </c>
      <c r="I8" t="str">
        <f t="shared" si="0"/>
        <v>raven12</v>
      </c>
      <c r="K8">
        <v>0.89080499999999996</v>
      </c>
      <c r="L8">
        <v>1</v>
      </c>
    </row>
    <row r="9" spans="1:12" x14ac:dyDescent="0.25">
      <c r="A9" t="s">
        <v>24</v>
      </c>
      <c r="B9">
        <v>1.0000000000000001E-5</v>
      </c>
      <c r="C9">
        <v>3594.1819999999998</v>
      </c>
      <c r="D9">
        <v>6325</v>
      </c>
      <c r="E9">
        <v>4</v>
      </c>
      <c r="F9">
        <v>2.1000000000000001E-2</v>
      </c>
      <c r="G9">
        <v>3.1240000000000001</v>
      </c>
      <c r="H9" t="s">
        <v>36</v>
      </c>
      <c r="I9" t="str">
        <f t="shared" si="0"/>
        <v>raven11</v>
      </c>
      <c r="K9">
        <v>0.89080499999999996</v>
      </c>
      <c r="L9">
        <v>1</v>
      </c>
    </row>
    <row r="10" spans="1:12" x14ac:dyDescent="0.25">
      <c r="A10" t="s">
        <v>47</v>
      </c>
      <c r="B10">
        <v>1E-3</v>
      </c>
      <c r="C10" s="2">
        <v>260.13799999999998</v>
      </c>
      <c r="D10">
        <v>8261</v>
      </c>
      <c r="E10">
        <v>6</v>
      </c>
      <c r="F10">
        <v>1.7000000000000001E-2</v>
      </c>
      <c r="G10">
        <v>2.46</v>
      </c>
      <c r="H10" t="s">
        <v>48</v>
      </c>
      <c r="I10" t="str">
        <f t="shared" si="0"/>
        <v>raven16</v>
      </c>
      <c r="K10">
        <v>0.99358999999999997</v>
      </c>
      <c r="L10">
        <v>1</v>
      </c>
    </row>
    <row r="11" spans="1:12" x14ac:dyDescent="0.25">
      <c r="A11" t="s">
        <v>25</v>
      </c>
      <c r="B11">
        <v>50000</v>
      </c>
      <c r="C11" s="2">
        <v>67.143000000000001</v>
      </c>
      <c r="D11">
        <v>1036</v>
      </c>
      <c r="E11">
        <v>0</v>
      </c>
      <c r="F11">
        <v>2.17</v>
      </c>
      <c r="G11">
        <v>310</v>
      </c>
      <c r="H11" t="s">
        <v>41</v>
      </c>
      <c r="I11" t="str">
        <f t="shared" si="0"/>
        <v>raven11</v>
      </c>
      <c r="K11">
        <v>0.94936699999999996</v>
      </c>
      <c r="L11">
        <v>0.98039200000000004</v>
      </c>
    </row>
    <row r="12" spans="1:12" x14ac:dyDescent="0.25">
      <c r="A12" t="s">
        <v>25</v>
      </c>
      <c r="B12">
        <v>100000</v>
      </c>
      <c r="C12" s="2">
        <v>134.28200000000001</v>
      </c>
      <c r="D12">
        <v>1095</v>
      </c>
      <c r="E12">
        <v>0</v>
      </c>
      <c r="F12">
        <v>5.5839999999999996</v>
      </c>
      <c r="G12">
        <v>797</v>
      </c>
      <c r="H12" t="s">
        <v>42</v>
      </c>
      <c r="I12" t="str">
        <f t="shared" si="0"/>
        <v>raven12</v>
      </c>
      <c r="K12">
        <v>0.96794899999999995</v>
      </c>
      <c r="L12">
        <v>0.974194</v>
      </c>
    </row>
    <row r="13" spans="1:12" x14ac:dyDescent="0.25">
      <c r="A13" t="s">
        <v>25</v>
      </c>
      <c r="B13">
        <v>500000</v>
      </c>
      <c r="C13" s="2">
        <v>671.39099999999996</v>
      </c>
      <c r="D13">
        <v>893</v>
      </c>
      <c r="E13">
        <v>0</v>
      </c>
      <c r="F13">
        <v>21.213999999999999</v>
      </c>
      <c r="G13">
        <v>3030.6109999999999</v>
      </c>
      <c r="H13" t="s">
        <v>46</v>
      </c>
      <c r="I13" t="str">
        <f t="shared" si="0"/>
        <v>raven15</v>
      </c>
      <c r="K13">
        <v>0.987097</v>
      </c>
      <c r="L13">
        <v>0.987097</v>
      </c>
    </row>
    <row r="14" spans="1:12" x14ac:dyDescent="0.25">
      <c r="A14" t="s">
        <v>25</v>
      </c>
      <c r="B14">
        <v>1000000</v>
      </c>
      <c r="C14" s="2">
        <v>1281.7429999999999</v>
      </c>
      <c r="D14">
        <v>1159</v>
      </c>
      <c r="E14">
        <v>0</v>
      </c>
      <c r="F14">
        <v>71</v>
      </c>
      <c r="G14">
        <v>10279</v>
      </c>
      <c r="H14" t="s">
        <v>43</v>
      </c>
      <c r="I14" t="str">
        <f t="shared" si="0"/>
        <v>raven13</v>
      </c>
      <c r="K14">
        <v>0.99354799999999999</v>
      </c>
      <c r="L14">
        <v>0.99354799999999999</v>
      </c>
    </row>
    <row r="15" spans="1:12" x14ac:dyDescent="0.25">
      <c r="A15" t="s">
        <v>25</v>
      </c>
      <c r="B15">
        <v>2000000</v>
      </c>
      <c r="C15" s="2">
        <v>2563.4810000000002</v>
      </c>
      <c r="D15">
        <v>1021</v>
      </c>
      <c r="E15">
        <v>0</v>
      </c>
      <c r="F15">
        <v>193</v>
      </c>
      <c r="G15">
        <v>27673</v>
      </c>
      <c r="H15" t="s">
        <v>45</v>
      </c>
      <c r="I15" t="str">
        <f t="shared" si="0"/>
        <v>raven14</v>
      </c>
      <c r="K15">
        <v>1</v>
      </c>
      <c r="L15">
        <v>0.99354799999999999</v>
      </c>
    </row>
    <row r="16" spans="1:12" x14ac:dyDescent="0.25">
      <c r="A16" t="s">
        <v>28</v>
      </c>
      <c r="B16">
        <v>1E-3</v>
      </c>
      <c r="C16">
        <v>1108.1969999999999</v>
      </c>
      <c r="D16">
        <v>846</v>
      </c>
      <c r="E16">
        <v>0</v>
      </c>
      <c r="F16">
        <v>6.7000000000000004E-2</v>
      </c>
      <c r="G16">
        <v>9.5779999999999994</v>
      </c>
      <c r="H16" t="s">
        <v>34</v>
      </c>
      <c r="I16" t="str">
        <f t="shared" si="0"/>
        <v>raven10</v>
      </c>
      <c r="K16">
        <v>0.45671600000000001</v>
      </c>
      <c r="L16">
        <v>1</v>
      </c>
    </row>
    <row r="17" spans="1:12" x14ac:dyDescent="0.25">
      <c r="A17" t="s">
        <v>28</v>
      </c>
      <c r="B17">
        <v>8.0000000000000004E-4</v>
      </c>
      <c r="C17">
        <v>1453.3240000000001</v>
      </c>
      <c r="D17">
        <v>822</v>
      </c>
      <c r="E17">
        <v>0</v>
      </c>
      <c r="F17">
        <v>8.7999999999999995E-2</v>
      </c>
      <c r="G17">
        <v>12.676</v>
      </c>
      <c r="H17" t="s">
        <v>35</v>
      </c>
      <c r="I17" t="str">
        <f t="shared" si="0"/>
        <v>raven9</v>
      </c>
      <c r="K17">
        <v>0.55755399999999999</v>
      </c>
      <c r="L17">
        <v>1</v>
      </c>
    </row>
    <row r="18" spans="1:12" x14ac:dyDescent="0.25">
      <c r="A18" t="s">
        <v>28</v>
      </c>
      <c r="B18">
        <v>5.9999999999999995E-4</v>
      </c>
      <c r="C18">
        <v>1954.742</v>
      </c>
      <c r="D18">
        <v>947</v>
      </c>
      <c r="E18">
        <v>0</v>
      </c>
      <c r="F18">
        <v>0.14499999999999999</v>
      </c>
      <c r="G18">
        <v>20.722000000000001</v>
      </c>
      <c r="H18" t="s">
        <v>36</v>
      </c>
      <c r="I18" t="str">
        <f t="shared" si="0"/>
        <v>raven11</v>
      </c>
      <c r="K18">
        <v>0.63785999999999998</v>
      </c>
      <c r="L18">
        <v>1</v>
      </c>
    </row>
    <row r="19" spans="1:12" x14ac:dyDescent="0.25">
      <c r="A19" t="s">
        <v>28</v>
      </c>
      <c r="B19">
        <v>4.0000000000000002E-4</v>
      </c>
      <c r="C19" s="2">
        <v>2801.5720000000001</v>
      </c>
      <c r="D19">
        <v>1025</v>
      </c>
      <c r="E19">
        <v>0</v>
      </c>
      <c r="F19">
        <v>0.18</v>
      </c>
      <c r="G19">
        <v>25.776</v>
      </c>
      <c r="H19" t="s">
        <v>41</v>
      </c>
      <c r="I19" t="str">
        <f t="shared" si="0"/>
        <v>raven11</v>
      </c>
      <c r="K19">
        <v>0.72857099999999997</v>
      </c>
      <c r="L19">
        <v>1</v>
      </c>
    </row>
    <row r="20" spans="1:12" x14ac:dyDescent="0.25">
      <c r="A20" t="s">
        <v>28</v>
      </c>
      <c r="B20">
        <v>2.0000000000000001E-4</v>
      </c>
      <c r="C20" s="2">
        <v>4339.7460000000001</v>
      </c>
      <c r="D20">
        <v>1028</v>
      </c>
      <c r="E20">
        <v>0</v>
      </c>
      <c r="F20">
        <v>0.29199999999999998</v>
      </c>
      <c r="G20">
        <v>41.744</v>
      </c>
      <c r="H20" t="s">
        <v>42</v>
      </c>
      <c r="I20" t="str">
        <f t="shared" si="0"/>
        <v>raven12</v>
      </c>
      <c r="K20">
        <v>0.81578899999999999</v>
      </c>
      <c r="L20">
        <v>1</v>
      </c>
    </row>
    <row r="21" spans="1:12" x14ac:dyDescent="0.25">
      <c r="A21" t="s">
        <v>28</v>
      </c>
      <c r="B21">
        <v>1E-4</v>
      </c>
      <c r="C21" s="2">
        <v>6393.192</v>
      </c>
      <c r="D21">
        <v>961</v>
      </c>
      <c r="E21">
        <v>0</v>
      </c>
      <c r="F21">
        <v>0.37</v>
      </c>
      <c r="G21">
        <v>52.997</v>
      </c>
      <c r="H21" t="s">
        <v>43</v>
      </c>
      <c r="I21" t="str">
        <f t="shared" si="0"/>
        <v>raven13</v>
      </c>
      <c r="K21">
        <v>0.93939399999999995</v>
      </c>
      <c r="L21">
        <v>1</v>
      </c>
    </row>
    <row r="22" spans="1:12" x14ac:dyDescent="0.25">
      <c r="A22" t="s">
        <v>28</v>
      </c>
      <c r="B22">
        <v>5.0000000000000002E-5</v>
      </c>
      <c r="C22" s="2">
        <v>9216.8510000000006</v>
      </c>
      <c r="D22">
        <v>811</v>
      </c>
      <c r="E22">
        <v>0</v>
      </c>
      <c r="F22">
        <v>0.44600000000000001</v>
      </c>
      <c r="G22">
        <v>63.774999999999999</v>
      </c>
      <c r="H22" t="s">
        <v>45</v>
      </c>
      <c r="I22" t="str">
        <f t="shared" si="0"/>
        <v>raven14</v>
      </c>
      <c r="K22">
        <v>0.97484300000000002</v>
      </c>
      <c r="L22">
        <v>1</v>
      </c>
    </row>
  </sheetData>
  <sortState xmlns:xlrd2="http://schemas.microsoft.com/office/spreadsheetml/2017/richdata2" ref="A2:L22">
    <sortCondition ref="A2:A22"/>
    <sortCondition ref="C2:C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HH-client-id-all-attp</vt:lpstr>
      <vt:lpstr>HH-client-id-all-bitp</vt:lpstr>
      <vt:lpstr>HH-object-id-all-attp-0.01</vt:lpstr>
      <vt:lpstr>HH-object-id-all-bitp-0.01</vt:lpstr>
      <vt:lpstr>MS-small-attp</vt:lpstr>
      <vt:lpstr>MS-med-attp</vt:lpstr>
      <vt:lpstr>MS-big-attp</vt:lpstr>
      <vt:lpstr>HH-object-id-all-attp-0.001 DU</vt:lpstr>
      <vt:lpstr>HH-object-id-all-bitp-0.001 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Zhuoyue Zhao</dc:creator>
  <cp:lastModifiedBy>Zhuoyue Zhao</cp:lastModifiedBy>
  <dcterms:created xsi:type="dcterms:W3CDTF">2015-06-05T18:17:20Z</dcterms:created>
  <dcterms:modified xsi:type="dcterms:W3CDTF">2020-07-06T22:29:06Z</dcterms:modified>
</cp:coreProperties>
</file>