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2015Final\record\"/>
    </mc:Choice>
  </mc:AlternateContent>
  <bookViews>
    <workbookView xWindow="0" yWindow="0" windowWidth="29070" windowHeight="15870"/>
  </bookViews>
  <sheets>
    <sheet name="text1" sheetId="1" r:id="rId1"/>
    <sheet name="数据处理" sheetId="2" r:id="rId2"/>
  </sheets>
  <calcPr calcId="162913"/>
</workbook>
</file>

<file path=xl/calcChain.xml><?xml version="1.0" encoding="utf-8"?>
<calcChain xmlns="http://schemas.openxmlformats.org/spreadsheetml/2006/main">
  <c r="N24" i="1" l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O23" i="1"/>
  <c r="P23" i="1"/>
  <c r="N23" i="1"/>
  <c r="M16" i="2"/>
  <c r="N16" i="2"/>
  <c r="M17" i="2"/>
  <c r="N17" i="2"/>
  <c r="M18" i="2"/>
  <c r="N18" i="2"/>
  <c r="N15" i="2"/>
  <c r="M15" i="2"/>
  <c r="R24" i="1"/>
  <c r="R25" i="1"/>
  <c r="R26" i="1"/>
  <c r="R27" i="1"/>
  <c r="R28" i="1"/>
  <c r="R29" i="1"/>
  <c r="R30" i="1"/>
  <c r="R31" i="1"/>
  <c r="R23" i="1"/>
  <c r="Q24" i="1"/>
  <c r="Q25" i="1"/>
  <c r="Q26" i="1"/>
  <c r="Q27" i="1"/>
  <c r="Q28" i="1"/>
  <c r="Q29" i="1"/>
  <c r="Q30" i="1"/>
  <c r="Q31" i="1"/>
  <c r="Q23" i="1"/>
  <c r="M24" i="1"/>
  <c r="M25" i="1"/>
  <c r="M26" i="1"/>
  <c r="M27" i="1"/>
  <c r="M28" i="1"/>
  <c r="M29" i="1"/>
  <c r="M30" i="1"/>
  <c r="M31" i="1"/>
  <c r="M23" i="1"/>
  <c r="L23" i="1"/>
  <c r="L24" i="1"/>
  <c r="L25" i="1"/>
  <c r="L26" i="1"/>
  <c r="L27" i="1"/>
  <c r="L28" i="1"/>
  <c r="L29" i="1"/>
  <c r="L30" i="1"/>
  <c r="L31" i="1"/>
  <c r="K24" i="1"/>
  <c r="K25" i="1"/>
  <c r="K26" i="1"/>
  <c r="K27" i="1"/>
  <c r="K28" i="1"/>
  <c r="K29" i="1"/>
  <c r="K30" i="1"/>
  <c r="K31" i="1"/>
  <c r="K23" i="1"/>
  <c r="H16" i="2"/>
  <c r="H17" i="2"/>
  <c r="H18" i="2"/>
  <c r="H15" i="2"/>
  <c r="K23" i="2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E2" i="2"/>
  <c r="E3" i="2"/>
  <c r="E4" i="2"/>
  <c r="E5" i="2"/>
  <c r="E6" i="2"/>
  <c r="E7" i="2"/>
  <c r="E8" i="2"/>
  <c r="E9" i="2"/>
  <c r="E1" i="2"/>
  <c r="C34" i="1" l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F37" i="1" s="1"/>
  <c r="C39" i="1"/>
  <c r="D39" i="1"/>
  <c r="E39" i="1"/>
  <c r="C40" i="1"/>
  <c r="D40" i="1"/>
  <c r="E40" i="1"/>
  <c r="C41" i="1"/>
  <c r="D41" i="1"/>
  <c r="E41" i="1"/>
  <c r="C42" i="1"/>
  <c r="D42" i="1"/>
  <c r="E42" i="1"/>
  <c r="B35" i="1"/>
  <c r="B36" i="1"/>
  <c r="G35" i="1" s="1"/>
  <c r="B37" i="1"/>
  <c r="B38" i="1"/>
  <c r="B39" i="1"/>
  <c r="B40" i="1"/>
  <c r="B41" i="1"/>
  <c r="B42" i="1"/>
  <c r="B34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L40" i="1"/>
  <c r="M40" i="1"/>
  <c r="K40" i="1"/>
  <c r="G39" i="1" l="1"/>
  <c r="G38" i="1"/>
  <c r="F39" i="1"/>
  <c r="G41" i="1"/>
  <c r="G40" i="1"/>
  <c r="F36" i="1"/>
  <c r="F41" i="1"/>
  <c r="F38" i="1"/>
  <c r="G34" i="1"/>
  <c r="F35" i="1"/>
  <c r="F40" i="1"/>
  <c r="G37" i="1"/>
  <c r="G36" i="1"/>
  <c r="F34" i="1"/>
</calcChain>
</file>

<file path=xl/sharedStrings.xml><?xml version="1.0" encoding="utf-8"?>
<sst xmlns="http://schemas.openxmlformats.org/spreadsheetml/2006/main" count="56" uniqueCount="53">
  <si>
    <t>Timestamp:</t>
  </si>
  <si>
    <t>A:</t>
  </si>
  <si>
    <t>ChangeLanduse:</t>
  </si>
  <si>
    <t>Imitationf:</t>
  </si>
  <si>
    <t>Imitationl:</t>
  </si>
  <si>
    <t>InitFarmerLocal:</t>
  </si>
  <si>
    <t>InitLandLocValue:</t>
  </si>
  <si>
    <t>InitLanduse:</t>
  </si>
  <si>
    <t>Innovation:</t>
  </si>
  <si>
    <t>InterestCountry:</t>
  </si>
  <si>
    <t>Q1:</t>
  </si>
  <si>
    <t>Q2:</t>
  </si>
  <si>
    <t>Q3:</t>
  </si>
  <si>
    <t>Q4:</t>
  </si>
  <si>
    <t>Rationalra:</t>
  </si>
  <si>
    <t>T1:</t>
  </si>
  <si>
    <t>T2:</t>
  </si>
  <si>
    <t>T3:</t>
  </si>
  <si>
    <t>T4:</t>
  </si>
  <si>
    <t>tick</t>
  </si>
  <si>
    <t>W</t>
  </si>
  <si>
    <t>year</t>
  </si>
  <si>
    <t>vegetable</t>
  </si>
  <si>
    <t>greenhouse</t>
  </si>
  <si>
    <t>lawn</t>
  </si>
  <si>
    <t>crop</t>
  </si>
  <si>
    <t>fertilizer cost</t>
  </si>
  <si>
    <t>water cost</t>
  </si>
  <si>
    <t>lawn_change</t>
  </si>
  <si>
    <t>crop_change</t>
  </si>
  <si>
    <t>total</t>
  </si>
  <si>
    <t>captial intensity</t>
  </si>
  <si>
    <t>labor intensity</t>
  </si>
  <si>
    <t>output intensity</t>
  </si>
  <si>
    <t>Regional Intensity pattern</t>
  </si>
  <si>
    <r>
      <t>input(cost) value(</t>
    </r>
    <r>
      <rPr>
        <b/>
        <sz val="7"/>
        <color theme="1"/>
        <rFont val="宋体"/>
        <charset val="134"/>
      </rPr>
      <t>￥</t>
    </r>
    <r>
      <rPr>
        <b/>
        <vertAlign val="subscript"/>
        <sz val="7"/>
        <color theme="1"/>
        <rFont val="Times New Roman"/>
        <family val="1"/>
      </rPr>
      <t>1</t>
    </r>
    <r>
      <rPr>
        <b/>
        <sz val="7"/>
        <color theme="1"/>
        <rFont val="Times New Roman"/>
        <family val="1"/>
      </rPr>
      <t>/mu</t>
    </r>
    <r>
      <rPr>
        <b/>
        <vertAlign val="subscript"/>
        <sz val="7"/>
        <color theme="1"/>
        <rFont val="Times New Roman"/>
        <family val="1"/>
      </rPr>
      <t>2</t>
    </r>
    <r>
      <rPr>
        <b/>
        <sz val="7"/>
        <color theme="1"/>
        <rFont val="Times New Roman"/>
        <family val="1"/>
      </rPr>
      <t>)</t>
    </r>
  </si>
  <si>
    <r>
      <t>output value(</t>
    </r>
    <r>
      <rPr>
        <b/>
        <sz val="7"/>
        <color theme="1"/>
        <rFont val="宋体"/>
        <charset val="134"/>
      </rPr>
      <t>￥</t>
    </r>
    <r>
      <rPr>
        <b/>
        <sz val="7"/>
        <color theme="1"/>
        <rFont val="Times New Roman"/>
        <family val="1"/>
      </rPr>
      <t>/mu)</t>
    </r>
  </si>
  <si>
    <t>Seed</t>
  </si>
  <si>
    <t>Water</t>
  </si>
  <si>
    <t>Fertilizer</t>
  </si>
  <si>
    <t>Pesticides</t>
  </si>
  <si>
    <t>Labor</t>
  </si>
  <si>
    <t>Others</t>
  </si>
  <si>
    <t>Type</t>
  </si>
  <si>
    <t>Value</t>
  </si>
  <si>
    <t>Crop</t>
  </si>
  <si>
    <t>Wheat/maize</t>
  </si>
  <si>
    <t>Vegetable</t>
  </si>
  <si>
    <t>Greenhouse</t>
  </si>
  <si>
    <t>Lawn</t>
  </si>
  <si>
    <t>captial intensity change</t>
  </si>
  <si>
    <t>labor intensity change</t>
  </si>
  <si>
    <t>output intensity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</si>
</sst>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7"/>
      <color theme="1"/>
      <name val="Times New Roman"/>
      <family val="1"/>
    </font>
    <font>
      <b/>
      <sz val="7"/>
      <color theme="1"/>
      <name val="宋体"/>
      <charset val="134"/>
    </font>
    <font>
      <b/>
      <vertAlign val="subscript"/>
      <sz val="7"/>
      <color theme="1"/>
      <name val="Times New Roman"/>
      <family val="1"/>
    </font>
    <font>
      <sz val="7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2" fontId="0" fillId="0" borderId="0" xfId="0" applyNumberFormat="1"/>
    <xf numFmtId="0" fontId="0" fillId="34" borderId="0" xfId="0" applyFill="1"/>
    <xf numFmtId="0" fontId="18" fillId="0" borderId="0" xfId="0" applyFont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5914675634603"/>
          <c:y val="4.656084656084656E-2"/>
          <c:w val="0.77814053139716977"/>
          <c:h val="0.75755163937841086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text1!$E$22</c:f>
              <c:strCache>
                <c:ptCount val="1"/>
                <c:pt idx="0">
                  <c:v>lawn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text1!$E$23:$E$31</c:f>
              <c:numCache>
                <c:formatCode>General</c:formatCode>
                <c:ptCount val="9"/>
                <c:pt idx="0">
                  <c:v>7966.2</c:v>
                </c:pt>
                <c:pt idx="1">
                  <c:v>9184.7999999999993</c:v>
                </c:pt>
                <c:pt idx="2">
                  <c:v>12039</c:v>
                </c:pt>
                <c:pt idx="3">
                  <c:v>13911</c:v>
                </c:pt>
                <c:pt idx="4">
                  <c:v>16516.8</c:v>
                </c:pt>
                <c:pt idx="5">
                  <c:v>19716.599999999999</c:v>
                </c:pt>
                <c:pt idx="6">
                  <c:v>19716.599999999999</c:v>
                </c:pt>
                <c:pt idx="7">
                  <c:v>23484.6</c:v>
                </c:pt>
                <c:pt idx="8">
                  <c:v>32632.799999999901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C-45B5-9DE5-CEADEEC799A9}"/>
            </c:ext>
          </c:extLst>
        </c:ser>
        <c:ser>
          <c:idx val="1"/>
          <c:order val="2"/>
          <c:tx>
            <c:strRef>
              <c:f>text1!$C$22</c:f>
              <c:strCache>
                <c:ptCount val="1"/>
                <c:pt idx="0">
                  <c:v>vegetable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text1!$C$23:$C$31</c:f>
              <c:numCache>
                <c:formatCode>General</c:formatCode>
                <c:ptCount val="9"/>
                <c:pt idx="0">
                  <c:v>5213.3999999999896</c:v>
                </c:pt>
                <c:pt idx="1">
                  <c:v>5005.1999999999898</c:v>
                </c:pt>
                <c:pt idx="2">
                  <c:v>5116.7999999999902</c:v>
                </c:pt>
                <c:pt idx="3">
                  <c:v>5516.4</c:v>
                </c:pt>
                <c:pt idx="4">
                  <c:v>6028.8</c:v>
                </c:pt>
                <c:pt idx="5">
                  <c:v>6606.6</c:v>
                </c:pt>
                <c:pt idx="6">
                  <c:v>6606.6</c:v>
                </c:pt>
                <c:pt idx="7">
                  <c:v>7344</c:v>
                </c:pt>
                <c:pt idx="8">
                  <c:v>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C-45B5-9DE5-CEADEEC799A9}"/>
            </c:ext>
          </c:extLst>
        </c:ser>
        <c:ser>
          <c:idx val="2"/>
          <c:order val="3"/>
          <c:tx>
            <c:strRef>
              <c:f>text1!$D$22</c:f>
              <c:strCache>
                <c:ptCount val="1"/>
                <c:pt idx="0">
                  <c:v>greenhouse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text1!$D$23:$D$31</c:f>
              <c:numCache>
                <c:formatCode>General</c:formatCode>
                <c:ptCount val="9"/>
                <c:pt idx="0">
                  <c:v>2922</c:v>
                </c:pt>
                <c:pt idx="1">
                  <c:v>2781.6</c:v>
                </c:pt>
                <c:pt idx="2">
                  <c:v>2541</c:v>
                </c:pt>
                <c:pt idx="3">
                  <c:v>2455.8000000000002</c:v>
                </c:pt>
                <c:pt idx="4">
                  <c:v>2274.6</c:v>
                </c:pt>
                <c:pt idx="5">
                  <c:v>2150.4</c:v>
                </c:pt>
                <c:pt idx="6">
                  <c:v>2150.4</c:v>
                </c:pt>
                <c:pt idx="7">
                  <c:v>2076</c:v>
                </c:pt>
                <c:pt idx="8">
                  <c:v>1953.6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C-45B5-9DE5-CEADEEC7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11326720"/>
        <c:axId val="1311327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text1!$B$22</c15:sqref>
                        </c15:formulaRef>
                      </c:ext>
                    </c:extLst>
                    <c:strCache>
                      <c:ptCount val="1"/>
                      <c:pt idx="0">
                        <c:v>crop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text1!$G$23:$G$31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text1!$B$23:$B$31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340286.55</c:v>
                      </c:pt>
                      <c:pt idx="1">
                        <c:v>339416.55</c:v>
                      </c:pt>
                      <c:pt idx="2">
                        <c:v>336691.35</c:v>
                      </c:pt>
                      <c:pt idx="3">
                        <c:v>334504.94999999995</c:v>
                      </c:pt>
                      <c:pt idx="4">
                        <c:v>331567.95</c:v>
                      </c:pt>
                      <c:pt idx="5">
                        <c:v>327914.55</c:v>
                      </c:pt>
                      <c:pt idx="6">
                        <c:v>327914.55</c:v>
                      </c:pt>
                      <c:pt idx="7">
                        <c:v>323483.55</c:v>
                      </c:pt>
                      <c:pt idx="8">
                        <c:v>312345.75000000012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FC-45B5-9DE5-CEADEEC799A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text1!$B$22</c:f>
              <c:strCache>
                <c:ptCount val="1"/>
                <c:pt idx="0">
                  <c:v>crop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text1!$B$23:$B$31</c:f>
              <c:numCache>
                <c:formatCode>General</c:formatCode>
                <c:ptCount val="9"/>
                <c:pt idx="0">
                  <c:v>340286.55</c:v>
                </c:pt>
                <c:pt idx="1">
                  <c:v>339416.55</c:v>
                </c:pt>
                <c:pt idx="2">
                  <c:v>336691.35</c:v>
                </c:pt>
                <c:pt idx="3">
                  <c:v>334504.94999999995</c:v>
                </c:pt>
                <c:pt idx="4">
                  <c:v>331567.95</c:v>
                </c:pt>
                <c:pt idx="5">
                  <c:v>327914.55</c:v>
                </c:pt>
                <c:pt idx="6">
                  <c:v>327914.55</c:v>
                </c:pt>
                <c:pt idx="7">
                  <c:v>323483.55</c:v>
                </c:pt>
                <c:pt idx="8">
                  <c:v>312345.75000000012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5B5-9DE5-CEADEEC7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3680"/>
        <c:axId val="1132006176"/>
      </c:lineChart>
      <c:catAx>
        <c:axId val="13113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predict year(α=0.3)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9.4666652050848843E-2"/>
              <c:y val="0.88960779902512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27968"/>
        <c:crosses val="autoZero"/>
        <c:auto val="1"/>
        <c:lblAlgn val="ctr"/>
        <c:lblOffset val="100"/>
        <c:noMultiLvlLbl val="0"/>
      </c:catAx>
      <c:valAx>
        <c:axId val="131132796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 area of un-crop(ha)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26720"/>
        <c:crosses val="autoZero"/>
        <c:crossBetween val="between"/>
      </c:valAx>
      <c:valAx>
        <c:axId val="11320061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 area of crop(ha) </a:t>
                </a:r>
              </a:p>
            </c:rich>
          </c:tx>
          <c:layout>
            <c:manualLayout>
              <c:xMode val="edge"/>
              <c:yMode val="edge"/>
              <c:x val="0.95368256342707292"/>
              <c:y val="0.22465958421863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03680"/>
        <c:crosses val="max"/>
        <c:crossBetween val="between"/>
      </c:valAx>
      <c:catAx>
        <c:axId val="113200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3200617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59242937865536"/>
          <c:y val="0.88624288630587833"/>
          <c:w val="0.49197722834997248"/>
          <c:h val="7.1429071366079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0227514759504"/>
          <c:y val="5.3724074384576694E-2"/>
          <c:w val="0.69144520106648422"/>
          <c:h val="0.73978781105739133"/>
        </c:manualLayout>
      </c:layout>
      <c:lineChart>
        <c:grouping val="standard"/>
        <c:varyColors val="0"/>
        <c:ser>
          <c:idx val="2"/>
          <c:order val="1"/>
          <c:tx>
            <c:strRef>
              <c:f>text1!$I$22</c:f>
              <c:strCache>
                <c:ptCount val="1"/>
                <c:pt idx="0">
                  <c:v>water cost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text1!$I$23:$I$31</c:f>
              <c:numCache>
                <c:formatCode>0.00</c:formatCode>
                <c:ptCount val="9"/>
                <c:pt idx="0">
                  <c:v>39427.023450000001</c:v>
                </c:pt>
                <c:pt idx="1">
                  <c:v>39917.478450000002</c:v>
                </c:pt>
                <c:pt idx="2">
                  <c:v>41037.868649999997</c:v>
                </c:pt>
                <c:pt idx="3">
                  <c:v>41765.875049999995</c:v>
                </c:pt>
                <c:pt idx="4">
                  <c:v>42761.617050000001</c:v>
                </c:pt>
                <c:pt idx="5">
                  <c:v>44023.935449999997</c:v>
                </c:pt>
                <c:pt idx="6">
                  <c:v>44023.935449999997</c:v>
                </c:pt>
                <c:pt idx="7">
                  <c:v>45529.986449999997</c:v>
                </c:pt>
                <c:pt idx="8">
                  <c:v>49175.06924999995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2-46BA-9F3F-D03E2FED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473801600"/>
        <c:axId val="1592276496"/>
      </c:lineChart>
      <c:lineChart>
        <c:grouping val="standard"/>
        <c:varyColors val="0"/>
        <c:ser>
          <c:idx val="1"/>
          <c:order val="0"/>
          <c:tx>
            <c:strRef>
              <c:f>text1!$H$22</c:f>
              <c:strCache>
                <c:ptCount val="1"/>
                <c:pt idx="0">
                  <c:v>fertilizer cost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text1!$H$23:$H$31</c:f>
              <c:numCache>
                <c:formatCode>0.00</c:formatCode>
                <c:ptCount val="9"/>
                <c:pt idx="0">
                  <c:v>181881.05512500001</c:v>
                </c:pt>
                <c:pt idx="1">
                  <c:v>181789.87612500001</c:v>
                </c:pt>
                <c:pt idx="2">
                  <c:v>182029.21312499998</c:v>
                </c:pt>
                <c:pt idx="3">
                  <c:v>182465.08312499998</c:v>
                </c:pt>
                <c:pt idx="4">
                  <c:v>182964.98362499999</c:v>
                </c:pt>
                <c:pt idx="5">
                  <c:v>183678.94912500001</c:v>
                </c:pt>
                <c:pt idx="6">
                  <c:v>183678.94912500001</c:v>
                </c:pt>
                <c:pt idx="7">
                  <c:v>184646.06662500001</c:v>
                </c:pt>
                <c:pt idx="8">
                  <c:v>187251.48112499999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2-46BA-9F3F-D03E2FED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419780736"/>
        <c:axId val="1419782816"/>
      </c:lineChart>
      <c:catAx>
        <c:axId val="14738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 year(α=0.3)</a:t>
                </a:r>
              </a:p>
            </c:rich>
          </c:tx>
          <c:layout>
            <c:manualLayout>
              <c:xMode val="edge"/>
              <c:yMode val="edge"/>
              <c:x val="0.19858658593954298"/>
              <c:y val="0.88554733948538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76496"/>
        <c:crosses val="autoZero"/>
        <c:auto val="1"/>
        <c:lblAlgn val="ctr"/>
        <c:lblOffset val="100"/>
        <c:noMultiLvlLbl val="0"/>
      </c:catAx>
      <c:valAx>
        <c:axId val="159227649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water cost</a:t>
                </a:r>
                <a:r>
                  <a:rPr lang="zh-CN"/>
                  <a:t>（</a:t>
                </a:r>
                <a:r>
                  <a:rPr lang="en-US"/>
                  <a:t>10</a:t>
                </a:r>
                <a:r>
                  <a:rPr lang="en-US" baseline="30000"/>
                  <a:t>4</a:t>
                </a:r>
                <a:r>
                  <a:rPr lang="en-US"/>
                  <a:t> </a:t>
                </a:r>
                <a:r>
                  <a:rPr lang="zh-CN"/>
                  <a:t>￥）</a:t>
                </a:r>
              </a:p>
            </c:rich>
          </c:tx>
          <c:layout>
            <c:manualLayout>
              <c:xMode val="edge"/>
              <c:yMode val="edge"/>
              <c:x val="1.0596661873610545E-2"/>
              <c:y val="9.93153160913793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01600"/>
        <c:crosses val="autoZero"/>
        <c:crossBetween val="between"/>
      </c:valAx>
      <c:valAx>
        <c:axId val="141978281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fertilizer cost</a:t>
                </a:r>
                <a:r>
                  <a:rPr lang="zh-CN"/>
                  <a:t>（</a:t>
                </a:r>
                <a:r>
                  <a:rPr lang="en-US"/>
                  <a:t>10</a:t>
                </a:r>
                <a:r>
                  <a:rPr lang="en-US" baseline="30000"/>
                  <a:t>4</a:t>
                </a:r>
                <a:r>
                  <a:rPr lang="en-US"/>
                  <a:t> </a:t>
                </a:r>
                <a:r>
                  <a:rPr lang="zh-CN"/>
                  <a:t>￥）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692414795890811"/>
              <c:y val="0.11028587206824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80736"/>
        <c:crosses val="max"/>
        <c:crossBetween val="between"/>
      </c:valAx>
      <c:catAx>
        <c:axId val="141978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7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07511450403088"/>
          <c:y val="0.89212498134847806"/>
          <c:w val="0.35891974657329206"/>
          <c:h val="8.2418190963895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text1!$B$22</c:f>
              <c:strCache>
                <c:ptCount val="1"/>
                <c:pt idx="0">
                  <c:v>crop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text1!$B$23:$B$31</c:f>
              <c:numCache>
                <c:formatCode>General</c:formatCode>
                <c:ptCount val="9"/>
                <c:pt idx="0">
                  <c:v>340286.55</c:v>
                </c:pt>
                <c:pt idx="1">
                  <c:v>339416.55</c:v>
                </c:pt>
                <c:pt idx="2">
                  <c:v>336691.35</c:v>
                </c:pt>
                <c:pt idx="3">
                  <c:v>334504.94999999995</c:v>
                </c:pt>
                <c:pt idx="4">
                  <c:v>331567.95</c:v>
                </c:pt>
                <c:pt idx="5">
                  <c:v>327914.55</c:v>
                </c:pt>
                <c:pt idx="6">
                  <c:v>327914.55</c:v>
                </c:pt>
                <c:pt idx="7">
                  <c:v>323483.55</c:v>
                </c:pt>
                <c:pt idx="8">
                  <c:v>312345.75000000012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9-4139-95E8-8E876A4CAFF5}"/>
            </c:ext>
          </c:extLst>
        </c:ser>
        <c:ser>
          <c:idx val="1"/>
          <c:order val="1"/>
          <c:tx>
            <c:strRef>
              <c:f>text1!$C$22</c:f>
              <c:strCache>
                <c:ptCount val="1"/>
                <c:pt idx="0">
                  <c:v>vegetable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text1!$C$23:$C$31</c:f>
              <c:numCache>
                <c:formatCode>General</c:formatCode>
                <c:ptCount val="9"/>
                <c:pt idx="0">
                  <c:v>5213.3999999999896</c:v>
                </c:pt>
                <c:pt idx="1">
                  <c:v>5005.1999999999898</c:v>
                </c:pt>
                <c:pt idx="2">
                  <c:v>5116.7999999999902</c:v>
                </c:pt>
                <c:pt idx="3">
                  <c:v>5516.4</c:v>
                </c:pt>
                <c:pt idx="4">
                  <c:v>6028.8</c:v>
                </c:pt>
                <c:pt idx="5">
                  <c:v>6606.6</c:v>
                </c:pt>
                <c:pt idx="6">
                  <c:v>6606.6</c:v>
                </c:pt>
                <c:pt idx="7">
                  <c:v>7344</c:v>
                </c:pt>
                <c:pt idx="8">
                  <c:v>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9-4139-95E8-8E876A4CAFF5}"/>
            </c:ext>
          </c:extLst>
        </c:ser>
        <c:ser>
          <c:idx val="2"/>
          <c:order val="2"/>
          <c:tx>
            <c:strRef>
              <c:f>text1!$D$22</c:f>
              <c:strCache>
                <c:ptCount val="1"/>
                <c:pt idx="0">
                  <c:v>greenhouse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text1!$D$23:$D$31</c:f>
              <c:numCache>
                <c:formatCode>General</c:formatCode>
                <c:ptCount val="9"/>
                <c:pt idx="0">
                  <c:v>2922</c:v>
                </c:pt>
                <c:pt idx="1">
                  <c:v>2781.6</c:v>
                </c:pt>
                <c:pt idx="2">
                  <c:v>2541</c:v>
                </c:pt>
                <c:pt idx="3">
                  <c:v>2455.8000000000002</c:v>
                </c:pt>
                <c:pt idx="4">
                  <c:v>2274.6</c:v>
                </c:pt>
                <c:pt idx="5">
                  <c:v>2150.4</c:v>
                </c:pt>
                <c:pt idx="6">
                  <c:v>2150.4</c:v>
                </c:pt>
                <c:pt idx="7">
                  <c:v>2076</c:v>
                </c:pt>
                <c:pt idx="8">
                  <c:v>1953.6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9-4139-95E8-8E876A4CAFF5}"/>
            </c:ext>
          </c:extLst>
        </c:ser>
        <c:ser>
          <c:idx val="3"/>
          <c:order val="3"/>
          <c:tx>
            <c:strRef>
              <c:f>text1!$E$22</c:f>
              <c:strCache>
                <c:ptCount val="1"/>
                <c:pt idx="0">
                  <c:v>lawn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text1!$E$23:$E$31</c:f>
              <c:numCache>
                <c:formatCode>General</c:formatCode>
                <c:ptCount val="9"/>
                <c:pt idx="0">
                  <c:v>7966.2</c:v>
                </c:pt>
                <c:pt idx="1">
                  <c:v>9184.7999999999993</c:v>
                </c:pt>
                <c:pt idx="2">
                  <c:v>12039</c:v>
                </c:pt>
                <c:pt idx="3">
                  <c:v>13911</c:v>
                </c:pt>
                <c:pt idx="4">
                  <c:v>16516.8</c:v>
                </c:pt>
                <c:pt idx="5">
                  <c:v>19716.599999999999</c:v>
                </c:pt>
                <c:pt idx="6">
                  <c:v>19716.599999999999</c:v>
                </c:pt>
                <c:pt idx="7">
                  <c:v>23484.6</c:v>
                </c:pt>
                <c:pt idx="8">
                  <c:v>32632.799999999901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29-4139-95E8-8E876A4C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7444911"/>
        <c:axId val="497443663"/>
      </c:barChart>
      <c:catAx>
        <c:axId val="4974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3663"/>
        <c:crosses val="autoZero"/>
        <c:auto val="1"/>
        <c:lblAlgn val="ctr"/>
        <c:lblOffset val="100"/>
        <c:noMultiLvlLbl val="0"/>
      </c:catAx>
      <c:valAx>
        <c:axId val="497443663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491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text1!$N$22</c:f>
              <c:strCache>
                <c:ptCount val="1"/>
                <c:pt idx="0">
                  <c:v>captial intensity change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text1!$N$23:$N$31</c:f>
              <c:numCache>
                <c:formatCode>0.00</c:formatCode>
                <c:ptCount val="9"/>
                <c:pt idx="0">
                  <c:v>1</c:v>
                </c:pt>
                <c:pt idx="1">
                  <c:v>1.0034231831595313</c:v>
                </c:pt>
                <c:pt idx="2">
                  <c:v>1.0166154074156979</c:v>
                </c:pt>
                <c:pt idx="3">
                  <c:v>1.0285619800071288</c:v>
                </c:pt>
                <c:pt idx="4">
                  <c:v>1.0437245842548319</c:v>
                </c:pt>
                <c:pt idx="5">
                  <c:v>1.0639519144132581</c:v>
                </c:pt>
                <c:pt idx="6">
                  <c:v>1.0639519144132581</c:v>
                </c:pt>
                <c:pt idx="7">
                  <c:v>1.0894933632461252</c:v>
                </c:pt>
                <c:pt idx="8">
                  <c:v>1.154492907209578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6-4C5A-9CAF-6CD9FF04A672}"/>
            </c:ext>
          </c:extLst>
        </c:ser>
        <c:ser>
          <c:idx val="1"/>
          <c:order val="1"/>
          <c:tx>
            <c:strRef>
              <c:f>text1!$O$22</c:f>
              <c:strCache>
                <c:ptCount val="1"/>
                <c:pt idx="0">
                  <c:v>labor intensity change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text1!$O$23:$O$31</c:f>
              <c:numCache>
                <c:formatCode>0.00</c:formatCode>
                <c:ptCount val="9"/>
                <c:pt idx="0">
                  <c:v>1</c:v>
                </c:pt>
                <c:pt idx="1">
                  <c:v>1.0042604710808405</c:v>
                </c:pt>
                <c:pt idx="2">
                  <c:v>1.0276493172757648</c:v>
                </c:pt>
                <c:pt idx="3">
                  <c:v>1.051128288436521</c:v>
                </c:pt>
                <c:pt idx="4">
                  <c:v>1.080920239924346</c:v>
                </c:pt>
                <c:pt idx="5">
                  <c:v>1.1199536541247928</c:v>
                </c:pt>
                <c:pt idx="6">
                  <c:v>1.1199536541247928</c:v>
                </c:pt>
                <c:pt idx="7">
                  <c:v>1.169352078296886</c:v>
                </c:pt>
                <c:pt idx="8">
                  <c:v>1.29685306939199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6-4C5A-9CAF-6CD9FF04A672}"/>
            </c:ext>
          </c:extLst>
        </c:ser>
        <c:ser>
          <c:idx val="2"/>
          <c:order val="2"/>
          <c:tx>
            <c:strRef>
              <c:f>text1!$P$22</c:f>
              <c:strCache>
                <c:ptCount val="1"/>
                <c:pt idx="0">
                  <c:v>output intensity change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text1!$P$23:$P$31</c:f>
              <c:numCache>
                <c:formatCode>0.00</c:formatCode>
                <c:ptCount val="9"/>
                <c:pt idx="0">
                  <c:v>1</c:v>
                </c:pt>
                <c:pt idx="1">
                  <c:v>1.0033848302839135</c:v>
                </c:pt>
                <c:pt idx="2">
                  <c:v>1.0151952593242721</c:v>
                </c:pt>
                <c:pt idx="3">
                  <c:v>1.025366868862011</c:v>
                </c:pt>
                <c:pt idx="4">
                  <c:v>1.0385307092937517</c:v>
                </c:pt>
                <c:pt idx="5">
                  <c:v>1.055702736222633</c:v>
                </c:pt>
                <c:pt idx="6">
                  <c:v>1.055702736222633</c:v>
                </c:pt>
                <c:pt idx="7">
                  <c:v>1.0770968376612275</c:v>
                </c:pt>
                <c:pt idx="8">
                  <c:v>1.1312605996248866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6-4C5A-9CAF-6CD9FF04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10063"/>
        <c:axId val="525708815"/>
      </c:lineChart>
      <c:catAx>
        <c:axId val="5257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8815"/>
        <c:crosses val="autoZero"/>
        <c:auto val="1"/>
        <c:lblAlgn val="ctr"/>
        <c:lblOffset val="100"/>
        <c:noMultiLvlLbl val="0"/>
      </c:catAx>
      <c:valAx>
        <c:axId val="525708815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0063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1.5433343099270692E-4"/>
          <c:y val="0.87803087024978632"/>
          <c:w val="0.99727909011373583"/>
          <c:h val="0.11942797755340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238123</xdr:colOff>
      <xdr:row>0</xdr:row>
      <xdr:rowOff>0</xdr:rowOff>
    </xdr:from>
    <xdr:to>
      <xdr:col>16</xdr:col>
      <xdr:colOff>504824</xdr:colOff>
      <xdr:row>15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485774</xdr:colOff>
      <xdr:row>3</xdr:row>
      <xdr:rowOff>114301</xdr:rowOff>
    </xdr:from>
    <xdr:to>
      <xdr:col>16</xdr:col>
      <xdr:colOff>590550</xdr:colOff>
      <xdr:row>17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6</xdr:row>
      <xdr:rowOff>142875</xdr:rowOff>
    </xdr:from>
    <xdr:to>
      <xdr:col>10</xdr:col>
      <xdr:colOff>400050</xdr:colOff>
      <xdr:row>21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404812</xdr:colOff>
      <xdr:row>6</xdr:row>
      <xdr:rowOff>161925</xdr:rowOff>
    </xdr:from>
    <xdr:to>
      <xdr:col>17</xdr:col>
      <xdr:colOff>581025</xdr:colOff>
      <xdr:row>21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A13" workbookViewId="0">
      <selection activeCell="V17" sqref="V17"/>
    </sheetView>
  </sheetViews>
  <sheetFormatPr defaultRowHeight="15"/>
  <cols>
    <col min="3" max="3" width="11.28515625" customWidth="1"/>
    <col min="8" max="9" width="10" bestFit="1" customWidth="1"/>
    <col min="11" max="11" width="12" bestFit="1" customWidth="1"/>
  </cols>
  <sheetData>
    <row r="1" spans="1:4">
      <c r="A1" t="s">
        <v>0</v>
      </c>
      <c r="C1" s="1">
        <v>42301</v>
      </c>
      <c r="D1" s="2">
        <v>0.85545138888888894</v>
      </c>
    </row>
    <row r="2" spans="1:4">
      <c r="A2" t="s">
        <v>1</v>
      </c>
      <c r="C2">
        <v>0.3</v>
      </c>
    </row>
    <row r="3" spans="1:4">
      <c r="A3" t="s">
        <v>2</v>
      </c>
      <c r="C3" t="b">
        <v>1</v>
      </c>
    </row>
    <row r="4" spans="1:4">
      <c r="A4" t="s">
        <v>3</v>
      </c>
      <c r="C4">
        <v>0.3</v>
      </c>
    </row>
    <row r="5" spans="1:4">
      <c r="A5" t="s">
        <v>4</v>
      </c>
      <c r="C5">
        <v>0.2</v>
      </c>
    </row>
    <row r="6" spans="1:4">
      <c r="A6" t="s">
        <v>5</v>
      </c>
      <c r="C6" t="b">
        <v>0</v>
      </c>
    </row>
    <row r="7" spans="1:4">
      <c r="A7" t="s">
        <v>6</v>
      </c>
      <c r="C7" t="b">
        <v>0</v>
      </c>
    </row>
    <row r="8" spans="1:4">
      <c r="A8" t="s">
        <v>7</v>
      </c>
      <c r="C8" t="b">
        <v>1</v>
      </c>
    </row>
    <row r="9" spans="1:4">
      <c r="A9" t="s">
        <v>8</v>
      </c>
      <c r="C9">
        <v>0.01</v>
      </c>
    </row>
    <row r="10" spans="1:4">
      <c r="A10" t="s">
        <v>9</v>
      </c>
      <c r="C10">
        <v>100218</v>
      </c>
    </row>
    <row r="11" spans="1:4">
      <c r="A11" t="s">
        <v>10</v>
      </c>
      <c r="C11">
        <v>0</v>
      </c>
    </row>
    <row r="12" spans="1:4">
      <c r="A12" t="s">
        <v>11</v>
      </c>
      <c r="C12">
        <v>0.5</v>
      </c>
    </row>
    <row r="13" spans="1:4">
      <c r="A13" t="s">
        <v>12</v>
      </c>
      <c r="C13">
        <v>0.9</v>
      </c>
    </row>
    <row r="14" spans="1:4">
      <c r="A14" t="s">
        <v>13</v>
      </c>
      <c r="C14">
        <v>0.7</v>
      </c>
    </row>
    <row r="15" spans="1:4">
      <c r="A15" t="s">
        <v>14</v>
      </c>
      <c r="C15">
        <v>0</v>
      </c>
    </row>
    <row r="16" spans="1:4">
      <c r="A16" t="s">
        <v>15</v>
      </c>
      <c r="C16">
        <v>1</v>
      </c>
    </row>
    <row r="17" spans="1:18">
      <c r="A17" t="s">
        <v>16</v>
      </c>
      <c r="C17">
        <v>0.5</v>
      </c>
    </row>
    <row r="18" spans="1:18">
      <c r="A18" t="s">
        <v>17</v>
      </c>
      <c r="C18">
        <v>0.3</v>
      </c>
    </row>
    <row r="19" spans="1:18">
      <c r="A19" t="s">
        <v>18</v>
      </c>
      <c r="C19">
        <v>0.7</v>
      </c>
    </row>
    <row r="21" spans="1:18">
      <c r="B21" t="s">
        <v>30</v>
      </c>
      <c r="C21">
        <v>2.3759209999999999</v>
      </c>
    </row>
    <row r="22" spans="1:18">
      <c r="A22" t="s">
        <v>19</v>
      </c>
      <c r="B22" t="s">
        <v>25</v>
      </c>
      <c r="C22" t="s">
        <v>22</v>
      </c>
      <c r="D22" t="s">
        <v>23</v>
      </c>
      <c r="E22" t="s">
        <v>24</v>
      </c>
      <c r="F22" t="s">
        <v>20</v>
      </c>
      <c r="G22" t="s">
        <v>21</v>
      </c>
      <c r="H22" t="s">
        <v>26</v>
      </c>
      <c r="I22" t="s">
        <v>27</v>
      </c>
      <c r="K22" t="s">
        <v>31</v>
      </c>
      <c r="L22" t="s">
        <v>32</v>
      </c>
      <c r="M22" t="s">
        <v>33</v>
      </c>
      <c r="N22" t="s">
        <v>50</v>
      </c>
      <c r="O22" t="s">
        <v>51</v>
      </c>
      <c r="P22" t="s">
        <v>52</v>
      </c>
    </row>
    <row r="23" spans="1:18">
      <c r="A23">
        <v>1</v>
      </c>
      <c r="B23">
        <v>340286.55</v>
      </c>
      <c r="C23">
        <v>5213.3999999999896</v>
      </c>
      <c r="D23">
        <v>2922</v>
      </c>
      <c r="E23">
        <v>7966.2</v>
      </c>
      <c r="G23">
        <v>2012</v>
      </c>
      <c r="H23" s="4">
        <f>(325*B23+C23*700+D23*1200+E23*440)*15/10000</f>
        <v>181881.05512500001</v>
      </c>
      <c r="I23" s="4">
        <f>(66*B23+230*700+D23*300+E23*350)*15/10000</f>
        <v>39427.023450000001</v>
      </c>
      <c r="K23">
        <f>(B23*数据处理!$H$15+text1!C23*数据处理!$H$16+text1!D23*数据处理!$H$17+text1!E23*数据处理!$H$18)/SUM(B23:E23)</f>
        <v>967.41893227931382</v>
      </c>
      <c r="L23">
        <f>(B23*数据处理!$F$15+text1!C23*数据处理!$F$16+text1!D23*数据处理!$F$17+text1!E23*数据处理!$F$18)/SUM(B23:E23)</f>
        <v>5.059361216134711</v>
      </c>
      <c r="M23">
        <f>(B23*数据处理!$J$15+text1!C23*数据处理!$J$16+text1!D23*数据处理!$J$17+text1!E23*数据处理!$J$18)/SUM(B23:E23)</f>
        <v>2263.8311017075061</v>
      </c>
      <c r="N23" s="4">
        <f>K23/K$23</f>
        <v>1</v>
      </c>
      <c r="O23" s="4">
        <f t="shared" ref="O23:P23" si="0">L23/L$23</f>
        <v>1</v>
      </c>
      <c r="P23" s="4">
        <f t="shared" si="0"/>
        <v>1</v>
      </c>
      <c r="Q23">
        <f>M23/L23</f>
        <v>447.45393835252685</v>
      </c>
      <c r="R23">
        <f>M23/K23</f>
        <v>2.3400731846065335</v>
      </c>
    </row>
    <row r="24" spans="1:18">
      <c r="A24">
        <v>2</v>
      </c>
      <c r="B24">
        <v>339416.55</v>
      </c>
      <c r="C24">
        <v>5005.1999999999898</v>
      </c>
      <c r="D24">
        <v>2781.6</v>
      </c>
      <c r="E24">
        <v>9184.7999999999993</v>
      </c>
      <c r="G24">
        <v>2013</v>
      </c>
      <c r="H24" s="4">
        <f t="shared" ref="H24:H31" si="1">(325*B24+C24*700+D24*1200+E24*440)*15/10000</f>
        <v>181789.87612500001</v>
      </c>
      <c r="I24" s="4">
        <f t="shared" ref="I24:I31" si="2">(66*B24+230*700+D24*300+E24*350)*15/10000</f>
        <v>39917.478450000002</v>
      </c>
      <c r="K24">
        <f>(B24*数据处理!$H$15+text1!C24*数据处理!$H$16+text1!D24*数据处理!$H$17+text1!E24*数据处理!$H$18)/SUM(B24:E24)</f>
        <v>970.73058447650408</v>
      </c>
      <c r="L24">
        <f>(B24*数据处理!$F$15+text1!C24*数据处理!$F$16+text1!D24*数据处理!$F$17+text1!E24*数据处理!$F$18)/SUM(B24:E24)</f>
        <v>5.0809164782835792</v>
      </c>
      <c r="M24">
        <f>(B24*数据处理!$J$15+text1!C24*数据处理!$J$16+text1!D24*数据处理!$J$17+text1!E24*数据处理!$J$18)/SUM(B24:E24)</f>
        <v>2271.4937857782311</v>
      </c>
      <c r="N24" s="4">
        <f t="shared" ref="N24:N31" si="3">K24/K$23</f>
        <v>1.0034231831595313</v>
      </c>
      <c r="O24" s="4">
        <f t="shared" ref="O24:O31" si="4">L24/L$23</f>
        <v>1.0042604710808405</v>
      </c>
      <c r="P24" s="4">
        <f t="shared" ref="P24:P31" si="5">M24/M$23</f>
        <v>1.0033848302839135</v>
      </c>
      <c r="Q24">
        <f t="shared" ref="Q24:Q31" si="6">M24/L24</f>
        <v>447.06379163815359</v>
      </c>
      <c r="R24">
        <f t="shared" ref="R24:R31" si="7">M24/K24</f>
        <v>2.3399837422483221</v>
      </c>
    </row>
    <row r="25" spans="1:18">
      <c r="A25">
        <v>3</v>
      </c>
      <c r="B25">
        <v>336691.35</v>
      </c>
      <c r="C25">
        <v>5116.7999999999902</v>
      </c>
      <c r="D25">
        <v>2541</v>
      </c>
      <c r="E25">
        <v>12039</v>
      </c>
      <c r="G25">
        <v>2014</v>
      </c>
      <c r="H25" s="4">
        <f t="shared" si="1"/>
        <v>182029.21312499998</v>
      </c>
      <c r="I25" s="4">
        <f t="shared" si="2"/>
        <v>41037.868649999997</v>
      </c>
      <c r="K25">
        <f>(B25*数据处理!$H$15+text1!C25*数据处理!$H$16+text1!D25*数据处理!$H$17+text1!E25*数据处理!$H$18)/SUM(B25:E25)</f>
        <v>983.49299198079405</v>
      </c>
      <c r="L25">
        <f>(B25*数据处理!$F$15+text1!C25*数据处理!$F$16+text1!D25*数据处理!$F$17+text1!E25*数据处理!$F$18)/SUM(B25:E25)</f>
        <v>5.1992490996123184</v>
      </c>
      <c r="M25">
        <f>(B25*数据处理!$J$15+text1!C25*数据处理!$J$16+text1!D25*数据处理!$J$17+text1!E25*数据处理!$J$18)/SUM(B25:E25)</f>
        <v>2298.2306023643046</v>
      </c>
      <c r="N25" s="4">
        <f t="shared" si="3"/>
        <v>1.0166154074156979</v>
      </c>
      <c r="O25" s="4">
        <f t="shared" si="4"/>
        <v>1.0276493172757648</v>
      </c>
      <c r="P25" s="4">
        <f t="shared" si="5"/>
        <v>1.0151952593242721</v>
      </c>
      <c r="Q25">
        <f t="shared" si="6"/>
        <v>442.03125457783352</v>
      </c>
      <c r="R25">
        <f t="shared" si="7"/>
        <v>2.3368042488392078</v>
      </c>
    </row>
    <row r="26" spans="1:18">
      <c r="A26">
        <v>4</v>
      </c>
      <c r="B26">
        <v>334504.94999999995</v>
      </c>
      <c r="C26">
        <v>5516.4</v>
      </c>
      <c r="D26">
        <v>2455.8000000000002</v>
      </c>
      <c r="E26">
        <v>13911</v>
      </c>
      <c r="G26">
        <v>2015</v>
      </c>
      <c r="H26" s="4">
        <f t="shared" si="1"/>
        <v>182465.08312499998</v>
      </c>
      <c r="I26" s="4">
        <f t="shared" si="2"/>
        <v>41765.875049999995</v>
      </c>
      <c r="K26">
        <f>(B26*数据处理!$H$15+text1!C26*数据处理!$H$16+text1!D26*数据处理!$H$17+text1!E26*数据处理!$H$18)/SUM(B26:E26)</f>
        <v>995.0503324815935</v>
      </c>
      <c r="L26">
        <f>(B26*数据处理!$F$15+text1!C26*数据处理!$F$16+text1!D26*数据处理!$F$17+text1!E26*数据处理!$F$18)/SUM(B26:E26)</f>
        <v>5.3180376956977939</v>
      </c>
      <c r="M26">
        <f>(B26*数据处理!$J$15+text1!C26*数据处理!$J$16+text1!D26*数据处理!$J$17+text1!E26*数据处理!$J$18)/SUM(B26:E26)</f>
        <v>2321.2574083902623</v>
      </c>
      <c r="N26" s="4">
        <f t="shared" si="3"/>
        <v>1.0285619800071288</v>
      </c>
      <c r="O26" s="4">
        <f t="shared" si="4"/>
        <v>1.051128288436521</v>
      </c>
      <c r="P26" s="4">
        <f t="shared" si="5"/>
        <v>1.025366868862011</v>
      </c>
      <c r="Q26">
        <f t="shared" si="6"/>
        <v>436.4875807984817</v>
      </c>
      <c r="R26">
        <f t="shared" si="7"/>
        <v>2.3328040126384271</v>
      </c>
    </row>
    <row r="27" spans="1:18">
      <c r="A27">
        <v>5</v>
      </c>
      <c r="B27">
        <v>331567.95</v>
      </c>
      <c r="C27">
        <v>6028.8</v>
      </c>
      <c r="D27">
        <v>2274.6</v>
      </c>
      <c r="E27">
        <v>16516.8</v>
      </c>
      <c r="G27">
        <v>2016</v>
      </c>
      <c r="H27" s="4">
        <f t="shared" si="1"/>
        <v>182964.98362499999</v>
      </c>
      <c r="I27" s="4">
        <f t="shared" si="2"/>
        <v>42761.617050000001</v>
      </c>
      <c r="K27">
        <f>(B27*数据处理!$H$15+text1!C27*数据处理!$H$16+text1!D27*数据处理!$H$17+text1!E27*数据处理!$H$18)/SUM(B27:E27)</f>
        <v>1009.7189228934802</v>
      </c>
      <c r="L27">
        <f>(B27*数据处理!$F$15+text1!C27*数据处理!$F$16+text1!D27*数据处理!$F$17+text1!E27*数据处理!$F$18)/SUM(B27:E27)</f>
        <v>5.4687659396082626</v>
      </c>
      <c r="M27">
        <f>(B27*数据处理!$J$15+text1!C27*数据处理!$J$16+text1!D27*数据处理!$J$17+text1!E27*数据处理!$J$18)/SUM(B27:E27)</f>
        <v>2351.0581197775518</v>
      </c>
      <c r="N27" s="4">
        <f t="shared" si="3"/>
        <v>1.0437245842548319</v>
      </c>
      <c r="O27" s="4">
        <f t="shared" si="4"/>
        <v>1.080920239924346</v>
      </c>
      <c r="P27" s="4">
        <f t="shared" si="5"/>
        <v>1.0385307092937517</v>
      </c>
      <c r="Q27">
        <f t="shared" si="6"/>
        <v>429.9065174374536</v>
      </c>
      <c r="R27">
        <f t="shared" si="7"/>
        <v>2.3284283046219345</v>
      </c>
    </row>
    <row r="28" spans="1:18">
      <c r="A28">
        <v>6</v>
      </c>
      <c r="B28">
        <v>327914.55</v>
      </c>
      <c r="C28">
        <v>6606.6</v>
      </c>
      <c r="D28">
        <v>2150.4</v>
      </c>
      <c r="E28">
        <v>19716.599999999999</v>
      </c>
      <c r="G28">
        <v>2017</v>
      </c>
      <c r="H28" s="4">
        <f t="shared" si="1"/>
        <v>183678.94912500001</v>
      </c>
      <c r="I28" s="4">
        <f t="shared" si="2"/>
        <v>44023.935449999997</v>
      </c>
      <c r="K28">
        <f>(B28*数据处理!$H$15+text1!C28*数据处理!$H$16+text1!D28*数据处理!$H$17+text1!E28*数据处理!$H$18)/SUM(B28:E28)</f>
        <v>1029.2872250382061</v>
      </c>
      <c r="L28">
        <f>(B28*数据处理!$F$15+text1!C28*数据处理!$F$16+text1!D28*数据处理!$F$17+text1!E28*数据处理!$F$18)/SUM(B28:E28)</f>
        <v>5.6662500815473251</v>
      </c>
      <c r="M28">
        <f>(B28*数据处理!$J$15+text1!C28*数据处理!$J$16+text1!D28*数据处理!$J$17+text1!E28*数据处理!$J$18)/SUM(B28:E28)</f>
        <v>2389.932688418512</v>
      </c>
      <c r="N28" s="4">
        <f t="shared" si="3"/>
        <v>1.0639519144132581</v>
      </c>
      <c r="O28" s="4">
        <f t="shared" si="4"/>
        <v>1.1199536541247928</v>
      </c>
      <c r="P28" s="4">
        <f t="shared" si="5"/>
        <v>1.055702736222633</v>
      </c>
      <c r="Q28">
        <f t="shared" si="6"/>
        <v>421.78383481547206</v>
      </c>
      <c r="R28">
        <f t="shared" si="7"/>
        <v>2.3219298076198314</v>
      </c>
    </row>
    <row r="29" spans="1:18">
      <c r="A29">
        <v>7</v>
      </c>
      <c r="B29">
        <v>327914.55</v>
      </c>
      <c r="C29">
        <v>6606.6</v>
      </c>
      <c r="D29">
        <v>2150.4</v>
      </c>
      <c r="E29">
        <v>19716.599999999999</v>
      </c>
      <c r="G29">
        <v>2018</v>
      </c>
      <c r="H29" s="4">
        <f t="shared" si="1"/>
        <v>183678.94912500001</v>
      </c>
      <c r="I29" s="4">
        <f t="shared" si="2"/>
        <v>44023.935449999997</v>
      </c>
      <c r="K29">
        <f>(B29*数据处理!$H$15+text1!C29*数据处理!$H$16+text1!D29*数据处理!$H$17+text1!E29*数据处理!$H$18)/SUM(B29:E29)</f>
        <v>1029.2872250382061</v>
      </c>
      <c r="L29">
        <f>(B29*数据处理!$F$15+text1!C29*数据处理!$F$16+text1!D29*数据处理!$F$17+text1!E29*数据处理!$F$18)/SUM(B29:E29)</f>
        <v>5.6662500815473251</v>
      </c>
      <c r="M29">
        <f>(B29*数据处理!$J$15+text1!C29*数据处理!$J$16+text1!D29*数据处理!$J$17+text1!E29*数据处理!$J$18)/SUM(B29:E29)</f>
        <v>2389.932688418512</v>
      </c>
      <c r="N29" s="4">
        <f t="shared" si="3"/>
        <v>1.0639519144132581</v>
      </c>
      <c r="O29" s="4">
        <f t="shared" si="4"/>
        <v>1.1199536541247928</v>
      </c>
      <c r="P29" s="4">
        <f t="shared" si="5"/>
        <v>1.055702736222633</v>
      </c>
      <c r="Q29">
        <f t="shared" si="6"/>
        <v>421.78383481547206</v>
      </c>
      <c r="R29">
        <f t="shared" si="7"/>
        <v>2.3219298076198314</v>
      </c>
    </row>
    <row r="30" spans="1:18">
      <c r="A30">
        <v>8</v>
      </c>
      <c r="B30">
        <v>323483.55</v>
      </c>
      <c r="C30">
        <v>7344</v>
      </c>
      <c r="D30">
        <v>2076</v>
      </c>
      <c r="E30">
        <v>23484.6</v>
      </c>
      <c r="G30">
        <v>2019</v>
      </c>
      <c r="H30" s="4">
        <f t="shared" si="1"/>
        <v>184646.06662500001</v>
      </c>
      <c r="I30" s="4">
        <f t="shared" si="2"/>
        <v>45529.986449999997</v>
      </c>
      <c r="K30">
        <f>(B30*数据处理!$H$15+text1!C30*数据处理!$H$16+text1!D30*数据处理!$H$17+text1!E30*数据处理!$H$18)/SUM(B30:E30)</f>
        <v>1053.9965061969651</v>
      </c>
      <c r="L30">
        <f>(B30*数据处理!$F$15+text1!C30*数据处理!$F$16+text1!D30*数据处理!$F$17+text1!E30*数据处理!$F$18)/SUM(B30:E30)</f>
        <v>5.9161745529417855</v>
      </c>
      <c r="M30">
        <f>(B30*数据处理!$J$15+text1!C30*数据处理!$J$16+text1!D30*数据处理!$J$17+text1!E30*数据处理!$J$18)/SUM(B30:E30)</f>
        <v>2438.3653206482877</v>
      </c>
      <c r="N30" s="4">
        <f t="shared" si="3"/>
        <v>1.0894933632461252</v>
      </c>
      <c r="O30" s="4">
        <f t="shared" si="4"/>
        <v>1.169352078296886</v>
      </c>
      <c r="P30" s="4">
        <f t="shared" si="5"/>
        <v>1.0770968376612275</v>
      </c>
      <c r="Q30">
        <f t="shared" si="6"/>
        <v>412.15236278581807</v>
      </c>
      <c r="R30">
        <f t="shared" si="7"/>
        <v>2.3134472517811355</v>
      </c>
    </row>
    <row r="31" spans="1:18" s="3" customFormat="1">
      <c r="A31" s="3">
        <v>9</v>
      </c>
      <c r="B31">
        <v>312345.75000000012</v>
      </c>
      <c r="C31">
        <v>9456</v>
      </c>
      <c r="D31">
        <v>1953.6</v>
      </c>
      <c r="E31">
        <v>32632.799999999901</v>
      </c>
      <c r="G31" s="3">
        <v>2020</v>
      </c>
      <c r="H31" s="4">
        <f t="shared" si="1"/>
        <v>187251.48112499999</v>
      </c>
      <c r="I31" s="4">
        <f t="shared" si="2"/>
        <v>49175.06924999995</v>
      </c>
      <c r="K31">
        <f>(B31*数据处理!$H$15+text1!C31*数据处理!$H$16+text1!D31*数据处理!$H$17+text1!E31*数据处理!$H$18)/SUM(B31:E31)</f>
        <v>1116.8782956167308</v>
      </c>
      <c r="L31">
        <f>(B31*数据处理!$F$15+text1!C31*数据处理!$F$16+text1!D31*数据处理!$F$17+text1!E31*数据处理!$F$18)/SUM(B31:E31)</f>
        <v>6.5612481223070915</v>
      </c>
      <c r="M31">
        <f>(B31*数据处理!$J$15+text1!C31*数据处理!$J$16+text1!D31*数据处理!$J$17+text1!E31*数据处理!$J$18)/SUM(B31:E31)</f>
        <v>2560.9829295671011</v>
      </c>
      <c r="N31" s="4">
        <f t="shared" si="3"/>
        <v>1.154492907209578</v>
      </c>
      <c r="O31" s="4">
        <f t="shared" si="4"/>
        <v>1.29685306939199</v>
      </c>
      <c r="P31" s="4">
        <f t="shared" si="5"/>
        <v>1.1312605996248866</v>
      </c>
      <c r="Q31">
        <f t="shared" si="6"/>
        <v>390.31947608568692</v>
      </c>
      <c r="R31">
        <f t="shared" si="7"/>
        <v>2.2929829862554074</v>
      </c>
    </row>
    <row r="33" spans="1:13">
      <c r="F33" t="s">
        <v>28</v>
      </c>
      <c r="G33" t="s">
        <v>29</v>
      </c>
    </row>
    <row r="34" spans="1:13">
      <c r="A34">
        <v>2012</v>
      </c>
      <c r="B34">
        <f>B23</f>
        <v>340286.55</v>
      </c>
      <c r="C34">
        <f t="shared" ref="C34:E34" si="8">C23</f>
        <v>5213.3999999999896</v>
      </c>
      <c r="D34">
        <f t="shared" si="8"/>
        <v>2922</v>
      </c>
      <c r="E34">
        <f t="shared" si="8"/>
        <v>7966.2</v>
      </c>
      <c r="F34">
        <f>E35-E34</f>
        <v>1218.5999999999995</v>
      </c>
      <c r="G34">
        <f>B35-B34</f>
        <v>-870</v>
      </c>
    </row>
    <row r="35" spans="1:13">
      <c r="A35">
        <v>2013</v>
      </c>
      <c r="B35">
        <f t="shared" ref="B35:E42" si="9">B24</f>
        <v>339416.55</v>
      </c>
      <c r="C35">
        <f t="shared" si="9"/>
        <v>5005.1999999999898</v>
      </c>
      <c r="D35">
        <f t="shared" si="9"/>
        <v>2781.6</v>
      </c>
      <c r="E35">
        <f t="shared" si="9"/>
        <v>9184.7999999999993</v>
      </c>
      <c r="F35">
        <f t="shared" ref="F35:F41" si="10">E36-E35</f>
        <v>2854.2000000000007</v>
      </c>
      <c r="G35">
        <f t="shared" ref="G35:G41" si="11">B36-B35</f>
        <v>-2725.2000000000116</v>
      </c>
    </row>
    <row r="36" spans="1:13">
      <c r="A36">
        <v>2014</v>
      </c>
      <c r="B36">
        <f t="shared" si="9"/>
        <v>336691.35</v>
      </c>
      <c r="C36">
        <f t="shared" si="9"/>
        <v>5116.7999999999902</v>
      </c>
      <c r="D36">
        <f t="shared" si="9"/>
        <v>2541</v>
      </c>
      <c r="E36">
        <f t="shared" si="9"/>
        <v>12039</v>
      </c>
      <c r="F36">
        <f t="shared" si="10"/>
        <v>1872</v>
      </c>
      <c r="G36">
        <f t="shared" si="11"/>
        <v>-2186.4000000000233</v>
      </c>
    </row>
    <row r="37" spans="1:13">
      <c r="A37">
        <v>2015</v>
      </c>
      <c r="B37">
        <f t="shared" si="9"/>
        <v>334504.94999999995</v>
      </c>
      <c r="C37">
        <f t="shared" si="9"/>
        <v>5516.4</v>
      </c>
      <c r="D37">
        <f t="shared" si="9"/>
        <v>2455.8000000000002</v>
      </c>
      <c r="E37">
        <f t="shared" si="9"/>
        <v>13911</v>
      </c>
      <c r="F37">
        <f t="shared" si="10"/>
        <v>2605.7999999999993</v>
      </c>
      <c r="G37">
        <f t="shared" si="11"/>
        <v>-2936.9999999999418</v>
      </c>
    </row>
    <row r="38" spans="1:13">
      <c r="A38">
        <v>2016</v>
      </c>
      <c r="B38">
        <f t="shared" si="9"/>
        <v>331567.95</v>
      </c>
      <c r="C38">
        <f t="shared" si="9"/>
        <v>6028.8</v>
      </c>
      <c r="D38">
        <f t="shared" si="9"/>
        <v>2274.6</v>
      </c>
      <c r="E38">
        <f t="shared" si="9"/>
        <v>16516.8</v>
      </c>
      <c r="F38">
        <f t="shared" si="10"/>
        <v>3199.7999999999993</v>
      </c>
      <c r="G38">
        <f t="shared" si="11"/>
        <v>-3653.4000000000233</v>
      </c>
    </row>
    <row r="39" spans="1:13">
      <c r="A39">
        <v>2018</v>
      </c>
      <c r="B39">
        <f t="shared" si="9"/>
        <v>327914.55</v>
      </c>
      <c r="C39">
        <f t="shared" si="9"/>
        <v>6606.6</v>
      </c>
      <c r="D39">
        <f t="shared" si="9"/>
        <v>2150.4</v>
      </c>
      <c r="E39">
        <f t="shared" si="9"/>
        <v>19716.599999999999</v>
      </c>
      <c r="F39">
        <f t="shared" si="10"/>
        <v>0</v>
      </c>
      <c r="G39">
        <f t="shared" si="11"/>
        <v>0</v>
      </c>
    </row>
    <row r="40" spans="1:13">
      <c r="A40">
        <v>2019</v>
      </c>
      <c r="B40">
        <f t="shared" si="9"/>
        <v>327914.55</v>
      </c>
      <c r="C40">
        <f t="shared" si="9"/>
        <v>6606.6</v>
      </c>
      <c r="D40">
        <f t="shared" si="9"/>
        <v>2150.4</v>
      </c>
      <c r="E40">
        <f t="shared" si="9"/>
        <v>19716.599999999999</v>
      </c>
      <c r="F40">
        <f t="shared" si="10"/>
        <v>3768</v>
      </c>
      <c r="G40">
        <f t="shared" si="11"/>
        <v>-4431</v>
      </c>
      <c r="H40" s="5">
        <v>5844.5999999999804</v>
      </c>
      <c r="I40" s="5">
        <v>2922</v>
      </c>
      <c r="J40" s="5">
        <v>7966.2</v>
      </c>
      <c r="K40">
        <f>H40/15</f>
        <v>389.63999999999868</v>
      </c>
      <c r="L40">
        <f t="shared" ref="L40:M40" si="12">I40/15</f>
        <v>194.8</v>
      </c>
      <c r="M40">
        <f t="shared" si="12"/>
        <v>531.08000000000004</v>
      </c>
    </row>
    <row r="41" spans="1:13">
      <c r="A41" s="3">
        <v>2020</v>
      </c>
      <c r="B41">
        <f t="shared" si="9"/>
        <v>323483.55</v>
      </c>
      <c r="C41">
        <f t="shared" si="9"/>
        <v>7344</v>
      </c>
      <c r="D41">
        <f t="shared" si="9"/>
        <v>2076</v>
      </c>
      <c r="E41">
        <f t="shared" si="9"/>
        <v>23484.6</v>
      </c>
      <c r="F41">
        <f t="shared" si="10"/>
        <v>9148.1999999999025</v>
      </c>
      <c r="G41">
        <f t="shared" si="11"/>
        <v>-11137.799999999872</v>
      </c>
      <c r="H41" s="5">
        <v>5693.99999999999</v>
      </c>
      <c r="I41" s="5">
        <v>2801.4</v>
      </c>
      <c r="J41" s="5">
        <v>9039</v>
      </c>
      <c r="K41">
        <f t="shared" ref="K41:K48" si="13">H41/15</f>
        <v>379.59999999999934</v>
      </c>
      <c r="L41">
        <f t="shared" ref="L41:L48" si="14">I41/15</f>
        <v>186.76000000000002</v>
      </c>
      <c r="M41">
        <f t="shared" ref="M41:M48" si="15">J41/15</f>
        <v>602.6</v>
      </c>
    </row>
    <row r="42" spans="1:13">
      <c r="B42">
        <f t="shared" si="9"/>
        <v>312345.75000000012</v>
      </c>
      <c r="C42">
        <f t="shared" si="9"/>
        <v>9456</v>
      </c>
      <c r="D42">
        <f t="shared" si="9"/>
        <v>1953.6</v>
      </c>
      <c r="E42">
        <f t="shared" si="9"/>
        <v>32632.799999999901</v>
      </c>
      <c r="H42" s="5">
        <v>5866.1999999999898</v>
      </c>
      <c r="I42" s="5">
        <v>2531.4</v>
      </c>
      <c r="J42" s="5">
        <v>11800.8</v>
      </c>
      <c r="K42">
        <f t="shared" si="13"/>
        <v>391.0799999999993</v>
      </c>
      <c r="L42">
        <f t="shared" si="14"/>
        <v>168.76000000000002</v>
      </c>
      <c r="M42">
        <f t="shared" si="15"/>
        <v>786.71999999999991</v>
      </c>
    </row>
    <row r="43" spans="1:13">
      <c r="H43" s="5">
        <v>6236.99999999999</v>
      </c>
      <c r="I43" s="5">
        <v>2413.1999999999998</v>
      </c>
      <c r="J43" s="5">
        <v>13882.2</v>
      </c>
      <c r="K43">
        <f t="shared" si="13"/>
        <v>415.79999999999933</v>
      </c>
      <c r="L43">
        <f t="shared" si="14"/>
        <v>160.88</v>
      </c>
      <c r="M43">
        <f t="shared" si="15"/>
        <v>925.48</v>
      </c>
    </row>
    <row r="44" spans="1:13">
      <c r="H44" s="5">
        <v>6731.3999999999896</v>
      </c>
      <c r="I44" s="5">
        <v>2367.6</v>
      </c>
      <c r="J44" s="5">
        <v>16355.4</v>
      </c>
      <c r="K44">
        <f t="shared" si="13"/>
        <v>448.75999999999931</v>
      </c>
      <c r="L44">
        <f t="shared" si="14"/>
        <v>157.84</v>
      </c>
      <c r="M44">
        <f t="shared" si="15"/>
        <v>1090.3599999999999</v>
      </c>
    </row>
    <row r="45" spans="1:13">
      <c r="H45" s="5">
        <v>7261.1999999999898</v>
      </c>
      <c r="I45" s="5">
        <v>2216.4</v>
      </c>
      <c r="J45" s="5">
        <v>19543.8</v>
      </c>
      <c r="K45">
        <f t="shared" si="13"/>
        <v>484.0799999999993</v>
      </c>
      <c r="L45">
        <f t="shared" si="14"/>
        <v>147.76000000000002</v>
      </c>
      <c r="M45">
        <f t="shared" si="15"/>
        <v>1302.9199999999998</v>
      </c>
    </row>
    <row r="46" spans="1:13">
      <c r="H46" s="5">
        <v>8081.4</v>
      </c>
      <c r="I46" s="5">
        <v>2109</v>
      </c>
      <c r="J46" s="5">
        <v>23276.400000000001</v>
      </c>
      <c r="K46">
        <f t="shared" si="13"/>
        <v>538.76</v>
      </c>
      <c r="L46">
        <f t="shared" si="14"/>
        <v>140.6</v>
      </c>
      <c r="M46">
        <f t="shared" si="15"/>
        <v>1551.76</v>
      </c>
    </row>
    <row r="47" spans="1:13">
      <c r="H47" s="5">
        <v>9846</v>
      </c>
      <c r="I47" s="5">
        <v>1932</v>
      </c>
      <c r="J47" s="5">
        <v>32795.999999999898</v>
      </c>
      <c r="K47">
        <f t="shared" si="13"/>
        <v>656.4</v>
      </c>
      <c r="L47">
        <f t="shared" si="14"/>
        <v>128.80000000000001</v>
      </c>
      <c r="M47">
        <f t="shared" si="15"/>
        <v>2186.3999999999933</v>
      </c>
    </row>
    <row r="48" spans="1:13">
      <c r="H48" s="5">
        <v>10996.199999999901</v>
      </c>
      <c r="I48" s="5">
        <v>1906.2</v>
      </c>
      <c r="J48" s="5">
        <v>39353.4</v>
      </c>
      <c r="K48">
        <f t="shared" si="13"/>
        <v>733.07999999999333</v>
      </c>
      <c r="L48">
        <f t="shared" si="14"/>
        <v>127.08</v>
      </c>
      <c r="M48">
        <f t="shared" si="15"/>
        <v>2623.56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P19" sqref="P19"/>
    </sheetView>
  </sheetViews>
  <sheetFormatPr defaultRowHeight="15"/>
  <sheetData>
    <row r="1" spans="1:14">
      <c r="A1">
        <v>340286.55</v>
      </c>
      <c r="B1">
        <v>5213.3999999999896</v>
      </c>
      <c r="C1">
        <v>2922</v>
      </c>
      <c r="D1">
        <v>7966.2</v>
      </c>
      <c r="E1">
        <f>text1!$C$21*10000*15-数据处理!B1-数据处理!C1-数据处理!D1</f>
        <v>340286.55</v>
      </c>
    </row>
    <row r="2" spans="1:14">
      <c r="A2">
        <v>339416.55</v>
      </c>
      <c r="B2">
        <v>5005.1999999999898</v>
      </c>
      <c r="C2">
        <v>2781.6</v>
      </c>
      <c r="D2">
        <v>9184.7999999999993</v>
      </c>
      <c r="E2">
        <f>text1!$C$21*10000*15-数据处理!B2-数据处理!C2-数据处理!D2</f>
        <v>339416.55</v>
      </c>
    </row>
    <row r="3" spans="1:14">
      <c r="A3">
        <v>336691.35</v>
      </c>
      <c r="B3">
        <v>5116.7999999999902</v>
      </c>
      <c r="C3">
        <v>2541</v>
      </c>
      <c r="D3">
        <v>12039</v>
      </c>
      <c r="E3">
        <f>text1!$C$21*10000*15-数据处理!B3-数据处理!C3-数据处理!D3</f>
        <v>336691.35</v>
      </c>
    </row>
    <row r="4" spans="1:14">
      <c r="A4">
        <v>334504.94999999995</v>
      </c>
      <c r="B4">
        <v>5516.4</v>
      </c>
      <c r="C4">
        <v>2455.8000000000002</v>
      </c>
      <c r="D4">
        <v>13911</v>
      </c>
      <c r="E4">
        <f>text1!$C$21*10000*15-数据处理!B4-数据处理!C4-数据处理!D4</f>
        <v>334504.94999999995</v>
      </c>
    </row>
    <row r="5" spans="1:14">
      <c r="A5">
        <v>331567.95</v>
      </c>
      <c r="B5">
        <v>6028.8</v>
      </c>
      <c r="C5">
        <v>2274.6</v>
      </c>
      <c r="D5">
        <v>16516.8</v>
      </c>
      <c r="E5">
        <f>text1!$C$21*10000*15-数据处理!B5-数据处理!C5-数据处理!D5</f>
        <v>331567.95</v>
      </c>
    </row>
    <row r="6" spans="1:14">
      <c r="A6">
        <v>327914.55</v>
      </c>
      <c r="B6">
        <v>6606.6</v>
      </c>
      <c r="C6">
        <v>2150.4</v>
      </c>
      <c r="D6">
        <v>19716.599999999999</v>
      </c>
      <c r="E6">
        <f>text1!$C$21*10000*15-数据处理!B6-数据处理!C6-数据处理!D6</f>
        <v>327914.55</v>
      </c>
    </row>
    <row r="7" spans="1:14">
      <c r="A7">
        <v>327914.55</v>
      </c>
      <c r="B7">
        <v>6606.6</v>
      </c>
      <c r="C7">
        <v>2150.4</v>
      </c>
      <c r="D7">
        <v>19716.599999999999</v>
      </c>
      <c r="E7">
        <f>text1!$C$21*10000*15-数据处理!B7-数据处理!C7-数据处理!D7</f>
        <v>327914.55</v>
      </c>
    </row>
    <row r="8" spans="1:14">
      <c r="A8">
        <v>323483.55</v>
      </c>
      <c r="B8">
        <v>7344</v>
      </c>
      <c r="C8">
        <v>2076</v>
      </c>
      <c r="D8">
        <v>23484.6</v>
      </c>
      <c r="E8">
        <f>text1!$C$21*10000*15-数据处理!B8-数据处理!C8-数据处理!D8</f>
        <v>323483.55</v>
      </c>
    </row>
    <row r="9" spans="1:14">
      <c r="A9">
        <v>312345.75000000012</v>
      </c>
      <c r="B9">
        <v>9456</v>
      </c>
      <c r="C9">
        <v>1953.6</v>
      </c>
      <c r="D9">
        <v>32632.799999999901</v>
      </c>
      <c r="E9">
        <f>text1!$C$21*10000*15-数据处理!B9-数据处理!C9-数据处理!D9</f>
        <v>312345.75000000012</v>
      </c>
    </row>
    <row r="12" spans="1:14" ht="15.75" thickBot="1"/>
    <row r="13" spans="1:14" ht="15.75" customHeight="1" thickBot="1">
      <c r="A13" s="12" t="s">
        <v>34</v>
      </c>
      <c r="B13" s="14" t="s">
        <v>35</v>
      </c>
      <c r="C13" s="14"/>
      <c r="D13" s="14"/>
      <c r="E13" s="14"/>
      <c r="F13" s="14"/>
      <c r="G13" s="14"/>
      <c r="H13" s="7"/>
      <c r="I13" s="14" t="s">
        <v>36</v>
      </c>
      <c r="J13" s="14"/>
    </row>
    <row r="14" spans="1:14" ht="15.75" thickBot="1">
      <c r="A14" s="13"/>
      <c r="B14" s="9" t="s">
        <v>37</v>
      </c>
      <c r="C14" s="8" t="s">
        <v>38</v>
      </c>
      <c r="D14" s="8" t="s">
        <v>39</v>
      </c>
      <c r="E14" s="8" t="s">
        <v>40</v>
      </c>
      <c r="F14" s="8" t="s">
        <v>41</v>
      </c>
      <c r="G14" s="8" t="s">
        <v>42</v>
      </c>
      <c r="H14" s="6"/>
      <c r="I14" s="9" t="s">
        <v>43</v>
      </c>
      <c r="J14" s="8" t="s">
        <v>44</v>
      </c>
    </row>
    <row r="15" spans="1:14">
      <c r="A15" s="6" t="s">
        <v>45</v>
      </c>
      <c r="B15" s="10">
        <v>100</v>
      </c>
      <c r="C15" s="10">
        <v>66</v>
      </c>
      <c r="D15" s="10">
        <v>325</v>
      </c>
      <c r="E15" s="10">
        <v>76</v>
      </c>
      <c r="F15" s="10">
        <v>3.68</v>
      </c>
      <c r="G15" s="10">
        <v>270</v>
      </c>
      <c r="H15" s="10">
        <f>SUM(B15:E15)+G15</f>
        <v>837</v>
      </c>
      <c r="I15" s="10" t="s">
        <v>46</v>
      </c>
      <c r="J15" s="10">
        <v>2035</v>
      </c>
      <c r="M15">
        <f>J15/H15</f>
        <v>2.4313022700119475</v>
      </c>
      <c r="N15">
        <f>J15/F15</f>
        <v>552.98913043478262</v>
      </c>
    </row>
    <row r="16" spans="1:14">
      <c r="A16" s="6" t="s">
        <v>47</v>
      </c>
      <c r="B16" s="10">
        <v>700</v>
      </c>
      <c r="C16" s="10">
        <v>230</v>
      </c>
      <c r="D16" s="10">
        <v>700</v>
      </c>
      <c r="E16" s="10">
        <v>400</v>
      </c>
      <c r="F16" s="10">
        <v>35</v>
      </c>
      <c r="G16" s="10">
        <v>800</v>
      </c>
      <c r="H16" s="10">
        <f t="shared" ref="H16:H18" si="0">SUM(B16:E16)+G16</f>
        <v>2830</v>
      </c>
      <c r="I16" s="10" t="s">
        <v>47</v>
      </c>
      <c r="J16" s="10">
        <v>5758</v>
      </c>
      <c r="M16">
        <f t="shared" ref="M16:M18" si="1">J16/H16</f>
        <v>2.0346289752650177</v>
      </c>
      <c r="N16">
        <f t="shared" ref="N16:N18" si="2">J16/F16</f>
        <v>164.51428571428571</v>
      </c>
    </row>
    <row r="17" spans="1:14">
      <c r="A17" s="6" t="s">
        <v>48</v>
      </c>
      <c r="B17" s="10">
        <v>1100</v>
      </c>
      <c r="C17" s="10">
        <v>300</v>
      </c>
      <c r="D17" s="10">
        <v>1200</v>
      </c>
      <c r="E17" s="10">
        <v>1150</v>
      </c>
      <c r="F17" s="10">
        <v>65</v>
      </c>
      <c r="G17" s="10">
        <v>3770</v>
      </c>
      <c r="H17" s="10">
        <f t="shared" si="0"/>
        <v>7520</v>
      </c>
      <c r="I17" s="10" t="s">
        <v>47</v>
      </c>
      <c r="J17" s="10">
        <v>12250</v>
      </c>
      <c r="M17">
        <f t="shared" si="1"/>
        <v>1.6289893617021276</v>
      </c>
      <c r="N17">
        <f t="shared" si="2"/>
        <v>188.46153846153845</v>
      </c>
    </row>
    <row r="18" spans="1:14" ht="15.75" thickBot="1">
      <c r="A18" s="9" t="s">
        <v>49</v>
      </c>
      <c r="B18" s="11">
        <v>1200</v>
      </c>
      <c r="C18" s="11">
        <v>350</v>
      </c>
      <c r="D18" s="11">
        <v>440</v>
      </c>
      <c r="E18" s="11">
        <v>100</v>
      </c>
      <c r="F18" s="11">
        <v>22.4</v>
      </c>
      <c r="G18" s="11">
        <v>826</v>
      </c>
      <c r="H18" s="10">
        <f t="shared" si="0"/>
        <v>2916</v>
      </c>
      <c r="I18" s="11" t="s">
        <v>24</v>
      </c>
      <c r="J18" s="11">
        <v>6089</v>
      </c>
      <c r="M18">
        <f t="shared" si="1"/>
        <v>2.0881344307270235</v>
      </c>
      <c r="N18">
        <f t="shared" si="2"/>
        <v>271.83035714285717</v>
      </c>
    </row>
    <row r="23" spans="1:14">
      <c r="K23">
        <f>B23*数据处理!A15</f>
        <v>0</v>
      </c>
    </row>
  </sheetData>
  <mergeCells count="3">
    <mergeCell ref="A13:A14"/>
    <mergeCell ref="B13:G13"/>
    <mergeCell ref="I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text1</vt:lpstr>
      <vt:lpstr>数据处理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JingT Yao</dc:creator>
  <cp:lastModifiedBy>amin-t</cp:lastModifiedBy>
  <dcterms:created xsi:type="dcterms:W3CDTF">2015-10-25T06:48:16Z</dcterms:created>
  <dcterms:modified xsi:type="dcterms:W3CDTF">2015-11-30T13:51:41Z</dcterms:modified>
</cp:coreProperties>
</file>