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Y\Documents\GitHub\3DProject\00.Document\06. 일정 관리\"/>
    </mc:Choice>
  </mc:AlternateContent>
  <bookViews>
    <workbookView xWindow="0" yWindow="0" windowWidth="25128" windowHeight="13728" tabRatio="788" firstSheet="3" activeTab="4"/>
  </bookViews>
  <sheets>
    <sheet name="1월" sheetId="14" state="hidden" r:id="rId1"/>
    <sheet name="2월" sheetId="15" state="hidden" r:id="rId2"/>
    <sheet name="3월" sheetId="16" state="hidden" r:id="rId3"/>
    <sheet name="4월" sheetId="17" r:id="rId4"/>
    <sheet name="5월" sheetId="18" r:id="rId5"/>
    <sheet name="6월" sheetId="19" state="hidden" r:id="rId6"/>
    <sheet name="7월" sheetId="20" state="hidden" r:id="rId7"/>
    <sheet name="8월" sheetId="21" state="hidden" r:id="rId8"/>
    <sheet name="9월" sheetId="22" state="hidden" r:id="rId9"/>
    <sheet name="10월" sheetId="23" state="hidden" r:id="rId10"/>
    <sheet name="11월" sheetId="24" state="hidden" r:id="rId11"/>
    <sheet name="12월" sheetId="25" state="hidden" r:id="rId12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7"/>
  <c r="B2" i="18"/>
  <c r="B2" i="16"/>
  <c r="B2" i="15"/>
  <c r="K2" i="14" l="1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7" a="1"/>
  <c r="B11" i="17" a="1"/>
  <c r="B9" i="17" a="1"/>
  <c r="B7" i="17" a="1"/>
  <c r="B5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7"/>
  <c r="B1" i="18"/>
  <c r="B1" i="15"/>
  <c r="B1" i="16"/>
  <c r="B1" i="14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7"/>
  <c r="H2" i="17" s="1"/>
  <c r="G3" i="17"/>
  <c r="G2" i="17" s="1"/>
  <c r="F3" i="17"/>
  <c r="F2" i="17" s="1"/>
  <c r="E3" i="17"/>
  <c r="E2" i="17" s="1"/>
  <c r="D3" i="17"/>
  <c r="D2" i="17" s="1"/>
  <c r="C3" i="17"/>
  <c r="C2" i="17" s="1"/>
  <c r="B3" i="17"/>
  <c r="H5" i="17"/>
  <c r="G5" i="17"/>
  <c r="F5" i="17"/>
  <c r="E5" i="17"/>
  <c r="D5" i="17"/>
  <c r="C5" i="17"/>
  <c r="B5" i="17"/>
  <c r="H7" i="17"/>
  <c r="G7" i="17"/>
  <c r="F7" i="17"/>
  <c r="E7" i="17"/>
  <c r="D7" i="17"/>
  <c r="C7" i="17"/>
  <c r="B7" i="17"/>
  <c r="H9" i="17"/>
  <c r="G9" i="17"/>
  <c r="F9" i="17"/>
  <c r="E9" i="17"/>
  <c r="D9" i="17"/>
  <c r="C9" i="17"/>
  <c r="B9" i="17"/>
  <c r="H11" i="17"/>
  <c r="G11" i="17"/>
  <c r="F11" i="17"/>
  <c r="E11" i="17"/>
  <c r="D11" i="17"/>
  <c r="C11" i="17"/>
  <c r="B11" i="17"/>
  <c r="C13" i="17"/>
  <c r="B13" i="17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" i="14"/>
</calcChain>
</file>

<file path=xl/sharedStrings.xml><?xml version="1.0" encoding="utf-8"?>
<sst xmlns="http://schemas.openxmlformats.org/spreadsheetml/2006/main" count="30" uniqueCount="19">
  <si>
    <t>메모</t>
  </si>
  <si>
    <t>달력 설정</t>
  </si>
  <si>
    <t>연도</t>
  </si>
  <si>
    <t>일요일</t>
  </si>
  <si>
    <t>주 시작</t>
    <phoneticPr fontId="1" type="noConversion"/>
  </si>
  <si>
    <t>수요일 중간보고
컨펌&amp;피드백, 회의</t>
    <phoneticPr fontId="8" type="noConversion"/>
  </si>
  <si>
    <t>프로토타입 
완료 및 테스트</t>
    <phoneticPr fontId="8" type="noConversion"/>
  </si>
  <si>
    <t>프로토타입 빌드 완성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</si>
  <si>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프로토타입 개발 집중 기간</t>
    </r>
    <r>
      <rPr>
        <sz val="11"/>
        <color theme="1" tint="0.24994659260841701"/>
        <rFont val="바탕"/>
        <family val="1"/>
        <charset val="129"/>
      </rPr>
      <t xml:space="preserve">
정윤,지훈 - 핵심 시스템 구현 
정현,병관 - 컨텐츠 구현 및 배치
                (맵, 오브젝트,밸런스)</t>
    </r>
    <phoneticPr fontId="8" type="noConversion"/>
  </si>
  <si>
    <r>
      <t xml:space="preserve">1. 컨펌&amp;피드백, 기획회의
2. 파트별 기획서 완성
3.프로토 타입 대비 회의
</t>
    </r>
    <r>
      <rPr>
        <sz val="11"/>
        <color theme="1" tint="0.24994659260841701"/>
        <rFont val="바탕"/>
        <family val="1"/>
        <charset val="129"/>
      </rPr>
      <t>(지훈 복귀)</t>
    </r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</si>
  <si>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기획서 작성</t>
    </r>
    <r>
      <rPr>
        <sz val="11"/>
        <color theme="1" tint="0.24994659260841701"/>
        <rFont val="바탕"/>
        <family val="1"/>
        <charset val="129"/>
      </rPr>
      <t xml:space="preserve">
PD,정윤,지훈,정현
- 기획서 작성
병관
- QA 체크리스트, TC</t>
    </r>
    <phoneticPr fontId="8" type="noConversion"/>
  </si>
  <si>
    <t xml:space="preserve">
주영 - PM문서 작성</t>
    <phoneticPr fontId="8" type="noConversion"/>
  </si>
  <si>
    <t xml:space="preserve">
PD,정윤,지훈,정현
- 기획서 작성
병관
- QA 체크리스트, TC</t>
    <phoneticPr fontId="8" type="noConversion"/>
  </si>
  <si>
    <t xml:space="preserve">
PD,정윤,지훈,정현(병관)
- 기획서 작성 끝
병관
- QA 체크리스트, TC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</si>
  <si>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기획서 작성</t>
    </r>
    <r>
      <rPr>
        <sz val="11"/>
        <color theme="1" tint="0.24994659260841701"/>
        <rFont val="바탕"/>
        <family val="1"/>
        <charset val="129"/>
      </rPr>
      <t xml:space="preserve">
PD,정윤,지훈,정현(병관)
- 기획서 작성
병관
- QA 체크리스트, TC</t>
    </r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</si>
  <si>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빌드 버전 검증</t>
    </r>
    <r>
      <rPr>
        <sz val="11"/>
        <color theme="1" tint="0.24994659260841701"/>
        <rFont val="바탕"/>
        <family val="1"/>
        <charset val="129"/>
      </rPr>
      <t xml:space="preserve">
정윤,지훈 
- 시스템 버그 확인 및 수정
정현 - 오브젝트,밸런스 확인 및 수정
병관 - QA 테스트</t>
    </r>
    <phoneticPr fontId="8" type="noConversion"/>
  </si>
  <si>
    <r>
      <t xml:space="preserve">
</t>
    </r>
    <r>
      <rPr>
        <b/>
        <sz val="11"/>
        <color rgb="FFFF0000"/>
        <rFont val="바탕"/>
        <family val="1"/>
        <charset val="129"/>
      </rPr>
      <t>유니티 과제</t>
    </r>
    <r>
      <rPr>
        <sz val="11"/>
        <color theme="1" tint="0.24994659260841701"/>
        <rFont val="바탕"/>
        <family val="1"/>
        <charset val="129"/>
      </rPr>
      <t xml:space="preserve">
PD,정윤,지훈,정현(병관)
- 기획서 작성
병관
- QA 체크리스트, TC
(지훈 휴가 시작)</t>
    </r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</si>
  <si>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UNITY 공부</t>
    </r>
    <r>
      <rPr>
        <sz val="11"/>
        <color theme="1" tint="0.24994659260841701"/>
        <rFont val="바탕"/>
        <family val="1"/>
        <charset val="129"/>
      </rPr>
      <t xml:space="preserve">
</t>
    </r>
    <r>
      <rPr>
        <b/>
        <sz val="11"/>
        <color rgb="FFFF0000"/>
        <rFont val="바탕"/>
        <family val="1"/>
        <charset val="129"/>
      </rPr>
      <t>기획서 드랍 여부 결과</t>
    </r>
    <r>
      <rPr>
        <sz val="11"/>
        <color theme="1" tint="0.24994659260841701"/>
        <rFont val="바탕"/>
        <family val="1"/>
        <charset val="129"/>
      </rPr>
      <t xml:space="preserve">
주영 외 전원 해당 사항 
(주영 - PM문서 작성)</t>
    </r>
    <phoneticPr fontId="8" type="noConversion"/>
  </si>
  <si>
    <t>최종 릴리즈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</si>
</sst>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26">
    <font>
      <sz val="11"/>
      <color theme="1" tint="0.24994659260841701"/>
      <name val="Batang"/>
      <family val="1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0"/>
      <name val="Batang"/>
      <family val="1"/>
    </font>
    <font>
      <sz val="12"/>
      <color theme="4" tint="-0.24994659260841701"/>
      <name val="Batang"/>
      <family val="1"/>
    </font>
    <font>
      <sz val="11"/>
      <color theme="1" tint="0.34998626667073579"/>
      <name val="Batang"/>
      <family val="1"/>
    </font>
    <font>
      <b/>
      <sz val="11"/>
      <color theme="1" tint="0.34998626667073579"/>
      <name val="Batang"/>
      <family val="1"/>
    </font>
    <font>
      <b/>
      <sz val="11"/>
      <color theme="1" tint="0.24994659260841701"/>
      <name val="바탕"/>
      <family val="1"/>
      <charset val="129"/>
    </font>
    <font>
      <b/>
      <sz val="11"/>
      <color theme="0"/>
      <name val="바탕"/>
      <family val="1"/>
      <charset val="129"/>
    </font>
    <font>
      <b/>
      <sz val="11"/>
      <color rgb="FFFF0000"/>
      <name val="바탕"/>
      <family val="1"/>
      <charset val="129"/>
    </font>
    <font>
      <b/>
      <u/>
      <sz val="11"/>
      <color rgb="FFFF0000"/>
      <name val="바탕"/>
      <family val="1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7">
    <xf numFmtId="0" fontId="0" fillId="0" borderId="0">
      <alignment vertical="top"/>
    </xf>
    <xf numFmtId="0" fontId="6" fillId="3" borderId="0" applyNumberFormat="0" applyBorder="0" applyAlignment="0" applyProtection="0"/>
    <xf numFmtId="0" fontId="15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7" fillId="0" borderId="0" applyFill="0" applyBorder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3" fillId="0" borderId="0">
      <alignment horizontal="left" indent="1"/>
    </xf>
    <xf numFmtId="0" fontId="7" fillId="6" borderId="0" applyNumberFormat="0" applyFont="0" applyBorder="0" applyAlignment="0">
      <alignment horizontal="left" vertical="center" indent="1"/>
    </xf>
    <xf numFmtId="0" fontId="4" fillId="0" borderId="0">
      <alignment horizontal="left" indent="1"/>
    </xf>
    <xf numFmtId="0" fontId="15" fillId="0" borderId="0" applyFill="0" applyProtection="0"/>
    <xf numFmtId="0" fontId="16" fillId="0" borderId="0" applyFill="0" applyProtection="0"/>
  </cellStyleXfs>
  <cellXfs count="54">
    <xf numFmtId="0" fontId="0" fillId="0" borderId="0" xfId="0">
      <alignment vertical="top"/>
    </xf>
    <xf numFmtId="0" fontId="10" fillId="0" borderId="0" xfId="0" applyFont="1">
      <alignment vertical="top"/>
    </xf>
    <xf numFmtId="0" fontId="9" fillId="2" borderId="0" xfId="5" applyFont="1" applyFill="1" applyBorder="1" applyAlignment="1">
      <alignment horizontal="left" vertical="center"/>
    </xf>
    <xf numFmtId="0" fontId="11" fillId="2" borderId="0" xfId="2" applyFont="1" applyFill="1" applyBorder="1" applyAlignment="1">
      <alignment vertical="center"/>
    </xf>
    <xf numFmtId="0" fontId="10" fillId="2" borderId="0" xfId="0" applyFont="1" applyFill="1">
      <alignment vertical="top"/>
    </xf>
    <xf numFmtId="0" fontId="11" fillId="0" borderId="3" xfId="2" applyFont="1" applyFill="1">
      <alignment horizontal="left" vertical="center" indent="1"/>
    </xf>
    <xf numFmtId="0" fontId="12" fillId="0" borderId="0" xfId="0" applyFont="1">
      <alignment vertical="top"/>
    </xf>
    <xf numFmtId="180" fontId="13" fillId="0" borderId="0" xfId="12" applyFont="1">
      <alignment horizontal="left" indent="1"/>
    </xf>
    <xf numFmtId="0" fontId="10" fillId="0" borderId="0" xfId="0" applyFont="1" applyAlignment="1">
      <alignment horizontal="left" indent="1"/>
    </xf>
    <xf numFmtId="0" fontId="10" fillId="6" borderId="0" xfId="13" applyFont="1" applyAlignment="1">
      <alignment vertical="top"/>
    </xf>
    <xf numFmtId="0" fontId="9" fillId="0" borderId="0" xfId="5" applyFont="1" applyFill="1" applyBorder="1" applyAlignment="1">
      <alignment horizontal="right" vertical="center"/>
    </xf>
    <xf numFmtId="180" fontId="13" fillId="6" borderId="0" xfId="13" applyNumberFormat="1" applyFont="1" applyAlignment="1">
      <alignment horizontal="left" indent="1"/>
    </xf>
    <xf numFmtId="0" fontId="15" fillId="0" borderId="3" xfId="2" applyFont="1" applyFill="1">
      <alignment horizontal="left" vertical="center" indent="1"/>
    </xf>
    <xf numFmtId="0" fontId="16" fillId="0" borderId="0" xfId="0" applyFont="1">
      <alignment vertical="top"/>
    </xf>
    <xf numFmtId="0" fontId="17" fillId="2" borderId="0" xfId="5" applyFont="1" applyFill="1" applyBorder="1">
      <alignment vertical="center"/>
    </xf>
    <xf numFmtId="0" fontId="17" fillId="2" borderId="0" xfId="5" applyFont="1" applyFill="1" applyBorder="1" applyAlignment="1">
      <alignment horizontal="left" vertical="center"/>
    </xf>
    <xf numFmtId="0" fontId="17" fillId="2" borderId="0" xfId="5" applyNumberFormat="1" applyFont="1" applyFill="1" applyBorder="1" applyAlignment="1">
      <alignment horizontal="left" vertical="center"/>
    </xf>
    <xf numFmtId="0" fontId="15" fillId="2" borderId="0" xfId="2" applyFont="1" applyFill="1" applyBorder="1" applyAlignment="1">
      <alignment vertical="center"/>
    </xf>
    <xf numFmtId="0" fontId="17" fillId="2" borderId="0" xfId="5" applyFont="1" applyFill="1" applyAlignment="1">
      <alignment horizontal="left" vertical="center"/>
    </xf>
    <xf numFmtId="0" fontId="16" fillId="2" borderId="0" xfId="0" applyFont="1" applyFill="1">
      <alignment vertical="top"/>
    </xf>
    <xf numFmtId="0" fontId="15" fillId="2" borderId="0" xfId="15" applyFont="1" applyFill="1"/>
    <xf numFmtId="0" fontId="18" fillId="0" borderId="0" xfId="0" applyFont="1">
      <alignment vertical="top"/>
    </xf>
    <xf numFmtId="0" fontId="16" fillId="0" borderId="0" xfId="16" applyFont="1"/>
    <xf numFmtId="0" fontId="19" fillId="0" borderId="0" xfId="14" applyFont="1">
      <alignment horizontal="left" indent="1"/>
    </xf>
    <xf numFmtId="180" fontId="20" fillId="0" borderId="0" xfId="12" applyFont="1">
      <alignment horizontal="left" indent="1"/>
    </xf>
    <xf numFmtId="0" fontId="16" fillId="0" borderId="0" xfId="0" applyFont="1" applyAlignment="1">
      <alignment horizontal="left" indent="1"/>
    </xf>
    <xf numFmtId="180" fontId="16" fillId="0" borderId="0" xfId="0" applyNumberFormat="1" applyFont="1">
      <alignment vertical="top"/>
    </xf>
    <xf numFmtId="180" fontId="20" fillId="6" borderId="0" xfId="13" applyNumberFormat="1" applyFont="1" applyAlignment="1">
      <alignment horizontal="left" wrapText="1" indent="1"/>
    </xf>
    <xf numFmtId="0" fontId="16" fillId="6" borderId="0" xfId="13" applyFont="1" applyAlignment="1">
      <alignment vertical="top"/>
    </xf>
    <xf numFmtId="0" fontId="16" fillId="2" borderId="0" xfId="0" applyFont="1" applyFill="1" applyAlignment="1">
      <alignment horizontal="right"/>
    </xf>
    <xf numFmtId="180" fontId="13" fillId="7" borderId="0" xfId="12" applyFont="1" applyFill="1">
      <alignment horizontal="left" indent="1"/>
    </xf>
    <xf numFmtId="180" fontId="13" fillId="7" borderId="0" xfId="13" applyNumberFormat="1" applyFont="1" applyFill="1" applyAlignment="1">
      <alignment horizontal="left" indent="1"/>
    </xf>
    <xf numFmtId="0" fontId="10" fillId="6" borderId="5" xfId="13" applyFont="1" applyBorder="1" applyAlignment="1">
      <alignment vertical="top" wrapText="1"/>
    </xf>
    <xf numFmtId="0" fontId="10" fillId="6" borderId="6" xfId="13" applyFont="1" applyBorder="1" applyAlignment="1">
      <alignment vertical="top" wrapText="1"/>
    </xf>
    <xf numFmtId="0" fontId="22" fillId="8" borderId="4" xfId="13" applyFont="1" applyFill="1" applyBorder="1" applyAlignment="1">
      <alignment vertical="top" wrapText="1"/>
    </xf>
    <xf numFmtId="0" fontId="10" fillId="6" borderId="7" xfId="13" applyFont="1" applyBorder="1" applyAlignment="1">
      <alignment vertical="top" wrapText="1"/>
    </xf>
    <xf numFmtId="0" fontId="22" fillId="8" borderId="5" xfId="0" applyFont="1" applyFill="1" applyBorder="1" applyAlignment="1">
      <alignment vertical="top" wrapText="1"/>
    </xf>
    <xf numFmtId="0" fontId="10" fillId="10" borderId="8" xfId="0" applyFont="1" applyFill="1" applyBorder="1" applyAlignment="1">
      <alignment vertical="top" wrapText="1"/>
    </xf>
    <xf numFmtId="0" fontId="10" fillId="10" borderId="9" xfId="0" applyFont="1" applyFill="1" applyBorder="1">
      <alignment vertical="top"/>
    </xf>
    <xf numFmtId="0" fontId="10" fillId="9" borderId="10" xfId="0" applyFont="1" applyFill="1" applyBorder="1" applyAlignment="1">
      <alignment vertical="top" wrapText="1"/>
    </xf>
    <xf numFmtId="0" fontId="10" fillId="9" borderId="11" xfId="0" applyFont="1" applyFill="1" applyBorder="1" applyAlignment="1">
      <alignment vertical="top" wrapText="1"/>
    </xf>
    <xf numFmtId="0" fontId="10" fillId="9" borderId="12" xfId="0" applyFont="1" applyFill="1" applyBorder="1">
      <alignment vertical="top"/>
    </xf>
    <xf numFmtId="0" fontId="10" fillId="9" borderId="10" xfId="13" applyFont="1" applyFill="1" applyBorder="1" applyAlignment="1">
      <alignment vertical="top"/>
    </xf>
    <xf numFmtId="0" fontId="10" fillId="9" borderId="11" xfId="13" applyFont="1" applyFill="1" applyBorder="1" applyAlignment="1">
      <alignment vertical="top"/>
    </xf>
    <xf numFmtId="0" fontId="22" fillId="11" borderId="12" xfId="13" applyFont="1" applyFill="1" applyBorder="1" applyAlignment="1">
      <alignment vertical="top"/>
    </xf>
    <xf numFmtId="0" fontId="10" fillId="12" borderId="10" xfId="0" applyFont="1" applyFill="1" applyBorder="1" applyAlignment="1">
      <alignment vertical="top" wrapText="1"/>
    </xf>
    <xf numFmtId="0" fontId="23" fillId="13" borderId="12" xfId="0" applyFont="1" applyFill="1" applyBorder="1" applyAlignment="1">
      <alignment vertical="top" wrapText="1"/>
    </xf>
    <xf numFmtId="0" fontId="10" fillId="9" borderId="13" xfId="13" applyFont="1" applyFill="1" applyBorder="1" applyAlignment="1">
      <alignment vertical="top"/>
    </xf>
    <xf numFmtId="0" fontId="21" fillId="6" borderId="0" xfId="11" applyFont="1">
      <alignment horizontal="left" vertical="top" wrapText="1" indent="1"/>
    </xf>
    <xf numFmtId="0" fontId="16" fillId="6" borderId="0" xfId="13" applyFont="1" applyAlignment="1">
      <alignment vertical="top"/>
    </xf>
    <xf numFmtId="0" fontId="14" fillId="6" borderId="0" xfId="11" applyFont="1">
      <alignment horizontal="left" vertical="top" wrapText="1" indent="1"/>
    </xf>
    <xf numFmtId="0" fontId="10" fillId="6" borderId="0" xfId="13" applyFont="1" applyAlignment="1">
      <alignment vertical="top"/>
    </xf>
    <xf numFmtId="180" fontId="13" fillId="14" borderId="0" xfId="13" applyNumberFormat="1" applyFont="1" applyFill="1" applyAlignment="1">
      <alignment horizontal="left" indent="1"/>
    </xf>
    <xf numFmtId="0" fontId="25" fillId="6" borderId="0" xfId="13" applyFont="1" applyAlignment="1">
      <alignment vertical="top"/>
    </xf>
  </cellXfs>
  <cellStyles count="17">
    <cellStyle name="40% - 강조색1" xfId="1" builtinId="31" customBuiltin="1"/>
    <cellStyle name="강조색1" xfId="3" builtinId="29" customBuiltin="1"/>
    <cellStyle name="강조색5" xfId="4" builtinId="45" customBuiltin="1"/>
    <cellStyle name="백분율" xfId="10" builtinId="5" customBuiltin="1"/>
    <cellStyle name="설정 항목" xfId="14"/>
    <cellStyle name="쉼표" xfId="6" builtinId="3" customBuiltin="1"/>
    <cellStyle name="쉼표 [0]" xfId="7" builtinId="6" customBuiltin="1"/>
    <cellStyle name="요일" xfId="12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/>
    <cellStyle name="통화" xfId="8" builtinId="4" customBuiltin="1"/>
    <cellStyle name="통화 [0]" xfId="9" builtinId="7" customBuiltin="1"/>
    <cellStyle name="표준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998220</xdr:colOff>
      <xdr:row>7</xdr:row>
      <xdr:rowOff>121920</xdr:rowOff>
    </xdr:from>
    <xdr:to>
      <xdr:col>4</xdr:col>
      <xdr:colOff>1341120</xdr:colOff>
      <xdr:row>7</xdr:row>
      <xdr:rowOff>121920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F44F211-37C6-4F74-9C56-10EE137CC983}"/>
            </a:ext>
          </a:extLst>
        </xdr:cNvPr>
        <xdr:cNvCxnSpPr/>
      </xdr:nvCxnSpPr>
      <xdr:spPr>
        <a:xfrm>
          <a:off x="2865120" y="3596640"/>
          <a:ext cx="3329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220980</xdr:colOff>
      <xdr:row>9</xdr:row>
      <xdr:rowOff>137160</xdr:rowOff>
    </xdr:from>
    <xdr:to>
      <xdr:col>6</xdr:col>
      <xdr:colOff>1501140</xdr:colOff>
      <xdr:row>9</xdr:row>
      <xdr:rowOff>137160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C99AF9A-C597-481C-A086-9A2FD021B617}"/>
            </a:ext>
          </a:extLst>
        </xdr:cNvPr>
        <xdr:cNvCxnSpPr/>
      </xdr:nvCxnSpPr>
      <xdr:spPr>
        <a:xfrm>
          <a:off x="441960" y="4587240"/>
          <a:ext cx="9532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1988820</xdr:colOff>
      <xdr:row>7</xdr:row>
      <xdr:rowOff>137160</xdr:rowOff>
    </xdr:from>
    <xdr:to>
      <xdr:col>7</xdr:col>
      <xdr:colOff>1584960</xdr:colOff>
      <xdr:row>7</xdr:row>
      <xdr:rowOff>137160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B6B0C77B-BBC0-48BD-A7AF-B05D0DB5241D}"/>
            </a:ext>
          </a:extLst>
        </xdr:cNvPr>
        <xdr:cNvCxnSpPr/>
      </xdr:nvCxnSpPr>
      <xdr:spPr>
        <a:xfrm>
          <a:off x="8321040" y="3611880"/>
          <a:ext cx="34366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899160</xdr:colOff>
      <xdr:row>5</xdr:row>
      <xdr:rowOff>99060</xdr:rowOff>
    </xdr:from>
    <xdr:to>
      <xdr:col>3</xdr:col>
      <xdr:colOff>1379220</xdr:colOff>
      <xdr:row>5</xdr:row>
      <xdr:rowOff>99060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A6F1EFF1-1C42-40CC-8AEE-7E81AD80B7E1}"/>
            </a:ext>
          </a:extLst>
        </xdr:cNvPr>
        <xdr:cNvCxnSpPr/>
      </xdr:nvCxnSpPr>
      <xdr:spPr>
        <a:xfrm>
          <a:off x="2964180" y="2339340"/>
          <a:ext cx="1988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929640</xdr:colOff>
      <xdr:row>5</xdr:row>
      <xdr:rowOff>91440</xdr:rowOff>
    </xdr:from>
    <xdr:to>
      <xdr:col>7</xdr:col>
      <xdr:colOff>1600200</xdr:colOff>
      <xdr:row>5</xdr:row>
      <xdr:rowOff>91440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33B3884A-9706-4831-8133-97C95A4CD802}"/>
            </a:ext>
          </a:extLst>
        </xdr:cNvPr>
        <xdr:cNvCxnSpPr/>
      </xdr:nvCxnSpPr>
      <xdr:spPr>
        <a:xfrm>
          <a:off x="7459980" y="2331720"/>
          <a:ext cx="4511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7265625" defaultRowHeight="14.4"/>
  <cols>
    <col min="1" max="1" width="2.6328125" style="13" customWidth="1"/>
    <col min="2" max="2" width="18.26953125" style="13" customWidth="1"/>
    <col min="3" max="8" width="17.6328125" style="13" customWidth="1"/>
    <col min="9" max="9" width="2.6328125" style="13" customWidth="1"/>
    <col min="10" max="10" width="6.08984375" style="13" customWidth="1"/>
    <col min="11" max="11" width="13.6328125" style="13" customWidth="1"/>
    <col min="12" max="16384" width="8.7265625" style="13"/>
  </cols>
  <sheetData>
    <row r="1" spans="1:11" s="19" customFormat="1" ht="60" customHeight="1">
      <c r="A1" s="13"/>
      <c r="B1" s="14" t="str">
        <f ca="1">"1월 "&amp;달력연도</f>
        <v>1월 2018</v>
      </c>
      <c r="C1" s="15"/>
      <c r="D1" s="16"/>
      <c r="E1" s="17"/>
      <c r="F1" s="17"/>
      <c r="G1" s="17"/>
      <c r="H1" s="18"/>
      <c r="J1" s="20" t="s">
        <v>1</v>
      </c>
      <c r="K1" s="13"/>
    </row>
    <row r="2" spans="1:11" s="21" customFormat="1" ht="21.75" customHeight="1" thickBot="1">
      <c r="A2" s="13"/>
      <c r="B2" s="12" t="str">
        <f>주시작</f>
        <v>일요일</v>
      </c>
      <c r="C2" s="12" t="str">
        <f t="shared" ref="C2:H2" ca="1" si="0">UPPER(TEXT(C3,"aaaa"))</f>
        <v>월요일</v>
      </c>
      <c r="D2" s="12" t="str">
        <f t="shared" ca="1" si="0"/>
        <v>화요일</v>
      </c>
      <c r="E2" s="12" t="str">
        <f t="shared" ca="1" si="0"/>
        <v>수요일</v>
      </c>
      <c r="F2" s="12" t="str">
        <f t="shared" ca="1" si="0"/>
        <v>목요일</v>
      </c>
      <c r="G2" s="12" t="str">
        <f t="shared" ca="1" si="0"/>
        <v>금요일</v>
      </c>
      <c r="H2" s="12" t="str">
        <f t="shared" ca="1" si="0"/>
        <v>토요일</v>
      </c>
      <c r="J2" s="22" t="s">
        <v>2</v>
      </c>
      <c r="K2" s="23">
        <f ca="1">YEAR(TODAY())</f>
        <v>2018</v>
      </c>
    </row>
    <row r="3" spans="1:11" s="25" customFormat="1" ht="19.5" customHeight="1">
      <c r="A3" s="13"/>
      <c r="B3" s="24">
        <f t="array" aca="1" ref="B3:H3" ca="1">요일및주+DATE(달력연도,1,1)-WEEKDAY(DATE(달력연도,1,1),(주시작="월요일")+1)+1</f>
        <v>43100</v>
      </c>
      <c r="C3" s="24">
        <f ca="1"/>
        <v>43101</v>
      </c>
      <c r="D3" s="24">
        <f ca="1"/>
        <v>43102</v>
      </c>
      <c r="E3" s="24">
        <f ca="1"/>
        <v>43103</v>
      </c>
      <c r="F3" s="24">
        <f ca="1"/>
        <v>43104</v>
      </c>
      <c r="G3" s="24">
        <f ca="1"/>
        <v>43105</v>
      </c>
      <c r="H3" s="24">
        <f ca="1"/>
        <v>43106</v>
      </c>
      <c r="J3" s="22" t="s">
        <v>4</v>
      </c>
      <c r="K3" s="23" t="s">
        <v>3</v>
      </c>
    </row>
    <row r="4" spans="1:11" ht="57.9" customHeight="1">
      <c r="J4" s="26"/>
    </row>
    <row r="5" spans="1:11" s="25" customFormat="1" ht="19.5" customHeight="1">
      <c r="A5" s="13"/>
      <c r="B5" s="27">
        <f t="array" aca="1" ref="B5:H5" ca="1">요일및주+DATE(달력연도,1,1)-WEEKDAY(DATE(달력연도,1,1),(주시작="월요일")+1)+8</f>
        <v>43107</v>
      </c>
      <c r="C5" s="27">
        <f ca="1"/>
        <v>43108</v>
      </c>
      <c r="D5" s="27">
        <f ca="1"/>
        <v>43109</v>
      </c>
      <c r="E5" s="27">
        <f ca="1"/>
        <v>43110</v>
      </c>
      <c r="F5" s="27">
        <f ca="1"/>
        <v>43111</v>
      </c>
      <c r="G5" s="27">
        <f ca="1"/>
        <v>43112</v>
      </c>
      <c r="H5" s="27">
        <f ca="1"/>
        <v>43113</v>
      </c>
    </row>
    <row r="6" spans="1:11" ht="57.9" customHeight="1">
      <c r="B6" s="28"/>
      <c r="C6" s="28"/>
      <c r="D6" s="28"/>
      <c r="E6" s="28"/>
      <c r="F6" s="28"/>
      <c r="G6" s="28"/>
      <c r="H6" s="28"/>
      <c r="J6" s="29"/>
    </row>
    <row r="7" spans="1:11" s="25" customFormat="1" ht="19.5" customHeight="1">
      <c r="A7" s="13"/>
      <c r="B7" s="24">
        <f t="array" aca="1" ref="B7:H7" ca="1">요일및주+DATE(달력연도,1,1)-WEEKDAY(DATE(달력연도,1,1),(주시작="월요일")+1)+15</f>
        <v>43114</v>
      </c>
      <c r="C7" s="24">
        <f ca="1"/>
        <v>43115</v>
      </c>
      <c r="D7" s="24">
        <f ca="1"/>
        <v>43116</v>
      </c>
      <c r="E7" s="24">
        <f ca="1"/>
        <v>43117</v>
      </c>
      <c r="F7" s="24">
        <f ca="1"/>
        <v>43118</v>
      </c>
      <c r="G7" s="24">
        <f ca="1"/>
        <v>43119</v>
      </c>
      <c r="H7" s="24">
        <f ca="1"/>
        <v>43120</v>
      </c>
      <c r="J7" s="29"/>
    </row>
    <row r="8" spans="1:11" ht="57.9" customHeight="1"/>
    <row r="9" spans="1:11" s="25" customFormat="1" ht="19.5" customHeight="1">
      <c r="A9" s="13"/>
      <c r="B9" s="27">
        <f t="array" aca="1" ref="B9:H9" ca="1">요일및주+DATE(달력연도,1,1)-WEEKDAY(DATE(달력연도,1,1),(주시작="월요일")+1)+22</f>
        <v>43121</v>
      </c>
      <c r="C9" s="27">
        <f ca="1"/>
        <v>43122</v>
      </c>
      <c r="D9" s="27">
        <f ca="1"/>
        <v>43123</v>
      </c>
      <c r="E9" s="27">
        <f ca="1"/>
        <v>43124</v>
      </c>
      <c r="F9" s="27">
        <f ca="1"/>
        <v>43125</v>
      </c>
      <c r="G9" s="27">
        <f ca="1"/>
        <v>43126</v>
      </c>
      <c r="H9" s="27">
        <f ca="1"/>
        <v>43127</v>
      </c>
    </row>
    <row r="10" spans="1:11" ht="57.9" customHeight="1">
      <c r="B10" s="28"/>
      <c r="C10" s="28"/>
      <c r="D10" s="28"/>
      <c r="E10" s="28"/>
      <c r="F10" s="28"/>
      <c r="G10" s="28"/>
      <c r="H10" s="28"/>
    </row>
    <row r="11" spans="1:11" s="25" customFormat="1" ht="19.5" customHeight="1">
      <c r="A11" s="13"/>
      <c r="B11" s="24">
        <f t="array" aca="1" ref="B11:H11" ca="1">요일및주+DATE(달력연도,1,1)-WEEKDAY(DATE(달력연도,1,1),(주시작="월요일")+1)+29</f>
        <v>43128</v>
      </c>
      <c r="C11" s="24">
        <f ca="1"/>
        <v>43129</v>
      </c>
      <c r="D11" s="24">
        <f ca="1"/>
        <v>43130</v>
      </c>
      <c r="E11" s="24">
        <f ca="1"/>
        <v>43131</v>
      </c>
      <c r="F11" s="24">
        <f ca="1"/>
        <v>43132</v>
      </c>
      <c r="G11" s="24">
        <f ca="1"/>
        <v>43133</v>
      </c>
      <c r="H11" s="24">
        <f ca="1"/>
        <v>43134</v>
      </c>
    </row>
    <row r="12" spans="1:11" ht="57.9" customHeight="1"/>
    <row r="13" spans="1:11" s="25" customFormat="1" ht="19.5" customHeight="1">
      <c r="A13" s="13"/>
      <c r="B13" s="27">
        <f t="array" aca="1" ref="B13:C13" ca="1">요일및주+DATE(달력연도,1,1)-WEEKDAY(DATE(달력연도,1,1),(주시작="월요일")+1)+36</f>
        <v>43135</v>
      </c>
      <c r="C13" s="27">
        <f ca="1"/>
        <v>43136</v>
      </c>
      <c r="D13" s="48" t="s">
        <v>0</v>
      </c>
      <c r="E13" s="49"/>
      <c r="F13" s="49"/>
      <c r="G13" s="49"/>
      <c r="H13" s="49"/>
    </row>
    <row r="14" spans="1:11" ht="57.9" customHeight="1">
      <c r="B14" s="28"/>
      <c r="C14" s="28"/>
      <c r="D14" s="48"/>
      <c r="E14" s="49"/>
      <c r="F14" s="49"/>
      <c r="G14" s="49"/>
      <c r="H14" s="49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연도를 입력하고 아래 셀에 달력 시작 요일을 선택합니다. 이 일정 설정 셀은 인쇄되지 않습니다." sqref="J1"/>
    <dataValidation allowBlank="1" showInputMessage="1" showErrorMessage="1" prompt="오른쪽 셀에 연도를 입력합니다." sqref="J2"/>
    <dataValidation allowBlank="1" showInputMessage="1" showErrorMessage="1" prompt="오른쪽 셀에 주 시작 요일을 선택합니다." sqref="J3"/>
    <dataValidation allowBlank="1" showInputMessage="1" showErrorMessage="1" prompt="이 셀에 연도를 입력합니다." sqref="K2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1:8" s="4" customFormat="1" ht="59.25" customHeight="1">
      <c r="A1" s="1"/>
      <c r="B1" s="2" t="str">
        <f ca="1">"2월 "&amp;달력연도</f>
        <v>2월 2018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1:8" s="8" customFormat="1" ht="19.5" customHeight="1">
      <c r="A3" s="1"/>
      <c r="B3" s="7">
        <f t="array" aca="1" ref="B3:H3" ca="1">요일및주+DATE(달력연도,2,1)-WEEKDAY(DATE(달력연도,2,1),(주시작="Monday")+1)+1</f>
        <v>43128</v>
      </c>
      <c r="C3" s="7">
        <f ca="1"/>
        <v>43129</v>
      </c>
      <c r="D3" s="7">
        <f ca="1"/>
        <v>43130</v>
      </c>
      <c r="E3" s="7">
        <f ca="1"/>
        <v>43131</v>
      </c>
      <c r="F3" s="7">
        <f ca="1"/>
        <v>43132</v>
      </c>
      <c r="G3" s="7">
        <f ca="1"/>
        <v>43133</v>
      </c>
      <c r="H3" s="7">
        <f ca="1"/>
        <v>43134</v>
      </c>
    </row>
    <row r="4" spans="1:8" ht="57.9" customHeight="1"/>
    <row r="5" spans="1:8" s="8" customFormat="1" ht="19.5" customHeight="1">
      <c r="A5" s="1"/>
      <c r="B5" s="11">
        <f t="array" aca="1" ref="B5:H5" ca="1">요일및주+DATE(달력연도,2,1)-WEEKDAY(DATE(달력연도,2,1),(주시작="Monday")+1)+8</f>
        <v>43135</v>
      </c>
      <c r="C5" s="11">
        <f ca="1"/>
        <v>43136</v>
      </c>
      <c r="D5" s="11">
        <f ca="1"/>
        <v>43137</v>
      </c>
      <c r="E5" s="11">
        <f ca="1"/>
        <v>43138</v>
      </c>
      <c r="F5" s="11">
        <f ca="1"/>
        <v>43139</v>
      </c>
      <c r="G5" s="11">
        <f ca="1"/>
        <v>43140</v>
      </c>
      <c r="H5" s="11">
        <f ca="1"/>
        <v>43141</v>
      </c>
    </row>
    <row r="6" spans="1:8" ht="57.9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aca="1" ref="B7:H7" ca="1">요일및주+DATE(달력연도,2,1)-WEEKDAY(DATE(달력연도,2,1),(주시작="Monday")+1)+15</f>
        <v>43142</v>
      </c>
      <c r="C7" s="7">
        <f ca="1"/>
        <v>43143</v>
      </c>
      <c r="D7" s="7">
        <f ca="1"/>
        <v>43144</v>
      </c>
      <c r="E7" s="7">
        <f ca="1"/>
        <v>43145</v>
      </c>
      <c r="F7" s="7">
        <f ca="1"/>
        <v>43146</v>
      </c>
      <c r="G7" s="7">
        <f ca="1"/>
        <v>43147</v>
      </c>
      <c r="H7" s="7">
        <f ca="1"/>
        <v>43148</v>
      </c>
    </row>
    <row r="8" spans="1:8" ht="57.9" customHeight="1"/>
    <row r="9" spans="1:8" s="8" customFormat="1" ht="19.5" customHeight="1">
      <c r="A9" s="1"/>
      <c r="B9" s="11">
        <f t="array" aca="1" ref="B9:H9" ca="1">요일및주+DATE(달력연도,2,1)-WEEKDAY(DATE(달력연도,2,1),(주시작="Monday")+1)+22</f>
        <v>43149</v>
      </c>
      <c r="C9" s="11">
        <f ca="1"/>
        <v>43150</v>
      </c>
      <c r="D9" s="11">
        <f ca="1"/>
        <v>43151</v>
      </c>
      <c r="E9" s="11">
        <f ca="1"/>
        <v>43152</v>
      </c>
      <c r="F9" s="11">
        <f ca="1"/>
        <v>43153</v>
      </c>
      <c r="G9" s="11">
        <f ca="1"/>
        <v>43154</v>
      </c>
      <c r="H9" s="11">
        <f ca="1"/>
        <v>43155</v>
      </c>
    </row>
    <row r="10" spans="1:8" ht="57.9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aca="1" ref="B11:H11" ca="1">요일및주+DATE(달력연도,2,1)-WEEKDAY(DATE(달력연도,2,1),(주시작="Monday")+1)+29</f>
        <v>43156</v>
      </c>
      <c r="C11" s="7">
        <f ca="1"/>
        <v>43157</v>
      </c>
      <c r="D11" s="7">
        <f ca="1"/>
        <v>43158</v>
      </c>
      <c r="E11" s="7">
        <f ca="1"/>
        <v>43159</v>
      </c>
      <c r="F11" s="7">
        <f ca="1"/>
        <v>43160</v>
      </c>
      <c r="G11" s="7">
        <f ca="1"/>
        <v>43161</v>
      </c>
      <c r="H11" s="7">
        <f ca="1"/>
        <v>43162</v>
      </c>
    </row>
    <row r="12" spans="1:8" ht="57.9" customHeight="1"/>
    <row r="13" spans="1:8" s="8" customFormat="1" ht="19.5" customHeight="1">
      <c r="A13" s="1"/>
      <c r="B13" s="11">
        <f t="array" aca="1" ref="B13:C13" ca="1">요일및주+DATE(달력연도,2,1)-WEEKDAY(DATE(달력연도,2,1),(주시작="Monday")+1)+36</f>
        <v>43163</v>
      </c>
      <c r="C13" s="11">
        <f ca="1"/>
        <v>43164</v>
      </c>
      <c r="D13" s="50" t="s">
        <v>0</v>
      </c>
      <c r="E13" s="51"/>
      <c r="F13" s="51"/>
      <c r="G13" s="51"/>
      <c r="H13" s="51"/>
    </row>
    <row r="14" spans="1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"3월 "&amp;달력연도</f>
        <v>3월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요일및주+DATE(달력연도,3,1)-WEEKDAY(DATE(달력연도,3,1),(주시작="Monday")+1)+1</f>
        <v>43156</v>
      </c>
      <c r="C3" s="7">
        <f ca="1"/>
        <v>43157</v>
      </c>
      <c r="D3" s="7">
        <f ca="1"/>
        <v>43158</v>
      </c>
      <c r="E3" s="7">
        <f ca="1"/>
        <v>43159</v>
      </c>
      <c r="F3" s="7">
        <f ca="1"/>
        <v>43160</v>
      </c>
      <c r="G3" s="7">
        <f ca="1"/>
        <v>43161</v>
      </c>
      <c r="H3" s="7">
        <f ca="1"/>
        <v>43162</v>
      </c>
    </row>
    <row r="4" spans="2:8" ht="57.9" customHeight="1"/>
    <row r="5" spans="2:8" ht="19.5" customHeight="1">
      <c r="B5" s="11">
        <f t="array" aca="1" ref="B5:H5" ca="1">요일및주+DATE(달력연도,3,1)-WEEKDAY(DATE(달력연도,3,1),(주시작="Monday")+1)+8</f>
        <v>43163</v>
      </c>
      <c r="C5" s="11">
        <f ca="1"/>
        <v>43164</v>
      </c>
      <c r="D5" s="11">
        <f ca="1"/>
        <v>43165</v>
      </c>
      <c r="E5" s="11">
        <f ca="1"/>
        <v>43166</v>
      </c>
      <c r="F5" s="11">
        <f ca="1"/>
        <v>43167</v>
      </c>
      <c r="G5" s="11">
        <f ca="1"/>
        <v>43168</v>
      </c>
      <c r="H5" s="11">
        <f ca="1"/>
        <v>43169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요일및주+DATE(달력연도,3,1)-WEEKDAY(DATE(달력연도,3,1),(주시작="Monday")+1)+15</f>
        <v>43170</v>
      </c>
      <c r="C7" s="7">
        <f ca="1"/>
        <v>43171</v>
      </c>
      <c r="D7" s="7">
        <f ca="1"/>
        <v>43172</v>
      </c>
      <c r="E7" s="7">
        <f ca="1"/>
        <v>43173</v>
      </c>
      <c r="F7" s="7">
        <f ca="1"/>
        <v>43174</v>
      </c>
      <c r="G7" s="7">
        <f ca="1"/>
        <v>43175</v>
      </c>
      <c r="H7" s="7">
        <f ca="1"/>
        <v>43176</v>
      </c>
    </row>
    <row r="8" spans="2:8" ht="57.9" customHeight="1"/>
    <row r="9" spans="2:8" ht="19.5" customHeight="1">
      <c r="B9" s="11">
        <f t="array" aca="1" ref="B9:H9" ca="1">요일및주+DATE(달력연도,3,1)-WEEKDAY(DATE(달력연도,3,1),(주시작="Monday")+1)+22</f>
        <v>43177</v>
      </c>
      <c r="C9" s="11">
        <f ca="1"/>
        <v>43178</v>
      </c>
      <c r="D9" s="11">
        <f ca="1"/>
        <v>43179</v>
      </c>
      <c r="E9" s="11">
        <f ca="1"/>
        <v>43180</v>
      </c>
      <c r="F9" s="11">
        <f ca="1"/>
        <v>43181</v>
      </c>
      <c r="G9" s="11">
        <f ca="1"/>
        <v>43182</v>
      </c>
      <c r="H9" s="11">
        <f ca="1"/>
        <v>43183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요일및주+DATE(달력연도,3,1)-WEEKDAY(DATE(달력연도,3,1),(주시작="Monday")+1)+29</f>
        <v>43184</v>
      </c>
      <c r="C11" s="7">
        <f ca="1"/>
        <v>43185</v>
      </c>
      <c r="D11" s="7">
        <f ca="1"/>
        <v>43186</v>
      </c>
      <c r="E11" s="7">
        <f ca="1"/>
        <v>43187</v>
      </c>
      <c r="F11" s="7">
        <f ca="1"/>
        <v>43188</v>
      </c>
      <c r="G11" s="7">
        <f ca="1"/>
        <v>43189</v>
      </c>
      <c r="H11" s="7">
        <f ca="1"/>
        <v>43190</v>
      </c>
    </row>
    <row r="12" spans="2:8" ht="57.9" customHeight="1"/>
    <row r="13" spans="2:8" ht="19.5" customHeight="1">
      <c r="B13" s="11">
        <f t="array" aca="1" ref="B13:C13" ca="1">요일및주+DATE(달력연도,3,1)-WEEKDAY(DATE(달력연도,3,1),(주시작="Monday")+1)+36</f>
        <v>43191</v>
      </c>
      <c r="C13" s="11">
        <f ca="1"/>
        <v>43192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  <dataValidation allowBlank="1" showInputMessage="1" showErrorMessage="1" prompt="3월 한 달 일정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B1:H14"/>
  <sheetViews>
    <sheetView showGridLines="0" topLeftCell="A5" zoomScale="85" zoomScaleNormal="85" workbookViewId="0">
      <selection activeCell="C14" sqref="C14"/>
    </sheetView>
  </sheetViews>
  <sheetFormatPr defaultColWidth="8.7265625" defaultRowHeight="14.4"/>
  <cols>
    <col min="1" max="1" width="2.6328125" style="1" customWidth="1"/>
    <col min="2" max="2" width="22" style="1" customWidth="1"/>
    <col min="3" max="3" width="18" style="1" customWidth="1"/>
    <col min="4" max="5" width="17.6328125" style="1" customWidth="1"/>
    <col min="6" max="6" width="25.54296875" style="1" customWidth="1"/>
    <col min="7" max="8" width="20.26953125" style="1" bestFit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"4월 "&amp;달력연도</f>
        <v>4월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요일및주+DATE(달력연도,4,1)-WEEKDAY(DATE(달력연도,4,1),(주시작="Monday")+1)+1</f>
        <v>43191</v>
      </c>
      <c r="C3" s="7">
        <f ca="1"/>
        <v>43192</v>
      </c>
      <c r="D3" s="7">
        <f ca="1"/>
        <v>43193</v>
      </c>
      <c r="E3" s="7">
        <f ca="1"/>
        <v>43194</v>
      </c>
      <c r="F3" s="7">
        <f ca="1"/>
        <v>43195</v>
      </c>
      <c r="G3" s="7">
        <f ca="1"/>
        <v>43196</v>
      </c>
      <c r="H3" s="7">
        <f ca="1"/>
        <v>43197</v>
      </c>
    </row>
    <row r="4" spans="2:8" ht="57.9" customHeight="1"/>
    <row r="5" spans="2:8" ht="19.5" customHeight="1" thickBot="1">
      <c r="B5" s="11">
        <f t="array" aca="1" ref="B5:H5" ca="1">요일및주+DATE(달력연도,4,1)-WEEKDAY(DATE(달력연도,4,1),(주시작="Monday")+1)+8</f>
        <v>43198</v>
      </c>
      <c r="C5" s="11">
        <f ca="1"/>
        <v>43199</v>
      </c>
      <c r="D5" s="11">
        <f ca="1"/>
        <v>43200</v>
      </c>
      <c r="E5" s="11">
        <f ca="1"/>
        <v>43201</v>
      </c>
      <c r="F5" s="11">
        <f ca="1"/>
        <v>43202</v>
      </c>
      <c r="G5" s="11">
        <f ca="1"/>
        <v>43203</v>
      </c>
      <c r="H5" s="11">
        <f ca="1"/>
        <v>43204</v>
      </c>
    </row>
    <row r="6" spans="2:8" ht="104.4" customHeight="1" thickBot="1">
      <c r="B6" s="9"/>
      <c r="C6" s="32" t="s">
        <v>10</v>
      </c>
      <c r="D6" s="33" t="s">
        <v>12</v>
      </c>
      <c r="E6" s="34" t="s">
        <v>5</v>
      </c>
      <c r="F6" s="32" t="s">
        <v>14</v>
      </c>
      <c r="G6" s="35" t="s">
        <v>16</v>
      </c>
      <c r="H6" s="33" t="s">
        <v>13</v>
      </c>
    </row>
    <row r="7" spans="2:8" ht="19.5" customHeight="1" thickBot="1">
      <c r="B7" s="7">
        <f t="array" aca="1" ref="B7:H7" ca="1">요일및주+DATE(달력연도,4,1)-WEEKDAY(DATE(달력연도,4,1),(주시작="Monday")+1)+15</f>
        <v>43205</v>
      </c>
      <c r="C7" s="30">
        <f ca="1"/>
        <v>43206</v>
      </c>
      <c r="D7" s="30">
        <f ca="1"/>
        <v>43207</v>
      </c>
      <c r="E7" s="30">
        <f ca="1"/>
        <v>43208</v>
      </c>
      <c r="F7" s="30">
        <f ca="1"/>
        <v>43209</v>
      </c>
      <c r="G7" s="30">
        <f ca="1"/>
        <v>43210</v>
      </c>
      <c r="H7" s="30">
        <f ca="1"/>
        <v>43211</v>
      </c>
    </row>
    <row r="8" spans="2:8" ht="72.599999999999994" thickBot="1">
      <c r="B8" s="36" t="s">
        <v>9</v>
      </c>
      <c r="C8" s="37" t="s">
        <v>17</v>
      </c>
      <c r="D8" s="38"/>
      <c r="E8" s="38"/>
      <c r="F8" s="39" t="s">
        <v>8</v>
      </c>
      <c r="G8" s="40" t="s">
        <v>11</v>
      </c>
      <c r="H8" s="41"/>
    </row>
    <row r="9" spans="2:8" ht="19.5" customHeight="1" thickBot="1">
      <c r="B9" s="31">
        <f t="array" aca="1" ref="B9:H9" ca="1">요일및주+DATE(달력연도,4,1)-WEEKDAY(DATE(달력연도,4,1),(주시작="Monday")+1)+22</f>
        <v>43212</v>
      </c>
      <c r="C9" s="31">
        <f ca="1"/>
        <v>43213</v>
      </c>
      <c r="D9" s="31">
        <f ca="1"/>
        <v>43214</v>
      </c>
      <c r="E9" s="31">
        <f ca="1"/>
        <v>43215</v>
      </c>
      <c r="F9" s="31">
        <f ca="1"/>
        <v>43216</v>
      </c>
      <c r="G9" s="31">
        <f ca="1"/>
        <v>43217</v>
      </c>
      <c r="H9" s="31">
        <f ca="1"/>
        <v>43218</v>
      </c>
    </row>
    <row r="10" spans="2:8" ht="57.9" customHeight="1" thickBot="1">
      <c r="B10" s="42"/>
      <c r="C10" s="43"/>
      <c r="D10" s="43"/>
      <c r="E10" s="43"/>
      <c r="F10" s="43"/>
      <c r="G10" s="47"/>
      <c r="H10" s="44" t="s">
        <v>7</v>
      </c>
    </row>
    <row r="11" spans="2:8" ht="19.5" customHeight="1" thickBot="1">
      <c r="B11" s="30">
        <f t="array" aca="1" ref="B11:H11" ca="1">요일및주+DATE(달력연도,4,1)-WEEKDAY(DATE(달력연도,4,1),(주시작="Monday")+1)+29</f>
        <v>43219</v>
      </c>
      <c r="C11" s="30">
        <f ca="1"/>
        <v>43220</v>
      </c>
      <c r="D11" s="7">
        <f ca="1"/>
        <v>43221</v>
      </c>
      <c r="E11" s="7">
        <f ca="1"/>
        <v>43222</v>
      </c>
      <c r="F11" s="7">
        <f ca="1"/>
        <v>43223</v>
      </c>
      <c r="G11" s="7">
        <f ca="1"/>
        <v>43224</v>
      </c>
      <c r="H11" s="7">
        <f ca="1"/>
        <v>43225</v>
      </c>
    </row>
    <row r="12" spans="2:8" ht="87" thickBot="1">
      <c r="B12" s="45" t="s">
        <v>15</v>
      </c>
      <c r="C12" s="46" t="s">
        <v>6</v>
      </c>
    </row>
    <row r="13" spans="2:8" ht="19.5" customHeight="1">
      <c r="B13" s="11">
        <f t="array" aca="1" ref="B13:C13" ca="1">요일및주+DATE(달력연도,4,1)-WEEKDAY(DATE(달력연도,4,1),(주시작="Monday")+1)+36</f>
        <v>43226</v>
      </c>
      <c r="C13" s="11">
        <f ca="1"/>
        <v>43227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4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H14"/>
  <sheetViews>
    <sheetView showGridLines="0" tabSelected="1" workbookViewId="0">
      <selection activeCell="D10" sqref="D10"/>
    </sheetView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"5월 "&amp;달력연도</f>
        <v>5월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요일및주+DATE(달력연도,5,1)-WEEKDAY(DATE(달력연도,5,1),(주시작="Monday")+1)+1</f>
        <v>43219</v>
      </c>
      <c r="C3" s="7">
        <f ca="1"/>
        <v>43220</v>
      </c>
      <c r="D3" s="7">
        <f ca="1"/>
        <v>43221</v>
      </c>
      <c r="E3" s="7">
        <f ca="1"/>
        <v>43222</v>
      </c>
      <c r="F3" s="7">
        <f ca="1"/>
        <v>43223</v>
      </c>
      <c r="G3" s="7">
        <f ca="1"/>
        <v>43224</v>
      </c>
      <c r="H3" s="7">
        <f ca="1"/>
        <v>43225</v>
      </c>
    </row>
    <row r="4" spans="2:8" ht="57.9" customHeight="1"/>
    <row r="5" spans="2:8" ht="19.5" customHeight="1">
      <c r="B5" s="11">
        <f t="array" aca="1" ref="B5:H5" ca="1">요일및주+DATE(달력연도,5,1)-WEEKDAY(DATE(달력연도,5,1),(주시작="Monday")+1)+8</f>
        <v>43226</v>
      </c>
      <c r="C5" s="11">
        <f ca="1"/>
        <v>43227</v>
      </c>
      <c r="D5" s="11">
        <f ca="1"/>
        <v>43228</v>
      </c>
      <c r="E5" s="11">
        <f ca="1"/>
        <v>43229</v>
      </c>
      <c r="F5" s="11">
        <f ca="1"/>
        <v>43230</v>
      </c>
      <c r="G5" s="11">
        <f ca="1"/>
        <v>43231</v>
      </c>
      <c r="H5" s="11">
        <f ca="1"/>
        <v>43232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요일및주+DATE(달력연도,5,1)-WEEKDAY(DATE(달력연도,5,1),(주시작="Monday")+1)+15</f>
        <v>43233</v>
      </c>
      <c r="C7" s="7">
        <f ca="1"/>
        <v>43234</v>
      </c>
      <c r="D7" s="7">
        <f ca="1"/>
        <v>43235</v>
      </c>
      <c r="E7" s="7">
        <f ca="1"/>
        <v>43236</v>
      </c>
      <c r="F7" s="7">
        <f ca="1"/>
        <v>43237</v>
      </c>
      <c r="G7" s="7">
        <f ca="1"/>
        <v>43238</v>
      </c>
      <c r="H7" s="7">
        <f ca="1"/>
        <v>43239</v>
      </c>
    </row>
    <row r="8" spans="2:8" ht="57.9" customHeight="1"/>
    <row r="9" spans="2:8" ht="19.5" customHeight="1">
      <c r="B9" s="11">
        <f t="array" aca="1" ref="B9:H9" ca="1">요일및주+DATE(달력연도,5,1)-WEEKDAY(DATE(달력연도,5,1),(주시작="Monday")+1)+22</f>
        <v>43240</v>
      </c>
      <c r="C9" s="11">
        <f ca="1"/>
        <v>43241</v>
      </c>
      <c r="D9" s="11">
        <f ca="1"/>
        <v>43242</v>
      </c>
      <c r="E9" s="11">
        <f ca="1"/>
        <v>43243</v>
      </c>
      <c r="F9" s="52">
        <f ca="1"/>
        <v>43244</v>
      </c>
      <c r="G9" s="11">
        <f ca="1"/>
        <v>43245</v>
      </c>
      <c r="H9" s="11">
        <f ca="1"/>
        <v>43246</v>
      </c>
    </row>
    <row r="10" spans="2:8" ht="57.9" customHeight="1">
      <c r="B10" s="9"/>
      <c r="C10" s="9"/>
      <c r="D10" s="9"/>
      <c r="E10" s="9"/>
      <c r="F10" s="53" t="s">
        <v>18</v>
      </c>
      <c r="G10" s="9"/>
      <c r="H10" s="9"/>
    </row>
    <row r="11" spans="2:8" ht="19.5" customHeight="1">
      <c r="B11" s="7">
        <f t="array" aca="1" ref="B11:H11" ca="1">요일및주+DATE(달력연도,5,1)-WEEKDAY(DATE(달력연도,5,1),(주시작="Monday")+1)+29</f>
        <v>43247</v>
      </c>
      <c r="C11" s="7">
        <f ca="1"/>
        <v>43248</v>
      </c>
      <c r="D11" s="7">
        <f ca="1"/>
        <v>43249</v>
      </c>
      <c r="E11" s="7">
        <f ca="1"/>
        <v>43250</v>
      </c>
      <c r="F11" s="7">
        <f ca="1"/>
        <v>43251</v>
      </c>
      <c r="G11" s="7">
        <f ca="1"/>
        <v>43252</v>
      </c>
      <c r="H11" s="7">
        <f ca="1"/>
        <v>43253</v>
      </c>
    </row>
    <row r="12" spans="2:8" ht="57.9" customHeight="1"/>
    <row r="13" spans="2:8" ht="19.5" customHeight="1">
      <c r="B13" s="11">
        <f t="array" aca="1" ref="B13:C13" ca="1">요일및주+DATE(달력연도,5,1)-WEEKDAY(DATE(달력연도,5,1),(주시작="Monday")+1)+36</f>
        <v>43254</v>
      </c>
      <c r="C13" s="11">
        <f ca="1"/>
        <v>43255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5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"6월 "&amp;달력연도</f>
        <v>6월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요일및주+DATE(달력연도,6,1)-WEEKDAY(DATE(달력연도,6,1),(주시작="Monday")+1)+1</f>
        <v>43247</v>
      </c>
      <c r="C3" s="7">
        <f ca="1"/>
        <v>43248</v>
      </c>
      <c r="D3" s="7">
        <f ca="1"/>
        <v>43249</v>
      </c>
      <c r="E3" s="7">
        <f ca="1"/>
        <v>43250</v>
      </c>
      <c r="F3" s="7">
        <f ca="1"/>
        <v>43251</v>
      </c>
      <c r="G3" s="7">
        <f ca="1"/>
        <v>43252</v>
      </c>
      <c r="H3" s="7">
        <f ca="1"/>
        <v>43253</v>
      </c>
    </row>
    <row r="4" spans="2:8" ht="57.9" customHeight="1"/>
    <row r="5" spans="2:8" ht="19.5" customHeight="1">
      <c r="B5" s="11">
        <f t="array" aca="1" ref="B5:H5" ca="1">요일및주+DATE(달력연도,6,1)-WEEKDAY(DATE(달력연도,6,1),(주시작="Monday")+1)+8</f>
        <v>43254</v>
      </c>
      <c r="C5" s="11">
        <f ca="1"/>
        <v>43255</v>
      </c>
      <c r="D5" s="11">
        <f ca="1"/>
        <v>43256</v>
      </c>
      <c r="E5" s="11">
        <f ca="1"/>
        <v>43257</v>
      </c>
      <c r="F5" s="11">
        <f ca="1"/>
        <v>43258</v>
      </c>
      <c r="G5" s="11">
        <f ca="1"/>
        <v>43259</v>
      </c>
      <c r="H5" s="11">
        <f ca="1"/>
        <v>43260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요일및주+DATE(달력연도,6,1)-WEEKDAY(DATE(달력연도,6,1),(주시작="Monday")+1)+15</f>
        <v>43261</v>
      </c>
      <c r="C7" s="7">
        <f ca="1"/>
        <v>43262</v>
      </c>
      <c r="D7" s="7">
        <f ca="1"/>
        <v>43263</v>
      </c>
      <c r="E7" s="7">
        <f ca="1"/>
        <v>43264</v>
      </c>
      <c r="F7" s="7">
        <f ca="1"/>
        <v>43265</v>
      </c>
      <c r="G7" s="7">
        <f ca="1"/>
        <v>43266</v>
      </c>
      <c r="H7" s="7">
        <f ca="1"/>
        <v>43267</v>
      </c>
    </row>
    <row r="8" spans="2:8" ht="57.9" customHeight="1"/>
    <row r="9" spans="2:8" ht="19.5" customHeight="1">
      <c r="B9" s="11">
        <f t="array" aca="1" ref="B9:H9" ca="1">요일및주+DATE(달력연도,6,1)-WEEKDAY(DATE(달력연도,6,1),(주시작="Monday")+1)+22</f>
        <v>43268</v>
      </c>
      <c r="C9" s="11">
        <f ca="1"/>
        <v>43269</v>
      </c>
      <c r="D9" s="11">
        <f ca="1"/>
        <v>43270</v>
      </c>
      <c r="E9" s="11">
        <f ca="1"/>
        <v>43271</v>
      </c>
      <c r="F9" s="11">
        <f ca="1"/>
        <v>43272</v>
      </c>
      <c r="G9" s="11">
        <f ca="1"/>
        <v>43273</v>
      </c>
      <c r="H9" s="11">
        <f ca="1"/>
        <v>43274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요일및주+DATE(달력연도,6,1)-WEEKDAY(DATE(달력연도,6,1),(주시작="Monday")+1)+29</f>
        <v>43275</v>
      </c>
      <c r="C11" s="7">
        <f ca="1"/>
        <v>43276</v>
      </c>
      <c r="D11" s="7">
        <f ca="1"/>
        <v>43277</v>
      </c>
      <c r="E11" s="7">
        <f ca="1"/>
        <v>43278</v>
      </c>
      <c r="F11" s="7">
        <f ca="1"/>
        <v>43279</v>
      </c>
      <c r="G11" s="7">
        <f ca="1"/>
        <v>43280</v>
      </c>
      <c r="H11" s="7">
        <f ca="1"/>
        <v>43281</v>
      </c>
    </row>
    <row r="12" spans="2:8" ht="57.9" customHeight="1"/>
    <row r="13" spans="2:8" ht="19.5" customHeight="1">
      <c r="B13" s="11">
        <f t="array" aca="1" ref="B13:C13" ca="1">요일및주+DATE(달력연도,6,1)-WEEKDAY(DATE(달력연도,6,1),(주시작="Monday")+1)+36</f>
        <v>43282</v>
      </c>
      <c r="C13" s="11">
        <f ca="1"/>
        <v>43283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6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"7월 "&amp;달력연도</f>
        <v>7월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요일및주+DATE(달력연도,7,1)-WEEKDAY(DATE(달력연도,7,1),(주시작="Monday")+1)+1</f>
        <v>43282</v>
      </c>
      <c r="C3" s="7">
        <f ca="1"/>
        <v>43283</v>
      </c>
      <c r="D3" s="7">
        <f ca="1"/>
        <v>43284</v>
      </c>
      <c r="E3" s="7">
        <f ca="1"/>
        <v>43285</v>
      </c>
      <c r="F3" s="7">
        <f ca="1"/>
        <v>43286</v>
      </c>
      <c r="G3" s="7">
        <f ca="1"/>
        <v>43287</v>
      </c>
      <c r="H3" s="7">
        <f ca="1"/>
        <v>43288</v>
      </c>
    </row>
    <row r="4" spans="2:8" ht="57.9" customHeight="1"/>
    <row r="5" spans="2:8" ht="19.5" customHeight="1">
      <c r="B5" s="11">
        <f t="array" aca="1" ref="B5:H5" ca="1">요일및주+DATE(달력연도,7,1)-WEEKDAY(DATE(달력연도,7,1),(주시작="Monday")+1)+8</f>
        <v>43289</v>
      </c>
      <c r="C5" s="11">
        <f ca="1"/>
        <v>43290</v>
      </c>
      <c r="D5" s="11">
        <f ca="1"/>
        <v>43291</v>
      </c>
      <c r="E5" s="11">
        <f ca="1"/>
        <v>43292</v>
      </c>
      <c r="F5" s="11">
        <f ca="1"/>
        <v>43293</v>
      </c>
      <c r="G5" s="11">
        <f ca="1"/>
        <v>43294</v>
      </c>
      <c r="H5" s="11">
        <f ca="1"/>
        <v>43295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요일및주+DATE(달력연도,7,1)-WEEKDAY(DATE(달력연도,7,1),(주시작="Monday")+1)+15</f>
        <v>43296</v>
      </c>
      <c r="C7" s="7">
        <f ca="1"/>
        <v>43297</v>
      </c>
      <c r="D7" s="7">
        <f ca="1"/>
        <v>43298</v>
      </c>
      <c r="E7" s="7">
        <f ca="1"/>
        <v>43299</v>
      </c>
      <c r="F7" s="7">
        <f ca="1"/>
        <v>43300</v>
      </c>
      <c r="G7" s="7">
        <f ca="1"/>
        <v>43301</v>
      </c>
      <c r="H7" s="7">
        <f ca="1"/>
        <v>43302</v>
      </c>
    </row>
    <row r="8" spans="2:8" ht="57.9" customHeight="1"/>
    <row r="9" spans="2:8" ht="19.5" customHeight="1">
      <c r="B9" s="11">
        <f t="array" aca="1" ref="B9:H9" ca="1">요일및주+DATE(달력연도,7,1)-WEEKDAY(DATE(달력연도,7,1),(주시작="Monday")+1)+22</f>
        <v>43303</v>
      </c>
      <c r="C9" s="11">
        <f ca="1"/>
        <v>43304</v>
      </c>
      <c r="D9" s="11">
        <f ca="1"/>
        <v>43305</v>
      </c>
      <c r="E9" s="11">
        <f ca="1"/>
        <v>43306</v>
      </c>
      <c r="F9" s="11">
        <f ca="1"/>
        <v>43307</v>
      </c>
      <c r="G9" s="11">
        <f ca="1"/>
        <v>43308</v>
      </c>
      <c r="H9" s="11">
        <f ca="1"/>
        <v>43309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요일및주+DATE(달력연도,7,1)-WEEKDAY(DATE(달력연도,7,1),(주시작="Monday")+1)+29</f>
        <v>43310</v>
      </c>
      <c r="C11" s="7">
        <f ca="1"/>
        <v>43311</v>
      </c>
      <c r="D11" s="7">
        <f ca="1"/>
        <v>43312</v>
      </c>
      <c r="E11" s="7">
        <f ca="1"/>
        <v>43313</v>
      </c>
      <c r="F11" s="7">
        <f ca="1"/>
        <v>43314</v>
      </c>
      <c r="G11" s="7">
        <f ca="1"/>
        <v>43315</v>
      </c>
      <c r="H11" s="7">
        <f ca="1"/>
        <v>43316</v>
      </c>
    </row>
    <row r="12" spans="2:8" ht="57.9" customHeight="1"/>
    <row r="13" spans="2:8" ht="19.5" customHeight="1">
      <c r="B13" s="11">
        <f t="array" aca="1" ref="B13:C13" ca="1">요일및주+DATE(달력연도,7,1)-WEEKDAY(DATE(달력연도,7,1),(주시작="Monday")+1)+36</f>
        <v>43317</v>
      </c>
      <c r="C13" s="11">
        <f ca="1"/>
        <v>43318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7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"8월 "&amp;달력연도</f>
        <v>8월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요일및주+DATE(달력연도,8,1)-WEEKDAY(DATE(달력연도,8,1),(주시작="Monday")+1)+1</f>
        <v>43310</v>
      </c>
      <c r="C3" s="7">
        <f ca="1"/>
        <v>43311</v>
      </c>
      <c r="D3" s="7">
        <f ca="1"/>
        <v>43312</v>
      </c>
      <c r="E3" s="7">
        <f ca="1"/>
        <v>43313</v>
      </c>
      <c r="F3" s="7">
        <f ca="1"/>
        <v>43314</v>
      </c>
      <c r="G3" s="7">
        <f ca="1"/>
        <v>43315</v>
      </c>
      <c r="H3" s="7">
        <f ca="1"/>
        <v>43316</v>
      </c>
    </row>
    <row r="4" spans="2:8" ht="57.9" customHeight="1"/>
    <row r="5" spans="2:8" ht="19.5" customHeight="1">
      <c r="B5" s="11">
        <f t="array" aca="1" ref="B5:H5" ca="1">요일및주+DATE(달력연도,8,1)-WEEKDAY(DATE(달력연도,8,1),(주시작="Monday")+1)+8</f>
        <v>43317</v>
      </c>
      <c r="C5" s="11">
        <f ca="1"/>
        <v>43318</v>
      </c>
      <c r="D5" s="11">
        <f ca="1"/>
        <v>43319</v>
      </c>
      <c r="E5" s="11">
        <f ca="1"/>
        <v>43320</v>
      </c>
      <c r="F5" s="11">
        <f ca="1"/>
        <v>43321</v>
      </c>
      <c r="G5" s="11">
        <f ca="1"/>
        <v>43322</v>
      </c>
      <c r="H5" s="11">
        <f ca="1"/>
        <v>43323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요일및주+DATE(달력연도,8,1)-WEEKDAY(DATE(달력연도,8,1),(주시작="Monday")+1)+15</f>
        <v>43324</v>
      </c>
      <c r="C7" s="7">
        <f ca="1"/>
        <v>43325</v>
      </c>
      <c r="D7" s="7">
        <f ca="1"/>
        <v>43326</v>
      </c>
      <c r="E7" s="7">
        <f ca="1"/>
        <v>43327</v>
      </c>
      <c r="F7" s="7">
        <f ca="1"/>
        <v>43328</v>
      </c>
      <c r="G7" s="7">
        <f ca="1"/>
        <v>43329</v>
      </c>
      <c r="H7" s="7">
        <f ca="1"/>
        <v>43330</v>
      </c>
    </row>
    <row r="8" spans="2:8" ht="57.9" customHeight="1"/>
    <row r="9" spans="2:8" ht="19.5" customHeight="1">
      <c r="B9" s="11">
        <f t="array" aca="1" ref="B9:H9" ca="1">요일및주+DATE(달력연도,8,1)-WEEKDAY(DATE(달력연도,8,1),(주시작="Monday")+1)+22</f>
        <v>43331</v>
      </c>
      <c r="C9" s="11">
        <f ca="1"/>
        <v>43332</v>
      </c>
      <c r="D9" s="11">
        <f ca="1"/>
        <v>43333</v>
      </c>
      <c r="E9" s="11">
        <f ca="1"/>
        <v>43334</v>
      </c>
      <c r="F9" s="11">
        <f ca="1"/>
        <v>43335</v>
      </c>
      <c r="G9" s="11">
        <f ca="1"/>
        <v>43336</v>
      </c>
      <c r="H9" s="11">
        <f ca="1"/>
        <v>43337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요일및주+DATE(달력연도,8,1)-WEEKDAY(DATE(달력연도,8,1),(주시작="Monday")+1)+29</f>
        <v>43338</v>
      </c>
      <c r="C11" s="7">
        <f ca="1"/>
        <v>43339</v>
      </c>
      <c r="D11" s="7">
        <f ca="1"/>
        <v>43340</v>
      </c>
      <c r="E11" s="7">
        <f ca="1"/>
        <v>43341</v>
      </c>
      <c r="F11" s="7">
        <f ca="1"/>
        <v>43342</v>
      </c>
      <c r="G11" s="7">
        <f ca="1"/>
        <v>43343</v>
      </c>
      <c r="H11" s="7">
        <f ca="1"/>
        <v>43344</v>
      </c>
    </row>
    <row r="12" spans="2:8" ht="57.9" customHeight="1"/>
    <row r="13" spans="2:8" ht="19.5" customHeight="1">
      <c r="B13" s="11">
        <f t="array" aca="1" ref="B13:C13" ca="1">요일및주+DATE(달력연도,8,1)-WEEKDAY(DATE(달력연도,8,1),(주시작="Monday")+1)+36</f>
        <v>43345</v>
      </c>
      <c r="C13" s="11">
        <f ca="1"/>
        <v>43346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8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"9월 "&amp;달력연도</f>
        <v>9월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요일및주+DATE(달력연도,9,1)-WEEKDAY(DATE(달력연도,9,1),(주시작="Monday")+1)+1</f>
        <v>43338</v>
      </c>
      <c r="C3" s="7">
        <f ca="1"/>
        <v>43339</v>
      </c>
      <c r="D3" s="7">
        <f ca="1"/>
        <v>43340</v>
      </c>
      <c r="E3" s="7">
        <f ca="1"/>
        <v>43341</v>
      </c>
      <c r="F3" s="7">
        <f ca="1"/>
        <v>43342</v>
      </c>
      <c r="G3" s="7">
        <f ca="1"/>
        <v>43343</v>
      </c>
      <c r="H3" s="7">
        <f ca="1"/>
        <v>43344</v>
      </c>
    </row>
    <row r="4" spans="2:8" ht="57.9" customHeight="1"/>
    <row r="5" spans="2:8" ht="19.5" customHeight="1">
      <c r="B5" s="11">
        <f t="array" aca="1" ref="B5:H5" ca="1">요일및주+DATE(달력연도,9,1)-WEEKDAY(DATE(달력연도,9,1),(주시작="Monday")+1)+8</f>
        <v>43345</v>
      </c>
      <c r="C5" s="11">
        <f ca="1"/>
        <v>43346</v>
      </c>
      <c r="D5" s="11">
        <f ca="1"/>
        <v>43347</v>
      </c>
      <c r="E5" s="11">
        <f ca="1"/>
        <v>43348</v>
      </c>
      <c r="F5" s="11">
        <f ca="1"/>
        <v>43349</v>
      </c>
      <c r="G5" s="11">
        <f ca="1"/>
        <v>43350</v>
      </c>
      <c r="H5" s="11">
        <f ca="1"/>
        <v>43351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요일및주+DATE(달력연도,9,1)-WEEKDAY(DATE(달력연도,9,1),(주시작="Monday")+1)+15</f>
        <v>43352</v>
      </c>
      <c r="C7" s="7">
        <f ca="1"/>
        <v>43353</v>
      </c>
      <c r="D7" s="7">
        <f ca="1"/>
        <v>43354</v>
      </c>
      <c r="E7" s="7">
        <f ca="1"/>
        <v>43355</v>
      </c>
      <c r="F7" s="7">
        <f ca="1"/>
        <v>43356</v>
      </c>
      <c r="G7" s="7">
        <f ca="1"/>
        <v>43357</v>
      </c>
      <c r="H7" s="7">
        <f ca="1"/>
        <v>43358</v>
      </c>
    </row>
    <row r="8" spans="2:8" ht="57.9" customHeight="1"/>
    <row r="9" spans="2:8" ht="19.5" customHeight="1">
      <c r="B9" s="11">
        <f t="array" aca="1" ref="B9:H9" ca="1">요일및주+DATE(달력연도,9,1)-WEEKDAY(DATE(달력연도,9,1),(주시작="Monday")+1)+22</f>
        <v>43359</v>
      </c>
      <c r="C9" s="11">
        <f ca="1"/>
        <v>43360</v>
      </c>
      <c r="D9" s="11">
        <f ca="1"/>
        <v>43361</v>
      </c>
      <c r="E9" s="11">
        <f ca="1"/>
        <v>43362</v>
      </c>
      <c r="F9" s="11">
        <f ca="1"/>
        <v>43363</v>
      </c>
      <c r="G9" s="11">
        <f ca="1"/>
        <v>43364</v>
      </c>
      <c r="H9" s="11">
        <f ca="1"/>
        <v>43365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요일및주+DATE(달력연도,9,1)-WEEKDAY(DATE(달력연도,9,1),(주시작="Monday")+1)+29</f>
        <v>43366</v>
      </c>
      <c r="C11" s="7">
        <f ca="1"/>
        <v>43367</v>
      </c>
      <c r="D11" s="7">
        <f ca="1"/>
        <v>43368</v>
      </c>
      <c r="E11" s="7">
        <f ca="1"/>
        <v>43369</v>
      </c>
      <c r="F11" s="7">
        <f ca="1"/>
        <v>43370</v>
      </c>
      <c r="G11" s="7">
        <f ca="1"/>
        <v>43371</v>
      </c>
      <c r="H11" s="7">
        <f ca="1"/>
        <v>43372</v>
      </c>
    </row>
    <row r="12" spans="2:8" ht="57.9" customHeight="1"/>
    <row r="13" spans="2:8" ht="19.5" customHeight="1">
      <c r="B13" s="11">
        <f t="array" aca="1" ref="B13:C13" ca="1">요일및주+DATE(달력연도,9,1)-WEEKDAY(DATE(달력연도,9,1),(주시작="Monday")+1)+36</f>
        <v>43373</v>
      </c>
      <c r="C13" s="11">
        <f ca="1"/>
        <v>43374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9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"10월 "&amp;달력연도</f>
        <v>10월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요일및주+DATE(달력연도,10,1)-WEEKDAY(DATE(달력연도,10,1),(주시작="Monday")+1)+1</f>
        <v>43373</v>
      </c>
      <c r="C3" s="7">
        <f ca="1"/>
        <v>43374</v>
      </c>
      <c r="D3" s="7">
        <f ca="1"/>
        <v>43375</v>
      </c>
      <c r="E3" s="7">
        <f ca="1"/>
        <v>43376</v>
      </c>
      <c r="F3" s="7">
        <f ca="1"/>
        <v>43377</v>
      </c>
      <c r="G3" s="7">
        <f ca="1"/>
        <v>43378</v>
      </c>
      <c r="H3" s="7">
        <f ca="1"/>
        <v>43379</v>
      </c>
    </row>
    <row r="4" spans="2:8" ht="57.9" customHeight="1"/>
    <row r="5" spans="2:8" ht="19.5" customHeight="1">
      <c r="B5" s="11">
        <f t="array" aca="1" ref="B5:H5" ca="1">요일및주+DATE(달력연도,10,1)-WEEKDAY(DATE(달력연도,10,1),(주시작="Monday")+1)+8</f>
        <v>43380</v>
      </c>
      <c r="C5" s="11">
        <f ca="1"/>
        <v>43381</v>
      </c>
      <c r="D5" s="11">
        <f ca="1"/>
        <v>43382</v>
      </c>
      <c r="E5" s="11">
        <f ca="1"/>
        <v>43383</v>
      </c>
      <c r="F5" s="11">
        <f ca="1"/>
        <v>43384</v>
      </c>
      <c r="G5" s="11">
        <f ca="1"/>
        <v>43385</v>
      </c>
      <c r="H5" s="11">
        <f ca="1"/>
        <v>43386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요일및주+DATE(달력연도,10,1)-WEEKDAY(DATE(달력연도,10,1),(주시작="Monday")+1)+15</f>
        <v>43387</v>
      </c>
      <c r="C7" s="7">
        <f ca="1"/>
        <v>43388</v>
      </c>
      <c r="D7" s="7">
        <f ca="1"/>
        <v>43389</v>
      </c>
      <c r="E7" s="7">
        <f ca="1"/>
        <v>43390</v>
      </c>
      <c r="F7" s="7">
        <f ca="1"/>
        <v>43391</v>
      </c>
      <c r="G7" s="7">
        <f ca="1"/>
        <v>43392</v>
      </c>
      <c r="H7" s="7">
        <f ca="1"/>
        <v>43393</v>
      </c>
    </row>
    <row r="8" spans="2:8" ht="57.9" customHeight="1"/>
    <row r="9" spans="2:8" ht="19.5" customHeight="1">
      <c r="B9" s="11">
        <f t="array" aca="1" ref="B9:H9" ca="1">요일및주+DATE(달력연도,10,1)-WEEKDAY(DATE(달력연도,10,1),(주시작="Monday")+1)+22</f>
        <v>43394</v>
      </c>
      <c r="C9" s="11">
        <f ca="1"/>
        <v>43395</v>
      </c>
      <c r="D9" s="11">
        <f ca="1"/>
        <v>43396</v>
      </c>
      <c r="E9" s="11">
        <f ca="1"/>
        <v>43397</v>
      </c>
      <c r="F9" s="11">
        <f ca="1"/>
        <v>43398</v>
      </c>
      <c r="G9" s="11">
        <f ca="1"/>
        <v>43399</v>
      </c>
      <c r="H9" s="11">
        <f ca="1"/>
        <v>43400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요일및주+DATE(달력연도,10,1)-WEEKDAY(DATE(달력연도,10,1),(주시작="Monday")+1)+29</f>
        <v>43401</v>
      </c>
      <c r="C11" s="7">
        <f ca="1"/>
        <v>43402</v>
      </c>
      <c r="D11" s="7">
        <f ca="1"/>
        <v>43403</v>
      </c>
      <c r="E11" s="7">
        <f ca="1"/>
        <v>43404</v>
      </c>
      <c r="F11" s="7">
        <f ca="1"/>
        <v>43405</v>
      </c>
      <c r="G11" s="7">
        <f ca="1"/>
        <v>43406</v>
      </c>
      <c r="H11" s="7">
        <f ca="1"/>
        <v>43407</v>
      </c>
    </row>
    <row r="12" spans="2:8" ht="57.9" customHeight="1"/>
    <row r="13" spans="2:8" ht="19.5" customHeight="1">
      <c r="B13" s="11">
        <f t="array" aca="1" ref="B13:C13" ca="1">요일및주+DATE(달력연도,10,1)-WEEKDAY(DATE(달력연도,10,1),(주시작="Monday")+1)+36</f>
        <v>43408</v>
      </c>
      <c r="C13" s="11">
        <f ca="1"/>
        <v>43409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0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"11월 "&amp;달력연도</f>
        <v>11월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요일및주+DATE(달력연도,11,1)-WEEKDAY(DATE(달력연도,11,1),(주시작="Monday")+1)+1</f>
        <v>43401</v>
      </c>
      <c r="C3" s="7">
        <f ca="1"/>
        <v>43402</v>
      </c>
      <c r="D3" s="7">
        <f ca="1"/>
        <v>43403</v>
      </c>
      <c r="E3" s="7">
        <f ca="1"/>
        <v>43404</v>
      </c>
      <c r="F3" s="7">
        <f ca="1"/>
        <v>43405</v>
      </c>
      <c r="G3" s="7">
        <f ca="1"/>
        <v>43406</v>
      </c>
      <c r="H3" s="7">
        <f ca="1"/>
        <v>43407</v>
      </c>
    </row>
    <row r="4" spans="2:8" ht="57.9" customHeight="1"/>
    <row r="5" spans="2:8" ht="19.5" customHeight="1">
      <c r="B5" s="11">
        <f t="array" aca="1" ref="B5:H5" ca="1">요일및주+DATE(달력연도,11,1)-WEEKDAY(DATE(달력연도,11,1),(주시작="Monday")+1)+8</f>
        <v>43408</v>
      </c>
      <c r="C5" s="11">
        <f ca="1"/>
        <v>43409</v>
      </c>
      <c r="D5" s="11">
        <f ca="1"/>
        <v>43410</v>
      </c>
      <c r="E5" s="11">
        <f ca="1"/>
        <v>43411</v>
      </c>
      <c r="F5" s="11">
        <f ca="1"/>
        <v>43412</v>
      </c>
      <c r="G5" s="11">
        <f ca="1"/>
        <v>43413</v>
      </c>
      <c r="H5" s="11">
        <f ca="1"/>
        <v>43414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요일및주+DATE(달력연도,11,1)-WEEKDAY(DATE(달력연도,11,1),(주시작="Monday")+1)+15</f>
        <v>43415</v>
      </c>
      <c r="C7" s="7">
        <f ca="1"/>
        <v>43416</v>
      </c>
      <c r="D7" s="7">
        <f ca="1"/>
        <v>43417</v>
      </c>
      <c r="E7" s="7">
        <f ca="1"/>
        <v>43418</v>
      </c>
      <c r="F7" s="7">
        <f ca="1"/>
        <v>43419</v>
      </c>
      <c r="G7" s="7">
        <f ca="1"/>
        <v>43420</v>
      </c>
      <c r="H7" s="7">
        <f ca="1"/>
        <v>43421</v>
      </c>
    </row>
    <row r="8" spans="2:8" ht="57.9" customHeight="1"/>
    <row r="9" spans="2:8" ht="19.5" customHeight="1">
      <c r="B9" s="11">
        <f t="array" aca="1" ref="B9:H9" ca="1">요일및주+DATE(달력연도,11,1)-WEEKDAY(DATE(달력연도,11,1),(주시작="Monday")+1)+22</f>
        <v>43422</v>
      </c>
      <c r="C9" s="11">
        <f ca="1"/>
        <v>43423</v>
      </c>
      <c r="D9" s="11">
        <f ca="1"/>
        <v>43424</v>
      </c>
      <c r="E9" s="11">
        <f ca="1"/>
        <v>43425</v>
      </c>
      <c r="F9" s="11">
        <f ca="1"/>
        <v>43426</v>
      </c>
      <c r="G9" s="11">
        <f ca="1"/>
        <v>43427</v>
      </c>
      <c r="H9" s="11">
        <f ca="1"/>
        <v>43428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요일및주+DATE(달력연도,11,1)-WEEKDAY(DATE(달력연도,11,1),(주시작="Monday")+1)+29</f>
        <v>43429</v>
      </c>
      <c r="C11" s="7">
        <f ca="1"/>
        <v>43430</v>
      </c>
      <c r="D11" s="7">
        <f ca="1"/>
        <v>43431</v>
      </c>
      <c r="E11" s="7">
        <f ca="1"/>
        <v>43432</v>
      </c>
      <c r="F11" s="7">
        <f ca="1"/>
        <v>43433</v>
      </c>
      <c r="G11" s="7">
        <f ca="1"/>
        <v>43434</v>
      </c>
      <c r="H11" s="7">
        <f ca="1"/>
        <v>43435</v>
      </c>
    </row>
    <row r="12" spans="2:8" ht="57.9" customHeight="1"/>
    <row r="13" spans="2:8" ht="19.5" customHeight="1">
      <c r="B13" s="11">
        <f t="array" aca="1" ref="B13:C13" ca="1">요일및주+DATE(달력연도,11,1)-WEEKDAY(DATE(달력연도,11,1),(주시작="Monday")+1)+36</f>
        <v>43436</v>
      </c>
      <c r="C13" s="11">
        <f ca="1"/>
        <v>43437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1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"12월 "&amp;달력연도</f>
        <v>12월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요일및주+DATE(달력연도,12,1)-WEEKDAY(DATE(달력연도,12,1),(주시작="Monday")+1)+1</f>
        <v>43429</v>
      </c>
      <c r="C3" s="7">
        <f ca="1"/>
        <v>43430</v>
      </c>
      <c r="D3" s="7">
        <f ca="1"/>
        <v>43431</v>
      </c>
      <c r="E3" s="7">
        <f ca="1"/>
        <v>43432</v>
      </c>
      <c r="F3" s="7">
        <f ca="1"/>
        <v>43433</v>
      </c>
      <c r="G3" s="7">
        <f ca="1"/>
        <v>43434</v>
      </c>
      <c r="H3" s="7">
        <f ca="1"/>
        <v>43435</v>
      </c>
    </row>
    <row r="4" spans="2:8" ht="57.9" customHeight="1"/>
    <row r="5" spans="2:8" ht="19.5" customHeight="1">
      <c r="B5" s="11">
        <f t="array" aca="1" ref="B5:H5" ca="1">요일및주+DATE(달력연도,12,1)-WEEKDAY(DATE(달력연도,12,1),(주시작="Monday")+1)+8</f>
        <v>43436</v>
      </c>
      <c r="C5" s="11">
        <f ca="1"/>
        <v>43437</v>
      </c>
      <c r="D5" s="11">
        <f ca="1"/>
        <v>43438</v>
      </c>
      <c r="E5" s="11">
        <f ca="1"/>
        <v>43439</v>
      </c>
      <c r="F5" s="11">
        <f ca="1"/>
        <v>43440</v>
      </c>
      <c r="G5" s="11">
        <f ca="1"/>
        <v>43441</v>
      </c>
      <c r="H5" s="11">
        <f ca="1"/>
        <v>43442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요일및주+DATE(달력연도,12,1)-WEEKDAY(DATE(달력연도,12,1),(주시작="Monday")+1)+15</f>
        <v>43443</v>
      </c>
      <c r="C7" s="7">
        <f ca="1"/>
        <v>43444</v>
      </c>
      <c r="D7" s="7">
        <f ca="1"/>
        <v>43445</v>
      </c>
      <c r="E7" s="7">
        <f ca="1"/>
        <v>43446</v>
      </c>
      <c r="F7" s="7">
        <f ca="1"/>
        <v>43447</v>
      </c>
      <c r="G7" s="7">
        <f ca="1"/>
        <v>43448</v>
      </c>
      <c r="H7" s="7">
        <f ca="1"/>
        <v>43449</v>
      </c>
    </row>
    <row r="8" spans="2:8" ht="57.9" customHeight="1"/>
    <row r="9" spans="2:8" ht="19.5" customHeight="1">
      <c r="B9" s="11">
        <f t="array" aca="1" ref="B9:H9" ca="1">요일및주+DATE(달력연도,12,1)-WEEKDAY(DATE(달력연도,12,1),(주시작="Monday")+1)+22</f>
        <v>43450</v>
      </c>
      <c r="C9" s="11">
        <f ca="1"/>
        <v>43451</v>
      </c>
      <c r="D9" s="11">
        <f ca="1"/>
        <v>43452</v>
      </c>
      <c r="E9" s="11">
        <f ca="1"/>
        <v>43453</v>
      </c>
      <c r="F9" s="11">
        <f ca="1"/>
        <v>43454</v>
      </c>
      <c r="G9" s="11">
        <f ca="1"/>
        <v>43455</v>
      </c>
      <c r="H9" s="11">
        <f ca="1"/>
        <v>43456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요일및주+DATE(달력연도,12,1)-WEEKDAY(DATE(달력연도,12,1),(주시작="Monday")+1)+29</f>
        <v>43457</v>
      </c>
      <c r="C11" s="7">
        <f ca="1"/>
        <v>43458</v>
      </c>
      <c r="D11" s="7">
        <f ca="1"/>
        <v>43459</v>
      </c>
      <c r="E11" s="7">
        <f ca="1"/>
        <v>43460</v>
      </c>
      <c r="F11" s="7">
        <f ca="1"/>
        <v>43461</v>
      </c>
      <c r="G11" s="7">
        <f ca="1"/>
        <v>43462</v>
      </c>
      <c r="H11" s="7">
        <f ca="1"/>
        <v>43463</v>
      </c>
    </row>
    <row r="12" spans="2:8" ht="57.9" customHeight="1"/>
    <row r="13" spans="2:8" ht="19.5" customHeight="1">
      <c r="B13" s="11">
        <f t="array" aca="1" ref="B13:C13" ca="1">요일및주+DATE(달력연도,12,1)-WEEKDAY(DATE(달력연도,12,1),(주시작="Monday")+1)+36</f>
        <v>43464</v>
      </c>
      <c r="C13" s="11">
        <f ca="1"/>
        <v>43465</v>
      </c>
      <c r="D13" s="50" t="s">
        <v>0</v>
      </c>
      <c r="E13" s="51"/>
      <c r="F13" s="51"/>
      <c r="G13" s="51"/>
      <c r="H13" s="51"/>
    </row>
    <row r="14" spans="2:8" ht="57.9" customHeight="1">
      <c r="B14" s="9"/>
      <c r="C14" s="9"/>
      <c r="D14" s="50"/>
      <c r="E14" s="51"/>
      <c r="F14" s="51"/>
      <c r="G14" s="51"/>
      <c r="H14" s="51"/>
    </row>
  </sheetData>
  <mergeCells count="2">
    <mergeCell ref="D13:D14"/>
    <mergeCell ref="E13:H14"/>
  </mergeCells>
  <phoneticPr fontId="8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JY L</dc:creator>
  <cp:lastModifiedBy>JY L</cp:lastModifiedBy>
  <dcterms:created xsi:type="dcterms:W3CDTF">2016-12-02T06:02:37Z</dcterms:created>
  <dcterms:modified xsi:type="dcterms:W3CDTF">2018-04-11T06:01:17Z</dcterms:modified>
</cp:coreProperties>
</file>