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9070" windowHeight="15870" firstSheet="4" activeTab="5"/>
  </bookViews>
  <sheets>
    <sheet name="劳动密集度" sheetId="1" r:id="rId1"/>
    <sheet name="劳动结构预测" sheetId="2" r:id="rId2"/>
    <sheet name="就业量-劳动投入转化" sheetId="4" r:id="rId3"/>
    <sheet name="劳动报酬优化计算结果" sheetId="3" r:id="rId4"/>
    <sheet name="人口数据" sheetId="8" r:id="rId5"/>
    <sheet name="GDP增长路径" sheetId="9" r:id="rId6"/>
    <sheet name="排放数据" sheetId="5" r:id="rId7"/>
    <sheet name="碳强度目标" sheetId="11" r:id="rId8"/>
    <sheet name="能源平衡表-2010" sheetId="6" r:id="rId9"/>
    <sheet name="能源平衡表-2005" sheetId="10" r:id="rId10"/>
    <sheet name="自然要素投入" sheetId="7" r:id="rId11"/>
  </sheets>
  <definedNames>
    <definedName name="solver_adj" localSheetId="3" hidden="1">劳动报酬优化计算结果!$I$24:$I$24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1</definedName>
    <definedName name="solver_eng" localSheetId="3" hidden="1">1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2" hidden="1">'就业量-劳动投入转化'!#REF!</definedName>
    <definedName name="solver_lhs10" localSheetId="2" hidden="1">'就业量-劳动投入转化'!#REF!</definedName>
    <definedName name="solver_lhs11" localSheetId="2" hidden="1">'就业量-劳动投入转化'!#REF!</definedName>
    <definedName name="solver_lhs12" localSheetId="2" hidden="1">'就业量-劳动投入转化'!#REF!</definedName>
    <definedName name="solver_lhs13" localSheetId="2" hidden="1">'就业量-劳动投入转化'!#REF!</definedName>
    <definedName name="solver_lhs14" localSheetId="2" hidden="1">'就业量-劳动投入转化'!#REF!</definedName>
    <definedName name="solver_lhs15" localSheetId="2" hidden="1">'就业量-劳动投入转化'!#REF!</definedName>
    <definedName name="solver_lhs16" localSheetId="2" hidden="1">'就业量-劳动投入转化'!#REF!</definedName>
    <definedName name="solver_lhs17" localSheetId="2" hidden="1">'就业量-劳动投入转化'!#REF!</definedName>
    <definedName name="solver_lhs18" localSheetId="2" hidden="1">'就业量-劳动投入转化'!#REF!</definedName>
    <definedName name="solver_lhs19" localSheetId="2" hidden="1">'就业量-劳动投入转化'!#REF!</definedName>
    <definedName name="solver_lhs2" localSheetId="2" hidden="1">'就业量-劳动投入转化'!#REF!</definedName>
    <definedName name="solver_lhs20" localSheetId="2" hidden="1">'就业量-劳动投入转化'!#REF!</definedName>
    <definedName name="solver_lhs3" localSheetId="2" hidden="1">'就业量-劳动投入转化'!#REF!</definedName>
    <definedName name="solver_lhs4" localSheetId="2" hidden="1">'就业量-劳动投入转化'!#REF!</definedName>
    <definedName name="solver_lhs5" localSheetId="2" hidden="1">'就业量-劳动投入转化'!#REF!</definedName>
    <definedName name="solver_lhs6" localSheetId="2" hidden="1">'就业量-劳动投入转化'!#REF!</definedName>
    <definedName name="solver_lhs7" localSheetId="2" hidden="1">'就业量-劳动投入转化'!#REF!</definedName>
    <definedName name="solver_lhs8" localSheetId="2" hidden="1">'就业量-劳动投入转化'!#REF!</definedName>
    <definedName name="solver_lhs9" localSheetId="2" hidden="1">'就业量-劳动投入转化'!#REF!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20</definedName>
    <definedName name="solver_num" localSheetId="3" hidden="1">0</definedName>
    <definedName name="solver_nwt" localSheetId="2" hidden="1">1</definedName>
    <definedName name="solver_nwt" localSheetId="3" hidden="1">1</definedName>
    <definedName name="solver_opt" localSheetId="3" hidden="1">劳动报酬优化计算结果!$P$40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2</definedName>
    <definedName name="solver_rel1" localSheetId="2" hidden="1">2</definedName>
    <definedName name="solver_rel10" localSheetId="2" hidden="1">2</definedName>
    <definedName name="solver_rel11" localSheetId="2" hidden="1">2</definedName>
    <definedName name="solver_rel12" localSheetId="2" hidden="1">2</definedName>
    <definedName name="solver_rel13" localSheetId="2" hidden="1">2</definedName>
    <definedName name="solver_rel14" localSheetId="2" hidden="1">2</definedName>
    <definedName name="solver_rel15" localSheetId="2" hidden="1">2</definedName>
    <definedName name="solver_rel16" localSheetId="2" hidden="1">2</definedName>
    <definedName name="solver_rel17" localSheetId="2" hidden="1">2</definedName>
    <definedName name="solver_rel18" localSheetId="2" hidden="1">2</definedName>
    <definedName name="solver_rel19" localSheetId="2" hidden="1">2</definedName>
    <definedName name="solver_rel2" localSheetId="2" hidden="1">2</definedName>
    <definedName name="solver_rel20" localSheetId="2" hidden="1">2</definedName>
    <definedName name="solver_rel3" localSheetId="2" hidden="1">2</definedName>
    <definedName name="solver_rel4" localSheetId="2" hidden="1">2</definedName>
    <definedName name="solver_rel5" localSheetId="2" hidden="1">2</definedName>
    <definedName name="solver_rel6" localSheetId="2" hidden="1">2</definedName>
    <definedName name="solver_rel7" localSheetId="2" hidden="1">2</definedName>
    <definedName name="solver_rel8" localSheetId="2" hidden="1">2</definedName>
    <definedName name="solver_rel9" localSheetId="2" hidden="1">2</definedName>
    <definedName name="solver_rhs1" localSheetId="2" hidden="1">'就业量-劳动投入转化'!#REF!</definedName>
    <definedName name="solver_rhs10" localSheetId="2" hidden="1">'就业量-劳动投入转化'!#REF!</definedName>
    <definedName name="solver_rhs11" localSheetId="2" hidden="1">'就业量-劳动投入转化'!#REF!</definedName>
    <definedName name="solver_rhs12" localSheetId="2" hidden="1">'就业量-劳动投入转化'!#REF!</definedName>
    <definedName name="solver_rhs13" localSheetId="2" hidden="1">'就业量-劳动投入转化'!#REF!</definedName>
    <definedName name="solver_rhs14" localSheetId="2" hidden="1">'就业量-劳动投入转化'!#REF!</definedName>
    <definedName name="solver_rhs15" localSheetId="2" hidden="1">'就业量-劳动投入转化'!#REF!</definedName>
    <definedName name="solver_rhs16" localSheetId="2" hidden="1">'就业量-劳动投入转化'!#REF!</definedName>
    <definedName name="solver_rhs17" localSheetId="2" hidden="1">'就业量-劳动投入转化'!#REF!</definedName>
    <definedName name="solver_rhs18" localSheetId="2" hidden="1">'就业量-劳动投入转化'!#REF!</definedName>
    <definedName name="solver_rhs19" localSheetId="2" hidden="1">'就业量-劳动投入转化'!#REF!</definedName>
    <definedName name="solver_rhs2" localSheetId="2" hidden="1">'就业量-劳动投入转化'!#REF!</definedName>
    <definedName name="solver_rhs20" localSheetId="2" hidden="1">'就业量-劳动投入转化'!#REF!</definedName>
    <definedName name="solver_rhs3" localSheetId="2" hidden="1">'就业量-劳动投入转化'!#REF!</definedName>
    <definedName name="solver_rhs4" localSheetId="2" hidden="1">'就业量-劳动投入转化'!#REF!</definedName>
    <definedName name="solver_rhs5" localSheetId="2" hidden="1">'就业量-劳动投入转化'!#REF!</definedName>
    <definedName name="solver_rhs6" localSheetId="2" hidden="1">'就业量-劳动投入转化'!#REF!</definedName>
    <definedName name="solver_rhs7" localSheetId="2" hidden="1">'就业量-劳动投入转化'!#REF!</definedName>
    <definedName name="solver_rhs8" localSheetId="2" hidden="1">'就业量-劳动投入转化'!#REF!</definedName>
    <definedName name="solver_rhs9" localSheetId="2" hidden="1">'就业量-劳动投入转化'!#REF!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2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2</definedName>
    <definedName name="solver_typ" localSheetId="3" hidden="1">2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62913"/>
</workbook>
</file>

<file path=xl/calcChain.xml><?xml version="1.0" encoding="utf-8"?>
<calcChain xmlns="http://schemas.openxmlformats.org/spreadsheetml/2006/main">
  <c r="C2" i="8" l="1"/>
  <c r="C3" i="8"/>
  <c r="C4" i="8"/>
  <c r="C5" i="8"/>
  <c r="C6" i="8"/>
  <c r="C7" i="8"/>
  <c r="C8" i="8"/>
  <c r="C9" i="8"/>
  <c r="C10" i="8"/>
  <c r="B3" i="8"/>
  <c r="B4" i="8"/>
  <c r="B5" i="8"/>
  <c r="B6" i="8"/>
  <c r="B7" i="8"/>
  <c r="B8" i="8"/>
  <c r="B9" i="8"/>
  <c r="B10" i="8"/>
  <c r="B2" i="8"/>
  <c r="L25" i="11" l="1"/>
  <c r="F30" i="11"/>
  <c r="E30" i="11"/>
  <c r="D41" i="11" l="1"/>
  <c r="D36" i="11"/>
  <c r="D35" i="11"/>
  <c r="D34" i="11"/>
  <c r="D13" i="11"/>
  <c r="D20" i="11"/>
  <c r="D15" i="11"/>
  <c r="D14" i="11"/>
  <c r="D2" i="11"/>
  <c r="H7" i="11"/>
  <c r="P6" i="11"/>
  <c r="O6" i="11"/>
  <c r="H6" i="11"/>
  <c r="D3" i="11" l="1"/>
  <c r="B14" i="5" l="1"/>
  <c r="F133" i="9" l="1"/>
  <c r="B130" i="9"/>
  <c r="C130" i="9"/>
  <c r="D130" i="9"/>
  <c r="E130" i="9"/>
  <c r="F130" i="9"/>
  <c r="G130" i="9"/>
  <c r="H130" i="9"/>
  <c r="I130" i="9"/>
  <c r="J130" i="9"/>
  <c r="K130" i="9"/>
  <c r="L130" i="9"/>
  <c r="B131" i="9"/>
  <c r="C131" i="9"/>
  <c r="D131" i="9"/>
  <c r="E131" i="9"/>
  <c r="F131" i="9"/>
  <c r="G131" i="9"/>
  <c r="H131" i="9"/>
  <c r="I131" i="9"/>
  <c r="J131" i="9"/>
  <c r="K131" i="9"/>
  <c r="L131" i="9"/>
  <c r="B132" i="9"/>
  <c r="C132" i="9"/>
  <c r="D132" i="9"/>
  <c r="E132" i="9"/>
  <c r="F132" i="9"/>
  <c r="G132" i="9"/>
  <c r="H132" i="9"/>
  <c r="I132" i="9"/>
  <c r="J132" i="9"/>
  <c r="K132" i="9"/>
  <c r="L132" i="9"/>
  <c r="B133" i="9"/>
  <c r="C133" i="9"/>
  <c r="D133" i="9"/>
  <c r="E133" i="9"/>
  <c r="G133" i="9"/>
  <c r="H133" i="9"/>
  <c r="I133" i="9"/>
  <c r="J133" i="9"/>
  <c r="K133" i="9"/>
  <c r="L133" i="9"/>
  <c r="B134" i="9"/>
  <c r="C134" i="9"/>
  <c r="D134" i="9"/>
  <c r="E134" i="9"/>
  <c r="F134" i="9"/>
  <c r="G134" i="9"/>
  <c r="H134" i="9"/>
  <c r="I134" i="9"/>
  <c r="J134" i="9"/>
  <c r="K134" i="9"/>
  <c r="L134" i="9"/>
  <c r="B135" i="9"/>
  <c r="C135" i="9"/>
  <c r="D135" i="9"/>
  <c r="E135" i="9"/>
  <c r="F135" i="9"/>
  <c r="G135" i="9"/>
  <c r="H135" i="9"/>
  <c r="I135" i="9"/>
  <c r="J135" i="9"/>
  <c r="K135" i="9"/>
  <c r="L135" i="9"/>
  <c r="B136" i="9"/>
  <c r="C136" i="9"/>
  <c r="D136" i="9"/>
  <c r="E136" i="9"/>
  <c r="F136" i="9"/>
  <c r="G136" i="9"/>
  <c r="H136" i="9"/>
  <c r="I136" i="9"/>
  <c r="J136" i="9"/>
  <c r="K136" i="9"/>
  <c r="L136" i="9"/>
  <c r="C129" i="9"/>
  <c r="D129" i="9"/>
  <c r="E129" i="9"/>
  <c r="F129" i="9"/>
  <c r="G129" i="9"/>
  <c r="H129" i="9"/>
  <c r="I129" i="9"/>
  <c r="J129" i="9"/>
  <c r="K129" i="9"/>
  <c r="L129" i="9"/>
  <c r="B129" i="9"/>
  <c r="D7" i="11" l="1"/>
  <c r="D4" i="11" l="1"/>
  <c r="L19" i="11" l="1"/>
  <c r="D42" i="11"/>
  <c r="D43" i="11" s="1"/>
  <c r="D44" i="11" s="1"/>
  <c r="D45" i="11" s="1"/>
  <c r="D46" i="11" s="1"/>
  <c r="D47" i="11" s="1"/>
  <c r="D48" i="11" s="1"/>
  <c r="D49" i="11" s="1"/>
  <c r="D50" i="11" s="1"/>
  <c r="D51" i="11" s="1"/>
  <c r="D8" i="5"/>
  <c r="D55" i="11" l="1"/>
  <c r="H15" i="11"/>
  <c r="H35" i="11"/>
  <c r="H36" i="11"/>
  <c r="D56" i="11" l="1"/>
  <c r="E56" i="11"/>
  <c r="D57" i="11"/>
  <c r="E57" i="11"/>
  <c r="E62" i="11"/>
  <c r="E67" i="11"/>
  <c r="E72" i="11"/>
  <c r="E55" i="11"/>
  <c r="I45" i="11"/>
  <c r="H47" i="11" s="1"/>
  <c r="I40" i="11"/>
  <c r="I35" i="11"/>
  <c r="D37" i="11" s="1"/>
  <c r="H37" i="11" s="1"/>
  <c r="E35" i="11"/>
  <c r="F35" i="11" s="1"/>
  <c r="E36" i="11"/>
  <c r="E41" i="11"/>
  <c r="E46" i="11"/>
  <c r="E51" i="11"/>
  <c r="F51" i="11" s="1"/>
  <c r="E34" i="11"/>
  <c r="E14" i="11"/>
  <c r="F14" i="11" s="1"/>
  <c r="E15" i="11"/>
  <c r="E13" i="11"/>
  <c r="E86" i="9"/>
  <c r="H98" i="9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H110" i="9" s="1"/>
  <c r="H111" i="9" s="1"/>
  <c r="H112" i="9" s="1"/>
  <c r="F98" i="9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F110" i="9" s="1"/>
  <c r="F111" i="9" s="1"/>
  <c r="F112" i="9" s="1"/>
  <c r="D98" i="9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110" i="9" s="1"/>
  <c r="D111" i="9" s="1"/>
  <c r="D112" i="9" s="1"/>
  <c r="F46" i="11" l="1"/>
  <c r="F41" i="11"/>
  <c r="F36" i="11"/>
  <c r="F15" i="11"/>
  <c r="E63" i="11"/>
  <c r="H42" i="11"/>
  <c r="E37" i="11"/>
  <c r="F37" i="11" s="1"/>
  <c r="E58" i="11"/>
  <c r="D38" i="11"/>
  <c r="H38" i="11" s="1"/>
  <c r="H48" i="11"/>
  <c r="E47" i="11"/>
  <c r="F47" i="11" s="1"/>
  <c r="E68" i="11"/>
  <c r="E42" i="11"/>
  <c r="F42" i="11" s="1"/>
  <c r="E38" i="11" l="1"/>
  <c r="F38" i="11" s="1"/>
  <c r="E43" i="11"/>
  <c r="F43" i="11" s="1"/>
  <c r="H43" i="11"/>
  <c r="H49" i="11"/>
  <c r="E69" i="11"/>
  <c r="E48" i="11"/>
  <c r="F48" i="11" s="1"/>
  <c r="D39" i="11"/>
  <c r="H39" i="11" s="1"/>
  <c r="E59" i="11"/>
  <c r="H44" i="11"/>
  <c r="E64" i="11"/>
  <c r="D40" i="11" l="1"/>
  <c r="E60" i="11"/>
  <c r="E39" i="11"/>
  <c r="F39" i="11" s="1"/>
  <c r="E65" i="11"/>
  <c r="E44" i="11"/>
  <c r="F44" i="11" s="1"/>
  <c r="E70" i="11"/>
  <c r="E49" i="11"/>
  <c r="F49" i="11" s="1"/>
  <c r="H46" i="11" l="1"/>
  <c r="H45" i="11"/>
  <c r="H50" i="11"/>
  <c r="H51" i="11"/>
  <c r="H40" i="11"/>
  <c r="H41" i="11"/>
  <c r="E45" i="11"/>
  <c r="F45" i="11" s="1"/>
  <c r="E66" i="11"/>
  <c r="E50" i="11"/>
  <c r="F50" i="11" s="1"/>
  <c r="E71" i="11"/>
  <c r="E40" i="11"/>
  <c r="F40" i="11" s="1"/>
  <c r="E61" i="11"/>
  <c r="U20" i="3" l="1"/>
  <c r="V20" i="3"/>
  <c r="W20" i="3"/>
  <c r="X20" i="3"/>
  <c r="Y20" i="3"/>
  <c r="Z20" i="3"/>
  <c r="T20" i="3"/>
  <c r="D78" i="4" l="1"/>
  <c r="C78" i="4"/>
  <c r="L86" i="9" l="1"/>
  <c r="L87" i="9" s="1"/>
  <c r="B35" i="5" l="1"/>
  <c r="B98" i="9" l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E3" i="8" l="1"/>
  <c r="B2" i="11" l="1"/>
  <c r="H35" i="5" l="1"/>
  <c r="H15" i="5" s="1"/>
  <c r="C35" i="5"/>
  <c r="J35" i="5"/>
  <c r="J15" i="5" s="1"/>
  <c r="J18" i="5" s="1"/>
  <c r="J19" i="5" s="1"/>
  <c r="J20" i="5" s="1"/>
  <c r="I35" i="5"/>
  <c r="I15" i="5" s="1"/>
  <c r="I18" i="5" s="1"/>
  <c r="I19" i="5" s="1"/>
  <c r="I20" i="5" s="1"/>
  <c r="K31" i="5"/>
  <c r="J45" i="5" s="1"/>
  <c r="J46" i="5" s="1"/>
  <c r="H18" i="5" l="1"/>
  <c r="H19" i="5" s="1"/>
  <c r="H20" i="5" s="1"/>
  <c r="L20" i="5" s="1"/>
  <c r="D5" i="11"/>
  <c r="E5" i="11" s="1"/>
  <c r="F5" i="11" s="1"/>
  <c r="I7" i="11"/>
  <c r="I6" i="11" s="1"/>
  <c r="E3" i="11"/>
  <c r="E4" i="11"/>
  <c r="F4" i="11" s="1"/>
  <c r="E2" i="11"/>
  <c r="F2" i="11" s="1"/>
  <c r="G3" i="11"/>
  <c r="E4" i="8"/>
  <c r="E5" i="8"/>
  <c r="E6" i="8"/>
  <c r="E7" i="8"/>
  <c r="E8" i="8"/>
  <c r="E9" i="8"/>
  <c r="E10" i="8"/>
  <c r="D2" i="8"/>
  <c r="K5" i="11" l="1"/>
  <c r="F3" i="11"/>
  <c r="E7" i="11"/>
  <c r="E6" i="11"/>
  <c r="L88" i="9"/>
  <c r="L89" i="9" s="1"/>
  <c r="L90" i="9" s="1"/>
  <c r="L91" i="9" s="1"/>
  <c r="L92" i="9" s="1"/>
  <c r="M6" i="11" l="1"/>
  <c r="M7" i="11"/>
  <c r="F7" i="11"/>
  <c r="B72" i="11" s="1"/>
  <c r="F6" i="11"/>
  <c r="B67" i="11" s="1"/>
  <c r="C86" i="9"/>
  <c r="D86" i="9"/>
  <c r="D87" i="9" s="1"/>
  <c r="D88" i="9" s="1"/>
  <c r="D89" i="9" s="1"/>
  <c r="D90" i="9" s="1"/>
  <c r="D91" i="9" s="1"/>
  <c r="D92" i="9" s="1"/>
  <c r="E87" i="9"/>
  <c r="E88" i="9" s="1"/>
  <c r="E89" i="9" s="1"/>
  <c r="E90" i="9" s="1"/>
  <c r="E91" i="9" s="1"/>
  <c r="E92" i="9" s="1"/>
  <c r="F86" i="9"/>
  <c r="F87" i="9" s="1"/>
  <c r="F88" i="9" s="1"/>
  <c r="G86" i="9"/>
  <c r="H86" i="9"/>
  <c r="H87" i="9" s="1"/>
  <c r="H88" i="9" s="1"/>
  <c r="H89" i="9" s="1"/>
  <c r="I86" i="9"/>
  <c r="J86" i="9"/>
  <c r="J87" i="9" s="1"/>
  <c r="J88" i="9" s="1"/>
  <c r="J89" i="9" s="1"/>
  <c r="J90" i="9" s="1"/>
  <c r="J91" i="9" s="1"/>
  <c r="J92" i="9" s="1"/>
  <c r="K86" i="9"/>
  <c r="C87" i="9"/>
  <c r="C88" i="9" s="1"/>
  <c r="C89" i="9" s="1"/>
  <c r="C90" i="9" s="1"/>
  <c r="C91" i="9" s="1"/>
  <c r="C92" i="9" s="1"/>
  <c r="G87" i="9"/>
  <c r="G88" i="9" s="1"/>
  <c r="G89" i="9" s="1"/>
  <c r="G90" i="9" s="1"/>
  <c r="G91" i="9" s="1"/>
  <c r="G92" i="9" s="1"/>
  <c r="I87" i="9"/>
  <c r="I88" i="9" s="1"/>
  <c r="I89" i="9" s="1"/>
  <c r="I90" i="9" s="1"/>
  <c r="I91" i="9" s="1"/>
  <c r="I92" i="9" s="1"/>
  <c r="K87" i="9"/>
  <c r="K88" i="9" s="1"/>
  <c r="K89" i="9" s="1"/>
  <c r="K90" i="9" s="1"/>
  <c r="K91" i="9" s="1"/>
  <c r="K92" i="9" s="1"/>
  <c r="B86" i="9"/>
  <c r="B87" i="9" s="1"/>
  <c r="B88" i="9" s="1"/>
  <c r="B89" i="9" s="1"/>
  <c r="B90" i="9" s="1"/>
  <c r="B91" i="9" s="1"/>
  <c r="B92" i="9" s="1"/>
  <c r="B85" i="9"/>
  <c r="D3" i="8" l="1"/>
  <c r="D4" i="8"/>
  <c r="D5" i="8"/>
  <c r="D6" i="8"/>
  <c r="D7" i="8"/>
  <c r="D8" i="8"/>
  <c r="D9" i="8"/>
  <c r="D10" i="8"/>
  <c r="F92" i="4"/>
  <c r="H12" i="7" l="1"/>
  <c r="H14" i="7" s="1"/>
  <c r="E12" i="7"/>
  <c r="E13" i="7" s="1"/>
  <c r="E14" i="7" s="1"/>
  <c r="B13" i="7"/>
  <c r="B12" i="7"/>
  <c r="B14" i="7" s="1"/>
  <c r="C12" i="7"/>
  <c r="C13" i="7" s="1"/>
  <c r="D12" i="7"/>
  <c r="D14" i="7" s="1"/>
  <c r="E10" i="7"/>
  <c r="D13" i="7" l="1"/>
  <c r="C14" i="7"/>
  <c r="H13" i="7"/>
  <c r="B113" i="4"/>
  <c r="B112" i="4"/>
  <c r="G95" i="4"/>
  <c r="G99" i="4"/>
  <c r="G103" i="4"/>
  <c r="G107" i="4"/>
  <c r="G92" i="4"/>
  <c r="H93" i="4"/>
  <c r="I93" i="4" s="1"/>
  <c r="H94" i="4"/>
  <c r="I94" i="4" s="1"/>
  <c r="H95" i="4"/>
  <c r="I95" i="4" s="1"/>
  <c r="H96" i="4"/>
  <c r="H97" i="4"/>
  <c r="I97" i="4" s="1"/>
  <c r="H98" i="4"/>
  <c r="I98" i="4" s="1"/>
  <c r="H99" i="4"/>
  <c r="I99" i="4" s="1"/>
  <c r="H100" i="4"/>
  <c r="H101" i="4"/>
  <c r="I101" i="4" s="1"/>
  <c r="H102" i="4"/>
  <c r="I102" i="4" s="1"/>
  <c r="H103" i="4"/>
  <c r="I103" i="4" s="1"/>
  <c r="H104" i="4"/>
  <c r="H105" i="4"/>
  <c r="I105" i="4" s="1"/>
  <c r="H106" i="4"/>
  <c r="I106" i="4" s="1"/>
  <c r="H107" i="4"/>
  <c r="I107" i="4" s="1"/>
  <c r="H108" i="4"/>
  <c r="H109" i="4"/>
  <c r="I109" i="4" s="1"/>
  <c r="H110" i="4"/>
  <c r="I110" i="4" s="1"/>
  <c r="H92" i="4"/>
  <c r="I92" i="4" s="1"/>
  <c r="E95" i="4"/>
  <c r="E92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4" i="4"/>
  <c r="E93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92" i="4"/>
  <c r="F93" i="4"/>
  <c r="G93" i="4" s="1"/>
  <c r="F94" i="4"/>
  <c r="G94" i="4" s="1"/>
  <c r="F95" i="4"/>
  <c r="F96" i="4"/>
  <c r="G96" i="4" s="1"/>
  <c r="F97" i="4"/>
  <c r="G97" i="4" s="1"/>
  <c r="F98" i="4"/>
  <c r="G98" i="4" s="1"/>
  <c r="F99" i="4"/>
  <c r="F100" i="4"/>
  <c r="G100" i="4" s="1"/>
  <c r="F101" i="4"/>
  <c r="G101" i="4" s="1"/>
  <c r="F102" i="4"/>
  <c r="G102" i="4" s="1"/>
  <c r="F103" i="4"/>
  <c r="F104" i="4"/>
  <c r="G104" i="4" s="1"/>
  <c r="F105" i="4"/>
  <c r="G105" i="4" s="1"/>
  <c r="F106" i="4"/>
  <c r="G106" i="4" s="1"/>
  <c r="F107" i="4"/>
  <c r="F108" i="4"/>
  <c r="G108" i="4" s="1"/>
  <c r="F109" i="4"/>
  <c r="G109" i="4" s="1"/>
  <c r="F110" i="4"/>
  <c r="G110" i="4" s="1"/>
  <c r="I108" i="4" l="1"/>
  <c r="I96" i="4"/>
  <c r="I100" i="4"/>
  <c r="I104" i="4"/>
  <c r="C8" i="5" l="1"/>
  <c r="D35" i="5"/>
  <c r="E35" i="5"/>
  <c r="B8" i="5"/>
  <c r="B11" i="5" s="1"/>
  <c r="B12" i="5" l="1"/>
  <c r="B13" i="5" s="1"/>
  <c r="B16" i="5" s="1"/>
  <c r="D11" i="5"/>
  <c r="D12" i="5" s="1"/>
  <c r="D13" i="5" s="1"/>
  <c r="C11" i="5"/>
  <c r="C12" i="5" s="1"/>
  <c r="C13" i="5" s="1"/>
  <c r="C14" i="5" l="1"/>
  <c r="C16" i="5"/>
  <c r="D14" i="5"/>
  <c r="D16" i="5"/>
  <c r="F13" i="5"/>
  <c r="K25" i="3"/>
  <c r="AE85" i="4" l="1"/>
  <c r="AD85" i="4"/>
  <c r="AE84" i="4"/>
  <c r="AD84" i="4"/>
  <c r="AE83" i="4"/>
  <c r="AD83" i="4"/>
  <c r="AE82" i="4"/>
  <c r="AD82" i="4"/>
  <c r="AE81" i="4"/>
  <c r="AD81" i="4"/>
  <c r="AE80" i="4"/>
  <c r="AD80" i="4"/>
  <c r="AE79" i="4"/>
  <c r="AD79" i="4"/>
  <c r="AE78" i="4"/>
  <c r="AD78" i="4"/>
  <c r="V85" i="4"/>
  <c r="U85" i="4"/>
  <c r="V84" i="4"/>
  <c r="U84" i="4"/>
  <c r="V83" i="4"/>
  <c r="U83" i="4"/>
  <c r="V82" i="4"/>
  <c r="U82" i="4"/>
  <c r="V81" i="4"/>
  <c r="U81" i="4"/>
  <c r="V80" i="4"/>
  <c r="U80" i="4"/>
  <c r="V79" i="4"/>
  <c r="U79" i="4"/>
  <c r="V78" i="4"/>
  <c r="U78" i="4"/>
  <c r="L78" i="4"/>
  <c r="M85" i="4"/>
  <c r="L85" i="4"/>
  <c r="M84" i="4"/>
  <c r="L84" i="4"/>
  <c r="M83" i="4"/>
  <c r="L83" i="4"/>
  <c r="M82" i="4"/>
  <c r="L82" i="4"/>
  <c r="M81" i="4"/>
  <c r="L81" i="4"/>
  <c r="M80" i="4"/>
  <c r="L80" i="4"/>
  <c r="M79" i="4"/>
  <c r="L79" i="4"/>
  <c r="M78" i="4"/>
  <c r="D79" i="4"/>
  <c r="D80" i="4"/>
  <c r="D81" i="4"/>
  <c r="D82" i="4"/>
  <c r="D83" i="4"/>
  <c r="D84" i="4"/>
  <c r="D85" i="4"/>
  <c r="C79" i="4"/>
  <c r="C80" i="4"/>
  <c r="C81" i="4"/>
  <c r="C82" i="4"/>
  <c r="C83" i="4"/>
  <c r="C84" i="4"/>
  <c r="C85" i="4"/>
  <c r="L25" i="3" l="1"/>
  <c r="K45" i="3" l="1"/>
  <c r="L45" i="3"/>
  <c r="M45" i="3"/>
  <c r="N45" i="3"/>
  <c r="O45" i="3"/>
  <c r="P45" i="3"/>
  <c r="Q45" i="3"/>
  <c r="K46" i="3"/>
  <c r="L46" i="3"/>
  <c r="M46" i="3"/>
  <c r="N46" i="3"/>
  <c r="O46" i="3"/>
  <c r="P46" i="3"/>
  <c r="Q46" i="3"/>
  <c r="K47" i="3"/>
  <c r="L47" i="3"/>
  <c r="M47" i="3"/>
  <c r="N47" i="3"/>
  <c r="O47" i="3"/>
  <c r="P47" i="3"/>
  <c r="Q47" i="3"/>
  <c r="K48" i="3"/>
  <c r="L48" i="3"/>
  <c r="M48" i="3"/>
  <c r="N48" i="3"/>
  <c r="O48" i="3"/>
  <c r="P48" i="3"/>
  <c r="Q48" i="3"/>
  <c r="K49" i="3"/>
  <c r="L49" i="3"/>
  <c r="M49" i="3"/>
  <c r="N49" i="3"/>
  <c r="O49" i="3"/>
  <c r="P49" i="3"/>
  <c r="Q49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L44" i="3"/>
  <c r="M44" i="3"/>
  <c r="N44" i="3"/>
  <c r="O44" i="3"/>
  <c r="P44" i="3"/>
  <c r="Q44" i="3"/>
  <c r="K44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K28" i="3"/>
  <c r="L28" i="3"/>
  <c r="M28" i="3"/>
  <c r="N28" i="3"/>
  <c r="O28" i="3"/>
  <c r="P28" i="3"/>
  <c r="Q28" i="3"/>
  <c r="K29" i="3"/>
  <c r="L29" i="3"/>
  <c r="M29" i="3"/>
  <c r="N29" i="3"/>
  <c r="O29" i="3"/>
  <c r="P29" i="3"/>
  <c r="Q29" i="3"/>
  <c r="K30" i="3"/>
  <c r="L30" i="3"/>
  <c r="M30" i="3"/>
  <c r="N30" i="3"/>
  <c r="O30" i="3"/>
  <c r="P30" i="3"/>
  <c r="Q30" i="3"/>
  <c r="K31" i="3"/>
  <c r="L31" i="3"/>
  <c r="M31" i="3"/>
  <c r="N31" i="3"/>
  <c r="O31" i="3"/>
  <c r="P31" i="3"/>
  <c r="Q31" i="3"/>
  <c r="K32" i="3"/>
  <c r="L32" i="3"/>
  <c r="M32" i="3"/>
  <c r="N32" i="3"/>
  <c r="O32" i="3"/>
  <c r="P32" i="3"/>
  <c r="Q32" i="3"/>
  <c r="K33" i="3"/>
  <c r="L33" i="3"/>
  <c r="M33" i="3"/>
  <c r="N33" i="3"/>
  <c r="O33" i="3"/>
  <c r="P33" i="3"/>
  <c r="Q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M25" i="3"/>
  <c r="N25" i="3"/>
  <c r="O25" i="3"/>
  <c r="P25" i="3"/>
  <c r="Q25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K13" i="3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L7" i="3"/>
  <c r="M7" i="3"/>
  <c r="N7" i="3"/>
  <c r="O7" i="3"/>
  <c r="P7" i="3"/>
  <c r="Q7" i="3"/>
  <c r="K7" i="3"/>
  <c r="D58" i="3"/>
  <c r="H58" i="3"/>
  <c r="H57" i="3"/>
  <c r="G57" i="3"/>
  <c r="G58" i="3" s="1"/>
  <c r="F57" i="3"/>
  <c r="F58" i="3" s="1"/>
  <c r="E57" i="3"/>
  <c r="E58" i="3" s="1"/>
  <c r="D57" i="3"/>
  <c r="C57" i="3"/>
  <c r="B57" i="3"/>
  <c r="B58" i="3" s="1"/>
  <c r="E39" i="3"/>
  <c r="F39" i="3"/>
  <c r="H38" i="3"/>
  <c r="H39" i="3" s="1"/>
  <c r="G38" i="3"/>
  <c r="G39" i="3" s="1"/>
  <c r="F38" i="3"/>
  <c r="E38" i="3"/>
  <c r="D38" i="3"/>
  <c r="D39" i="3" s="1"/>
  <c r="C38" i="3"/>
  <c r="C39" i="3" s="1"/>
  <c r="B38" i="3"/>
  <c r="B39" i="3" s="1"/>
  <c r="D21" i="3"/>
  <c r="H21" i="3"/>
  <c r="H20" i="3"/>
  <c r="G20" i="3"/>
  <c r="G21" i="3" s="1"/>
  <c r="F20" i="3"/>
  <c r="F21" i="3" s="1"/>
  <c r="E20" i="3"/>
  <c r="E21" i="3" s="1"/>
  <c r="D20" i="3"/>
  <c r="C20" i="3"/>
  <c r="C21" i="3" s="1"/>
  <c r="B20" i="3"/>
  <c r="B21" i="3" s="1"/>
  <c r="AJ42" i="4"/>
  <c r="AK42" i="4"/>
  <c r="AL42" i="4"/>
  <c r="AM42" i="4"/>
  <c r="AN42" i="4"/>
  <c r="AO42" i="4"/>
  <c r="AI42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29" i="4"/>
  <c r="I21" i="3" l="1"/>
  <c r="E22" i="3" s="1"/>
  <c r="F22" i="3"/>
  <c r="H22" i="3"/>
  <c r="C22" i="3"/>
  <c r="Z30" i="3"/>
  <c r="C58" i="3"/>
  <c r="I58" i="3" s="1"/>
  <c r="W25" i="3"/>
  <c r="N38" i="3"/>
  <c r="W21" i="3" s="1"/>
  <c r="W27" i="3" s="1"/>
  <c r="W36" i="3"/>
  <c r="W32" i="3"/>
  <c r="Z31" i="3"/>
  <c r="X29" i="3"/>
  <c r="W28" i="3"/>
  <c r="V27" i="3"/>
  <c r="X25" i="3"/>
  <c r="O38" i="3"/>
  <c r="X21" i="3" s="1"/>
  <c r="X33" i="3" s="1"/>
  <c r="W31" i="3"/>
  <c r="V26" i="3"/>
  <c r="I39" i="3"/>
  <c r="H40" i="3" s="1"/>
  <c r="Q38" i="3"/>
  <c r="Z21" i="3" s="1"/>
  <c r="Z35" i="3" s="1"/>
  <c r="V25" i="3"/>
  <c r="M38" i="3"/>
  <c r="V21" i="3" s="1"/>
  <c r="V31" i="3" s="1"/>
  <c r="W37" i="3"/>
  <c r="Z36" i="3"/>
  <c r="V36" i="3"/>
  <c r="X34" i="3"/>
  <c r="T34" i="3"/>
  <c r="W33" i="3"/>
  <c r="Y31" i="3"/>
  <c r="X30" i="3"/>
  <c r="W29" i="3"/>
  <c r="Z28" i="3"/>
  <c r="X26" i="3"/>
  <c r="K38" i="3"/>
  <c r="T21" i="3" s="1"/>
  <c r="T25" i="3" s="1"/>
  <c r="L38" i="3"/>
  <c r="U21" i="3" s="1"/>
  <c r="U25" i="3" s="1"/>
  <c r="W35" i="3"/>
  <c r="Y33" i="3"/>
  <c r="T32" i="3"/>
  <c r="V30" i="3"/>
  <c r="X28" i="3"/>
  <c r="Z26" i="3"/>
  <c r="Y25" i="3"/>
  <c r="P38" i="3"/>
  <c r="Y21" i="3" s="1"/>
  <c r="Y26" i="3" s="1"/>
  <c r="Z37" i="3"/>
  <c r="V37" i="3"/>
  <c r="Y36" i="3"/>
  <c r="X35" i="3"/>
  <c r="T35" i="3"/>
  <c r="W34" i="3"/>
  <c r="Z33" i="3"/>
  <c r="V33" i="3"/>
  <c r="Y32" i="3"/>
  <c r="X31" i="3"/>
  <c r="T31" i="3"/>
  <c r="W30" i="3"/>
  <c r="Z29" i="3"/>
  <c r="V29" i="3"/>
  <c r="Y28" i="3"/>
  <c r="U28" i="3"/>
  <c r="X27" i="3"/>
  <c r="T27" i="3"/>
  <c r="W26" i="3"/>
  <c r="F40" i="3"/>
  <c r="C27" i="4"/>
  <c r="AI43" i="4" s="1"/>
  <c r="C49" i="4"/>
  <c r="D27" i="4" s="1"/>
  <c r="AJ43" i="4" s="1"/>
  <c r="D59" i="3" l="1"/>
  <c r="B59" i="3"/>
  <c r="H59" i="3"/>
  <c r="G59" i="3"/>
  <c r="F59" i="3"/>
  <c r="E59" i="3"/>
  <c r="U33" i="3"/>
  <c r="U34" i="3"/>
  <c r="Y37" i="3"/>
  <c r="Y27" i="3"/>
  <c r="T30" i="3"/>
  <c r="V32" i="3"/>
  <c r="T28" i="3"/>
  <c r="Z34" i="3"/>
  <c r="Z27" i="3"/>
  <c r="U30" i="3"/>
  <c r="Y34" i="3"/>
  <c r="T37" i="3"/>
  <c r="X32" i="3"/>
  <c r="C59" i="3"/>
  <c r="U36" i="3"/>
  <c r="T26" i="3"/>
  <c r="V28" i="3"/>
  <c r="Z32" i="3"/>
  <c r="U35" i="3"/>
  <c r="Z25" i="3"/>
  <c r="Y29" i="3"/>
  <c r="X36" i="3"/>
  <c r="U26" i="3"/>
  <c r="Y30" i="3"/>
  <c r="T33" i="3"/>
  <c r="V35" i="3"/>
  <c r="X37" i="3"/>
  <c r="V34" i="3"/>
  <c r="B22" i="3"/>
  <c r="U27" i="3"/>
  <c r="U32" i="3"/>
  <c r="U37" i="3"/>
  <c r="U31" i="3"/>
  <c r="Y35" i="3"/>
  <c r="T29" i="3"/>
  <c r="U29" i="3"/>
  <c r="T36" i="3"/>
  <c r="G22" i="3"/>
  <c r="D22" i="3"/>
  <c r="B40" i="3"/>
  <c r="G40" i="3"/>
  <c r="E40" i="3"/>
  <c r="C40" i="3"/>
  <c r="D40" i="3"/>
  <c r="D49" i="4"/>
  <c r="E49" i="4" s="1"/>
  <c r="F27" i="4" s="1"/>
  <c r="AL43" i="4" s="1"/>
  <c r="C29" i="4"/>
  <c r="C22" i="4"/>
  <c r="D22" i="4"/>
  <c r="E22" i="4"/>
  <c r="F22" i="4"/>
  <c r="G22" i="4"/>
  <c r="H22" i="4"/>
  <c r="I22" i="4"/>
  <c r="J22" i="4"/>
  <c r="E27" i="4" l="1"/>
  <c r="AK43" i="4" s="1"/>
  <c r="F49" i="4"/>
  <c r="J5" i="4"/>
  <c r="D6" i="4"/>
  <c r="E6" i="4"/>
  <c r="F6" i="4"/>
  <c r="G6" i="4"/>
  <c r="H6" i="4"/>
  <c r="I6" i="4"/>
  <c r="C6" i="4"/>
  <c r="G49" i="4" l="1"/>
  <c r="H49" i="4" s="1"/>
  <c r="G27" i="4"/>
  <c r="AM43" i="4" s="1"/>
  <c r="J6" i="4"/>
  <c r="I27" i="4" l="1"/>
  <c r="AO43" i="4" s="1"/>
  <c r="H27" i="4"/>
  <c r="AN43" i="4" s="1"/>
  <c r="E34" i="4"/>
  <c r="E30" i="4"/>
  <c r="E38" i="4"/>
  <c r="E42" i="4"/>
  <c r="E33" i="4"/>
  <c r="E41" i="4"/>
  <c r="E32" i="4"/>
  <c r="E36" i="4"/>
  <c r="E29" i="4"/>
  <c r="E35" i="4"/>
  <c r="E31" i="4"/>
  <c r="E39" i="4"/>
  <c r="F31" i="4"/>
  <c r="F35" i="4"/>
  <c r="F39" i="4"/>
  <c r="F30" i="4"/>
  <c r="F34" i="4"/>
  <c r="F38" i="4"/>
  <c r="F42" i="4"/>
  <c r="F33" i="4"/>
  <c r="F37" i="4"/>
  <c r="F41" i="4"/>
  <c r="F40" i="4"/>
  <c r="F32" i="4"/>
  <c r="F36" i="4"/>
  <c r="F29" i="4"/>
  <c r="AL44" i="4" l="1"/>
  <c r="AN44" i="4"/>
  <c r="AO44" i="4"/>
  <c r="AI44" i="4"/>
  <c r="AJ44" i="4"/>
  <c r="AK44" i="4"/>
  <c r="AM44" i="4"/>
  <c r="E40" i="4"/>
  <c r="E37" i="4"/>
  <c r="C32" i="4"/>
  <c r="C36" i="4"/>
  <c r="C40" i="4"/>
  <c r="C31" i="4"/>
  <c r="C35" i="4"/>
  <c r="C39" i="4"/>
  <c r="C30" i="4"/>
  <c r="C34" i="4"/>
  <c r="C38" i="4"/>
  <c r="C42" i="4"/>
  <c r="C33" i="4"/>
  <c r="C37" i="4"/>
  <c r="C41" i="4"/>
  <c r="I30" i="4"/>
  <c r="I34" i="4"/>
  <c r="I38" i="4"/>
  <c r="I42" i="4"/>
  <c r="I33" i="4"/>
  <c r="I37" i="4"/>
  <c r="I41" i="4"/>
  <c r="I32" i="4"/>
  <c r="I36" i="4"/>
  <c r="I40" i="4"/>
  <c r="I29" i="4"/>
  <c r="I39" i="4"/>
  <c r="I35" i="4"/>
  <c r="I31" i="4"/>
  <c r="G32" i="4"/>
  <c r="G36" i="4"/>
  <c r="G40" i="4"/>
  <c r="G29" i="4"/>
  <c r="G31" i="4"/>
  <c r="G35" i="4"/>
  <c r="G39" i="4"/>
  <c r="G30" i="4"/>
  <c r="G34" i="4"/>
  <c r="G38" i="4"/>
  <c r="G42" i="4"/>
  <c r="G37" i="4"/>
  <c r="G33" i="4"/>
  <c r="G41" i="4"/>
  <c r="D33" i="4"/>
  <c r="D37" i="4"/>
  <c r="D41" i="4"/>
  <c r="D32" i="4"/>
  <c r="D36" i="4"/>
  <c r="D40" i="4"/>
  <c r="D29" i="4"/>
  <c r="D31" i="4"/>
  <c r="D35" i="4"/>
  <c r="D39" i="4"/>
  <c r="D42" i="4"/>
  <c r="D38" i="4"/>
  <c r="D34" i="4"/>
  <c r="D30" i="4"/>
  <c r="H33" i="4"/>
  <c r="H37" i="4"/>
  <c r="H41" i="4"/>
  <c r="H32" i="4"/>
  <c r="H36" i="4"/>
  <c r="H40" i="4"/>
  <c r="H29" i="4"/>
  <c r="H31" i="4"/>
  <c r="H35" i="4"/>
  <c r="H39" i="4"/>
  <c r="H30" i="4"/>
  <c r="H34" i="4"/>
  <c r="H42" i="4"/>
  <c r="H38" i="4"/>
  <c r="J31" i="4" l="1"/>
  <c r="P31" i="4" s="1"/>
  <c r="Z31" i="4" s="1"/>
  <c r="J30" i="4"/>
  <c r="P30" i="4" s="1"/>
  <c r="Z30" i="4" s="1"/>
  <c r="J29" i="4"/>
  <c r="O29" i="4" s="1"/>
  <c r="Y29" i="4" s="1"/>
  <c r="J39" i="4"/>
  <c r="T39" i="4" s="1"/>
  <c r="AD39" i="4" s="1"/>
  <c r="J36" i="4"/>
  <c r="U36" i="4" s="1"/>
  <c r="AE36" i="4" s="1"/>
  <c r="J37" i="4"/>
  <c r="R37" i="4" s="1"/>
  <c r="AB37" i="4" s="1"/>
  <c r="J34" i="4"/>
  <c r="O34" i="4" s="1"/>
  <c r="J33" i="4"/>
  <c r="S33" i="4" s="1"/>
  <c r="AC33" i="4" s="1"/>
  <c r="J40" i="4"/>
  <c r="R40" i="4" s="1"/>
  <c r="AB40" i="4" s="1"/>
  <c r="J41" i="4"/>
  <c r="U41" i="4" s="1"/>
  <c r="AE41" i="4" s="1"/>
  <c r="J38" i="4"/>
  <c r="T38" i="4" s="1"/>
  <c r="AD38" i="4" s="1"/>
  <c r="J35" i="4"/>
  <c r="J32" i="4"/>
  <c r="S32" i="4" s="1"/>
  <c r="AC32" i="4" s="1"/>
  <c r="O40" i="4" l="1"/>
  <c r="S41" i="4"/>
  <c r="AC41" i="4" s="1"/>
  <c r="T34" i="4"/>
  <c r="AD34" i="4" s="1"/>
  <c r="U30" i="4"/>
  <c r="AE30" i="4" s="1"/>
  <c r="O31" i="4"/>
  <c r="P32" i="4"/>
  <c r="Z32" i="4" s="1"/>
  <c r="S40" i="4"/>
  <c r="AC40" i="4" s="1"/>
  <c r="U37" i="4"/>
  <c r="AE37" i="4" s="1"/>
  <c r="Q40" i="4"/>
  <c r="AA40" i="4" s="1"/>
  <c r="T30" i="4"/>
  <c r="AD30" i="4" s="1"/>
  <c r="S30" i="4"/>
  <c r="AC30" i="4" s="1"/>
  <c r="S34" i="4"/>
  <c r="AC34" i="4" s="1"/>
  <c r="Y34" i="4"/>
  <c r="R35" i="4"/>
  <c r="AB35" i="4" s="1"/>
  <c r="Q35" i="4"/>
  <c r="AA35" i="4" s="1"/>
  <c r="Y31" i="4"/>
  <c r="P39" i="4"/>
  <c r="Z39" i="4" s="1"/>
  <c r="R29" i="4"/>
  <c r="AB29" i="4" s="1"/>
  <c r="Q29" i="4"/>
  <c r="AA29" i="4" s="1"/>
  <c r="Y40" i="4"/>
  <c r="U33" i="4"/>
  <c r="AE33" i="4" s="1"/>
  <c r="S39" i="4"/>
  <c r="AC39" i="4" s="1"/>
  <c r="P34" i="4"/>
  <c r="Z34" i="4" s="1"/>
  <c r="O36" i="4"/>
  <c r="P38" i="4"/>
  <c r="Z38" i="4" s="1"/>
  <c r="U40" i="4"/>
  <c r="AE40" i="4" s="1"/>
  <c r="S37" i="4"/>
  <c r="AC37" i="4" s="1"/>
  <c r="O39" i="4"/>
  <c r="T37" i="4"/>
  <c r="AD37" i="4" s="1"/>
  <c r="O38" i="4"/>
  <c r="U29" i="4"/>
  <c r="AE29" i="4" s="1"/>
  <c r="T36" i="4"/>
  <c r="AD36" i="4" s="1"/>
  <c r="S38" i="4"/>
  <c r="AC38" i="4" s="1"/>
  <c r="R33" i="4"/>
  <c r="AB33" i="4" s="1"/>
  <c r="Q33" i="4"/>
  <c r="AA33" i="4" s="1"/>
  <c r="T33" i="4"/>
  <c r="AD33" i="4" s="1"/>
  <c r="R34" i="4"/>
  <c r="AB34" i="4" s="1"/>
  <c r="Q34" i="4"/>
  <c r="AA34" i="4" s="1"/>
  <c r="Q41" i="4"/>
  <c r="AA41" i="4" s="1"/>
  <c r="R41" i="4"/>
  <c r="AB41" i="4" s="1"/>
  <c r="R30" i="4"/>
  <c r="AB30" i="4" s="1"/>
  <c r="Q30" i="4"/>
  <c r="AA30" i="4" s="1"/>
  <c r="O30" i="4"/>
  <c r="P33" i="4"/>
  <c r="Z33" i="4" s="1"/>
  <c r="T41" i="4"/>
  <c r="AD41" i="4" s="1"/>
  <c r="O37" i="4"/>
  <c r="U31" i="4"/>
  <c r="AE31" i="4" s="1"/>
  <c r="P37" i="4"/>
  <c r="Z37" i="4" s="1"/>
  <c r="T32" i="4"/>
  <c r="AD32" i="4" s="1"/>
  <c r="U32" i="4"/>
  <c r="AE32" i="4" s="1"/>
  <c r="O41" i="4"/>
  <c r="P41" i="4"/>
  <c r="Z41" i="4" s="1"/>
  <c r="T35" i="4"/>
  <c r="AD35" i="4" s="1"/>
  <c r="R39" i="4"/>
  <c r="AB39" i="4" s="1"/>
  <c r="Q39" i="4"/>
  <c r="AA39" i="4" s="1"/>
  <c r="P35" i="4"/>
  <c r="Z35" i="4" s="1"/>
  <c r="O35" i="4"/>
  <c r="U39" i="4"/>
  <c r="AE39" i="4" s="1"/>
  <c r="R38" i="4"/>
  <c r="AB38" i="4" s="1"/>
  <c r="Q38" i="4"/>
  <c r="AA38" i="4" s="1"/>
  <c r="Q32" i="4"/>
  <c r="AA32" i="4" s="1"/>
  <c r="R32" i="4"/>
  <c r="AB32" i="4" s="1"/>
  <c r="Q36" i="4"/>
  <c r="AA36" i="4" s="1"/>
  <c r="R36" i="4"/>
  <c r="AB36" i="4" s="1"/>
  <c r="R31" i="4"/>
  <c r="AB31" i="4" s="1"/>
  <c r="Q31" i="4"/>
  <c r="AA31" i="4" s="1"/>
  <c r="O33" i="4"/>
  <c r="U35" i="4"/>
  <c r="AE35" i="4" s="1"/>
  <c r="P36" i="4"/>
  <c r="Z36" i="4" s="1"/>
  <c r="T29" i="4"/>
  <c r="AD29" i="4" s="1"/>
  <c r="S36" i="4"/>
  <c r="AC36" i="4" s="1"/>
  <c r="Q37" i="4"/>
  <c r="AA37" i="4" s="1"/>
  <c r="U34" i="4"/>
  <c r="AE34" i="4" s="1"/>
  <c r="S29" i="4"/>
  <c r="AC29" i="4" s="1"/>
  <c r="P40" i="4"/>
  <c r="Z40" i="4" s="1"/>
  <c r="T31" i="4"/>
  <c r="AD31" i="4" s="1"/>
  <c r="S35" i="4"/>
  <c r="AC35" i="4" s="1"/>
  <c r="O32" i="4"/>
  <c r="U38" i="4"/>
  <c r="AE38" i="4" s="1"/>
  <c r="S31" i="4"/>
  <c r="AC31" i="4" s="1"/>
  <c r="P29" i="4"/>
  <c r="Z29" i="4" s="1"/>
  <c r="T40" i="4"/>
  <c r="AD40" i="4" s="1"/>
  <c r="J42" i="4"/>
  <c r="C43" i="4" s="1"/>
  <c r="AF34" i="4" l="1"/>
  <c r="AF40" i="4"/>
  <c r="V33" i="4"/>
  <c r="Y33" i="4"/>
  <c r="AF33" i="4" s="1"/>
  <c r="AB42" i="4"/>
  <c r="AB43" i="4" s="1"/>
  <c r="Y32" i="4"/>
  <c r="AF32" i="4" s="1"/>
  <c r="V32" i="4"/>
  <c r="AC42" i="4"/>
  <c r="AC43" i="4" s="1"/>
  <c r="AD42" i="4"/>
  <c r="AD43" i="4" s="1"/>
  <c r="V41" i="4"/>
  <c r="Y41" i="4"/>
  <c r="AF41" i="4" s="1"/>
  <c r="Y39" i="4"/>
  <c r="AF39" i="4" s="1"/>
  <c r="V39" i="4"/>
  <c r="Y36" i="4"/>
  <c r="AF36" i="4" s="1"/>
  <c r="V36" i="4"/>
  <c r="V40" i="4"/>
  <c r="Z42" i="4"/>
  <c r="Z43" i="4" s="1"/>
  <c r="Y35" i="4"/>
  <c r="AF35" i="4" s="1"/>
  <c r="V35" i="4"/>
  <c r="V37" i="4"/>
  <c r="Y37" i="4"/>
  <c r="AF37" i="4" s="1"/>
  <c r="V30" i="4"/>
  <c r="Y30" i="4"/>
  <c r="AF30" i="4" s="1"/>
  <c r="AE42" i="4"/>
  <c r="AE43" i="4" s="1"/>
  <c r="V31" i="4"/>
  <c r="V29" i="4"/>
  <c r="V38" i="4"/>
  <c r="Y38" i="4"/>
  <c r="AF38" i="4" s="1"/>
  <c r="AA42" i="4"/>
  <c r="AA43" i="4" s="1"/>
  <c r="AF31" i="4"/>
  <c r="V34" i="4"/>
  <c r="AF29" i="4" l="1"/>
  <c r="Y42" i="4"/>
  <c r="Y43" i="4" s="1"/>
  <c r="Y44" i="4" s="1"/>
  <c r="AC44" i="4" l="1"/>
  <c r="AA44" i="4"/>
  <c r="Z44" i="4"/>
  <c r="AB44" i="4"/>
  <c r="AD44" i="4"/>
  <c r="AE44" i="4"/>
  <c r="B73" i="2" l="1"/>
  <c r="C73" i="2"/>
  <c r="D73" i="2"/>
  <c r="E73" i="2"/>
  <c r="F73" i="2"/>
  <c r="G73" i="2"/>
  <c r="H73" i="2"/>
  <c r="B72" i="2"/>
  <c r="C72" i="2"/>
  <c r="D72" i="2"/>
  <c r="E72" i="2"/>
  <c r="F72" i="2"/>
  <c r="G72" i="2"/>
  <c r="H72" i="2"/>
  <c r="E71" i="2"/>
  <c r="F71" i="2"/>
  <c r="G71" i="2"/>
  <c r="H71" i="2"/>
  <c r="D71" i="2"/>
  <c r="C71" i="2"/>
  <c r="B71" i="2"/>
  <c r="B39" i="2"/>
  <c r="C39" i="2"/>
  <c r="D39" i="2"/>
  <c r="E39" i="2"/>
  <c r="F39" i="2"/>
  <c r="G39" i="2"/>
  <c r="H39" i="2"/>
  <c r="B40" i="2"/>
  <c r="C40" i="2"/>
  <c r="D40" i="2"/>
  <c r="E40" i="2"/>
  <c r="F40" i="2"/>
  <c r="G40" i="2"/>
  <c r="H40" i="2"/>
  <c r="H38" i="2"/>
  <c r="H74" i="2" s="1"/>
  <c r="G38" i="2"/>
  <c r="F38" i="2"/>
  <c r="E38" i="2"/>
  <c r="D38" i="2"/>
  <c r="D74" i="2" s="1"/>
  <c r="C38" i="2"/>
  <c r="B38" i="2"/>
  <c r="B74" i="2" s="1"/>
  <c r="E43" i="2" l="1"/>
  <c r="E76" i="2"/>
  <c r="G42" i="2"/>
  <c r="G45" i="2" s="1"/>
  <c r="G75" i="2"/>
  <c r="H42" i="2"/>
  <c r="H75" i="2"/>
  <c r="H43" i="2"/>
  <c r="H76" i="2"/>
  <c r="C42" i="2"/>
  <c r="C75" i="2"/>
  <c r="F74" i="2"/>
  <c r="G43" i="2"/>
  <c r="G76" i="2"/>
  <c r="C43" i="2"/>
  <c r="C76" i="2"/>
  <c r="F42" i="2"/>
  <c r="F75" i="2"/>
  <c r="B42" i="2"/>
  <c r="B78" i="2" s="1"/>
  <c r="B75" i="2"/>
  <c r="D42" i="2"/>
  <c r="D78" i="2" s="1"/>
  <c r="D75" i="2"/>
  <c r="D43" i="2"/>
  <c r="D76" i="2"/>
  <c r="F43" i="2"/>
  <c r="F76" i="2"/>
  <c r="B43" i="2"/>
  <c r="B76" i="2"/>
  <c r="E42" i="2"/>
  <c r="E78" i="2" s="1"/>
  <c r="E75" i="2"/>
  <c r="E74" i="2"/>
  <c r="C74" i="2"/>
  <c r="G74" i="2"/>
  <c r="B45" i="2"/>
  <c r="H45" i="2"/>
  <c r="C45" i="2"/>
  <c r="F41" i="2"/>
  <c r="F77" i="2" s="1"/>
  <c r="B41" i="2"/>
  <c r="B77" i="2" s="1"/>
  <c r="E41" i="2"/>
  <c r="H41" i="2"/>
  <c r="H77" i="2" s="1"/>
  <c r="D41" i="2"/>
  <c r="D77" i="2" s="1"/>
  <c r="G41" i="2"/>
  <c r="C41" i="2"/>
  <c r="C77" i="2" s="1"/>
  <c r="G48" i="2" l="1"/>
  <c r="H81" i="2"/>
  <c r="H48" i="2"/>
  <c r="B81" i="2"/>
  <c r="B48" i="2"/>
  <c r="F79" i="2"/>
  <c r="F46" i="2"/>
  <c r="G79" i="2"/>
  <c r="G46" i="2"/>
  <c r="C48" i="2"/>
  <c r="C81" i="2"/>
  <c r="H79" i="2"/>
  <c r="H46" i="2"/>
  <c r="D79" i="2"/>
  <c r="D46" i="2"/>
  <c r="C79" i="2"/>
  <c r="C46" i="2"/>
  <c r="F78" i="2"/>
  <c r="G78" i="2"/>
  <c r="E77" i="2"/>
  <c r="E45" i="2"/>
  <c r="B79" i="2"/>
  <c r="B46" i="2"/>
  <c r="G77" i="2"/>
  <c r="D45" i="2"/>
  <c r="F45" i="2"/>
  <c r="C78" i="2"/>
  <c r="H78" i="2"/>
  <c r="E46" i="2"/>
  <c r="E79" i="2"/>
  <c r="C44" i="2"/>
  <c r="E44" i="2"/>
  <c r="G44" i="2"/>
  <c r="B44" i="2"/>
  <c r="H44" i="2"/>
  <c r="D44" i="2"/>
  <c r="F44" i="2"/>
  <c r="B17" i="2"/>
  <c r="B30" i="2" s="1"/>
  <c r="C17" i="2"/>
  <c r="D17" i="2"/>
  <c r="E17" i="2"/>
  <c r="F17" i="2"/>
  <c r="G17" i="2"/>
  <c r="H17" i="2"/>
  <c r="B16" i="2"/>
  <c r="B29" i="2" s="1"/>
  <c r="C16" i="2"/>
  <c r="D16" i="2"/>
  <c r="E16" i="2"/>
  <c r="F16" i="2"/>
  <c r="G16" i="2"/>
  <c r="H16" i="2"/>
  <c r="C18" i="2"/>
  <c r="D18" i="2"/>
  <c r="E18" i="2"/>
  <c r="F18" i="2"/>
  <c r="G18" i="2"/>
  <c r="H18" i="2"/>
  <c r="B18" i="2"/>
  <c r="B31" i="2" s="1"/>
  <c r="B42" i="1"/>
  <c r="B43" i="1" s="1"/>
  <c r="P43" i="1" s="1"/>
  <c r="B45" i="1"/>
  <c r="C42" i="1"/>
  <c r="D42" i="1"/>
  <c r="E42" i="1"/>
  <c r="F42" i="1"/>
  <c r="G42" i="1"/>
  <c r="H42" i="1"/>
  <c r="I42" i="1"/>
  <c r="J42" i="1"/>
  <c r="K42" i="1"/>
  <c r="L42" i="1"/>
  <c r="M42" i="1"/>
  <c r="N42" i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56" i="1"/>
  <c r="E56" i="1" s="1"/>
  <c r="C24" i="2" l="1"/>
  <c r="B49" i="1"/>
  <c r="C31" i="2"/>
  <c r="D31" i="2" s="1"/>
  <c r="E31" i="2" s="1"/>
  <c r="F31" i="2" s="1"/>
  <c r="G31" i="2" s="1"/>
  <c r="H31" i="2" s="1"/>
  <c r="C29" i="2"/>
  <c r="D29" i="2" s="1"/>
  <c r="E29" i="2" s="1"/>
  <c r="F29" i="2" s="1"/>
  <c r="G29" i="2" s="1"/>
  <c r="H29" i="2" s="1"/>
  <c r="B46" i="1"/>
  <c r="H80" i="2"/>
  <c r="H47" i="2"/>
  <c r="B82" i="2"/>
  <c r="B49" i="2"/>
  <c r="C30" i="2"/>
  <c r="D30" i="2" s="1"/>
  <c r="E30" i="2" s="1"/>
  <c r="F30" i="2" s="1"/>
  <c r="G30" i="2" s="1"/>
  <c r="H30" i="2" s="1"/>
  <c r="F81" i="2"/>
  <c r="F48" i="2"/>
  <c r="C84" i="2"/>
  <c r="C51" i="2"/>
  <c r="C22" i="2"/>
  <c r="F47" i="2"/>
  <c r="F80" i="2"/>
  <c r="G80" i="2"/>
  <c r="G47" i="2"/>
  <c r="E82" i="2"/>
  <c r="E49" i="2"/>
  <c r="D81" i="2"/>
  <c r="D48" i="2"/>
  <c r="E81" i="2"/>
  <c r="E48" i="2"/>
  <c r="C82" i="2"/>
  <c r="C49" i="2"/>
  <c r="H49" i="2"/>
  <c r="H82" i="2"/>
  <c r="G82" i="2"/>
  <c r="G49" i="2"/>
  <c r="B84" i="2"/>
  <c r="B51" i="2"/>
  <c r="G81" i="2"/>
  <c r="C80" i="2"/>
  <c r="C47" i="2"/>
  <c r="D49" i="2"/>
  <c r="D82" i="2"/>
  <c r="F82" i="2"/>
  <c r="F49" i="2"/>
  <c r="H84" i="2"/>
  <c r="H51" i="2"/>
  <c r="C23" i="2"/>
  <c r="B47" i="2"/>
  <c r="B80" i="2"/>
  <c r="D80" i="2"/>
  <c r="D47" i="2"/>
  <c r="E80" i="2"/>
  <c r="E47" i="2"/>
  <c r="G51" i="2"/>
  <c r="B24" i="2"/>
  <c r="B22" i="2"/>
  <c r="B23" i="2"/>
  <c r="B48" i="1"/>
  <c r="B44" i="1"/>
  <c r="B47" i="1"/>
  <c r="B83" i="2" l="1"/>
  <c r="B50" i="2"/>
  <c r="C83" i="2"/>
  <c r="C50" i="2"/>
  <c r="D83" i="2"/>
  <c r="D50" i="2"/>
  <c r="G85" i="2"/>
  <c r="G52" i="2"/>
  <c r="C85" i="2"/>
  <c r="C52" i="2"/>
  <c r="D84" i="2"/>
  <c r="D51" i="2"/>
  <c r="G83" i="2"/>
  <c r="G50" i="2"/>
  <c r="F85" i="2"/>
  <c r="F52" i="2"/>
  <c r="H85" i="2"/>
  <c r="H52" i="2"/>
  <c r="F83" i="2"/>
  <c r="F50" i="2"/>
  <c r="F84" i="2"/>
  <c r="F51" i="2"/>
  <c r="B85" i="2"/>
  <c r="B52" i="2"/>
  <c r="G54" i="2"/>
  <c r="G84" i="2"/>
  <c r="H87" i="2"/>
  <c r="H54" i="2"/>
  <c r="C87" i="2"/>
  <c r="C54" i="2"/>
  <c r="H83" i="2"/>
  <c r="H50" i="2"/>
  <c r="B26" i="2"/>
  <c r="E83" i="2"/>
  <c r="E50" i="2"/>
  <c r="D85" i="2"/>
  <c r="D52" i="2"/>
  <c r="B87" i="2"/>
  <c r="B54" i="2"/>
  <c r="E84" i="2"/>
  <c r="E51" i="2"/>
  <c r="E85" i="2"/>
  <c r="E52" i="2"/>
  <c r="U6" i="1"/>
  <c r="O34" i="1"/>
  <c r="O35" i="1"/>
  <c r="O36" i="1"/>
  <c r="O37" i="1"/>
  <c r="O38" i="1"/>
  <c r="O39" i="1"/>
  <c r="O40" i="1"/>
  <c r="O33" i="1"/>
  <c r="U38" i="1" l="1"/>
  <c r="Y38" i="1"/>
  <c r="AC38" i="1"/>
  <c r="X38" i="1"/>
  <c r="V38" i="1"/>
  <c r="Z38" i="1"/>
  <c r="AD38" i="1"/>
  <c r="T38" i="1"/>
  <c r="S38" i="1"/>
  <c r="W38" i="1"/>
  <c r="AA38" i="1"/>
  <c r="AE38" i="1"/>
  <c r="AB38" i="1"/>
  <c r="P34" i="1"/>
  <c r="U34" i="1"/>
  <c r="Y34" i="1"/>
  <c r="AC34" i="1"/>
  <c r="AB34" i="1"/>
  <c r="V34" i="1"/>
  <c r="Z34" i="1"/>
  <c r="AD34" i="1"/>
  <c r="X34" i="1"/>
  <c r="S34" i="1"/>
  <c r="W34" i="1"/>
  <c r="AA34" i="1"/>
  <c r="AE34" i="1"/>
  <c r="T34" i="1"/>
  <c r="V37" i="1"/>
  <c r="Z37" i="1"/>
  <c r="AD37" i="1"/>
  <c r="Y37" i="1"/>
  <c r="S37" i="1"/>
  <c r="W37" i="1"/>
  <c r="AA37" i="1"/>
  <c r="AE37" i="1"/>
  <c r="U37" i="1"/>
  <c r="T37" i="1"/>
  <c r="X37" i="1"/>
  <c r="AB37" i="1"/>
  <c r="AC37" i="1"/>
  <c r="S40" i="1"/>
  <c r="W40" i="1"/>
  <c r="AA40" i="1"/>
  <c r="AE40" i="1"/>
  <c r="V40" i="1"/>
  <c r="T40" i="1"/>
  <c r="X40" i="1"/>
  <c r="AB40" i="1"/>
  <c r="Z40" i="1"/>
  <c r="U40" i="1"/>
  <c r="Y40" i="1"/>
  <c r="AC40" i="1"/>
  <c r="P40" i="1"/>
  <c r="AD40" i="1"/>
  <c r="S36" i="1"/>
  <c r="W36" i="1"/>
  <c r="AA36" i="1"/>
  <c r="AE36" i="1"/>
  <c r="Z36" i="1"/>
  <c r="T36" i="1"/>
  <c r="X36" i="1"/>
  <c r="AB36" i="1"/>
  <c r="V36" i="1"/>
  <c r="U36" i="1"/>
  <c r="Y36" i="1"/>
  <c r="AC36" i="1"/>
  <c r="AD36" i="1"/>
  <c r="W33" i="1"/>
  <c r="AA33" i="1"/>
  <c r="AE33" i="1"/>
  <c r="V33" i="1"/>
  <c r="T33" i="1"/>
  <c r="X33" i="1"/>
  <c r="AB33" i="1"/>
  <c r="S33" i="1"/>
  <c r="Z33" i="1"/>
  <c r="U33" i="1"/>
  <c r="Y33" i="1"/>
  <c r="AC33" i="1"/>
  <c r="AD33" i="1"/>
  <c r="T39" i="1"/>
  <c r="X39" i="1"/>
  <c r="AB39" i="1"/>
  <c r="W39" i="1"/>
  <c r="U39" i="1"/>
  <c r="Y39" i="1"/>
  <c r="AC39" i="1"/>
  <c r="S39" i="1"/>
  <c r="AE39" i="1"/>
  <c r="V39" i="1"/>
  <c r="Z39" i="1"/>
  <c r="AD39" i="1"/>
  <c r="AA39" i="1"/>
  <c r="T35" i="1"/>
  <c r="X35" i="1"/>
  <c r="AB35" i="1"/>
  <c r="AA35" i="1"/>
  <c r="U35" i="1"/>
  <c r="Y35" i="1"/>
  <c r="AC35" i="1"/>
  <c r="S35" i="1"/>
  <c r="V35" i="1"/>
  <c r="Z35" i="1"/>
  <c r="AD35" i="1"/>
  <c r="W35" i="1"/>
  <c r="AE35" i="1"/>
  <c r="E88" i="2"/>
  <c r="E55" i="2"/>
  <c r="E58" i="2" s="1"/>
  <c r="E86" i="2"/>
  <c r="E53" i="2"/>
  <c r="B88" i="2"/>
  <c r="B55" i="2"/>
  <c r="F88" i="2"/>
  <c r="F55" i="2"/>
  <c r="D87" i="2"/>
  <c r="D54" i="2"/>
  <c r="G88" i="2"/>
  <c r="G55" i="2"/>
  <c r="C86" i="2"/>
  <c r="C53" i="2"/>
  <c r="C90" i="2"/>
  <c r="C57" i="2"/>
  <c r="C60" i="2" s="1"/>
  <c r="G57" i="2"/>
  <c r="G60" i="2" s="1"/>
  <c r="F87" i="2"/>
  <c r="F54" i="2"/>
  <c r="H88" i="2"/>
  <c r="H55" i="2"/>
  <c r="H58" i="2" s="1"/>
  <c r="G86" i="2"/>
  <c r="G53" i="2"/>
  <c r="C88" i="2"/>
  <c r="C55" i="2"/>
  <c r="D86" i="2"/>
  <c r="D53" i="2"/>
  <c r="B86" i="2"/>
  <c r="B53" i="2"/>
  <c r="B90" i="2"/>
  <c r="B57" i="2"/>
  <c r="F86" i="2"/>
  <c r="F53" i="2"/>
  <c r="E87" i="2"/>
  <c r="E54" i="2"/>
  <c r="D88" i="2"/>
  <c r="D55" i="2"/>
  <c r="H86" i="2"/>
  <c r="H53" i="2"/>
  <c r="H90" i="2"/>
  <c r="H57" i="2"/>
  <c r="G87" i="2"/>
  <c r="C43" i="1"/>
  <c r="D43" i="1"/>
  <c r="E43" i="1"/>
  <c r="F43" i="1"/>
  <c r="G43" i="1"/>
  <c r="H43" i="1"/>
  <c r="I43" i="1"/>
  <c r="J43" i="1"/>
  <c r="K43" i="1"/>
  <c r="L43" i="1"/>
  <c r="M43" i="1"/>
  <c r="N43" i="1"/>
  <c r="C44" i="1"/>
  <c r="D44" i="1"/>
  <c r="E44" i="1"/>
  <c r="F44" i="1"/>
  <c r="G44" i="1"/>
  <c r="H44" i="1"/>
  <c r="I44" i="1"/>
  <c r="J44" i="1"/>
  <c r="K44" i="1"/>
  <c r="L44" i="1"/>
  <c r="M44" i="1"/>
  <c r="N44" i="1"/>
  <c r="C45" i="1"/>
  <c r="D45" i="1"/>
  <c r="E45" i="1"/>
  <c r="F45" i="1"/>
  <c r="G45" i="1"/>
  <c r="H45" i="1"/>
  <c r="I45" i="1"/>
  <c r="J45" i="1"/>
  <c r="K45" i="1"/>
  <c r="L45" i="1"/>
  <c r="M45" i="1"/>
  <c r="N45" i="1"/>
  <c r="C46" i="1"/>
  <c r="D46" i="1"/>
  <c r="E46" i="1"/>
  <c r="F46" i="1"/>
  <c r="G46" i="1"/>
  <c r="H46" i="1"/>
  <c r="I46" i="1"/>
  <c r="J46" i="1"/>
  <c r="K46" i="1"/>
  <c r="L46" i="1"/>
  <c r="M46" i="1"/>
  <c r="N46" i="1"/>
  <c r="C47" i="1"/>
  <c r="D47" i="1"/>
  <c r="E47" i="1"/>
  <c r="F47" i="1"/>
  <c r="G47" i="1"/>
  <c r="H47" i="1"/>
  <c r="I47" i="1"/>
  <c r="J47" i="1"/>
  <c r="K47" i="1"/>
  <c r="L47" i="1"/>
  <c r="M47" i="1"/>
  <c r="N47" i="1"/>
  <c r="C48" i="1"/>
  <c r="D48" i="1"/>
  <c r="E48" i="1"/>
  <c r="F48" i="1"/>
  <c r="G48" i="1"/>
  <c r="H48" i="1"/>
  <c r="I48" i="1"/>
  <c r="J48" i="1"/>
  <c r="K48" i="1"/>
  <c r="L48" i="1"/>
  <c r="M48" i="1"/>
  <c r="N48" i="1"/>
  <c r="C49" i="1"/>
  <c r="D49" i="1"/>
  <c r="E49" i="1"/>
  <c r="F49" i="1"/>
  <c r="G49" i="1"/>
  <c r="H49" i="1"/>
  <c r="I49" i="1"/>
  <c r="P49" i="1" s="1"/>
  <c r="J49" i="1"/>
  <c r="K49" i="1"/>
  <c r="L49" i="1"/>
  <c r="M49" i="1"/>
  <c r="N49" i="1"/>
  <c r="E61" i="2" l="1"/>
  <c r="H93" i="2"/>
  <c r="H60" i="2"/>
  <c r="H96" i="2" s="1"/>
  <c r="D91" i="2"/>
  <c r="D58" i="2"/>
  <c r="C91" i="2"/>
  <c r="C58" i="2"/>
  <c r="H61" i="2"/>
  <c r="B91" i="2"/>
  <c r="B58" i="2"/>
  <c r="G91" i="2"/>
  <c r="G58" i="2"/>
  <c r="F91" i="2"/>
  <c r="F58" i="2"/>
  <c r="B93" i="2"/>
  <c r="B60" i="2"/>
  <c r="B96" i="2" s="1"/>
  <c r="Q49" i="1"/>
  <c r="E90" i="2"/>
  <c r="E57" i="2"/>
  <c r="E60" i="2" s="1"/>
  <c r="G89" i="2"/>
  <c r="G56" i="2"/>
  <c r="C93" i="2"/>
  <c r="F89" i="2"/>
  <c r="F56" i="2"/>
  <c r="F59" i="2" s="1"/>
  <c r="D90" i="2"/>
  <c r="D57" i="2"/>
  <c r="E91" i="2"/>
  <c r="H89" i="2"/>
  <c r="H56" i="2"/>
  <c r="H59" i="2" s="1"/>
  <c r="D89" i="2"/>
  <c r="D56" i="2"/>
  <c r="D59" i="2" s="1"/>
  <c r="F90" i="2"/>
  <c r="F57" i="2"/>
  <c r="F60" i="2" s="1"/>
  <c r="F96" i="2" s="1"/>
  <c r="E89" i="2"/>
  <c r="E56" i="2"/>
  <c r="B89" i="2"/>
  <c r="B56" i="2"/>
  <c r="H91" i="2"/>
  <c r="C89" i="2"/>
  <c r="C56" i="2"/>
  <c r="G90" i="2"/>
  <c r="AI20" i="1"/>
  <c r="AE20" i="1"/>
  <c r="AA20" i="1"/>
  <c r="W20" i="1"/>
  <c r="AK19" i="1"/>
  <c r="AG19" i="1"/>
  <c r="AC19" i="1"/>
  <c r="Y19" i="1"/>
  <c r="U19" i="1"/>
  <c r="AJ18" i="1"/>
  <c r="AF18" i="1"/>
  <c r="AB18" i="1"/>
  <c r="X18" i="1"/>
  <c r="V19" i="1"/>
  <c r="W19" i="1"/>
  <c r="X19" i="1"/>
  <c r="Z19" i="1"/>
  <c r="AA19" i="1"/>
  <c r="AB19" i="1"/>
  <c r="AD19" i="1"/>
  <c r="AE19" i="1"/>
  <c r="AF19" i="1"/>
  <c r="AH19" i="1"/>
  <c r="AI19" i="1"/>
  <c r="AJ19" i="1"/>
  <c r="AL19" i="1"/>
  <c r="U20" i="1"/>
  <c r="V20" i="1"/>
  <c r="X20" i="1"/>
  <c r="Y20" i="1"/>
  <c r="Z20" i="1"/>
  <c r="AB20" i="1"/>
  <c r="AC20" i="1"/>
  <c r="AD20" i="1"/>
  <c r="AF20" i="1"/>
  <c r="AG20" i="1"/>
  <c r="AH20" i="1"/>
  <c r="AJ20" i="1"/>
  <c r="AK20" i="1"/>
  <c r="AL20" i="1"/>
  <c r="V18" i="1"/>
  <c r="W18" i="1"/>
  <c r="Y18" i="1"/>
  <c r="Z18" i="1"/>
  <c r="AA18" i="1"/>
  <c r="AC18" i="1"/>
  <c r="AD18" i="1"/>
  <c r="AE18" i="1"/>
  <c r="AG18" i="1"/>
  <c r="AH18" i="1"/>
  <c r="AI18" i="1"/>
  <c r="AK18" i="1"/>
  <c r="AL18" i="1"/>
  <c r="U18" i="1"/>
  <c r="AN18" i="1" s="1"/>
  <c r="AI17" i="1"/>
  <c r="AE17" i="1"/>
  <c r="AA17" i="1"/>
  <c r="W17" i="1"/>
  <c r="AK16" i="1"/>
  <c r="AG16" i="1"/>
  <c r="AC16" i="1"/>
  <c r="Y16" i="1"/>
  <c r="U16" i="1"/>
  <c r="AI15" i="1"/>
  <c r="AE15" i="1"/>
  <c r="AA15" i="1"/>
  <c r="W15" i="1"/>
  <c r="AK14" i="1"/>
  <c r="AG14" i="1"/>
  <c r="AC14" i="1"/>
  <c r="Y14" i="1"/>
  <c r="U14" i="1"/>
  <c r="AI13" i="1"/>
  <c r="AE13" i="1"/>
  <c r="AA13" i="1"/>
  <c r="W13" i="1"/>
  <c r="AK12" i="1"/>
  <c r="AG12" i="1"/>
  <c r="AC12" i="1"/>
  <c r="Y12" i="1"/>
  <c r="U12" i="1"/>
  <c r="AI11" i="1"/>
  <c r="AE11" i="1"/>
  <c r="AA11" i="1"/>
  <c r="W11" i="1"/>
  <c r="AK10" i="1"/>
  <c r="AG10" i="1"/>
  <c r="AC10" i="1"/>
  <c r="Y10" i="1"/>
  <c r="U10" i="1"/>
  <c r="AI9" i="1"/>
  <c r="AE9" i="1"/>
  <c r="AA9" i="1"/>
  <c r="W9" i="1"/>
  <c r="AK8" i="1"/>
  <c r="AG8" i="1"/>
  <c r="AC8" i="1"/>
  <c r="Y8" i="1"/>
  <c r="U8" i="1"/>
  <c r="AI7" i="1"/>
  <c r="AE7" i="1"/>
  <c r="AA7" i="1"/>
  <c r="W7" i="1"/>
  <c r="AK6" i="1"/>
  <c r="AG6" i="1"/>
  <c r="AC6" i="1"/>
  <c r="Y6" i="1"/>
  <c r="AI5" i="1"/>
  <c r="AE5" i="1"/>
  <c r="AA5" i="1"/>
  <c r="W5" i="1"/>
  <c r="AK4" i="1"/>
  <c r="AG4" i="1"/>
  <c r="AC4" i="1"/>
  <c r="Y4" i="1"/>
  <c r="U4" i="1"/>
  <c r="AI3" i="1"/>
  <c r="AE3" i="1"/>
  <c r="AA3" i="1"/>
  <c r="Z3" i="1"/>
  <c r="W3" i="1"/>
  <c r="V3" i="1"/>
  <c r="AK2" i="1"/>
  <c r="AG2" i="1"/>
  <c r="AC2" i="1"/>
  <c r="Y2" i="1"/>
  <c r="U3" i="1"/>
  <c r="X3" i="1"/>
  <c r="Y3" i="1"/>
  <c r="AB3" i="1"/>
  <c r="AC3" i="1"/>
  <c r="AD3" i="1"/>
  <c r="AF3" i="1"/>
  <c r="AG3" i="1"/>
  <c r="AH3" i="1"/>
  <c r="AJ3" i="1"/>
  <c r="AK3" i="1"/>
  <c r="AL3" i="1"/>
  <c r="V4" i="1"/>
  <c r="W4" i="1"/>
  <c r="X4" i="1"/>
  <c r="Z4" i="1"/>
  <c r="AA4" i="1"/>
  <c r="AB4" i="1"/>
  <c r="AD4" i="1"/>
  <c r="AE4" i="1"/>
  <c r="AF4" i="1"/>
  <c r="AH4" i="1"/>
  <c r="AI4" i="1"/>
  <c r="AJ4" i="1"/>
  <c r="AL4" i="1"/>
  <c r="U5" i="1"/>
  <c r="V5" i="1"/>
  <c r="X5" i="1"/>
  <c r="Y5" i="1"/>
  <c r="Z5" i="1"/>
  <c r="AB5" i="1"/>
  <c r="AC5" i="1"/>
  <c r="AD5" i="1"/>
  <c r="AF5" i="1"/>
  <c r="AG5" i="1"/>
  <c r="AH5" i="1"/>
  <c r="AJ5" i="1"/>
  <c r="AK5" i="1"/>
  <c r="AL5" i="1"/>
  <c r="V6" i="1"/>
  <c r="W6" i="1"/>
  <c r="X6" i="1"/>
  <c r="Z6" i="1"/>
  <c r="AA6" i="1"/>
  <c r="AB6" i="1"/>
  <c r="AD6" i="1"/>
  <c r="AE6" i="1"/>
  <c r="AF6" i="1"/>
  <c r="AH6" i="1"/>
  <c r="AI6" i="1"/>
  <c r="AJ6" i="1"/>
  <c r="AL6" i="1"/>
  <c r="U7" i="1"/>
  <c r="V7" i="1"/>
  <c r="X7" i="1"/>
  <c r="Y7" i="1"/>
  <c r="Z7" i="1"/>
  <c r="AB7" i="1"/>
  <c r="AC7" i="1"/>
  <c r="AD7" i="1"/>
  <c r="AF7" i="1"/>
  <c r="AG7" i="1"/>
  <c r="AH7" i="1"/>
  <c r="AJ7" i="1"/>
  <c r="AK7" i="1"/>
  <c r="AL7" i="1"/>
  <c r="V8" i="1"/>
  <c r="W8" i="1"/>
  <c r="X8" i="1"/>
  <c r="Z8" i="1"/>
  <c r="AA8" i="1"/>
  <c r="AB8" i="1"/>
  <c r="AD8" i="1"/>
  <c r="AE8" i="1"/>
  <c r="AF8" i="1"/>
  <c r="AH8" i="1"/>
  <c r="AI8" i="1"/>
  <c r="AJ8" i="1"/>
  <c r="AL8" i="1"/>
  <c r="U9" i="1"/>
  <c r="V9" i="1"/>
  <c r="X9" i="1"/>
  <c r="Y9" i="1"/>
  <c r="Z9" i="1"/>
  <c r="AB9" i="1"/>
  <c r="AC9" i="1"/>
  <c r="AD9" i="1"/>
  <c r="AF9" i="1"/>
  <c r="AG9" i="1"/>
  <c r="AH9" i="1"/>
  <c r="AJ9" i="1"/>
  <c r="AK9" i="1"/>
  <c r="AL9" i="1"/>
  <c r="V10" i="1"/>
  <c r="W10" i="1"/>
  <c r="X10" i="1"/>
  <c r="Z10" i="1"/>
  <c r="AA10" i="1"/>
  <c r="AB10" i="1"/>
  <c r="AD10" i="1"/>
  <c r="AE10" i="1"/>
  <c r="AF10" i="1"/>
  <c r="AH10" i="1"/>
  <c r="AI10" i="1"/>
  <c r="AJ10" i="1"/>
  <c r="AL10" i="1"/>
  <c r="U11" i="1"/>
  <c r="V11" i="1"/>
  <c r="X11" i="1"/>
  <c r="Y11" i="1"/>
  <c r="Z11" i="1"/>
  <c r="AB11" i="1"/>
  <c r="AC11" i="1"/>
  <c r="AD11" i="1"/>
  <c r="AF11" i="1"/>
  <c r="AG11" i="1"/>
  <c r="AH11" i="1"/>
  <c r="AJ11" i="1"/>
  <c r="AK11" i="1"/>
  <c r="AL11" i="1"/>
  <c r="V12" i="1"/>
  <c r="W12" i="1"/>
  <c r="X12" i="1"/>
  <c r="Z12" i="1"/>
  <c r="AA12" i="1"/>
  <c r="AB12" i="1"/>
  <c r="AD12" i="1"/>
  <c r="AE12" i="1"/>
  <c r="AF12" i="1"/>
  <c r="AH12" i="1"/>
  <c r="AI12" i="1"/>
  <c r="AJ12" i="1"/>
  <c r="AL12" i="1"/>
  <c r="U13" i="1"/>
  <c r="V13" i="1"/>
  <c r="X13" i="1"/>
  <c r="Y13" i="1"/>
  <c r="Z13" i="1"/>
  <c r="AB13" i="1"/>
  <c r="AC13" i="1"/>
  <c r="AD13" i="1"/>
  <c r="AF13" i="1"/>
  <c r="AG13" i="1"/>
  <c r="AH13" i="1"/>
  <c r="AJ13" i="1"/>
  <c r="AK13" i="1"/>
  <c r="AL13" i="1"/>
  <c r="V14" i="1"/>
  <c r="W14" i="1"/>
  <c r="X14" i="1"/>
  <c r="Z14" i="1"/>
  <c r="AA14" i="1"/>
  <c r="AB14" i="1"/>
  <c r="AD14" i="1"/>
  <c r="AE14" i="1"/>
  <c r="AF14" i="1"/>
  <c r="AH14" i="1"/>
  <c r="AI14" i="1"/>
  <c r="AJ14" i="1"/>
  <c r="AL14" i="1"/>
  <c r="U15" i="1"/>
  <c r="V15" i="1"/>
  <c r="X15" i="1"/>
  <c r="Y15" i="1"/>
  <c r="Z15" i="1"/>
  <c r="AB15" i="1"/>
  <c r="AC15" i="1"/>
  <c r="AD15" i="1"/>
  <c r="AF15" i="1"/>
  <c r="AG15" i="1"/>
  <c r="AH15" i="1"/>
  <c r="AJ15" i="1"/>
  <c r="AK15" i="1"/>
  <c r="AL15" i="1"/>
  <c r="V16" i="1"/>
  <c r="W16" i="1"/>
  <c r="X16" i="1"/>
  <c r="Z16" i="1"/>
  <c r="AA16" i="1"/>
  <c r="AB16" i="1"/>
  <c r="AD16" i="1"/>
  <c r="AE16" i="1"/>
  <c r="AF16" i="1"/>
  <c r="AH16" i="1"/>
  <c r="AI16" i="1"/>
  <c r="AJ16" i="1"/>
  <c r="AL16" i="1"/>
  <c r="U17" i="1"/>
  <c r="V17" i="1"/>
  <c r="X17" i="1"/>
  <c r="Y17" i="1"/>
  <c r="Z17" i="1"/>
  <c r="AB17" i="1"/>
  <c r="AC17" i="1"/>
  <c r="AD17" i="1"/>
  <c r="AF17" i="1"/>
  <c r="AG17" i="1"/>
  <c r="AH17" i="1"/>
  <c r="AJ17" i="1"/>
  <c r="AK17" i="1"/>
  <c r="AL17" i="1"/>
  <c r="V2" i="1"/>
  <c r="W2" i="1"/>
  <c r="X2" i="1"/>
  <c r="Z2" i="1"/>
  <c r="AA2" i="1"/>
  <c r="AB2" i="1"/>
  <c r="AD2" i="1"/>
  <c r="AE2" i="1"/>
  <c r="AF2" i="1"/>
  <c r="AH2" i="1"/>
  <c r="AI2" i="1"/>
  <c r="AJ2" i="1"/>
  <c r="AL2" i="1"/>
  <c r="U2" i="1"/>
  <c r="E92" i="2" l="1"/>
  <c r="E59" i="2"/>
  <c r="E95" i="2" s="1"/>
  <c r="D93" i="2"/>
  <c r="D60" i="2"/>
  <c r="D96" i="2" s="1"/>
  <c r="G96" i="2"/>
  <c r="C94" i="2"/>
  <c r="C61" i="2"/>
  <c r="B92" i="2"/>
  <c r="B59" i="2"/>
  <c r="B95" i="2" s="1"/>
  <c r="H95" i="2"/>
  <c r="F94" i="2"/>
  <c r="F61" i="2"/>
  <c r="F97" i="2" s="1"/>
  <c r="C96" i="2"/>
  <c r="H97" i="2"/>
  <c r="D61" i="2"/>
  <c r="D97" i="2" s="1"/>
  <c r="D94" i="2"/>
  <c r="E94" i="2"/>
  <c r="F95" i="2"/>
  <c r="G94" i="2"/>
  <c r="G61" i="2"/>
  <c r="G97" i="2" s="1"/>
  <c r="C92" i="2"/>
  <c r="C59" i="2"/>
  <c r="C95" i="2" s="1"/>
  <c r="G93" i="2"/>
  <c r="G92" i="2"/>
  <c r="G59" i="2"/>
  <c r="G95" i="2" s="1"/>
  <c r="B94" i="2"/>
  <c r="B61" i="2"/>
  <c r="B97" i="2" s="1"/>
  <c r="H94" i="2"/>
  <c r="E97" i="2"/>
  <c r="D92" i="2"/>
  <c r="F92" i="2"/>
  <c r="E93" i="2"/>
  <c r="F93" i="2"/>
  <c r="H92" i="2"/>
  <c r="AO15" i="1"/>
  <c r="AO11" i="1"/>
  <c r="AO7" i="1"/>
  <c r="AN7" i="1"/>
  <c r="AP6" i="1"/>
  <c r="AO5" i="1"/>
  <c r="AP4" i="1"/>
  <c r="AP3" i="1"/>
  <c r="AO3" i="1"/>
  <c r="AN3" i="1"/>
  <c r="AO2" i="1"/>
  <c r="AM2" i="1"/>
  <c r="AP2" i="1"/>
  <c r="AM3" i="1"/>
  <c r="AO4" i="1"/>
  <c r="AM4" i="1"/>
  <c r="AP5" i="1"/>
  <c r="AM5" i="1"/>
  <c r="AM6" i="1"/>
  <c r="AO6" i="1"/>
  <c r="AP7" i="1"/>
  <c r="AM7" i="1"/>
  <c r="AO8" i="1"/>
  <c r="AP8" i="1"/>
  <c r="AM8" i="1"/>
  <c r="AO9" i="1"/>
  <c r="AP9" i="1"/>
  <c r="AM9" i="1"/>
  <c r="AO10" i="1"/>
  <c r="AP10" i="1"/>
  <c r="AM10" i="1"/>
  <c r="AP11" i="1"/>
  <c r="AM11" i="1"/>
  <c r="AN11" i="1"/>
  <c r="AO12" i="1"/>
  <c r="AP12" i="1"/>
  <c r="AM12" i="1"/>
  <c r="AO13" i="1"/>
  <c r="AP13" i="1"/>
  <c r="AM13" i="1"/>
  <c r="AO14" i="1"/>
  <c r="AP14" i="1"/>
  <c r="AM14" i="1"/>
  <c r="AP15" i="1"/>
  <c r="AM15" i="1"/>
  <c r="AN15" i="1"/>
  <c r="AO16" i="1"/>
  <c r="AP16" i="1"/>
  <c r="AM16" i="1"/>
  <c r="AO17" i="1"/>
  <c r="AP17" i="1"/>
  <c r="AM17" i="1"/>
  <c r="AN4" i="1"/>
  <c r="AN5" i="1"/>
  <c r="AN6" i="1"/>
  <c r="AN8" i="1"/>
  <c r="AN9" i="1"/>
  <c r="AN10" i="1"/>
  <c r="AN12" i="1"/>
  <c r="AN13" i="1"/>
  <c r="AN14" i="1"/>
  <c r="AN16" i="1"/>
  <c r="AN17" i="1"/>
  <c r="AN2" i="1"/>
  <c r="D95" i="2" l="1"/>
  <c r="C97" i="2"/>
  <c r="E96" i="2"/>
  <c r="D6" i="11"/>
  <c r="D62" i="11" l="1"/>
  <c r="E20" i="11"/>
  <c r="F20" i="11" s="1"/>
  <c r="D21" i="11"/>
  <c r="E21" i="11" s="1"/>
  <c r="F21" i="11" s="1"/>
  <c r="I14" i="11"/>
  <c r="D16" i="11" s="1"/>
  <c r="D22" i="11" l="1"/>
  <c r="D23" i="11" s="1"/>
  <c r="H23" i="11" s="1"/>
  <c r="H16" i="11"/>
  <c r="D17" i="11"/>
  <c r="E16" i="11"/>
  <c r="F16" i="11" s="1"/>
  <c r="D58" i="11"/>
  <c r="E23" i="11"/>
  <c r="F23" i="11" s="1"/>
  <c r="D65" i="11"/>
  <c r="E22" i="11"/>
  <c r="F22" i="11" s="1"/>
  <c r="H21" i="11"/>
  <c r="D64" i="11"/>
  <c r="D63" i="11"/>
  <c r="H22" i="11"/>
  <c r="D24" i="11" l="1"/>
  <c r="E24" i="11" s="1"/>
  <c r="F24" i="11" s="1"/>
  <c r="D25" i="11"/>
  <c r="H17" i="11"/>
  <c r="D59" i="11"/>
  <c r="E17" i="11"/>
  <c r="F17" i="11" s="1"/>
  <c r="D18" i="11"/>
  <c r="D66" i="11" l="1"/>
  <c r="H24" i="11"/>
  <c r="H18" i="11"/>
  <c r="D19" i="11"/>
  <c r="E18" i="11"/>
  <c r="F18" i="11" s="1"/>
  <c r="D60" i="11"/>
  <c r="I19" i="11"/>
  <c r="E25" i="11"/>
  <c r="H25" i="11"/>
  <c r="D26" i="11"/>
  <c r="D67" i="11"/>
  <c r="D68" i="11" l="1"/>
  <c r="D27" i="11"/>
  <c r="H26" i="11"/>
  <c r="E26" i="11"/>
  <c r="F26" i="11" s="1"/>
  <c r="H20" i="11"/>
  <c r="H19" i="11"/>
  <c r="D61" i="11"/>
  <c r="E19" i="11"/>
  <c r="F19" i="11" s="1"/>
  <c r="F25" i="11"/>
  <c r="J19" i="11"/>
  <c r="H27" i="11" l="1"/>
  <c r="D28" i="11"/>
  <c r="E27" i="11"/>
  <c r="F27" i="11" s="1"/>
  <c r="D69" i="11"/>
  <c r="E28" i="11" l="1"/>
  <c r="F28" i="11" s="1"/>
  <c r="H28" i="11"/>
  <c r="D70" i="11"/>
  <c r="D29" i="11"/>
  <c r="D30" i="11" s="1"/>
  <c r="D71" i="11" l="1"/>
  <c r="E29" i="11"/>
  <c r="F29" i="11" s="1"/>
  <c r="H29" i="11"/>
  <c r="D72" i="11" l="1"/>
  <c r="H30" i="11"/>
  <c r="I24" i="11"/>
  <c r="J24" i="11" l="1"/>
</calcChain>
</file>

<file path=xl/sharedStrings.xml><?xml version="1.0" encoding="utf-8"?>
<sst xmlns="http://schemas.openxmlformats.org/spreadsheetml/2006/main" count="1799" uniqueCount="1147">
  <si>
    <t>Agri</t>
  </si>
  <si>
    <t>Coal</t>
  </si>
  <si>
    <t>Oilgas</t>
  </si>
  <si>
    <t>Mining</t>
  </si>
  <si>
    <t>Waterutil</t>
  </si>
  <si>
    <t>Construction</t>
  </si>
  <si>
    <t>Transport</t>
  </si>
  <si>
    <t>Services</t>
  </si>
  <si>
    <t>cons</t>
  </si>
  <si>
    <t>inv</t>
  </si>
  <si>
    <t>stocks</t>
  </si>
  <si>
    <t>exports</t>
  </si>
  <si>
    <t>imports</t>
  </si>
  <si>
    <t>labor</t>
  </si>
  <si>
    <t>capital</t>
  </si>
  <si>
    <t>tax</t>
  </si>
  <si>
    <t>OM</t>
  </si>
  <si>
    <t>EII</t>
  </si>
  <si>
    <t>Elecutil</t>
  </si>
  <si>
    <t>CO2_emission_coal</t>
    <phoneticPr fontId="1" type="noConversion"/>
  </si>
  <si>
    <t>CO2_emission_oil</t>
    <phoneticPr fontId="1" type="noConversion"/>
  </si>
  <si>
    <t>CO2_emission_naturegas</t>
    <phoneticPr fontId="1" type="noConversion"/>
  </si>
  <si>
    <t>SO2_production_coal</t>
    <phoneticPr fontId="1" type="noConversion"/>
  </si>
  <si>
    <t>SO2_production_oil</t>
    <phoneticPr fontId="1" type="noConversion"/>
  </si>
  <si>
    <t>SO2_emission_coal</t>
    <phoneticPr fontId="1" type="noConversion"/>
  </si>
  <si>
    <t>SO2_emission_oil</t>
    <phoneticPr fontId="1" type="noConversion"/>
  </si>
  <si>
    <t>SO2_emission_process</t>
    <phoneticPr fontId="1" type="noConversion"/>
  </si>
  <si>
    <t>SO2_abated_coal</t>
    <phoneticPr fontId="1" type="noConversion"/>
  </si>
  <si>
    <t>SO2_abated_oil</t>
    <phoneticPr fontId="1" type="noConversion"/>
  </si>
  <si>
    <t>SO2_abated_process</t>
    <phoneticPr fontId="1" type="noConversion"/>
  </si>
  <si>
    <t>SO2_production_process</t>
    <phoneticPr fontId="1" type="noConversion"/>
  </si>
  <si>
    <t>Gas</t>
    <phoneticPr fontId="1" type="noConversion"/>
  </si>
  <si>
    <t>roil</t>
    <phoneticPr fontId="1" type="noConversion"/>
  </si>
  <si>
    <t>roil</t>
    <phoneticPr fontId="1" type="noConversion"/>
  </si>
  <si>
    <t>gas</t>
    <phoneticPr fontId="1" type="noConversion"/>
  </si>
  <si>
    <t>A</t>
    <phoneticPr fontId="1" type="noConversion"/>
  </si>
  <si>
    <t>D</t>
    <phoneticPr fontId="1" type="noConversion"/>
  </si>
  <si>
    <t>M</t>
    <phoneticPr fontId="1" type="noConversion"/>
  </si>
  <si>
    <t>D'</t>
    <phoneticPr fontId="1" type="noConversion"/>
  </si>
  <si>
    <t>E</t>
    <phoneticPr fontId="1" type="noConversion"/>
  </si>
  <si>
    <t>百亿元</t>
    <phoneticPr fontId="1" type="noConversion"/>
  </si>
  <si>
    <t>研究生</t>
  </si>
  <si>
    <t>Other-Manufacturing</t>
  </si>
  <si>
    <t>Refoil</t>
  </si>
  <si>
    <t>energy-intensive-industries</t>
  </si>
  <si>
    <t>Electricity</t>
  </si>
  <si>
    <t>Gasutil</t>
  </si>
  <si>
    <t>行业中类</t>
  </si>
  <si>
    <t>合  计</t>
  </si>
  <si>
    <t>小  学</t>
  </si>
  <si>
    <t>初  中</t>
  </si>
  <si>
    <t>高  中</t>
  </si>
  <si>
    <t>专  科</t>
  </si>
  <si>
    <t>本  科</t>
  </si>
  <si>
    <t>未  上过学</t>
    <phoneticPr fontId="1" type="noConversion"/>
  </si>
  <si>
    <t>单位产值劳动需求（人/百亿元）</t>
    <phoneticPr fontId="1" type="noConversion"/>
  </si>
  <si>
    <t>太阳能</t>
    <phoneticPr fontId="1" type="noConversion"/>
  </si>
  <si>
    <t>生物质能</t>
    <phoneticPr fontId="1" type="noConversion"/>
  </si>
  <si>
    <t>煤电</t>
    <phoneticPr fontId="1" type="noConversion"/>
  </si>
  <si>
    <t>油电</t>
    <phoneticPr fontId="1" type="noConversion"/>
  </si>
  <si>
    <t>气电</t>
    <phoneticPr fontId="1" type="noConversion"/>
  </si>
  <si>
    <t>水电</t>
    <phoneticPr fontId="1" type="noConversion"/>
  </si>
  <si>
    <t>核电</t>
    <phoneticPr fontId="1" type="noConversion"/>
  </si>
  <si>
    <t>风电</t>
    <phoneticPr fontId="1" type="noConversion"/>
  </si>
  <si>
    <t>C（元/Kwh）</t>
    <phoneticPr fontId="1" type="noConversion"/>
  </si>
  <si>
    <t>θ—IO（2011）</t>
  </si>
  <si>
    <t>产值（元/Kwh）</t>
    <phoneticPr fontId="1" type="noConversion"/>
  </si>
  <si>
    <t>人/GW</t>
    <phoneticPr fontId="1" type="noConversion"/>
  </si>
  <si>
    <t>单位产值劳动需求（人/亿元）</t>
    <phoneticPr fontId="1" type="noConversion"/>
  </si>
  <si>
    <t>农林牧渔业</t>
  </si>
  <si>
    <t>煤炭开采和洗选业</t>
  </si>
  <si>
    <t>石油和天然气开采业</t>
  </si>
  <si>
    <t>矿采选业</t>
    <phoneticPr fontId="3" type="noConversion"/>
  </si>
  <si>
    <t>其他制造业</t>
    <phoneticPr fontId="3" type="noConversion"/>
  </si>
  <si>
    <t>石油加工、炼焦及核燃料加工业</t>
  </si>
  <si>
    <t>高能耗产业</t>
    <phoneticPr fontId="3" type="noConversion"/>
  </si>
  <si>
    <t>电力、热力的生产和供应业</t>
  </si>
  <si>
    <t>燃气生产和供应业</t>
  </si>
  <si>
    <t>水的生产和供应业</t>
  </si>
  <si>
    <t>建筑业</t>
  </si>
  <si>
    <t>交通运输、仓储及邮政业</t>
    <phoneticPr fontId="3" type="noConversion"/>
  </si>
  <si>
    <t>服务业</t>
    <phoneticPr fontId="3" type="noConversion"/>
  </si>
  <si>
    <t>未上过学</t>
    <phoneticPr fontId="1" type="noConversion"/>
  </si>
  <si>
    <t>未  上过学</t>
  </si>
  <si>
    <t>年份</t>
  </si>
  <si>
    <t>年份</t>
    <phoneticPr fontId="1" type="noConversion"/>
  </si>
  <si>
    <t>未上过学</t>
    <phoneticPr fontId="1" type="noConversion"/>
  </si>
  <si>
    <t>扫盲班</t>
    <phoneticPr fontId="1" type="noConversion"/>
  </si>
  <si>
    <t>中专</t>
    <phoneticPr fontId="1" type="noConversion"/>
  </si>
  <si>
    <t>文盲</t>
    <phoneticPr fontId="1" type="noConversion"/>
  </si>
  <si>
    <t>小学</t>
    <phoneticPr fontId="1" type="noConversion"/>
  </si>
  <si>
    <t>初中</t>
    <phoneticPr fontId="1" type="noConversion"/>
  </si>
  <si>
    <t>大学（大专以上）</t>
    <phoneticPr fontId="1" type="noConversion"/>
  </si>
  <si>
    <t>高中（含中专）</t>
    <phoneticPr fontId="1" type="noConversion"/>
  </si>
  <si>
    <t>低水平劳动力</t>
    <phoneticPr fontId="1" type="noConversion"/>
  </si>
  <si>
    <t>高水平劳动力</t>
    <phoneticPr fontId="1" type="noConversion"/>
  </si>
  <si>
    <t>累计比例</t>
    <phoneticPr fontId="1" type="noConversion"/>
  </si>
  <si>
    <t>独立比例</t>
    <phoneticPr fontId="1" type="noConversion"/>
  </si>
  <si>
    <t>Overall</t>
  </si>
  <si>
    <t>ul</t>
    <phoneticPr fontId="1" type="noConversion"/>
  </si>
  <si>
    <t>rc</t>
    <phoneticPr fontId="1" type="noConversion"/>
  </si>
  <si>
    <t>2010年劳动力投入</t>
    <phoneticPr fontId="1" type="noConversion"/>
  </si>
  <si>
    <t>总量</t>
    <phoneticPr fontId="1" type="noConversion"/>
  </si>
  <si>
    <t>gas</t>
    <phoneticPr fontId="1" type="noConversion"/>
  </si>
  <si>
    <t>unlettered</t>
  </si>
  <si>
    <t>elementary school</t>
  </si>
  <si>
    <t>middle school</t>
  </si>
  <si>
    <t>high school</t>
  </si>
  <si>
    <t>junior college</t>
  </si>
  <si>
    <t>regular college</t>
  </si>
  <si>
    <t>postgraduate</t>
  </si>
  <si>
    <t>gas</t>
    <phoneticPr fontId="1" type="noConversion"/>
  </si>
  <si>
    <t>overall</t>
    <phoneticPr fontId="1" type="noConversion"/>
  </si>
  <si>
    <t>2010就业量</t>
    <phoneticPr fontId="1" type="noConversion"/>
  </si>
  <si>
    <t>人数</t>
    <phoneticPr fontId="1" type="noConversion"/>
  </si>
  <si>
    <t>十亿元</t>
    <phoneticPr fontId="1" type="noConversion"/>
  </si>
  <si>
    <t>2010年劳动力结构</t>
    <phoneticPr fontId="1" type="noConversion"/>
  </si>
  <si>
    <t>2010年劳动力投入</t>
    <phoneticPr fontId="1" type="noConversion"/>
  </si>
  <si>
    <t>Wage</t>
    <phoneticPr fontId="1" type="noConversion"/>
  </si>
  <si>
    <t>es</t>
    <phoneticPr fontId="1" type="noConversion"/>
  </si>
  <si>
    <t>ms</t>
    <phoneticPr fontId="1" type="noConversion"/>
  </si>
  <si>
    <t>hs</t>
    <phoneticPr fontId="1" type="noConversion"/>
  </si>
  <si>
    <t>jc</t>
    <phoneticPr fontId="1" type="noConversion"/>
  </si>
  <si>
    <t>rc</t>
    <phoneticPr fontId="1" type="noConversion"/>
  </si>
  <si>
    <t>pg</t>
    <phoneticPr fontId="1" type="noConversion"/>
  </si>
  <si>
    <t>受教育年限（年）</t>
    <phoneticPr fontId="1" type="noConversion"/>
  </si>
  <si>
    <t>平均教育收益率</t>
    <phoneticPr fontId="1" type="noConversion"/>
  </si>
  <si>
    <t>每多受一年教育，工资水平上升的百分比</t>
    <phoneticPr fontId="1" type="noConversion"/>
  </si>
  <si>
    <t>本科相对于高中</t>
    <phoneticPr fontId="1" type="noConversion"/>
  </si>
  <si>
    <t>大专相对于高中</t>
    <phoneticPr fontId="1" type="noConversion"/>
  </si>
  <si>
    <t>高中相对于非高中</t>
    <phoneticPr fontId="1" type="noConversion"/>
  </si>
  <si>
    <t>数据来源：</t>
    <phoneticPr fontId="1" type="noConversion"/>
  </si>
  <si>
    <t>刘泽云，2009</t>
    <phoneticPr fontId="1" type="noConversion"/>
  </si>
  <si>
    <t>统计研究</t>
    <phoneticPr fontId="1" type="noConversion"/>
  </si>
  <si>
    <t>中国城镇地区的经验研究</t>
  </si>
  <si>
    <t>教育与工资不平等 :</t>
  </si>
  <si>
    <t>new</t>
    <phoneticPr fontId="1" type="noConversion"/>
  </si>
  <si>
    <t>old</t>
    <phoneticPr fontId="1" type="noConversion"/>
  </si>
  <si>
    <t>各行业劳动报酬</t>
    <phoneticPr fontId="1" type="noConversion"/>
  </si>
  <si>
    <t>劳动力投入=就业量*相对工资</t>
    <phoneticPr fontId="1" type="noConversion"/>
  </si>
  <si>
    <t>各行业劳动力报酬结构</t>
    <phoneticPr fontId="1" type="noConversion"/>
  </si>
  <si>
    <t>各行业分类别劳动力投入=各行业劳动力总投入*各行业劳动力报酬结构</t>
    <phoneticPr fontId="1" type="noConversion"/>
  </si>
  <si>
    <t>各类型劳动报酬综合</t>
    <phoneticPr fontId="1" type="noConversion"/>
  </si>
  <si>
    <t>各类型就业量总需求=总报酬/相对工资</t>
    <phoneticPr fontId="1" type="noConversion"/>
  </si>
  <si>
    <t>劳动力需求结构</t>
    <phoneticPr fontId="1" type="noConversion"/>
  </si>
  <si>
    <t>劳动力供给结构</t>
    <phoneticPr fontId="1" type="noConversion"/>
  </si>
  <si>
    <t>ul</t>
  </si>
  <si>
    <t>es</t>
  </si>
  <si>
    <t>ms</t>
  </si>
  <si>
    <t>hs</t>
  </si>
  <si>
    <t>jc</t>
  </si>
  <si>
    <t>rc</t>
  </si>
  <si>
    <t>pg</t>
  </si>
  <si>
    <t>roil</t>
  </si>
  <si>
    <t>gas</t>
  </si>
  <si>
    <t>ms</t>
    <phoneticPr fontId="1" type="noConversion"/>
  </si>
  <si>
    <t>hs</t>
    <phoneticPr fontId="1" type="noConversion"/>
  </si>
  <si>
    <t>pg</t>
    <phoneticPr fontId="1" type="noConversion"/>
  </si>
  <si>
    <t>价值量</t>
    <phoneticPr fontId="1" type="noConversion"/>
  </si>
  <si>
    <t>就业量</t>
    <phoneticPr fontId="1" type="noConversion"/>
  </si>
  <si>
    <t>基准失业率</t>
    <phoneticPr fontId="1" type="noConversion"/>
  </si>
  <si>
    <r>
      <t>总</t>
    </r>
    <r>
      <rPr>
        <b/>
        <sz val="10"/>
        <rFont val="Times New Roman"/>
        <family val="1"/>
      </rPr>
      <t xml:space="preserve">  </t>
    </r>
    <r>
      <rPr>
        <b/>
        <sz val="10"/>
        <rFont val="宋体"/>
        <family val="3"/>
        <charset val="134"/>
      </rPr>
      <t>计</t>
    </r>
    <phoneticPr fontId="3" type="noConversion"/>
  </si>
  <si>
    <t>未上过学</t>
  </si>
  <si>
    <r>
      <t>小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学</t>
    </r>
    <phoneticPr fontId="3" type="noConversion"/>
  </si>
  <si>
    <r>
      <t>初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中</t>
    </r>
    <phoneticPr fontId="3" type="noConversion"/>
  </si>
  <si>
    <r>
      <t>高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中</t>
    </r>
    <phoneticPr fontId="3" type="noConversion"/>
  </si>
  <si>
    <t>大学专科</t>
  </si>
  <si>
    <t>大学本科</t>
  </si>
  <si>
    <r>
      <t>总</t>
    </r>
    <r>
      <rPr>
        <b/>
        <sz val="10"/>
        <rFont val="Times New Roman"/>
        <family val="1"/>
      </rPr>
      <t xml:space="preserve">  </t>
    </r>
    <r>
      <rPr>
        <b/>
        <sz val="10"/>
        <rFont val="宋体"/>
        <family val="3"/>
        <charset val="134"/>
      </rPr>
      <t>计</t>
    </r>
  </si>
  <si>
    <r>
      <t>小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学</t>
    </r>
  </si>
  <si>
    <r>
      <t>初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中</t>
    </r>
  </si>
  <si>
    <r>
      <t>高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中</t>
    </r>
  </si>
  <si>
    <t>16岁及</t>
    <phoneticPr fontId="3" type="noConversion"/>
  </si>
  <si>
    <t>经济活动人口</t>
    <phoneticPr fontId="3" type="noConversion"/>
  </si>
  <si>
    <t>非经济</t>
    <phoneticPr fontId="3" type="noConversion"/>
  </si>
  <si>
    <t>以  上</t>
    <phoneticPr fontId="3" type="noConversion"/>
  </si>
  <si>
    <t>小计</t>
    <phoneticPr fontId="3" type="noConversion"/>
  </si>
  <si>
    <t>就业人口</t>
    <phoneticPr fontId="3" type="noConversion"/>
  </si>
  <si>
    <t>失业人口</t>
  </si>
  <si>
    <t>活  动</t>
    <phoneticPr fontId="3" type="noConversion"/>
  </si>
  <si>
    <t>人  口</t>
    <phoneticPr fontId="3" type="noConversion"/>
  </si>
  <si>
    <t>小计</t>
  </si>
  <si>
    <t>正在工作</t>
  </si>
  <si>
    <t>暂未工作</t>
  </si>
  <si>
    <t>第六次人口普查</t>
    <phoneticPr fontId="1" type="noConversion"/>
  </si>
  <si>
    <t>4-3  全国分受教育程度、性别的16岁及以上人口的就业状况</t>
  </si>
  <si>
    <t>受教育程度
性    别</t>
    <phoneticPr fontId="3" type="noConversion"/>
  </si>
  <si>
    <t>受教育程度
性      别</t>
  </si>
  <si>
    <t>16岁及</t>
  </si>
  <si>
    <t>经济活动人口</t>
  </si>
  <si>
    <t>非经济</t>
  </si>
  <si>
    <t>以  上</t>
  </si>
  <si>
    <t>就业人口</t>
  </si>
  <si>
    <t>活  动</t>
  </si>
  <si>
    <t>人  口</t>
  </si>
  <si>
    <t>城市</t>
    <phoneticPr fontId="1" type="noConversion"/>
  </si>
  <si>
    <t>全国</t>
    <phoneticPr fontId="1" type="noConversion"/>
  </si>
  <si>
    <t>镇</t>
    <phoneticPr fontId="1" type="noConversion"/>
  </si>
  <si>
    <t>乡村</t>
    <phoneticPr fontId="1" type="noConversion"/>
  </si>
  <si>
    <t>数据来源：</t>
    <phoneticPr fontId="14" type="noConversion"/>
  </si>
  <si>
    <t>EPPA 6.0</t>
    <phoneticPr fontId="14" type="noConversion"/>
  </si>
  <si>
    <t>eppaemis.gms</t>
    <phoneticPr fontId="14" type="noConversion"/>
  </si>
  <si>
    <t>eppaghg.gms</t>
    <phoneticPr fontId="14" type="noConversion"/>
  </si>
  <si>
    <t>coal</t>
    <phoneticPr fontId="14" type="noConversion"/>
  </si>
  <si>
    <t>roil</t>
    <phoneticPr fontId="14" type="noConversion"/>
  </si>
  <si>
    <t>gas</t>
    <phoneticPr fontId="14" type="noConversion"/>
  </si>
  <si>
    <t>100 Million tons carbon per EJ</t>
    <phoneticPr fontId="14" type="noConversion"/>
  </si>
  <si>
    <t>from:</t>
    <phoneticPr fontId="14" type="noConversion"/>
  </si>
  <si>
    <t>McFarland</t>
  </si>
  <si>
    <t>adjust factor of China</t>
    <phoneticPr fontId="14" type="noConversion"/>
  </si>
  <si>
    <t>from:</t>
    <phoneticPr fontId="14" type="noConversion"/>
  </si>
  <si>
    <t>IEA</t>
    <phoneticPr fontId="14" type="noConversion"/>
  </si>
  <si>
    <t>energy consumption(万吨标准煤)</t>
    <phoneticPr fontId="14" type="noConversion"/>
  </si>
  <si>
    <t>from:</t>
    <phoneticPr fontId="14" type="noConversion"/>
  </si>
  <si>
    <t>能源平衡表 2010</t>
    <phoneticPr fontId="14" type="noConversion"/>
  </si>
  <si>
    <t>from:</t>
    <phoneticPr fontId="14" type="noConversion"/>
  </si>
  <si>
    <t>IO表 2010</t>
    <phoneticPr fontId="14" type="noConversion"/>
  </si>
  <si>
    <t>energy consumption(EJ)</t>
    <phoneticPr fontId="14" type="noConversion"/>
  </si>
  <si>
    <t>Carbon Emission （100 million tons）</t>
    <phoneticPr fontId="14" type="noConversion"/>
  </si>
  <si>
    <t>CO2 Emission （100 million tons）</t>
    <phoneticPr fontId="14" type="noConversion"/>
  </si>
  <si>
    <t>2010年总排放</t>
    <phoneticPr fontId="14" type="noConversion"/>
  </si>
  <si>
    <t>co2 coefficient  （亿吨/十亿元）</t>
    <phoneticPr fontId="14" type="noConversion"/>
  </si>
  <si>
    <t>1EJ</t>
    <phoneticPr fontId="14" type="noConversion"/>
  </si>
  <si>
    <t>=</t>
    <phoneticPr fontId="14" type="noConversion"/>
  </si>
  <si>
    <t>10^18J</t>
    <phoneticPr fontId="14" type="noConversion"/>
  </si>
  <si>
    <t>1千克标准煤</t>
    <phoneticPr fontId="14" type="noConversion"/>
  </si>
  <si>
    <t>=</t>
    <phoneticPr fontId="14" type="noConversion"/>
  </si>
  <si>
    <t>7000千卡</t>
    <phoneticPr fontId="14" type="noConversion"/>
  </si>
  <si>
    <t>1卡</t>
    <phoneticPr fontId="14" type="noConversion"/>
  </si>
  <si>
    <t>4.1868J</t>
    <phoneticPr fontId="14" type="noConversion"/>
  </si>
  <si>
    <t>5-2  中国能源平衡表(标准量)-2010</t>
    <phoneticPr fontId="3" type="noConversion"/>
  </si>
  <si>
    <t>ENERGY BALANCE OF CHINA -2010 (STANDARD QUANTITY)</t>
    <phoneticPr fontId="3" type="noConversion"/>
  </si>
  <si>
    <t xml:space="preserve">单位：万吨标准煤  </t>
    <phoneticPr fontId="3" type="noConversion"/>
  </si>
  <si>
    <t>(10 000 tce)</t>
  </si>
  <si>
    <r>
      <t>能源合计</t>
    </r>
    <r>
      <rPr>
        <sz val="10"/>
        <rFont val="Times New Roman"/>
        <family val="1"/>
      </rPr>
      <t xml:space="preserve">  Energy Total</t>
    </r>
    <phoneticPr fontId="3" type="noConversion"/>
  </si>
  <si>
    <t>煤合计</t>
  </si>
  <si>
    <t>原煤</t>
  </si>
  <si>
    <t>洗精煤</t>
  </si>
  <si>
    <t>其他洗煤</t>
  </si>
  <si>
    <t>型煤</t>
  </si>
  <si>
    <t>煤矸石</t>
    <phoneticPr fontId="3" type="noConversion"/>
  </si>
  <si>
    <t>焦炭</t>
  </si>
  <si>
    <t>焦炉煤气</t>
  </si>
  <si>
    <t>高炉煤气</t>
    <phoneticPr fontId="3" type="noConversion"/>
  </si>
  <si>
    <t>转炉煤气</t>
    <phoneticPr fontId="3" type="noConversion"/>
  </si>
  <si>
    <t>其他煤气</t>
    <phoneticPr fontId="3" type="noConversion"/>
  </si>
  <si>
    <t>其他焦化产品</t>
    <phoneticPr fontId="3" type="noConversion"/>
  </si>
  <si>
    <t>油品合计</t>
  </si>
  <si>
    <t>原油</t>
    <phoneticPr fontId="3" type="noConversion"/>
  </si>
  <si>
    <t>汽油</t>
    <phoneticPr fontId="3" type="noConversion"/>
  </si>
  <si>
    <t>煤油</t>
    <phoneticPr fontId="3" type="noConversion"/>
  </si>
  <si>
    <t>柴油</t>
    <phoneticPr fontId="3" type="noConversion"/>
  </si>
  <si>
    <t>燃料油</t>
    <phoneticPr fontId="3" type="noConversion"/>
  </si>
  <si>
    <t>石脑油</t>
    <phoneticPr fontId="3" type="noConversion"/>
  </si>
  <si>
    <t>润滑油</t>
    <phoneticPr fontId="3" type="noConversion"/>
  </si>
  <si>
    <t>石蜡</t>
    <phoneticPr fontId="3" type="noConversion"/>
  </si>
  <si>
    <t>溶剂油</t>
    <phoneticPr fontId="3" type="noConversion"/>
  </si>
  <si>
    <t>石油沥青</t>
    <phoneticPr fontId="3" type="noConversion"/>
  </si>
  <si>
    <t>石油焦</t>
    <phoneticPr fontId="3" type="noConversion"/>
  </si>
  <si>
    <t>液化石油气</t>
    <phoneticPr fontId="3" type="noConversion"/>
  </si>
  <si>
    <t>炼厂干气</t>
    <phoneticPr fontId="3" type="noConversion"/>
  </si>
  <si>
    <t>其他石油制品</t>
    <phoneticPr fontId="3" type="noConversion"/>
  </si>
  <si>
    <t>天然气</t>
    <phoneticPr fontId="3" type="noConversion"/>
  </si>
  <si>
    <t>液化天然气</t>
    <phoneticPr fontId="3" type="noConversion"/>
  </si>
  <si>
    <t>热力</t>
    <phoneticPr fontId="3" type="noConversion"/>
  </si>
  <si>
    <t>电力</t>
    <phoneticPr fontId="3" type="noConversion"/>
  </si>
  <si>
    <t>其他能源</t>
    <phoneticPr fontId="3" type="noConversion"/>
  </si>
  <si>
    <t>(发电煤耗</t>
  </si>
  <si>
    <t>(电热当量</t>
  </si>
  <si>
    <t>项    目</t>
    <phoneticPr fontId="3" type="noConversion"/>
  </si>
  <si>
    <t>Item</t>
    <phoneticPr fontId="3" type="noConversion"/>
  </si>
  <si>
    <t>计算法)</t>
    <phoneticPr fontId="3" type="noConversion"/>
  </si>
  <si>
    <t>Other</t>
    <phoneticPr fontId="3" type="noConversion"/>
  </si>
  <si>
    <t>Gasoline</t>
  </si>
  <si>
    <t>Petroleum</t>
    <phoneticPr fontId="3" type="noConversion"/>
  </si>
  <si>
    <t>Crude Oil</t>
    <phoneticPr fontId="3" type="noConversion"/>
  </si>
  <si>
    <t>Gasoline</t>
    <phoneticPr fontId="3" type="noConversion"/>
  </si>
  <si>
    <t>Kerosene</t>
    <phoneticPr fontId="3" type="noConversion"/>
  </si>
  <si>
    <t>Diesel Oil</t>
    <phoneticPr fontId="3" type="noConversion"/>
  </si>
  <si>
    <t>Fuel Oil</t>
    <phoneticPr fontId="3" type="noConversion"/>
  </si>
  <si>
    <t>Naphtha</t>
    <phoneticPr fontId="3" type="noConversion"/>
  </si>
  <si>
    <t>Lubricants</t>
    <phoneticPr fontId="3" type="noConversion"/>
  </si>
  <si>
    <t>White spirit</t>
    <phoneticPr fontId="3" type="noConversion"/>
  </si>
  <si>
    <t>LPG</t>
    <phoneticPr fontId="3" type="noConversion"/>
  </si>
  <si>
    <t>Natural Gas</t>
    <phoneticPr fontId="3" type="noConversion"/>
  </si>
  <si>
    <t>LNG</t>
    <phoneticPr fontId="3" type="noConversion"/>
  </si>
  <si>
    <t>Heat</t>
    <phoneticPr fontId="3" type="noConversion"/>
  </si>
  <si>
    <t>Electricity</t>
    <phoneticPr fontId="3" type="noConversion"/>
  </si>
  <si>
    <t>(coal equivalent</t>
    <phoneticPr fontId="3" type="noConversion"/>
  </si>
  <si>
    <t>(calorific value</t>
    <phoneticPr fontId="3" type="noConversion"/>
  </si>
  <si>
    <t>Coal Total</t>
  </si>
  <si>
    <t>Raw Coal</t>
  </si>
  <si>
    <t>Cleaned</t>
  </si>
  <si>
    <t>Washed</t>
    <phoneticPr fontId="3" type="noConversion"/>
  </si>
  <si>
    <t>Briquettes</t>
  </si>
  <si>
    <t>Gangue</t>
    <phoneticPr fontId="3" type="noConversion"/>
  </si>
  <si>
    <t>Coke</t>
  </si>
  <si>
    <t>Coke Oven</t>
  </si>
  <si>
    <t>Blast Furnace</t>
    <phoneticPr fontId="3" type="noConversion"/>
  </si>
  <si>
    <t>Converter</t>
    <phoneticPr fontId="3" type="noConversion"/>
  </si>
  <si>
    <t>Coking</t>
  </si>
  <si>
    <t>Products</t>
    <phoneticPr fontId="3" type="noConversion"/>
  </si>
  <si>
    <t>Bitumen</t>
    <phoneticPr fontId="3" type="noConversion"/>
  </si>
  <si>
    <t>Refinery</t>
    <phoneticPr fontId="3" type="noConversion"/>
  </si>
  <si>
    <t>calculation)</t>
  </si>
  <si>
    <t>Gas</t>
  </si>
  <si>
    <t>Gas</t>
    <phoneticPr fontId="3" type="noConversion"/>
  </si>
  <si>
    <t>Products</t>
  </si>
  <si>
    <t>Total</t>
    <phoneticPr fontId="3" type="noConversion"/>
  </si>
  <si>
    <t>Waxes</t>
    <phoneticPr fontId="3" type="noConversion"/>
  </si>
  <si>
    <t>Asphalt</t>
    <phoneticPr fontId="3" type="noConversion"/>
  </si>
  <si>
    <t>Coke</t>
    <phoneticPr fontId="3" type="noConversion"/>
  </si>
  <si>
    <t>Energy</t>
    <phoneticPr fontId="3" type="noConversion"/>
  </si>
  <si>
    <t>一.可供本地区消费的能源量</t>
  </si>
  <si>
    <t>Total Primary Energy Supply</t>
  </si>
  <si>
    <t xml:space="preserve">   1.一次能源生产量</t>
    <phoneticPr fontId="3" type="noConversion"/>
  </si>
  <si>
    <t xml:space="preserve">   Indigenous Production</t>
    <phoneticPr fontId="3" type="noConversion"/>
  </si>
  <si>
    <t xml:space="preserve">     水电</t>
    <phoneticPr fontId="3" type="noConversion"/>
  </si>
  <si>
    <t xml:space="preserve">         Hydro Power</t>
    <phoneticPr fontId="3" type="noConversion"/>
  </si>
  <si>
    <t xml:space="preserve">     核电</t>
    <phoneticPr fontId="3" type="noConversion"/>
  </si>
  <si>
    <t xml:space="preserve">         Nuclear Power</t>
    <phoneticPr fontId="3" type="noConversion"/>
  </si>
  <si>
    <t xml:space="preserve">     风电</t>
    <phoneticPr fontId="3" type="noConversion"/>
  </si>
  <si>
    <t xml:space="preserve">         Wind Power</t>
    <phoneticPr fontId="3" type="noConversion"/>
  </si>
  <si>
    <t xml:space="preserve">   2.回收能</t>
    <phoneticPr fontId="3" type="noConversion"/>
  </si>
  <si>
    <t xml:space="preserve">   Recovery of Energy</t>
    <phoneticPr fontId="3" type="noConversion"/>
  </si>
  <si>
    <t xml:space="preserve">   3.进口量</t>
    <phoneticPr fontId="3" type="noConversion"/>
  </si>
  <si>
    <t xml:space="preserve">   Import</t>
    <phoneticPr fontId="3" type="noConversion"/>
  </si>
  <si>
    <t xml:space="preserve">   4.境内轮船和飞机在境外的加油量</t>
    <phoneticPr fontId="3" type="noConversion"/>
  </si>
  <si>
    <t xml:space="preserve">   Domestic Airplanes&amp;Ships Refueling in Abroad</t>
    <phoneticPr fontId="3" type="noConversion"/>
  </si>
  <si>
    <t xml:space="preserve">   5.出口量(-)</t>
    <phoneticPr fontId="3" type="noConversion"/>
  </si>
  <si>
    <t xml:space="preserve">   Export (-)</t>
    <phoneticPr fontId="3" type="noConversion"/>
  </si>
  <si>
    <t xml:space="preserve">   6.境外轮船和飞机在境内的加油量(-)</t>
    <phoneticPr fontId="3" type="noConversion"/>
  </si>
  <si>
    <t xml:space="preserve">   Oversea Airplanes&amp;Ships Refueling in China</t>
    <phoneticPr fontId="3" type="noConversion"/>
  </si>
  <si>
    <t xml:space="preserve">   7.库存增(-)、减(+)量</t>
    <phoneticPr fontId="3" type="noConversion"/>
  </si>
  <si>
    <t xml:space="preserve">   Stock Change</t>
    <phoneticPr fontId="3" type="noConversion"/>
  </si>
  <si>
    <t>二.加工转换投入(-)产出(+)量</t>
  </si>
  <si>
    <t>Input(-) &amp; Output(+) of Transformation</t>
  </si>
  <si>
    <t xml:space="preserve">   1.火力发电</t>
    <phoneticPr fontId="3" type="noConversion"/>
  </si>
  <si>
    <t xml:space="preserve">   Thermal Power</t>
    <phoneticPr fontId="3" type="noConversion"/>
  </si>
  <si>
    <t xml:space="preserve">   2.供    热</t>
    <phoneticPr fontId="3" type="noConversion"/>
  </si>
  <si>
    <t xml:space="preserve">   Heating Supply</t>
    <phoneticPr fontId="3" type="noConversion"/>
  </si>
  <si>
    <t xml:space="preserve">   3.洗 选 煤</t>
    <phoneticPr fontId="3" type="noConversion"/>
  </si>
  <si>
    <t xml:space="preserve">   Coal Washing </t>
    <phoneticPr fontId="3" type="noConversion"/>
  </si>
  <si>
    <t xml:space="preserve">   4.炼    焦</t>
    <phoneticPr fontId="3" type="noConversion"/>
  </si>
  <si>
    <t xml:space="preserve">   Coking</t>
    <phoneticPr fontId="3" type="noConversion"/>
  </si>
  <si>
    <t xml:space="preserve">   5.炼油及煤制油</t>
    <phoneticPr fontId="3" type="noConversion"/>
  </si>
  <si>
    <t xml:space="preserve">   Petroleum Refineries</t>
    <phoneticPr fontId="3" type="noConversion"/>
  </si>
  <si>
    <t xml:space="preserve">     #油品再投入量(-)</t>
    <phoneticPr fontId="3" type="noConversion"/>
  </si>
  <si>
    <t xml:space="preserve">          Petroleum Products Input (-)</t>
    <phoneticPr fontId="3" type="noConversion"/>
  </si>
  <si>
    <t xml:space="preserve">   6.制    气</t>
    <phoneticPr fontId="3" type="noConversion"/>
  </si>
  <si>
    <t xml:space="preserve">   Gas Works</t>
    <phoneticPr fontId="3" type="noConversion"/>
  </si>
  <si>
    <t xml:space="preserve">     #焦炭再投入量(-)</t>
    <phoneticPr fontId="3" type="noConversion"/>
  </si>
  <si>
    <t xml:space="preserve">          Coke Input (-)</t>
    <phoneticPr fontId="3" type="noConversion"/>
  </si>
  <si>
    <t xml:space="preserve">   7.天然气液化</t>
    <phoneticPr fontId="3" type="noConversion"/>
  </si>
  <si>
    <t xml:space="preserve">   Natural Gas Liquefaction</t>
    <phoneticPr fontId="3" type="noConversion"/>
  </si>
  <si>
    <t xml:space="preserve">   8.煤制品加工</t>
    <phoneticPr fontId="3" type="noConversion"/>
  </si>
  <si>
    <t xml:space="preserve">   Briquettes </t>
    <phoneticPr fontId="3" type="noConversion"/>
  </si>
  <si>
    <t>三.损 失 量</t>
  </si>
  <si>
    <t>Loss</t>
  </si>
  <si>
    <t>四.终端消费量</t>
  </si>
  <si>
    <t>Total Final Consumption</t>
  </si>
  <si>
    <t xml:space="preserve">   1.农、林、牧、渔业</t>
    <phoneticPr fontId="3" type="noConversion"/>
  </si>
  <si>
    <t xml:space="preserve">   Farming, Forestry, Animal Husbandry, Fishery Conservancy</t>
    <phoneticPr fontId="3" type="noConversion"/>
  </si>
  <si>
    <t xml:space="preserve">   2.工业</t>
    <phoneticPr fontId="3" type="noConversion"/>
  </si>
  <si>
    <t xml:space="preserve">   Industry</t>
    <phoneticPr fontId="3" type="noConversion"/>
  </si>
  <si>
    <t xml:space="preserve">     #用作原料、材料</t>
    <phoneticPr fontId="3" type="noConversion"/>
  </si>
  <si>
    <t xml:space="preserve">       Non-Energy Use</t>
    <phoneticPr fontId="3" type="noConversion"/>
  </si>
  <si>
    <t xml:space="preserve">   3.建筑业</t>
    <phoneticPr fontId="3" type="noConversion"/>
  </si>
  <si>
    <t xml:space="preserve">   Construction</t>
    <phoneticPr fontId="3" type="noConversion"/>
  </si>
  <si>
    <t xml:space="preserve">   4.交通运输、仓储和邮政业</t>
    <phoneticPr fontId="3" type="noConversion"/>
  </si>
  <si>
    <t xml:space="preserve">   Transport, Storage and Post</t>
    <phoneticPr fontId="3" type="noConversion"/>
  </si>
  <si>
    <t xml:space="preserve">   5.批发、零售业和住宿、餐饮业</t>
    <phoneticPr fontId="3" type="noConversion"/>
  </si>
  <si>
    <t xml:space="preserve">   Wholesale, Retail Trade and Hotel, Restaurants</t>
    <phoneticPr fontId="3" type="noConversion"/>
  </si>
  <si>
    <t xml:space="preserve">   6.其他</t>
    <phoneticPr fontId="3" type="noConversion"/>
  </si>
  <si>
    <t xml:space="preserve">   Others</t>
    <phoneticPr fontId="3" type="noConversion"/>
  </si>
  <si>
    <t xml:space="preserve">   7.生活消费</t>
    <phoneticPr fontId="3" type="noConversion"/>
  </si>
  <si>
    <t xml:space="preserve">   Residential Consumption</t>
    <phoneticPr fontId="3" type="noConversion"/>
  </si>
  <si>
    <t xml:space="preserve">     城 镇</t>
    <phoneticPr fontId="3" type="noConversion"/>
  </si>
  <si>
    <t xml:space="preserve">       Urban</t>
    <phoneticPr fontId="3" type="noConversion"/>
  </si>
  <si>
    <t xml:space="preserve">     乡 村</t>
    <phoneticPr fontId="3" type="noConversion"/>
  </si>
  <si>
    <t xml:space="preserve">       Rural</t>
    <phoneticPr fontId="3" type="noConversion"/>
  </si>
  <si>
    <t>五.平衡差额</t>
  </si>
  <si>
    <t>Statistical Difference</t>
  </si>
  <si>
    <t>六.消费量合计</t>
  </si>
  <si>
    <t>Total Final Consumption</t>
    <phoneticPr fontId="3" type="noConversion"/>
  </si>
  <si>
    <t>能量转化投入</t>
    <phoneticPr fontId="1" type="noConversion"/>
  </si>
  <si>
    <t>燃料消耗</t>
    <phoneticPr fontId="1" type="noConversion"/>
  </si>
  <si>
    <t>Energy sector input (billion yuan)</t>
    <phoneticPr fontId="14" type="noConversion"/>
  </si>
  <si>
    <t>非能源部门的中间能源消费总和</t>
    <phoneticPr fontId="1" type="noConversion"/>
  </si>
  <si>
    <t>可消费能源总量-能源转化投入</t>
    <phoneticPr fontId="1" type="noConversion"/>
  </si>
  <si>
    <t>劳动参与率</t>
    <phoneticPr fontId="1" type="noConversion"/>
  </si>
  <si>
    <t>总人口</t>
    <phoneticPr fontId="1" type="noConversion"/>
  </si>
  <si>
    <t>经济活动人口</t>
    <phoneticPr fontId="1" type="noConversion"/>
  </si>
  <si>
    <t>总人口增长率</t>
    <phoneticPr fontId="1" type="noConversion"/>
  </si>
  <si>
    <t>经济活动人口增长率</t>
    <phoneticPr fontId="1" type="noConversion"/>
  </si>
  <si>
    <t>数据来源：</t>
    <phoneticPr fontId="1" type="noConversion"/>
  </si>
  <si>
    <t>中国统计年鉴</t>
    <phoneticPr fontId="1" type="noConversion"/>
  </si>
  <si>
    <t>平均人口增长率(1995-2014)</t>
    <phoneticPr fontId="1" type="noConversion"/>
  </si>
  <si>
    <t>平均人口增长率(2005-2014)</t>
    <phoneticPr fontId="1" type="noConversion"/>
  </si>
  <si>
    <t>CEVFA</t>
  </si>
  <si>
    <t>1 Agr</t>
  </si>
  <si>
    <t>2 Coal</t>
  </si>
  <si>
    <t>3 Oil</t>
  </si>
  <si>
    <t>4 Gas</t>
  </si>
  <si>
    <t>5 Oil_pcts</t>
  </si>
  <si>
    <t>6 Electricity</t>
  </si>
  <si>
    <t>7 En_Int_ind</t>
  </si>
  <si>
    <t>8 Oth_Ind</t>
  </si>
  <si>
    <t>9 Transport</t>
  </si>
  <si>
    <t>10 Construction</t>
  </si>
  <si>
    <t>11 Ist</t>
  </si>
  <si>
    <t>12 cement</t>
  </si>
  <si>
    <t>13 water</t>
  </si>
  <si>
    <t>14 Services</t>
  </si>
  <si>
    <t>15 CGDS</t>
  </si>
  <si>
    <t>Total</t>
  </si>
  <si>
    <t>1 land</t>
  </si>
  <si>
    <t>2 Unsklab</t>
  </si>
  <si>
    <t>3 Sklab</t>
  </si>
  <si>
    <t>4 capital</t>
  </si>
  <si>
    <t>5 NatRes</t>
  </si>
  <si>
    <t>中国各行业的要素投入</t>
    <phoneticPr fontId="1" type="noConversion"/>
  </si>
  <si>
    <t>来源：GTAP-E V8</t>
    <phoneticPr fontId="1" type="noConversion"/>
  </si>
  <si>
    <t>排放情景</t>
    <phoneticPr fontId="1" type="noConversion"/>
  </si>
  <si>
    <t>2010</t>
  </si>
  <si>
    <t>2015</t>
  </si>
  <si>
    <t>2020</t>
  </si>
  <si>
    <t>2025</t>
  </si>
  <si>
    <t>2030</t>
  </si>
  <si>
    <t>基准情景-含失业</t>
    <phoneticPr fontId="1" type="noConversion"/>
  </si>
  <si>
    <t>基准情景-无失业</t>
    <phoneticPr fontId="1" type="noConversion"/>
  </si>
  <si>
    <t>基准情景-含失业-劳动结构变化</t>
    <phoneticPr fontId="1" type="noConversion"/>
  </si>
  <si>
    <t>基准情景-无失业-劳动不分类</t>
    <phoneticPr fontId="1" type="noConversion"/>
  </si>
  <si>
    <t>基准情景-含失业-劳动不分类</t>
    <phoneticPr fontId="1" type="noConversion"/>
  </si>
  <si>
    <t>基准情景-无失业-劳动结构变化</t>
    <phoneticPr fontId="1" type="noConversion"/>
  </si>
  <si>
    <t>2035</t>
  </si>
  <si>
    <t>2040</t>
  </si>
  <si>
    <t>2045</t>
  </si>
  <si>
    <t>2050</t>
  </si>
  <si>
    <t>减排情景</t>
    <phoneticPr fontId="1" type="noConversion"/>
  </si>
  <si>
    <t>平均工资水平-按平均收益率计算</t>
    <phoneticPr fontId="1" type="noConversion"/>
  </si>
  <si>
    <t>受教育程度</t>
  </si>
  <si>
    <t>基准失业率（以失业人口计算）</t>
  </si>
  <si>
    <t>基准失业率（以失业人口+暂未工作人口计算）</t>
  </si>
  <si>
    <r>
      <t>总</t>
    </r>
    <r>
      <rPr>
        <b/>
        <sz val="10"/>
        <color rgb="FF000000"/>
        <rFont val="Times New Roman"/>
        <family val="1"/>
      </rPr>
      <t xml:space="preserve">  </t>
    </r>
    <r>
      <rPr>
        <b/>
        <sz val="10"/>
        <color rgb="FF000000"/>
        <rFont val="宋体"/>
        <family val="3"/>
        <charset val="134"/>
      </rPr>
      <t>计</t>
    </r>
  </si>
  <si>
    <r>
      <t>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宋体"/>
        <family val="3"/>
        <charset val="134"/>
      </rPr>
      <t>学</t>
    </r>
  </si>
  <si>
    <r>
      <t>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宋体"/>
        <family val="3"/>
        <charset val="134"/>
      </rPr>
      <t>中</t>
    </r>
  </si>
  <si>
    <r>
      <t>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宋体"/>
        <family val="3"/>
        <charset val="134"/>
      </rPr>
      <t>中</t>
    </r>
  </si>
  <si>
    <t>source：</t>
    <phoneticPr fontId="1" type="noConversion"/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</si>
  <si>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</si>
  <si>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</si>
  <si>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</si>
  <si>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</si>
  <si>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</si>
  <si>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</si>
  <si>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</si>
  <si>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</si>
  <si>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</si>
  <si>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</si>
  <si>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</si>
  <si>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</si>
  <si>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</si>
  <si>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</si>
  <si>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</si>
  <si>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</si>
  <si>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</si>
  <si>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</si>
  <si>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</si>
  <si>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</si>
  <si>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</si>
  <si>
    <t>千人</t>
    <phoneticPr fontId="1" type="noConversion"/>
  </si>
  <si>
    <t>UNDESA． World Population Prospects［ R］ ． New York: Population Division， Department of Economic and Social Affairs， United Nations， 2015</t>
    <phoneticPr fontId="1" type="noConversion"/>
  </si>
  <si>
    <r>
      <t>经济活动人口</t>
    </r>
    <r>
      <rPr>
        <sz val="11"/>
        <color rgb="FF000000"/>
        <rFont val="Times New Roman"/>
        <family val="1"/>
      </rPr>
      <t>  </t>
    </r>
    <r>
      <rPr>
        <sz val="11"/>
        <color rgb="FF000000"/>
        <rFont val="宋体"/>
        <family val="3"/>
        <charset val="134"/>
        <scheme val="minor"/>
      </rPr>
      <t>指在</t>
    </r>
    <r>
      <rPr>
        <sz val="11"/>
        <color rgb="FF000000"/>
        <rFont val="Times New Roman"/>
        <family val="1"/>
      </rPr>
      <t>16</t>
    </r>
    <r>
      <rPr>
        <sz val="11"/>
        <color rgb="FF000000"/>
        <rFont val="宋体"/>
        <family val="3"/>
        <charset val="134"/>
        <scheme val="minor"/>
      </rPr>
      <t>周岁及以上，有劳动能力，参加或要求参加社会经济活动的人口。包括就业人员和失业人员。</t>
    </r>
  </si>
  <si>
    <t>年份</t>
    <phoneticPr fontId="1" type="noConversion"/>
  </si>
  <si>
    <t>2011-2030</t>
    <phoneticPr fontId="1" type="noConversion"/>
  </si>
  <si>
    <t>2030-2060</t>
    <phoneticPr fontId="1" type="noConversion"/>
  </si>
  <si>
    <t>Average growth in GDP in USD 2005 PPPs</t>
  </si>
  <si>
    <t>Average growth in GDP per capita in USD 2005 PPPs</t>
    <phoneticPr fontId="1" type="noConversion"/>
  </si>
  <si>
    <t>OECD． Looking to 2060: Long-term Global Growth Prospects．OECD Economic Policy Papers［ R］ ． Paris: OECD Publishing，2012</t>
    <phoneticPr fontId="1" type="noConversion"/>
  </si>
  <si>
    <t>scenario with more ambitious fiscal consolidation and structural reforms</t>
    <phoneticPr fontId="1" type="noConversion"/>
  </si>
  <si>
    <t>scenario with more ambitious fiscal consolidation and structural reforms</t>
    <phoneticPr fontId="1" type="noConversion"/>
  </si>
  <si>
    <t>[1]. 柴麒敏与徐华清, 基于IAMC模型的中国碳排放峰值目标实现路径研究. 中国人口·资源与环境, 2015(06): 第37-46页.</t>
    <phoneticPr fontId="1" type="noConversion"/>
  </si>
  <si>
    <t>2026-2030</t>
    <phoneticPr fontId="1" type="noConversion"/>
  </si>
  <si>
    <t>2021-2025</t>
    <phoneticPr fontId="1" type="noConversion"/>
  </si>
  <si>
    <t>2031-2035</t>
    <phoneticPr fontId="1" type="noConversion"/>
  </si>
  <si>
    <t>2036-2040</t>
    <phoneticPr fontId="1" type="noConversion"/>
  </si>
  <si>
    <t>2041-2045</t>
    <phoneticPr fontId="1" type="noConversion"/>
  </si>
  <si>
    <t>2046-2050</t>
    <phoneticPr fontId="1" type="noConversion"/>
  </si>
  <si>
    <t>[1].</t>
  </si>
  <si>
    <t>李善同, “十二五”时期至2030年我国经济增长前景展望. 经济研究参考, 2010(43): 第2-27页.</t>
  </si>
  <si>
    <t>2011-2015</t>
    <phoneticPr fontId="1" type="noConversion"/>
  </si>
  <si>
    <t>2016-2020</t>
    <phoneticPr fontId="1" type="noConversion"/>
  </si>
  <si>
    <t>2021-2025</t>
    <phoneticPr fontId="1" type="noConversion"/>
  </si>
  <si>
    <t>Bi, C., Scheme and Policies for Peaking Energy Carbon Emissions in China. China Population Resources and Environment, 2015. 25(1002-2104(2015)25:5&lt;20:ZGNYC2&gt;2.0.TX;2-#5): p. 20-27.</t>
  </si>
  <si>
    <t>He, J., An analysis of China's CO2 emission peaking target and pathways. Advances in Climate Change Research, 2014. 5(4): p. 155-161.</t>
  </si>
  <si>
    <t>年份</t>
    <phoneticPr fontId="1" type="noConversion"/>
  </si>
  <si>
    <t>OECD，2012</t>
    <phoneticPr fontId="1" type="noConversion"/>
  </si>
  <si>
    <t>Johansson ， Guillemette Y， Murtin F， et al． Long-Term Growth
Scenarios， OECD Economics Department Working Papers［ R］ ．
Paris: OECD Publishing， 2013．</t>
    <phoneticPr fontId="1" type="noConversion"/>
  </si>
  <si>
    <t>Johansson，2013a</t>
    <phoneticPr fontId="1" type="noConversion"/>
  </si>
  <si>
    <t>[1].</t>
    <phoneticPr fontId="1" type="noConversion"/>
  </si>
  <si>
    <t>Chai，2015</t>
    <phoneticPr fontId="1" type="noConversion"/>
  </si>
  <si>
    <t>Li，2010</t>
    <phoneticPr fontId="1" type="noConversion"/>
  </si>
  <si>
    <t>Bi，2015</t>
    <phoneticPr fontId="1" type="noConversion"/>
  </si>
  <si>
    <t>He，2014</t>
    <phoneticPr fontId="1" type="noConversion"/>
  </si>
  <si>
    <t>Qi, T., X. Zhang and V.J. Karplus, The energy and CO2 emissions impact of renewable energy development in China. Energy Policy, 2014. 68: p. 60-69.</t>
  </si>
  <si>
    <t>Low</t>
    <phoneticPr fontId="1" type="noConversion"/>
  </si>
  <si>
    <t>medium</t>
    <phoneticPr fontId="1" type="noConversion"/>
  </si>
  <si>
    <t>high</t>
    <phoneticPr fontId="1" type="noConversion"/>
  </si>
  <si>
    <t>Qi,2014</t>
    <phoneticPr fontId="1" type="noConversion"/>
  </si>
  <si>
    <t>国家统计局</t>
    <phoneticPr fontId="1" type="noConversion"/>
  </si>
  <si>
    <t>GDP，亿元</t>
    <phoneticPr fontId="1" type="noConversion"/>
  </si>
  <si>
    <t>GDP指数，不变价格</t>
    <phoneticPr fontId="1" type="noConversion"/>
  </si>
  <si>
    <t>GDP增速</t>
    <phoneticPr fontId="1" type="noConversion"/>
  </si>
  <si>
    <t>模型基准值</t>
    <phoneticPr fontId="1" type="noConversion"/>
  </si>
  <si>
    <t>2010年价格，十亿元</t>
    <phoneticPr fontId="1" type="noConversion"/>
  </si>
  <si>
    <t>Johansson，2013,low</t>
    <phoneticPr fontId="1" type="noConversion"/>
  </si>
  <si>
    <t>Johansson，2013,high</t>
    <phoneticPr fontId="1" type="noConversion"/>
  </si>
  <si>
    <t>Qi,2014,low</t>
    <phoneticPr fontId="1" type="noConversion"/>
  </si>
  <si>
    <t>Qi,2014,medium</t>
    <phoneticPr fontId="1" type="noConversion"/>
  </si>
  <si>
    <t>Qi,2014,high</t>
    <phoneticPr fontId="1" type="noConversion"/>
  </si>
  <si>
    <t>Our Research</t>
    <phoneticPr fontId="1" type="noConversion"/>
  </si>
  <si>
    <t>劳动供给增长率%</t>
    <phoneticPr fontId="1" type="noConversion"/>
  </si>
  <si>
    <t>4-1中国能源平衡表(标准量)-2005</t>
  </si>
  <si>
    <t>续表Continued</t>
    <phoneticPr fontId="3" type="noConversion"/>
  </si>
  <si>
    <t xml:space="preserve"> ENERGY BALANCE OF CHINA-2005(STANDARD QUANTITY)</t>
    <phoneticPr fontId="3" type="noConversion"/>
  </si>
  <si>
    <t>单位：万吨标准煤(10 000 tce)</t>
    <phoneticPr fontId="3" type="noConversion"/>
  </si>
  <si>
    <t xml:space="preserve">    原油</t>
    <phoneticPr fontId="3" type="noConversion"/>
  </si>
  <si>
    <t xml:space="preserve">    汽油</t>
    <phoneticPr fontId="3" type="noConversion"/>
  </si>
  <si>
    <t xml:space="preserve">    煤油</t>
    <phoneticPr fontId="3" type="noConversion"/>
  </si>
  <si>
    <t xml:space="preserve">    柴油</t>
    <phoneticPr fontId="3" type="noConversion"/>
  </si>
  <si>
    <t xml:space="preserve">  燃料油</t>
    <phoneticPr fontId="3" type="noConversion"/>
  </si>
  <si>
    <t xml:space="preserve">  炼厂干气</t>
    <phoneticPr fontId="3" type="noConversion"/>
  </si>
  <si>
    <t>其他石油制品</t>
    <phoneticPr fontId="3" type="noConversion"/>
  </si>
  <si>
    <t xml:space="preserve">  天然气</t>
    <phoneticPr fontId="3" type="noConversion"/>
  </si>
  <si>
    <t xml:space="preserve">    热力</t>
    <phoneticPr fontId="3" type="noConversion"/>
  </si>
  <si>
    <t xml:space="preserve">    电力</t>
    <phoneticPr fontId="3" type="noConversion"/>
  </si>
  <si>
    <t xml:space="preserve">  其他能源</t>
    <phoneticPr fontId="3" type="noConversion"/>
  </si>
  <si>
    <t xml:space="preserve">    能源合计Energy Total</t>
    <phoneticPr fontId="3" type="noConversion"/>
  </si>
  <si>
    <t xml:space="preserve">  煤合计</t>
    <phoneticPr fontId="3" type="noConversion"/>
  </si>
  <si>
    <t xml:space="preserve">    原煤</t>
    <phoneticPr fontId="3" type="noConversion"/>
  </si>
  <si>
    <t xml:space="preserve">  洗精煤</t>
    <phoneticPr fontId="3" type="noConversion"/>
  </si>
  <si>
    <t xml:space="preserve">  其他洗煤</t>
    <phoneticPr fontId="3" type="noConversion"/>
  </si>
  <si>
    <t xml:space="preserve">    型煤</t>
    <phoneticPr fontId="3" type="noConversion"/>
  </si>
  <si>
    <t xml:space="preserve">    焦炭</t>
    <phoneticPr fontId="3" type="noConversion"/>
  </si>
  <si>
    <t xml:space="preserve">  焦炉煤气</t>
    <phoneticPr fontId="3" type="noConversion"/>
  </si>
  <si>
    <t xml:space="preserve">  其他煤气</t>
    <phoneticPr fontId="3" type="noConversion"/>
  </si>
  <si>
    <t>其他焦化产品</t>
    <phoneticPr fontId="3" type="noConversion"/>
  </si>
  <si>
    <t xml:space="preserve">  油品合计</t>
    <phoneticPr fontId="3" type="noConversion"/>
  </si>
  <si>
    <t xml:space="preserve">    Other</t>
    <phoneticPr fontId="3" type="noConversion"/>
  </si>
  <si>
    <t xml:space="preserve">    Other</t>
    <phoneticPr fontId="3" type="noConversion"/>
  </si>
  <si>
    <t xml:space="preserve">    Coal</t>
    <phoneticPr fontId="3" type="noConversion"/>
  </si>
  <si>
    <t xml:space="preserve">    Coal</t>
    <phoneticPr fontId="3" type="noConversion"/>
  </si>
  <si>
    <t xml:space="preserve">    Raw</t>
    <phoneticPr fontId="3" type="noConversion"/>
  </si>
  <si>
    <t xml:space="preserve">  Cleaned</t>
    <phoneticPr fontId="3" type="noConversion"/>
  </si>
  <si>
    <t>Other Washed</t>
    <phoneticPr fontId="3" type="noConversion"/>
  </si>
  <si>
    <t xml:space="preserve">  Briquettes</t>
    <phoneticPr fontId="3" type="noConversion"/>
  </si>
  <si>
    <t xml:space="preserve">    Coke</t>
    <phoneticPr fontId="3" type="noConversion"/>
  </si>
  <si>
    <t xml:space="preserve">  Coke Oven</t>
    <phoneticPr fontId="3" type="noConversion"/>
  </si>
  <si>
    <t>Other Coking</t>
    <phoneticPr fontId="3" type="noConversion"/>
  </si>
  <si>
    <t xml:space="preserve">  Petroleum</t>
    <phoneticPr fontId="3" type="noConversion"/>
  </si>
  <si>
    <t xml:space="preserve">    项目Item</t>
    <phoneticPr fontId="3" type="noConversion"/>
  </si>
  <si>
    <t>(发电煤耗计算法)</t>
    <phoneticPr fontId="3" type="noConversion"/>
  </si>
  <si>
    <t>(电热当量计算法)</t>
    <phoneticPr fontId="3" type="noConversion"/>
  </si>
  <si>
    <t xml:space="preserve">    Crude Oil</t>
    <phoneticPr fontId="3" type="noConversion"/>
  </si>
  <si>
    <t xml:space="preserve">    Gasoline</t>
    <phoneticPr fontId="3" type="noConversion"/>
  </si>
  <si>
    <t xml:space="preserve">  Kerosene</t>
    <phoneticPr fontId="3" type="noConversion"/>
  </si>
  <si>
    <t xml:space="preserve">  Diesel Oil</t>
    <phoneticPr fontId="3" type="noConversion"/>
  </si>
  <si>
    <t xml:space="preserve">  Fuel Oil</t>
    <phoneticPr fontId="3" type="noConversion"/>
  </si>
  <si>
    <t xml:space="preserve">    PLG</t>
    <phoneticPr fontId="3" type="noConversion"/>
  </si>
  <si>
    <t xml:space="preserve">  Refinery</t>
    <phoneticPr fontId="3" type="noConversion"/>
  </si>
  <si>
    <t>Natural Gas</t>
    <phoneticPr fontId="3" type="noConversion"/>
  </si>
  <si>
    <t xml:space="preserve">    Heat</t>
    <phoneticPr fontId="3" type="noConversion"/>
  </si>
  <si>
    <t xml:space="preserve">  Electricity</t>
    <phoneticPr fontId="3" type="noConversion"/>
  </si>
  <si>
    <t xml:space="preserve">    Total</t>
    <phoneticPr fontId="3" type="noConversion"/>
  </si>
  <si>
    <t xml:space="preserve">    Gas</t>
    <phoneticPr fontId="3" type="noConversion"/>
  </si>
  <si>
    <t xml:space="preserve">  Products</t>
    <phoneticPr fontId="3" type="noConversion"/>
  </si>
  <si>
    <t xml:space="preserve">  Products</t>
    <phoneticPr fontId="3" type="noConversion"/>
  </si>
  <si>
    <t xml:space="preserve">    Energy</t>
    <phoneticPr fontId="3" type="noConversion"/>
  </si>
  <si>
    <t xml:space="preserve">  (coal equivalent</t>
    <phoneticPr fontId="3" type="noConversion"/>
  </si>
  <si>
    <t xml:space="preserve">  (calorific value</t>
    <phoneticPr fontId="3" type="noConversion"/>
  </si>
  <si>
    <t>一．可供本地区消费的能源量</t>
    <phoneticPr fontId="3" type="noConversion"/>
  </si>
  <si>
    <t>Total Primary Energy Supply</t>
    <phoneticPr fontId="3" type="noConversion"/>
  </si>
  <si>
    <t>Total Primary Energy Supply</t>
    <phoneticPr fontId="3" type="noConversion"/>
  </si>
  <si>
    <t xml:space="preserve">    42985．39</t>
    <phoneticPr fontId="3" type="noConversion"/>
  </si>
  <si>
    <t xml:space="preserve">    -850．89</t>
    <phoneticPr fontId="3" type="noConversion"/>
  </si>
  <si>
    <t xml:space="preserve">    93．49</t>
    <phoneticPr fontId="3" type="noConversion"/>
  </si>
  <si>
    <t xml:space="preserve">  -171．37</t>
    <phoneticPr fontId="3" type="noConversion"/>
  </si>
  <si>
    <t xml:space="preserve">    3528．42</t>
    <phoneticPr fontId="3" type="noConversion"/>
  </si>
  <si>
    <t xml:space="preserve">    1062．01</t>
    <phoneticPr fontId="3" type="noConversion"/>
  </si>
  <si>
    <t xml:space="preserve">  0．00</t>
    <phoneticPr fontId="3" type="noConversion"/>
  </si>
  <si>
    <t xml:space="preserve">    -9．23</t>
    <phoneticPr fontId="3" type="noConversion"/>
  </si>
  <si>
    <t xml:space="preserve">  6164．68</t>
    <phoneticPr fontId="3" type="noConversion"/>
  </si>
  <si>
    <t xml:space="preserve">  0．00</t>
    <phoneticPr fontId="3" type="noConversion"/>
  </si>
  <si>
    <t xml:space="preserve">  5490．45</t>
    <phoneticPr fontId="3" type="noConversion"/>
  </si>
  <si>
    <t xml:space="preserve">  856．62</t>
    <phoneticPr fontId="3" type="noConversion"/>
  </si>
  <si>
    <t xml:space="preserve">  1．一次能源生产量</t>
    <phoneticPr fontId="3" type="noConversion"/>
  </si>
  <si>
    <t xml:space="preserve"> Indigenous Production</t>
    <phoneticPr fontId="3" type="noConversion"/>
  </si>
  <si>
    <t xml:space="preserve">    25908．08</t>
    <phoneticPr fontId="3" type="noConversion"/>
  </si>
  <si>
    <t xml:space="preserve">  6559．56</t>
    <phoneticPr fontId="3" type="noConversion"/>
  </si>
  <si>
    <t xml:space="preserve">  5566．44</t>
    <phoneticPr fontId="3" type="noConversion"/>
  </si>
  <si>
    <t xml:space="preserve">    calculation)</t>
    <phoneticPr fontId="3" type="noConversion"/>
  </si>
  <si>
    <t xml:space="preserve">    水电</t>
    <phoneticPr fontId="3" type="noConversion"/>
  </si>
  <si>
    <t xml:space="preserve">  Hydro Power</t>
    <phoneticPr fontId="3" type="noConversion"/>
  </si>
  <si>
    <t xml:space="preserve">  4879．34</t>
    <phoneticPr fontId="3" type="noConversion"/>
  </si>
  <si>
    <t xml:space="preserve">    223212．66</t>
    <phoneticPr fontId="3" type="noConversion"/>
  </si>
  <si>
    <t xml:space="preserve">    212995．66</t>
    <phoneticPr fontId="3" type="noConversion"/>
  </si>
  <si>
    <t xml:space="preserve">  153213．55</t>
    <phoneticPr fontId="3" type="noConversion"/>
  </si>
  <si>
    <t xml:space="preserve">  153058．51</t>
    <phoneticPr fontId="3" type="noConversion"/>
  </si>
  <si>
    <t xml:space="preserve">    154．55</t>
    <phoneticPr fontId="3" type="noConversion"/>
  </si>
  <si>
    <t xml:space="preserve">    2．32</t>
    <phoneticPr fontId="3" type="noConversion"/>
  </si>
  <si>
    <t xml:space="preserve">    -1．82</t>
    <phoneticPr fontId="3" type="noConversion"/>
  </si>
  <si>
    <t xml:space="preserve">  -1386．44</t>
    <phoneticPr fontId="3" type="noConversion"/>
  </si>
  <si>
    <t xml:space="preserve">    1983．44</t>
    <phoneticPr fontId="3" type="noConversion"/>
  </si>
  <si>
    <t xml:space="preserve">    35．53</t>
    <phoneticPr fontId="3" type="noConversion"/>
  </si>
  <si>
    <t xml:space="preserve">    46637．83</t>
    <phoneticPr fontId="3" type="noConversion"/>
  </si>
  <si>
    <t xml:space="preserve">    核电</t>
    <phoneticPr fontId="3" type="noConversion"/>
  </si>
  <si>
    <t xml:space="preserve">  Nuclear Power</t>
    <phoneticPr fontId="3" type="noConversion"/>
  </si>
  <si>
    <t xml:space="preserve">    652．45</t>
    <phoneticPr fontId="3" type="noConversion"/>
  </si>
  <si>
    <t xml:space="preserve">    205876．28</t>
    <phoneticPr fontId="3" type="noConversion"/>
  </si>
  <si>
    <t xml:space="preserve">    195517．87</t>
    <phoneticPr fontId="3" type="noConversion"/>
  </si>
  <si>
    <t xml:space="preserve">  157483．80</t>
    <phoneticPr fontId="3" type="noConversion"/>
  </si>
  <si>
    <t xml:space="preserve">  2．回收能</t>
    <phoneticPr fontId="3" type="noConversion"/>
  </si>
  <si>
    <t xml:space="preserve">  2．回收能</t>
    <phoneticPr fontId="3" type="noConversion"/>
  </si>
  <si>
    <t xml:space="preserve"> Recovery of Energy</t>
    <phoneticPr fontId="3" type="noConversion"/>
  </si>
  <si>
    <t xml:space="preserve">    13959．15</t>
    <phoneticPr fontId="3" type="noConversion"/>
  </si>
  <si>
    <t xml:space="preserve">    4879．34</t>
    <phoneticPr fontId="3" type="noConversion"/>
  </si>
  <si>
    <t xml:space="preserve">  3．进口量</t>
    <phoneticPr fontId="3" type="noConversion"/>
  </si>
  <si>
    <t xml:space="preserve"> Import</t>
    <phoneticPr fontId="3" type="noConversion"/>
  </si>
  <si>
    <t xml:space="preserve">    18117．13</t>
    <phoneticPr fontId="3" type="noConversion"/>
  </si>
  <si>
    <t xml:space="preserve">    0．01</t>
    <phoneticPr fontId="3" type="noConversion"/>
  </si>
  <si>
    <t xml:space="preserve">  483．12</t>
    <phoneticPr fontId="3" type="noConversion"/>
  </si>
  <si>
    <t xml:space="preserve">    77．58</t>
    <phoneticPr fontId="3" type="noConversion"/>
  </si>
  <si>
    <t xml:space="preserve">    3726．69</t>
    <phoneticPr fontId="3" type="noConversion"/>
  </si>
  <si>
    <t xml:space="preserve">    1057．72</t>
    <phoneticPr fontId="3" type="noConversion"/>
  </si>
  <si>
    <t xml:space="preserve">    581．16</t>
    <phoneticPr fontId="3" type="noConversion"/>
  </si>
  <si>
    <t xml:space="preserve">    61．59</t>
    <phoneticPr fontId="3" type="noConversion"/>
  </si>
  <si>
    <t xml:space="preserve">    1866．58</t>
    <phoneticPr fontId="3" type="noConversion"/>
  </si>
  <si>
    <t xml:space="preserve">  4．我轮、机在外国加油量</t>
    <phoneticPr fontId="3" type="noConversion"/>
  </si>
  <si>
    <t xml:space="preserve"> China Airplanes&amp;ships Refueling in Ab．road</t>
    <phoneticPr fontId="3" type="noConversion"/>
  </si>
  <si>
    <t xml:space="preserve">  217．47</t>
    <phoneticPr fontId="3" type="noConversion"/>
  </si>
  <si>
    <t xml:space="preserve">    11．32</t>
    <phoneticPr fontId="3" type="noConversion"/>
  </si>
  <si>
    <t xml:space="preserve">  393．25</t>
    <phoneticPr fontId="3" type="noConversion"/>
  </si>
  <si>
    <t xml:space="preserve">    2840．06</t>
    <phoneticPr fontId="3" type="noConversion"/>
  </si>
  <si>
    <t xml:space="preserve">  5．出口量(-)</t>
    <phoneticPr fontId="3" type="noConversion"/>
  </si>
  <si>
    <t xml:space="preserve"> Export(-)</t>
    <phoneticPr fontId="3" type="noConversion"/>
  </si>
  <si>
    <t xml:space="preserve">    -1152．42</t>
    <phoneticPr fontId="3" type="noConversion"/>
  </si>
  <si>
    <t xml:space="preserve">    -823．48</t>
    <phoneticPr fontId="3" type="noConversion"/>
  </si>
  <si>
    <t>-395．31</t>
    <phoneticPr fontId="3" type="noConversion"/>
  </si>
  <si>
    <t xml:space="preserve">    -215．13</t>
    <phoneticPr fontId="3" type="noConversion"/>
  </si>
  <si>
    <t xml:space="preserve">  -328．55</t>
    <phoneticPr fontId="3" type="noConversion"/>
  </si>
  <si>
    <t xml:space="preserve">    -4．58</t>
    <phoneticPr fontId="3" type="noConversion"/>
  </si>
  <si>
    <t>-620．00</t>
    <phoneticPr fontId="3" type="noConversion"/>
  </si>
  <si>
    <t xml:space="preserve">  -394．88</t>
    <phoneticPr fontId="3" type="noConversion"/>
  </si>
  <si>
    <t xml:space="preserve">    -137．57</t>
    <phoneticPr fontId="3" type="noConversion"/>
  </si>
  <si>
    <t xml:space="preserve">    26330．02</t>
    <phoneticPr fontId="3" type="noConversion"/>
  </si>
  <si>
    <t xml:space="preserve">    26215．42</t>
    <phoneticPr fontId="3" type="noConversion"/>
  </si>
  <si>
    <t xml:space="preserve">    1993．84</t>
    <phoneticPr fontId="3" type="noConversion"/>
  </si>
  <si>
    <t xml:space="preserve">    1343．48</t>
    <phoneticPr fontId="3" type="noConversion"/>
  </si>
  <si>
    <t xml:space="preserve">    647．51</t>
    <phoneticPr fontId="3" type="noConversion"/>
  </si>
  <si>
    <t xml:space="preserve">    2．85</t>
    <phoneticPr fontId="3" type="noConversion"/>
  </si>
  <si>
    <t xml:space="preserve">    0．52</t>
    <phoneticPr fontId="3" type="noConversion"/>
  </si>
  <si>
    <t xml:space="preserve">    116．06</t>
    <phoneticPr fontId="3" type="noConversion"/>
  </si>
  <si>
    <t xml:space="preserve">    24043．40</t>
    <phoneticPr fontId="3" type="noConversion"/>
  </si>
  <si>
    <t xml:space="preserve">  6．外轮、机在我国加油量(-)</t>
    <phoneticPr fontId="3" type="noConversion"/>
  </si>
  <si>
    <t>Foreign Airplanes&amp;ships Refueling in China</t>
    <phoneticPr fontId="3" type="noConversion"/>
  </si>
  <si>
    <t>-263．23</t>
    <phoneticPr fontId="3" type="noConversion"/>
  </si>
  <si>
    <t xml:space="preserve">    -33．95</t>
    <phoneticPr fontId="3" type="noConversion"/>
  </si>
  <si>
    <t xml:space="preserve">  -282．29</t>
    <phoneticPr fontId="3" type="noConversion"/>
  </si>
  <si>
    <t xml:space="preserve">  4．我轮、机在外国加油量</t>
    <phoneticPr fontId="3" type="noConversion"/>
  </si>
  <si>
    <t xml:space="preserve"> China Airplanes&amp;ships Refueling in Abroad</t>
    <phoneticPr fontId="3" type="noConversion"/>
  </si>
  <si>
    <t xml:space="preserve">    622．05</t>
    <phoneticPr fontId="3" type="noConversion"/>
  </si>
  <si>
    <t xml:space="preserve">  7．库存增(-)、减(+)量</t>
    <phoneticPr fontId="3" type="noConversion"/>
  </si>
  <si>
    <t xml:space="preserve"> Stock Change</t>
    <phoneticPr fontId="3" type="noConversion"/>
  </si>
  <si>
    <t xml:space="preserve">    112．60</t>
    <phoneticPr fontId="3" type="noConversion"/>
  </si>
  <si>
    <t xml:space="preserve">    -27．41</t>
    <phoneticPr fontId="3" type="noConversion"/>
  </si>
  <si>
    <t xml:space="preserve">    51．44</t>
    <phoneticPr fontId="3" type="noConversion"/>
  </si>
  <si>
    <t xml:space="preserve">    -11．19</t>
    <phoneticPr fontId="3" type="noConversion"/>
  </si>
  <si>
    <t xml:space="preserve">    19．33</t>
    <phoneticPr fontId="3" type="noConversion"/>
  </si>
  <si>
    <t xml:space="preserve">    8．87</t>
    <phoneticPr fontId="3" type="noConversion"/>
  </si>
  <si>
    <t xml:space="preserve">    29．61</t>
    <phoneticPr fontId="3" type="noConversion"/>
  </si>
  <si>
    <t xml:space="preserve">    -10868．39</t>
    <phoneticPr fontId="3" type="noConversion"/>
  </si>
  <si>
    <t xml:space="preserve">    -10612．38</t>
    <phoneticPr fontId="3" type="noConversion"/>
  </si>
  <si>
    <t xml:space="preserve">  -5220．04</t>
    <phoneticPr fontId="3" type="noConversion"/>
  </si>
  <si>
    <t xml:space="preserve">  -4742．62</t>
    <phoneticPr fontId="3" type="noConversion"/>
  </si>
  <si>
    <t xml:space="preserve">    -473．38</t>
    <phoneticPr fontId="3" type="noConversion"/>
  </si>
  <si>
    <t xml:space="preserve">    -1．07</t>
    <phoneticPr fontId="3" type="noConversion"/>
  </si>
  <si>
    <t xml:space="preserve">    -2．98</t>
    <phoneticPr fontId="3" type="noConversion"/>
  </si>
  <si>
    <t xml:space="preserve">  -1239．90</t>
    <phoneticPr fontId="3" type="noConversion"/>
  </si>
  <si>
    <t xml:space="preserve">    -80．53</t>
    <phoneticPr fontId="3" type="noConversion"/>
  </si>
  <si>
    <t xml:space="preserve">  -3539．46</t>
    <phoneticPr fontId="3" type="noConversion"/>
  </si>
  <si>
    <t>二．加工转换投入(-)产出(+)量</t>
    <phoneticPr fontId="3" type="noConversion"/>
  </si>
  <si>
    <t>二．加工转换投入(-)产出(+)量</t>
    <phoneticPr fontId="3" type="noConversion"/>
  </si>
  <si>
    <t>Input(-)&amp;Output(+)of Transformation</t>
    <phoneticPr fontId="3" type="noConversion"/>
  </si>
  <si>
    <t xml:space="preserve">  -41518．14</t>
    <phoneticPr fontId="3" type="noConversion"/>
  </si>
  <si>
    <t xml:space="preserve">    7992．94</t>
    <phoneticPr fontId="3" type="noConversion"/>
  </si>
  <si>
    <t xml:space="preserve"> 1480．93</t>
    <phoneticPr fontId="3" type="noConversion"/>
  </si>
  <si>
    <t xml:space="preserve">    15625．14</t>
    <phoneticPr fontId="3" type="noConversion"/>
  </si>
  <si>
    <t xml:space="preserve">  678．91</t>
    <phoneticPr fontId="3" type="noConversion"/>
  </si>
  <si>
    <t xml:space="preserve">  2450．45</t>
    <phoneticPr fontId="3" type="noConversion"/>
  </si>
  <si>
    <t xml:space="preserve">  1247．02</t>
    <phoneticPr fontId="3" type="noConversion"/>
  </si>
  <si>
    <t xml:space="preserve">  7879．32</t>
    <phoneticPr fontId="3" type="noConversion"/>
  </si>
  <si>
    <t xml:space="preserve">  -783．90</t>
    <phoneticPr fontId="3" type="noConversion"/>
  </si>
  <si>
    <t xml:space="preserve">  7805．31</t>
    <phoneticPr fontId="3" type="noConversion"/>
  </si>
  <si>
    <t xml:space="preserve">    25161．76</t>
    <phoneticPr fontId="3" type="noConversion"/>
  </si>
  <si>
    <t>-333．70</t>
    <phoneticPr fontId="3" type="noConversion"/>
  </si>
  <si>
    <t xml:space="preserve">    -579．48</t>
    <phoneticPr fontId="3" type="noConversion"/>
  </si>
  <si>
    <t xml:space="preserve">  1．火力发电</t>
    <phoneticPr fontId="3" type="noConversion"/>
  </si>
  <si>
    <t xml:space="preserve">  1．火力发电</t>
    <phoneticPr fontId="3" type="noConversion"/>
  </si>
  <si>
    <t xml:space="preserve"> Thermal Power</t>
    <phoneticPr fontId="3" type="noConversion"/>
  </si>
  <si>
    <t xml:space="preserve">    -30．40</t>
    <phoneticPr fontId="3" type="noConversion"/>
  </si>
  <si>
    <t xml:space="preserve">    -1．03</t>
    <phoneticPr fontId="3" type="noConversion"/>
  </si>
  <si>
    <t xml:space="preserve">    -534．37</t>
    <phoneticPr fontId="3" type="noConversion"/>
  </si>
  <si>
    <t>-1580．12</t>
    <phoneticPr fontId="3" type="noConversion"/>
  </si>
  <si>
    <t xml:space="preserve">    -0．21</t>
    <phoneticPr fontId="3" type="noConversion"/>
  </si>
  <si>
    <t xml:space="preserve">  -57．37</t>
    <phoneticPr fontId="3" type="noConversion"/>
  </si>
  <si>
    <t xml:space="preserve">  -92．56</t>
    <phoneticPr fontId="3" type="noConversion"/>
  </si>
  <si>
    <t xml:space="preserve">  -419．22</t>
    <phoneticPr fontId="3" type="noConversion"/>
  </si>
  <si>
    <t>-244．02</t>
    <phoneticPr fontId="3" type="noConversion"/>
  </si>
  <si>
    <t xml:space="preserve">    -1007．82</t>
    <phoneticPr fontId="3" type="noConversion"/>
  </si>
  <si>
    <t xml:space="preserve">    -1007．87</t>
    <phoneticPr fontId="3" type="noConversion"/>
  </si>
  <si>
    <t xml:space="preserve">  -1044．06</t>
    <phoneticPr fontId="3" type="noConversion"/>
  </si>
  <si>
    <t xml:space="preserve">  -1026．16</t>
    <phoneticPr fontId="3" type="noConversion"/>
  </si>
  <si>
    <t xml:space="preserve">    -19．59</t>
    <phoneticPr fontId="3" type="noConversion"/>
  </si>
  <si>
    <t xml:space="preserve">    0．54</t>
    <phoneticPr fontId="3" type="noConversion"/>
  </si>
  <si>
    <t xml:space="preserve">    1．15</t>
    <phoneticPr fontId="3" type="noConversion"/>
  </si>
  <si>
    <t xml:space="preserve">    -147．06</t>
    <phoneticPr fontId="3" type="noConversion"/>
  </si>
  <si>
    <t xml:space="preserve">    183．24</t>
    <phoneticPr fontId="3" type="noConversion"/>
  </si>
  <si>
    <t xml:space="preserve">  2．供热</t>
    <phoneticPr fontId="3" type="noConversion"/>
  </si>
  <si>
    <t xml:space="preserve"> Heating Supply</t>
    <phoneticPr fontId="3" type="noConversion"/>
  </si>
  <si>
    <t xml:space="preserve">    -0．47</t>
    <phoneticPr fontId="3" type="noConversion"/>
  </si>
  <si>
    <t xml:space="preserve">    -0．15</t>
    <phoneticPr fontId="3" type="noConversion"/>
  </si>
  <si>
    <t xml:space="preserve">  -245．33</t>
    <phoneticPr fontId="3" type="noConversion"/>
  </si>
  <si>
    <t xml:space="preserve">    -5．42</t>
    <phoneticPr fontId="3" type="noConversion"/>
  </si>
  <si>
    <t>-130．82</t>
    <phoneticPr fontId="3" type="noConversion"/>
  </si>
  <si>
    <t xml:space="preserve">  -195．36</t>
    <phoneticPr fontId="3" type="noConversion"/>
  </si>
  <si>
    <t xml:space="preserve">  -308．16</t>
    <phoneticPr fontId="3" type="noConversion"/>
  </si>
  <si>
    <t xml:space="preserve">  -54．16</t>
    <phoneticPr fontId="3" type="noConversion"/>
  </si>
  <si>
    <t xml:space="preserve"> Input(-)&amp;Output(+)of Transformation</t>
    <phoneticPr fontId="3" type="noConversion"/>
  </si>
  <si>
    <t xml:space="preserve">    -3719．60</t>
    <phoneticPr fontId="3" type="noConversion"/>
  </si>
  <si>
    <t xml:space="preserve">    -53449．08</t>
    <phoneticPr fontId="3" type="noConversion"/>
  </si>
  <si>
    <t>-107737．13</t>
    <phoneticPr fontId="3" type="noConversion"/>
  </si>
  <si>
    <t xml:space="preserve">  -112929．26</t>
    <phoneticPr fontId="3" type="noConversion"/>
  </si>
  <si>
    <t xml:space="preserve">    1451．25</t>
    <phoneticPr fontId="3" type="noConversion"/>
  </si>
  <si>
    <t xml:space="preserve">    3050．26</t>
    <phoneticPr fontId="3" type="noConversion"/>
  </si>
  <si>
    <t xml:space="preserve">    690．63</t>
    <phoneticPr fontId="3" type="noConversion"/>
  </si>
  <si>
    <t xml:space="preserve">    23549．87</t>
    <phoneticPr fontId="3" type="noConversion"/>
  </si>
  <si>
    <t xml:space="preserve">    2615．72</t>
    <phoneticPr fontId="3" type="noConversion"/>
  </si>
  <si>
    <t xml:space="preserve">    21．52</t>
    <phoneticPr fontId="3" type="noConversion"/>
  </si>
  <si>
    <t xml:space="preserve">    414．90</t>
    <phoneticPr fontId="3" type="noConversion"/>
  </si>
  <si>
    <t xml:space="preserve">    -4163．43</t>
    <phoneticPr fontId="3" type="noConversion"/>
  </si>
  <si>
    <t xml:space="preserve">  3．洗选煤</t>
    <phoneticPr fontId="3" type="noConversion"/>
  </si>
  <si>
    <t xml:space="preserve"> Coal Washing</t>
    <phoneticPr fontId="3" type="noConversion"/>
  </si>
  <si>
    <t xml:space="preserve"> Thermal Power</t>
    <phoneticPr fontId="3" type="noConversion"/>
  </si>
  <si>
    <t xml:space="preserve">    -46822．74</t>
    <phoneticPr fontId="3" type="noConversion"/>
  </si>
  <si>
    <t xml:space="preserve">  -68428．79</t>
    <phoneticPr fontId="3" type="noConversion"/>
  </si>
  <si>
    <t xml:space="preserve">  -67372．22</t>
    <phoneticPr fontId="3" type="noConversion"/>
  </si>
  <si>
    <t xml:space="preserve">    -75．51</t>
    <phoneticPr fontId="3" type="noConversion"/>
  </si>
  <si>
    <t xml:space="preserve">    -981．07</t>
    <phoneticPr fontId="3" type="noConversion"/>
  </si>
  <si>
    <t xml:space="preserve">    -220．10</t>
    <phoneticPr fontId="3" type="noConversion"/>
  </si>
  <si>
    <t xml:space="preserve">    -376．31</t>
    <phoneticPr fontId="3" type="noConversion"/>
  </si>
  <si>
    <t xml:space="preserve">    -2296．06</t>
    <phoneticPr fontId="3" type="noConversion"/>
  </si>
  <si>
    <t xml:space="preserve">  4．炼焦</t>
    <phoneticPr fontId="3" type="noConversion"/>
  </si>
  <si>
    <t xml:space="preserve"> Coking</t>
    <phoneticPr fontId="3" type="noConversion"/>
  </si>
  <si>
    <t xml:space="preserve">    -2906．74</t>
    <phoneticPr fontId="3" type="noConversion"/>
  </si>
  <si>
    <t xml:space="preserve">  -9443．61</t>
    <phoneticPr fontId="3" type="noConversion"/>
  </si>
  <si>
    <t xml:space="preserve">    -9326．04</t>
    <phoneticPr fontId="3" type="noConversion"/>
  </si>
  <si>
    <t xml:space="preserve">    -6．03</t>
    <phoneticPr fontId="3" type="noConversion"/>
  </si>
  <si>
    <t xml:space="preserve">    -111．54</t>
    <phoneticPr fontId="3" type="noConversion"/>
  </si>
  <si>
    <t xml:space="preserve">    -103．82</t>
    <phoneticPr fontId="3" type="noConversion"/>
  </si>
  <si>
    <t xml:space="preserve">    -224．74</t>
    <phoneticPr fontId="3" type="noConversion"/>
  </si>
  <si>
    <t xml:space="preserve">    -577．55</t>
    <phoneticPr fontId="3" type="noConversion"/>
  </si>
  <si>
    <t xml:space="preserve">  5．炼油</t>
    <phoneticPr fontId="3" type="noConversion"/>
  </si>
  <si>
    <t xml:space="preserve"> Petroleum Refineries</t>
    <phoneticPr fontId="3" type="noConversion"/>
  </si>
  <si>
    <t xml:space="preserve">  -41487．27</t>
    <phoneticPr fontId="3" type="noConversion"/>
  </si>
  <si>
    <t xml:space="preserve">    7994．12</t>
    <phoneticPr fontId="3" type="noConversion"/>
  </si>
  <si>
    <t xml:space="preserve">    16159．52</t>
    <phoneticPr fontId="3" type="noConversion"/>
  </si>
  <si>
    <t xml:space="preserve">  2524．92</t>
    <phoneticPr fontId="3" type="noConversion"/>
  </si>
  <si>
    <t xml:space="preserve">  2456．08</t>
    <phoneticPr fontId="3" type="noConversion"/>
  </si>
  <si>
    <t xml:space="preserve"> 1435．21</t>
    <phoneticPr fontId="3" type="noConversion"/>
  </si>
  <si>
    <t xml:space="preserve">  8167．24</t>
    <phoneticPr fontId="3" type="noConversion"/>
  </si>
  <si>
    <t xml:space="preserve">  -35．52</t>
    <phoneticPr fontId="3" type="noConversion"/>
  </si>
  <si>
    <t xml:space="preserve">    -1302．64</t>
    <phoneticPr fontId="3" type="noConversion"/>
  </si>
  <si>
    <t xml:space="preserve">  -1302．64</t>
    <phoneticPr fontId="3" type="noConversion"/>
  </si>
  <si>
    <t xml:space="preserve">  -31410．63</t>
    <phoneticPr fontId="3" type="noConversion"/>
  </si>
  <si>
    <t xml:space="preserve">  25258．35</t>
    <phoneticPr fontId="3" type="noConversion"/>
  </si>
  <si>
    <t xml:space="preserve">    4849．64</t>
    <phoneticPr fontId="3" type="noConversion"/>
  </si>
  <si>
    <t xml:space="preserve">  6．制气</t>
    <phoneticPr fontId="3" type="noConversion"/>
  </si>
  <si>
    <t xml:space="preserve">  6．制气</t>
    <phoneticPr fontId="3" type="noConversion"/>
  </si>
  <si>
    <t xml:space="preserve"> Gas Works</t>
    <phoneticPr fontId="3" type="noConversion"/>
  </si>
  <si>
    <t xml:space="preserve">  -20．56</t>
    <phoneticPr fontId="3" type="noConversion"/>
  </si>
  <si>
    <t xml:space="preserve">    -56．53</t>
    <phoneticPr fontId="3" type="noConversion"/>
  </si>
  <si>
    <t xml:space="preserve">    -658．20</t>
    <phoneticPr fontId="3" type="noConversion"/>
  </si>
  <si>
    <t xml:space="preserve">  -27512．82</t>
    <phoneticPr fontId="3" type="noConversion"/>
  </si>
  <si>
    <t xml:space="preserve">  -4182．11</t>
    <phoneticPr fontId="3" type="noConversion"/>
  </si>
  <si>
    <t>-23296．82</t>
    <phoneticPr fontId="3" type="noConversion"/>
  </si>
  <si>
    <t xml:space="preserve">    -33．89</t>
    <phoneticPr fontId="3" type="noConversion"/>
  </si>
  <si>
    <t xml:space="preserve">    23469．11</t>
    <phoneticPr fontId="3" type="noConversion"/>
  </si>
  <si>
    <t xml:space="preserve">    2911．78</t>
    <phoneticPr fontId="3" type="noConversion"/>
  </si>
  <si>
    <t xml:space="preserve">    67．75</t>
    <phoneticPr fontId="3" type="noConversion"/>
  </si>
  <si>
    <t xml:space="preserve">    405．98</t>
    <phoneticPr fontId="3" type="noConversion"/>
  </si>
  <si>
    <t xml:space="preserve">    #焦炭再投入量(-)</t>
    <phoneticPr fontId="3" type="noConversion"/>
  </si>
  <si>
    <t xml:space="preserve">  Coke Input(-)</t>
    <phoneticPr fontId="3" type="noConversion"/>
  </si>
  <si>
    <t xml:space="preserve">    -1304．78</t>
    <phoneticPr fontId="3" type="noConversion"/>
  </si>
  <si>
    <t xml:space="preserve">  -1269．26</t>
    <phoneticPr fontId="3" type="noConversion"/>
  </si>
  <si>
    <t xml:space="preserve">  7．煤制品加工</t>
    <phoneticPr fontId="3" type="noConversion"/>
  </si>
  <si>
    <t>Briquettes</t>
    <phoneticPr fontId="3" type="noConversion"/>
  </si>
  <si>
    <t>Gas Works</t>
    <phoneticPr fontId="3" type="noConversion"/>
  </si>
  <si>
    <t xml:space="preserve">    -175．36</t>
    <phoneticPr fontId="3" type="noConversion"/>
  </si>
  <si>
    <t xml:space="preserve">    -175．36</t>
    <phoneticPr fontId="3" type="noConversion"/>
  </si>
  <si>
    <t xml:space="preserve">    -997．59</t>
    <phoneticPr fontId="3" type="noConversion"/>
  </si>
  <si>
    <t xml:space="preserve">  -560．47</t>
    <phoneticPr fontId="3" type="noConversion"/>
  </si>
  <si>
    <t xml:space="preserve">    -428．75</t>
    <phoneticPr fontId="3" type="noConversion"/>
  </si>
  <si>
    <t xml:space="preserve">    -8．37</t>
    <phoneticPr fontId="3" type="noConversion"/>
  </si>
  <si>
    <t xml:space="preserve">    302．15</t>
    <phoneticPr fontId="3" type="noConversion"/>
  </si>
  <si>
    <t xml:space="preserve">    27．86</t>
    <phoneticPr fontId="3" type="noConversion"/>
  </si>
  <si>
    <t xml:space="preserve">    554．82</t>
    <phoneticPr fontId="3" type="noConversion"/>
  </si>
  <si>
    <t xml:space="preserve">    14．47</t>
    <phoneticPr fontId="3" type="noConversion"/>
  </si>
  <si>
    <t xml:space="preserve">    -20．56</t>
    <phoneticPr fontId="3" type="noConversion"/>
  </si>
  <si>
    <t>三．损失量</t>
    <phoneticPr fontId="3" type="noConversion"/>
  </si>
  <si>
    <t>三．损失量</t>
    <phoneticPr fontId="3" type="noConversion"/>
  </si>
  <si>
    <t xml:space="preserve"> Loss</t>
    <phoneticPr fontId="3" type="noConversion"/>
  </si>
  <si>
    <t xml:space="preserve">    219．66</t>
    <phoneticPr fontId="3" type="noConversion"/>
  </si>
  <si>
    <t xml:space="preserve">    137．39</t>
    <phoneticPr fontId="3" type="noConversion"/>
  </si>
  <si>
    <t xml:space="preserve">  89．72</t>
    <phoneticPr fontId="3" type="noConversion"/>
  </si>
  <si>
    <t xml:space="preserve">  2097．25</t>
    <phoneticPr fontId="3" type="noConversion"/>
  </si>
  <si>
    <t xml:space="preserve">    -226．95</t>
    <phoneticPr fontId="3" type="noConversion"/>
  </si>
  <si>
    <t xml:space="preserve">    -221．40</t>
    <phoneticPr fontId="3" type="noConversion"/>
  </si>
  <si>
    <t xml:space="preserve">    -5．55</t>
    <phoneticPr fontId="3" type="noConversion"/>
  </si>
  <si>
    <t>四．终端消费量</t>
    <phoneticPr fontId="3" type="noConversion"/>
  </si>
  <si>
    <t xml:space="preserve"> Total Final Consumption</t>
    <phoneticPr fontId="3" type="noConversion"/>
  </si>
  <si>
    <t xml:space="preserve">    1243．40</t>
    <phoneticPr fontId="3" type="noConversion"/>
  </si>
  <si>
    <t xml:space="preserve">    7139．98</t>
    <phoneticPr fontId="3" type="noConversion"/>
  </si>
  <si>
    <t xml:space="preserve"> 1584．46</t>
    <phoneticPr fontId="3" type="noConversion"/>
  </si>
  <si>
    <t xml:space="preserve">    15453．59</t>
    <phoneticPr fontId="3" type="noConversion"/>
  </si>
  <si>
    <t xml:space="preserve">  4214．20</t>
    <phoneticPr fontId="3" type="noConversion"/>
  </si>
  <si>
    <t xml:space="preserve">  3498．12</t>
    <phoneticPr fontId="3" type="noConversion"/>
  </si>
  <si>
    <t xml:space="preserve"> 1243．53</t>
    <phoneticPr fontId="3" type="noConversion"/>
  </si>
  <si>
    <t xml:space="preserve">  7867．55</t>
    <phoneticPr fontId="3" type="noConversion"/>
  </si>
  <si>
    <t xml:space="preserve">  5298．25</t>
    <phoneticPr fontId="3" type="noConversion"/>
  </si>
  <si>
    <t xml:space="preserve"> 7715．44</t>
    <phoneticPr fontId="3" type="noConversion"/>
  </si>
  <si>
    <t xml:space="preserve"> 28554．40</t>
    <phoneticPr fontId="3" type="noConversion"/>
  </si>
  <si>
    <t xml:space="preserve">  522．51</t>
    <phoneticPr fontId="3" type="noConversion"/>
  </si>
  <si>
    <t xml:space="preserve">  522．51</t>
    <phoneticPr fontId="3" type="noConversion"/>
  </si>
  <si>
    <t xml:space="preserve">    -51．68</t>
    <phoneticPr fontId="3" type="noConversion"/>
  </si>
  <si>
    <t xml:space="preserve">    -77．79</t>
    <phoneticPr fontId="3" type="noConversion"/>
  </si>
  <si>
    <t xml:space="preserve">    -664．52</t>
    <phoneticPr fontId="3" type="noConversion"/>
  </si>
  <si>
    <t xml:space="preserve">  1．农、林、牧、渔、水利业</t>
    <phoneticPr fontId="3" type="noConversion"/>
  </si>
  <si>
    <t xml:space="preserve">  1．农、林、牧、渔、水利业</t>
    <phoneticPr fontId="3" type="noConversion"/>
  </si>
  <si>
    <t xml:space="preserve"> Farming，Forestry，Animal Husbandry，Fishery&amp;Water Conservancy</t>
    <phoneticPr fontId="3" type="noConversion"/>
  </si>
  <si>
    <t xml:space="preserve">    335．46</t>
    <phoneticPr fontId="3" type="noConversion"/>
  </si>
  <si>
    <t xml:space="preserve">    2．35</t>
    <phoneticPr fontId="3" type="noConversion"/>
  </si>
  <si>
    <t xml:space="preserve">    2677．63</t>
    <phoneticPr fontId="3" type="noConversion"/>
  </si>
  <si>
    <t xml:space="preserve">    0．94</t>
    <phoneticPr fontId="3" type="noConversion"/>
  </si>
  <si>
    <t xml:space="preserve">    8．55</t>
    <phoneticPr fontId="3" type="noConversion"/>
  </si>
  <si>
    <t xml:space="preserve">    2．61</t>
    <phoneticPr fontId="3" type="noConversion"/>
  </si>
  <si>
    <t xml:space="preserve">  1077．01</t>
    <phoneticPr fontId="3" type="noConversion"/>
  </si>
  <si>
    <t xml:space="preserve">    6483．00</t>
    <phoneticPr fontId="3" type="noConversion"/>
  </si>
  <si>
    <t xml:space="preserve">    2546．87</t>
    <phoneticPr fontId="3" type="noConversion"/>
  </si>
  <si>
    <t xml:space="preserve">    222．51</t>
    <phoneticPr fontId="3" type="noConversion"/>
  </si>
  <si>
    <t xml:space="preserve">  2．工业</t>
    <phoneticPr fontId="3" type="noConversion"/>
  </si>
  <si>
    <t xml:space="preserve">  2．工业</t>
    <phoneticPr fontId="3" type="noConversion"/>
  </si>
  <si>
    <t xml:space="preserve"> Industry</t>
    <phoneticPr fontId="3" type="noConversion"/>
  </si>
  <si>
    <t xml:space="preserve">    678．18</t>
    <phoneticPr fontId="3" type="noConversion"/>
  </si>
  <si>
    <t xml:space="preserve">    84．61</t>
    <phoneticPr fontId="3" type="noConversion"/>
  </si>
  <si>
    <t xml:space="preserve">    2512．81</t>
    <phoneticPr fontId="3" type="noConversion"/>
  </si>
  <si>
    <t xml:space="preserve">  2475．18</t>
    <phoneticPr fontId="3" type="noConversion"/>
  </si>
  <si>
    <t xml:space="preserve">  906．18</t>
    <phoneticPr fontId="3" type="noConversion"/>
  </si>
  <si>
    <t xml:space="preserve">  6657．80</t>
    <phoneticPr fontId="3" type="noConversion"/>
  </si>
  <si>
    <t xml:space="preserve">  3880．41</t>
    <phoneticPr fontId="3" type="noConversion"/>
  </si>
  <si>
    <t xml:space="preserve"> 5669．74</t>
    <phoneticPr fontId="3" type="noConversion"/>
  </si>
  <si>
    <t xml:space="preserve">  20616．75</t>
    <phoneticPr fontId="3" type="noConversion"/>
  </si>
  <si>
    <t>四．终端消费量</t>
    <phoneticPr fontId="3" type="noConversion"/>
  </si>
  <si>
    <t xml:space="preserve">    214479．39</t>
    <phoneticPr fontId="3" type="noConversion"/>
  </si>
  <si>
    <t xml:space="preserve">    158470．11</t>
    <phoneticPr fontId="3" type="noConversion"/>
  </si>
  <si>
    <t xml:space="preserve">    47264．51</t>
    <phoneticPr fontId="3" type="noConversion"/>
  </si>
  <si>
    <t xml:space="preserve">    41624．78</t>
    <phoneticPr fontId="3" type="noConversion"/>
  </si>
  <si>
    <t xml:space="preserve">    1860．67</t>
    <phoneticPr fontId="3" type="noConversion"/>
  </si>
  <si>
    <t xml:space="preserve">    3085．18</t>
    <phoneticPr fontId="3" type="noConversion"/>
  </si>
  <si>
    <t xml:space="preserve">    693．88</t>
    <phoneticPr fontId="3" type="noConversion"/>
  </si>
  <si>
    <t xml:space="preserve">    21810．22</t>
    <phoneticPr fontId="3" type="noConversion"/>
  </si>
  <si>
    <t xml:space="preserve">    2605．21</t>
    <phoneticPr fontId="3" type="noConversion"/>
  </si>
  <si>
    <t xml:space="preserve">    2004．96</t>
    <phoneticPr fontId="3" type="noConversion"/>
  </si>
  <si>
    <t xml:space="preserve">    449．78</t>
    <phoneticPr fontId="3" type="noConversion"/>
  </si>
  <si>
    <t xml:space="preserve">    42244．82</t>
    <phoneticPr fontId="3" type="noConversion"/>
  </si>
  <si>
    <t xml:space="preserve">     #用作原料、材料</t>
    <phoneticPr fontId="3" type="noConversion"/>
  </si>
  <si>
    <t xml:space="preserve">  Noe-Energy Use</t>
    <phoneticPr fontId="3" type="noConversion"/>
  </si>
  <si>
    <t xml:space="preserve">    165．37</t>
    <phoneticPr fontId="3" type="noConversion"/>
  </si>
  <si>
    <t xml:space="preserve">    21．77</t>
    <phoneticPr fontId="3" type="noConversion"/>
  </si>
  <si>
    <t xml:space="preserve">    9．87</t>
    <phoneticPr fontId="3" type="noConversion"/>
  </si>
  <si>
    <t xml:space="preserve">    47．49</t>
    <phoneticPr fontId="3" type="noConversion"/>
  </si>
  <si>
    <t xml:space="preserve">    119．96</t>
    <phoneticPr fontId="3" type="noConversion"/>
  </si>
  <si>
    <t xml:space="preserve">    98．86</t>
    <phoneticPr fontId="3" type="noConversion"/>
  </si>
  <si>
    <t xml:space="preserve">    10．69</t>
    <phoneticPr fontId="3" type="noConversion"/>
  </si>
  <si>
    <t xml:space="preserve">  3585．23</t>
    <phoneticPr fontId="3" type="noConversion"/>
  </si>
  <si>
    <t xml:space="preserve">  1166．14</t>
    <phoneticPr fontId="3" type="noConversion"/>
  </si>
  <si>
    <t xml:space="preserve">    50．03</t>
    <phoneticPr fontId="3" type="noConversion"/>
  </si>
  <si>
    <t xml:space="preserve">    7978．28</t>
    <phoneticPr fontId="3" type="noConversion"/>
  </si>
  <si>
    <t xml:space="preserve">    5973．13</t>
    <phoneticPr fontId="3" type="noConversion"/>
  </si>
  <si>
    <t xml:space="preserve">    1809．36</t>
    <phoneticPr fontId="3" type="noConversion"/>
  </si>
  <si>
    <t xml:space="preserve">    1796．02</t>
    <phoneticPr fontId="3" type="noConversion"/>
  </si>
  <si>
    <t xml:space="preserve">    13．34</t>
    <phoneticPr fontId="3" type="noConversion"/>
  </si>
  <si>
    <t xml:space="preserve">    59．22</t>
    <phoneticPr fontId="3" type="noConversion"/>
  </si>
  <si>
    <t xml:space="preserve">    3024．94</t>
    <phoneticPr fontId="3" type="noConversion"/>
  </si>
  <si>
    <t xml:space="preserve">  3．建筑业</t>
    <phoneticPr fontId="3" type="noConversion"/>
  </si>
  <si>
    <t xml:space="preserve"> Construction</t>
    <phoneticPr fontId="3" type="noConversion"/>
  </si>
  <si>
    <t xml:space="preserve"> Construction</t>
    <phoneticPr fontId="3" type="noConversion"/>
  </si>
  <si>
    <t xml:space="preserve">    253．29</t>
    <phoneticPr fontId="3" type="noConversion"/>
  </si>
  <si>
    <t xml:space="preserve">    563．37</t>
    <phoneticPr fontId="3" type="noConversion"/>
  </si>
  <si>
    <t xml:space="preserve">    20．26</t>
    <phoneticPr fontId="3" type="noConversion"/>
  </si>
  <si>
    <t xml:space="preserve">    10．83</t>
    <phoneticPr fontId="3" type="noConversion"/>
  </si>
  <si>
    <t xml:space="preserve">  1209．75</t>
    <phoneticPr fontId="3" type="noConversion"/>
  </si>
  <si>
    <t xml:space="preserve">    19．82</t>
    <phoneticPr fontId="3" type="noConversion"/>
  </si>
  <si>
    <t xml:space="preserve">    15．87</t>
    <phoneticPr fontId="3" type="noConversion"/>
  </si>
  <si>
    <t xml:space="preserve">    287．50</t>
    <phoneticPr fontId="3" type="noConversion"/>
  </si>
  <si>
    <t>Industry</t>
    <phoneticPr fontId="3" type="noConversion"/>
  </si>
  <si>
    <t xml:space="preserve">    149638．94</t>
    <phoneticPr fontId="3" type="noConversion"/>
  </si>
  <si>
    <t xml:space="preserve">    109162．43</t>
    <phoneticPr fontId="3" type="noConversion"/>
  </si>
  <si>
    <t xml:space="preserve">    36646．13</t>
    <phoneticPr fontId="3" type="noConversion"/>
  </si>
  <si>
    <t xml:space="preserve">  32172．75</t>
    <phoneticPr fontId="3" type="noConversion"/>
  </si>
  <si>
    <t xml:space="preserve">    1857．60</t>
    <phoneticPr fontId="3" type="noConversion"/>
  </si>
  <si>
    <t xml:space="preserve">    2528．01</t>
    <phoneticPr fontId="3" type="noConversion"/>
  </si>
  <si>
    <t xml:space="preserve">    87．78</t>
    <phoneticPr fontId="3" type="noConversion"/>
  </si>
  <si>
    <t xml:space="preserve">    21581．72</t>
    <phoneticPr fontId="3" type="noConversion"/>
  </si>
  <si>
    <t xml:space="preserve">    2295．95</t>
    <phoneticPr fontId="3" type="noConversion"/>
  </si>
  <si>
    <t xml:space="preserve">    1697．76</t>
    <phoneticPr fontId="3" type="noConversion"/>
  </si>
  <si>
    <t xml:space="preserve">  15801．68</t>
    <phoneticPr fontId="3" type="noConversion"/>
  </si>
  <si>
    <t xml:space="preserve">  4．交通运输、仓储及邮电通迅业</t>
    <phoneticPr fontId="3" type="noConversion"/>
  </si>
  <si>
    <t xml:space="preserve"> Transport，Storage，Postal&amp;Telecommunications Services</t>
    <phoneticPr fontId="3" type="noConversion"/>
  </si>
  <si>
    <t xml:space="preserve">    3634．43</t>
    <phoneticPr fontId="3" type="noConversion"/>
  </si>
  <si>
    <t xml:space="preserve">  1298．39</t>
    <phoneticPr fontId="3" type="noConversion"/>
  </si>
  <si>
    <t xml:space="preserve">    7313．78</t>
    <phoneticPr fontId="3" type="noConversion"/>
  </si>
  <si>
    <t xml:space="preserve">  1658．63</t>
    <phoneticPr fontId="3" type="noConversion"/>
  </si>
  <si>
    <t xml:space="preserve">    80．66</t>
    <phoneticPr fontId="3" type="noConversion"/>
  </si>
  <si>
    <t xml:space="preserve">    76．74</t>
    <phoneticPr fontId="3" type="noConversion"/>
  </si>
  <si>
    <t xml:space="preserve">    46．44</t>
    <phoneticPr fontId="3" type="noConversion"/>
  </si>
  <si>
    <t xml:space="preserve">    528．89</t>
    <phoneticPr fontId="3" type="noConversion"/>
  </si>
  <si>
    <t xml:space="preserve">     #用作原料．材料</t>
    <phoneticPr fontId="3" type="noConversion"/>
  </si>
  <si>
    <t xml:space="preserve">    8618．19</t>
    <phoneticPr fontId="3" type="noConversion"/>
  </si>
  <si>
    <t xml:space="preserve">    2341．62</t>
    <phoneticPr fontId="3" type="noConversion"/>
  </si>
  <si>
    <t xml:space="preserve">    2136．27</t>
    <phoneticPr fontId="3" type="noConversion"/>
  </si>
  <si>
    <t xml:space="preserve">    95．48</t>
    <phoneticPr fontId="3" type="noConversion"/>
  </si>
  <si>
    <t xml:space="preserve">    106．18</t>
    <phoneticPr fontId="3" type="noConversion"/>
  </si>
  <si>
    <t xml:space="preserve">    3．70</t>
    <phoneticPr fontId="3" type="noConversion"/>
  </si>
  <si>
    <t xml:space="preserve">    863．27</t>
    <phoneticPr fontId="3" type="noConversion"/>
  </si>
  <si>
    <t xml:space="preserve">    23．40</t>
    <phoneticPr fontId="3" type="noConversion"/>
  </si>
  <si>
    <t xml:space="preserve">    114．47</t>
    <phoneticPr fontId="3" type="noConversion"/>
  </si>
  <si>
    <t xml:space="preserve">    4059．25</t>
    <phoneticPr fontId="3" type="noConversion"/>
  </si>
  <si>
    <t xml:space="preserve">  5．批发和零售贸易业、餐饮业</t>
    <phoneticPr fontId="3" type="noConversion"/>
  </si>
  <si>
    <t xml:space="preserve"> Wholesale，Retail Trade and Catering Service</t>
    <phoneticPr fontId="3" type="noConversion"/>
  </si>
  <si>
    <t xml:space="preserve">    440．52</t>
    <phoneticPr fontId="3" type="noConversion"/>
  </si>
  <si>
    <t xml:space="preserve">    5．40</t>
    <phoneticPr fontId="3" type="noConversion"/>
  </si>
  <si>
    <t xml:space="preserve">    708．19</t>
    <phoneticPr fontId="3" type="noConversion"/>
  </si>
  <si>
    <t xml:space="preserve">    39．32</t>
    <phoneticPr fontId="3" type="noConversion"/>
  </si>
  <si>
    <t xml:space="preserve">  169．78</t>
    <phoneticPr fontId="3" type="noConversion"/>
  </si>
  <si>
    <t xml:space="preserve">    143．53</t>
    <phoneticPr fontId="3" type="noConversion"/>
  </si>
  <si>
    <t xml:space="preserve">    75．25</t>
    <phoneticPr fontId="3" type="noConversion"/>
  </si>
  <si>
    <t xml:space="preserve">    924．59</t>
    <phoneticPr fontId="3" type="noConversion"/>
  </si>
  <si>
    <t xml:space="preserve">    3411．07</t>
    <phoneticPr fontId="3" type="noConversion"/>
  </si>
  <si>
    <t xml:space="preserve">    2870．16</t>
    <phoneticPr fontId="3" type="noConversion"/>
  </si>
  <si>
    <t xml:space="preserve">    472．32</t>
    <phoneticPr fontId="3" type="noConversion"/>
  </si>
  <si>
    <t xml:space="preserve">    466．29</t>
    <phoneticPr fontId="3" type="noConversion"/>
  </si>
  <si>
    <t xml:space="preserve">    3．07</t>
    <phoneticPr fontId="3" type="noConversion"/>
  </si>
  <si>
    <t xml:space="preserve">    2．97</t>
    <phoneticPr fontId="3" type="noConversion"/>
  </si>
  <si>
    <t xml:space="preserve">    17．15</t>
    <phoneticPr fontId="3" type="noConversion"/>
  </si>
  <si>
    <t xml:space="preserve">    2057．50</t>
    <phoneticPr fontId="3" type="noConversion"/>
  </si>
  <si>
    <t xml:space="preserve">  6．生活消费</t>
    <phoneticPr fontId="3" type="noConversion"/>
  </si>
  <si>
    <t xml:space="preserve"> Residential Consumption</t>
    <phoneticPr fontId="3" type="noConversion"/>
  </si>
  <si>
    <t xml:space="preserve"> Residential Consumption</t>
    <phoneticPr fontId="3" type="noConversion"/>
  </si>
  <si>
    <t xml:space="preserve">    447．05</t>
    <phoneticPr fontId="3" type="noConversion"/>
  </si>
  <si>
    <t xml:space="preserve">    37．46</t>
    <phoneticPr fontId="3" type="noConversion"/>
  </si>
  <si>
    <t xml:space="preserve">    198．75</t>
    <phoneticPr fontId="3" type="noConversion"/>
  </si>
  <si>
    <t xml:space="preserve">  2277．86</t>
    <phoneticPr fontId="3" type="noConversion"/>
  </si>
  <si>
    <t xml:space="preserve">  1056．42</t>
    <phoneticPr fontId="3" type="noConversion"/>
  </si>
  <si>
    <t xml:space="preserve"> 1764．46</t>
    <phoneticPr fontId="3" type="noConversion"/>
  </si>
  <si>
    <t xml:space="preserve">    3471．69</t>
    <phoneticPr fontId="3" type="noConversion"/>
  </si>
  <si>
    <t xml:space="preserve">  4．交通运输．仓储及邮电通迅业</t>
    <phoneticPr fontId="3" type="noConversion"/>
  </si>
  <si>
    <t xml:space="preserve">    16279．32</t>
    <phoneticPr fontId="3" type="noConversion"/>
  </si>
  <si>
    <t xml:space="preserve">    15277．83</t>
    <phoneticPr fontId="3" type="noConversion"/>
  </si>
  <si>
    <t xml:space="preserve">    638．22</t>
    <phoneticPr fontId="3" type="noConversion"/>
  </si>
  <si>
    <t xml:space="preserve">    635．59</t>
    <phoneticPr fontId="3" type="noConversion"/>
  </si>
  <si>
    <t xml:space="preserve">    2．62</t>
    <phoneticPr fontId="3" type="noConversion"/>
  </si>
  <si>
    <t xml:space="preserve">    1．00</t>
    <phoneticPr fontId="3" type="noConversion"/>
  </si>
  <si>
    <t xml:space="preserve">    0．65</t>
    <phoneticPr fontId="3" type="noConversion"/>
  </si>
  <si>
    <t xml:space="preserve">  13985．90</t>
    <phoneticPr fontId="3" type="noConversion"/>
  </si>
  <si>
    <t xml:space="preserve">     城镇</t>
    <phoneticPr fontId="3" type="noConversion"/>
  </si>
  <si>
    <t xml:space="preserve">  Urban</t>
    <phoneticPr fontId="3" type="noConversion"/>
  </si>
  <si>
    <t xml:space="preserve">    352．54</t>
    <phoneticPr fontId="3" type="noConversion"/>
  </si>
  <si>
    <t xml:space="preserve">    2．74</t>
    <phoneticPr fontId="3" type="noConversion"/>
  </si>
  <si>
    <t xml:space="preserve">    146．39</t>
    <phoneticPr fontId="3" type="noConversion"/>
  </si>
  <si>
    <t xml:space="preserve">  1827．51</t>
    <phoneticPr fontId="3" type="noConversion"/>
  </si>
  <si>
    <t xml:space="preserve">  1052．43</t>
    <phoneticPr fontId="3" type="noConversion"/>
  </si>
  <si>
    <t xml:space="preserve"> 1764．46</t>
    <phoneticPr fontId="3" type="noConversion"/>
  </si>
  <si>
    <t xml:space="preserve">    2107．03</t>
    <phoneticPr fontId="3" type="noConversion"/>
  </si>
  <si>
    <t xml:space="preserve">  5．批发和零售贸易业．餐饮业</t>
    <phoneticPr fontId="3" type="noConversion"/>
  </si>
  <si>
    <t xml:space="preserve">    5031．12</t>
    <phoneticPr fontId="3" type="noConversion"/>
  </si>
  <si>
    <t xml:space="preserve">    3282．56</t>
    <phoneticPr fontId="3" type="noConversion"/>
  </si>
  <si>
    <t xml:space="preserve">    680．96</t>
    <phoneticPr fontId="3" type="noConversion"/>
  </si>
  <si>
    <t xml:space="preserve">    668．32</t>
    <phoneticPr fontId="3" type="noConversion"/>
  </si>
  <si>
    <t xml:space="preserve">    5．79</t>
    <phoneticPr fontId="3" type="noConversion"/>
  </si>
  <si>
    <t xml:space="preserve">    6．85</t>
    <phoneticPr fontId="3" type="noConversion"/>
  </si>
  <si>
    <t xml:space="preserve">    59．78</t>
    <phoneticPr fontId="3" type="noConversion"/>
  </si>
  <si>
    <t xml:space="preserve">    17．99</t>
    <phoneticPr fontId="3" type="noConversion"/>
  </si>
  <si>
    <t xml:space="preserve">    17．25</t>
    <phoneticPr fontId="3" type="noConversion"/>
  </si>
  <si>
    <t xml:space="preserve">    1363．20</t>
    <phoneticPr fontId="3" type="noConversion"/>
  </si>
  <si>
    <t xml:space="preserve">     乡村</t>
    <phoneticPr fontId="3" type="noConversion"/>
  </si>
  <si>
    <t xml:space="preserve">  Rural</t>
    <phoneticPr fontId="3" type="noConversion"/>
  </si>
  <si>
    <t xml:space="preserve">    94．51</t>
    <phoneticPr fontId="3" type="noConversion"/>
  </si>
  <si>
    <t xml:space="preserve">    34．73</t>
    <phoneticPr fontId="3" type="noConversion"/>
  </si>
  <si>
    <t xml:space="preserve">    52．37</t>
    <phoneticPr fontId="3" type="noConversion"/>
  </si>
  <si>
    <t xml:space="preserve">    450．35</t>
    <phoneticPr fontId="3" type="noConversion"/>
  </si>
  <si>
    <t xml:space="preserve">    3．99</t>
    <phoneticPr fontId="3" type="noConversion"/>
  </si>
  <si>
    <t xml:space="preserve">    1364．66</t>
    <phoneticPr fontId="3" type="noConversion"/>
  </si>
  <si>
    <t xml:space="preserve">    23449．51</t>
    <phoneticPr fontId="3" type="noConversion"/>
  </si>
  <si>
    <t xml:space="preserve">    16332．06</t>
    <phoneticPr fontId="3" type="noConversion"/>
  </si>
  <si>
    <t xml:space="preserve">    6433．30</t>
    <phoneticPr fontId="3" type="noConversion"/>
  </si>
  <si>
    <t xml:space="preserve">    5335．73</t>
    <phoneticPr fontId="3" type="noConversion"/>
  </si>
  <si>
    <t xml:space="preserve">    500．03</t>
    <phoneticPr fontId="3" type="noConversion"/>
  </si>
  <si>
    <t xml:space="preserve">    597．54</t>
    <phoneticPr fontId="3" type="noConversion"/>
  </si>
  <si>
    <t xml:space="preserve">    84．27</t>
    <phoneticPr fontId="3" type="noConversion"/>
  </si>
  <si>
    <t xml:space="preserve">    271．50</t>
    <phoneticPr fontId="3" type="noConversion"/>
  </si>
  <si>
    <t xml:space="preserve">    289．30</t>
    <phoneticPr fontId="3" type="noConversion"/>
  </si>
  <si>
    <t xml:space="preserve">    2961．13</t>
    <phoneticPr fontId="3" type="noConversion"/>
  </si>
  <si>
    <t xml:space="preserve">  7．其他</t>
    <phoneticPr fontId="3" type="noConversion"/>
  </si>
  <si>
    <t xml:space="preserve"> Other</t>
    <phoneticPr fontId="3" type="noConversion"/>
  </si>
  <si>
    <t xml:space="preserve"> Other</t>
    <phoneticPr fontId="3" type="noConversion"/>
  </si>
  <si>
    <t xml:space="preserve">    1351．04</t>
    <phoneticPr fontId="3" type="noConversion"/>
  </si>
  <si>
    <t xml:space="preserve">  156．25</t>
    <phoneticPr fontId="3" type="noConversion"/>
  </si>
  <si>
    <t xml:space="preserve">    1479．05</t>
    <phoneticPr fontId="3" type="noConversion"/>
  </si>
  <si>
    <t xml:space="preserve">    19．87</t>
    <phoneticPr fontId="3" type="noConversion"/>
  </si>
  <si>
    <t xml:space="preserve">  44．26</t>
    <phoneticPr fontId="3" type="noConversion"/>
  </si>
  <si>
    <t xml:space="preserve">    121．33</t>
    <phoneticPr fontId="3" type="noConversion"/>
  </si>
  <si>
    <t xml:space="preserve">  141．08</t>
    <phoneticPr fontId="3" type="noConversion"/>
  </si>
  <si>
    <t xml:space="preserve">    1647．98</t>
    <phoneticPr fontId="3" type="noConversion"/>
  </si>
  <si>
    <t xml:space="preserve">  Urban</t>
    <phoneticPr fontId="3" type="noConversion"/>
  </si>
  <si>
    <t xml:space="preserve">    14220．53</t>
    <phoneticPr fontId="3" type="noConversion"/>
  </si>
  <si>
    <t xml:space="preserve">    9642．53</t>
    <phoneticPr fontId="3" type="noConversion"/>
  </si>
  <si>
    <t xml:space="preserve">    1785．59</t>
    <phoneticPr fontId="3" type="noConversion"/>
  </si>
  <si>
    <t xml:space="preserve">    1285．88</t>
    <phoneticPr fontId="3" type="noConversion"/>
  </si>
  <si>
    <t xml:space="preserve">    189．94</t>
    <phoneticPr fontId="3" type="noConversion"/>
  </si>
  <si>
    <t xml:space="preserve">    309．76</t>
    <phoneticPr fontId="3" type="noConversion"/>
  </si>
  <si>
    <t xml:space="preserve">    46．57</t>
    <phoneticPr fontId="3" type="noConversion"/>
  </si>
  <si>
    <t xml:space="preserve">    285．77</t>
    <phoneticPr fontId="3" type="noConversion"/>
  </si>
  <si>
    <t xml:space="preserve">    2329．17</t>
    <phoneticPr fontId="3" type="noConversion"/>
  </si>
  <si>
    <t>五．平衡差额</t>
    <phoneticPr fontId="3" type="noConversion"/>
  </si>
  <si>
    <t xml:space="preserve"> Statistical Difference</t>
    <phoneticPr fontId="3" type="noConversion"/>
  </si>
  <si>
    <t xml:space="preserve">    4．19</t>
    <phoneticPr fontId="3" type="noConversion"/>
  </si>
  <si>
    <t xml:space="preserve">    2．07</t>
    <phoneticPr fontId="3" type="noConversion"/>
  </si>
  <si>
    <t xml:space="preserve">  -10．04</t>
    <phoneticPr fontId="3" type="noConversion"/>
  </si>
  <si>
    <t xml:space="preserve">    0．19</t>
    <phoneticPr fontId="3" type="noConversion"/>
  </si>
  <si>
    <t xml:space="preserve">    -6．86</t>
    <phoneticPr fontId="3" type="noConversion"/>
  </si>
  <si>
    <t xml:space="preserve">  11．50</t>
    <phoneticPr fontId="3" type="noConversion"/>
  </si>
  <si>
    <t xml:space="preserve">    3．49</t>
    <phoneticPr fontId="3" type="noConversion"/>
  </si>
  <si>
    <t xml:space="preserve">    2．54</t>
    <phoneticPr fontId="3" type="noConversion"/>
  </si>
  <si>
    <t xml:space="preserve">    -54．86</t>
    <phoneticPr fontId="3" type="noConversion"/>
  </si>
  <si>
    <t xml:space="preserve">    0．14</t>
    <phoneticPr fontId="3" type="noConversion"/>
  </si>
  <si>
    <t xml:space="preserve">    0．55</t>
    <phoneticPr fontId="3" type="noConversion"/>
  </si>
  <si>
    <t xml:space="preserve">    0．41</t>
    <phoneticPr fontId="3" type="noConversion"/>
  </si>
  <si>
    <t xml:space="preserve">    9228．98</t>
    <phoneticPr fontId="3" type="noConversion"/>
  </si>
  <si>
    <t xml:space="preserve">    6689．53</t>
    <phoneticPr fontId="3" type="noConversion"/>
  </si>
  <si>
    <t xml:space="preserve">    4647．71</t>
    <phoneticPr fontId="3" type="noConversion"/>
  </si>
  <si>
    <t xml:space="preserve">    4049．85</t>
    <phoneticPr fontId="3" type="noConversion"/>
  </si>
  <si>
    <t xml:space="preserve">    310．09</t>
    <phoneticPr fontId="3" type="noConversion"/>
  </si>
  <si>
    <t xml:space="preserve">    287．78</t>
    <phoneticPr fontId="3" type="noConversion"/>
  </si>
  <si>
    <t xml:space="preserve">    37．70</t>
    <phoneticPr fontId="3" type="noConversion"/>
  </si>
  <si>
    <t xml:space="preserve">    3．52</t>
    <phoneticPr fontId="3" type="noConversion"/>
  </si>
  <si>
    <t xml:space="preserve">    631．96</t>
    <phoneticPr fontId="3" type="noConversion"/>
  </si>
  <si>
    <t>六．能源消费总量</t>
    <phoneticPr fontId="3" type="noConversion"/>
  </si>
  <si>
    <t xml:space="preserve"> Total Energy Consumption</t>
    <phoneticPr fontId="3" type="noConversion"/>
  </si>
  <si>
    <t xml:space="preserve">    8691．15</t>
    <phoneticPr fontId="3" type="noConversion"/>
  </si>
  <si>
    <t xml:space="preserve">    5571．94</t>
    <phoneticPr fontId="3" type="noConversion"/>
  </si>
  <si>
    <t xml:space="preserve">    584．22</t>
    <phoneticPr fontId="3" type="noConversion"/>
  </si>
  <si>
    <t xml:space="preserve">    550．08</t>
    <phoneticPr fontId="3" type="noConversion"/>
  </si>
  <si>
    <t xml:space="preserve">    32．42</t>
    <phoneticPr fontId="3" type="noConversion"/>
  </si>
  <si>
    <t xml:space="preserve">    1．71</t>
    <phoneticPr fontId="3" type="noConversion"/>
  </si>
  <si>
    <t xml:space="preserve">    7．08</t>
    <phoneticPr fontId="3" type="noConversion"/>
  </si>
  <si>
    <t xml:space="preserve">    19．78</t>
    <phoneticPr fontId="3" type="noConversion"/>
  </si>
  <si>
    <t xml:space="preserve">    3050．47</t>
    <phoneticPr fontId="3" type="noConversion"/>
  </si>
  <si>
    <t>Statistical Diffrence</t>
    <phoneticPr fontId="3" type="noConversion"/>
  </si>
  <si>
    <t xml:space="preserve">    -1469．32</t>
    <phoneticPr fontId="3" type="noConversion"/>
  </si>
  <si>
    <t xml:space="preserve">    -1470．41</t>
    <phoneticPr fontId="3" type="noConversion"/>
  </si>
  <si>
    <t xml:space="preserve">  -1788．09</t>
    <phoneticPr fontId="3" type="noConversion"/>
  </si>
  <si>
    <t xml:space="preserve">    -1495．53</t>
    <phoneticPr fontId="3" type="noConversion"/>
  </si>
  <si>
    <t xml:space="preserve">  -254．88</t>
    <phoneticPr fontId="3" type="noConversion"/>
  </si>
  <si>
    <t xml:space="preserve">    -32．61</t>
    <phoneticPr fontId="3" type="noConversion"/>
  </si>
  <si>
    <t xml:space="preserve">    -5．07</t>
    <phoneticPr fontId="3" type="noConversion"/>
  </si>
  <si>
    <t xml:space="preserve">    353．20</t>
    <phoneticPr fontId="3" type="noConversion"/>
  </si>
  <si>
    <t xml:space="preserve">    10．51</t>
    <phoneticPr fontId="3" type="noConversion"/>
  </si>
  <si>
    <t xml:space="preserve">    0．00</t>
    <phoneticPr fontId="3" type="noConversion"/>
  </si>
  <si>
    <t>Total Energy Consumption</t>
    <phoneticPr fontId="3" type="noConversion"/>
  </si>
  <si>
    <t xml:space="preserve">    224681．99</t>
    <phoneticPr fontId="3" type="noConversion"/>
  </si>
  <si>
    <t xml:space="preserve">    214466．07</t>
    <phoneticPr fontId="3" type="noConversion"/>
  </si>
  <si>
    <t>2010年</t>
    <phoneticPr fontId="1" type="noConversion"/>
  </si>
  <si>
    <t>2005年</t>
    <phoneticPr fontId="1" type="noConversion"/>
  </si>
  <si>
    <t xml:space="preserve">  153213．55</t>
  </si>
  <si>
    <t xml:space="preserve">    46637．83</t>
  </si>
  <si>
    <t xml:space="preserve">  6164．68</t>
  </si>
  <si>
    <t xml:space="preserve">  -1302．64</t>
  </si>
  <si>
    <t xml:space="preserve">  -27512．82</t>
  </si>
  <si>
    <t xml:space="preserve">    -997．59</t>
  </si>
  <si>
    <t xml:space="preserve">    -51．68</t>
  </si>
  <si>
    <t xml:space="preserve">    -56．53</t>
  </si>
  <si>
    <t>2005年总排放</t>
    <phoneticPr fontId="14" type="noConversion"/>
  </si>
  <si>
    <t>年度</t>
    <phoneticPr fontId="1" type="noConversion"/>
  </si>
  <si>
    <t>目标</t>
    <phoneticPr fontId="1" type="noConversion"/>
  </si>
  <si>
    <t>碳排放量(亿吨）</t>
    <phoneticPr fontId="1" type="noConversion"/>
  </si>
  <si>
    <t>GDP（不变价格，2010年，亿元）</t>
    <phoneticPr fontId="1" type="noConversion"/>
  </si>
  <si>
    <t>碳强度(吨/万元）</t>
    <phoneticPr fontId="1" type="noConversion"/>
  </si>
  <si>
    <t>40-45</t>
    <phoneticPr fontId="1" type="noConversion"/>
  </si>
  <si>
    <t>60-65</t>
    <phoneticPr fontId="1" type="noConversion"/>
  </si>
  <si>
    <t>40-60</t>
    <phoneticPr fontId="1" type="noConversion"/>
  </si>
  <si>
    <t>45-65</t>
    <phoneticPr fontId="1" type="noConversion"/>
  </si>
  <si>
    <t>GDP</t>
    <phoneticPr fontId="1" type="noConversion"/>
  </si>
  <si>
    <t>GDP增长率</t>
    <phoneticPr fontId="1" type="noConversion"/>
  </si>
  <si>
    <t>年度</t>
  </si>
  <si>
    <t>GDP（不变价格，2010年，亿元）</t>
  </si>
  <si>
    <t>碳排放量(亿吨）</t>
  </si>
  <si>
    <t>碳强度(吨/万元）</t>
  </si>
  <si>
    <t>比例</t>
    <phoneticPr fontId="1" type="noConversion"/>
  </si>
  <si>
    <t>shock</t>
    <phoneticPr fontId="1" type="noConversion"/>
  </si>
  <si>
    <t>Overall</t>
    <phoneticPr fontId="1" type="noConversion"/>
  </si>
  <si>
    <t>Postgraduate</t>
    <phoneticPr fontId="1" type="noConversion"/>
  </si>
  <si>
    <t>Unlettered Labor</t>
    <phoneticPr fontId="1" type="noConversion"/>
  </si>
  <si>
    <t>Elementary School</t>
    <phoneticPr fontId="1" type="noConversion"/>
  </si>
  <si>
    <t>Middle School</t>
    <phoneticPr fontId="1" type="noConversion"/>
  </si>
  <si>
    <t>High School</t>
    <phoneticPr fontId="1" type="noConversion"/>
  </si>
  <si>
    <t>Junior College</t>
    <phoneticPr fontId="1" type="noConversion"/>
  </si>
  <si>
    <t xml:space="preserve">Regular College </t>
    <phoneticPr fontId="1" type="noConversion"/>
  </si>
  <si>
    <t>15-64岁</t>
    <phoneticPr fontId="1" type="noConversion"/>
  </si>
  <si>
    <t>Labor Participation Rate</t>
    <phoneticPr fontId="1" type="noConversion"/>
  </si>
  <si>
    <t>Lower Targets</t>
    <phoneticPr fontId="1" type="noConversion"/>
  </si>
  <si>
    <t>Higher Targets</t>
    <phoneticPr fontId="1" type="noConversion"/>
  </si>
  <si>
    <t>BAU</t>
    <phoneticPr fontId="1" type="noConversion"/>
  </si>
  <si>
    <t>BAU</t>
    <phoneticPr fontId="1" type="noConversion"/>
  </si>
  <si>
    <t>SME</t>
    <phoneticPr fontId="1" type="noConversion"/>
  </si>
  <si>
    <t>OECD，2012</t>
  </si>
  <si>
    <t>Johansson，2013,low</t>
  </si>
  <si>
    <t>Johansson，2013,high</t>
  </si>
  <si>
    <t>Chai，2015</t>
  </si>
  <si>
    <t>Li，2010</t>
  </si>
  <si>
    <t>Bi，2015</t>
  </si>
  <si>
    <t>He，2014</t>
  </si>
  <si>
    <t>Qi,2014,low</t>
  </si>
  <si>
    <t>Qi,2014,medium</t>
  </si>
  <si>
    <t>Qi,2014,high</t>
  </si>
  <si>
    <t>Our Research</t>
  </si>
  <si>
    <t>Total Population</t>
    <phoneticPr fontId="1" type="noConversion"/>
  </si>
  <si>
    <t>Economically Active Population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</si>
</sst>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 "/>
    <numFmt numFmtId="177" formatCode="0.0%"/>
    <numFmt numFmtId="178" formatCode="0.0"/>
    <numFmt numFmtId="179" formatCode="0.000000000_ "/>
    <numFmt numFmtId="180" formatCode="#\ ###\ ###\ ##0;\-#\ ###\ ###\ ##0;0"/>
  </numFmts>
  <fonts count="3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color rgb="FF646464"/>
      <name val="微软雅黑"/>
      <family val="2"/>
      <charset val="134"/>
    </font>
    <font>
      <sz val="13"/>
      <color rgb="FF000000"/>
      <name val="B5+楷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0"/>
      <name val="宋体"/>
      <family val="3"/>
      <charset val="134"/>
    </font>
    <font>
      <b/>
      <sz val="10"/>
      <name val="Times New Roman"/>
      <family val="1"/>
    </font>
    <font>
      <sz val="10"/>
      <name val="Arial"/>
      <family val="2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name val="黑体"/>
      <family val="3"/>
      <charset val="134"/>
    </font>
    <font>
      <sz val="10"/>
      <name val="Times New Roman "/>
      <family val="1"/>
    </font>
    <font>
      <b/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sz val="10"/>
      <color rgb="FF000000"/>
      <name val="Arial"/>
      <family val="2"/>
    </font>
    <font>
      <sz val="11"/>
      <color rgb="FF000000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10"/>
      <color rgb="FF000000"/>
      <name val="Times New Roman"/>
      <family val="1"/>
    </font>
    <font>
      <sz val="10"/>
      <color rgb="FF000000"/>
      <name val="宋体"/>
      <family val="3"/>
      <charset val="134"/>
    </font>
    <font>
      <sz val="10"/>
      <color rgb="FF000000"/>
      <name val="Times New Roman"/>
      <family val="1"/>
    </font>
    <font>
      <sz val="8"/>
      <color theme="1"/>
      <name val="宋体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rgb="FF000000"/>
      <name val="黑体"/>
      <family val="3"/>
      <charset val="134"/>
    </font>
    <font>
      <sz val="11"/>
      <color rgb="FF000000"/>
      <name val="Times New Roman"/>
      <family val="1"/>
    </font>
    <font>
      <sz val="11"/>
      <color rgb="FF000000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8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indexed="4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>
      <alignment vertical="center"/>
    </xf>
    <xf numFmtId="0" fontId="2" fillId="0" borderId="0"/>
    <xf numFmtId="0" fontId="13" fillId="0" borderId="0">
      <alignment vertical="center"/>
    </xf>
    <xf numFmtId="0" fontId="25" fillId="0" borderId="0"/>
  </cellStyleXfs>
  <cellXfs count="212">
    <xf numFmtId="0" fontId="0" fillId="0" borderId="0" xfId="0"/>
    <xf numFmtId="0" fontId="0" fillId="0" borderId="0" xfId="0" applyAlignment="1">
      <alignment vertical="center"/>
    </xf>
    <xf numFmtId="176" fontId="2" fillId="0" borderId="0" xfId="2" applyNumberFormat="1"/>
    <xf numFmtId="0" fontId="2" fillId="0" borderId="0" xfId="2"/>
    <xf numFmtId="0" fontId="2" fillId="2" borderId="0" xfId="2" applyFill="1"/>
    <xf numFmtId="0" fontId="0" fillId="2" borderId="0" xfId="2" applyFont="1" applyFill="1"/>
    <xf numFmtId="0" fontId="0" fillId="3" borderId="0" xfId="0" applyFill="1"/>
    <xf numFmtId="0" fontId="0" fillId="4" borderId="1" xfId="0" applyFill="1" applyBorder="1" applyAlignment="1">
      <alignment vertical="center" wrapText="1"/>
    </xf>
    <xf numFmtId="9" fontId="0" fillId="0" borderId="0" xfId="0" applyNumberFormat="1"/>
    <xf numFmtId="177" fontId="0" fillId="0" borderId="0" xfId="1" applyNumberFormat="1" applyFont="1" applyAlignment="1"/>
    <xf numFmtId="0" fontId="4" fillId="0" borderId="0" xfId="0" applyFont="1"/>
    <xf numFmtId="9" fontId="0" fillId="0" borderId="0" xfId="1" applyNumberFormat="1" applyFont="1" applyAlignment="1"/>
    <xf numFmtId="0" fontId="0" fillId="5" borderId="0" xfId="0" applyFill="1"/>
    <xf numFmtId="177" fontId="0" fillId="5" borderId="0" xfId="1" applyNumberFormat="1" applyFont="1" applyFill="1" applyAlignment="1"/>
    <xf numFmtId="0" fontId="5" fillId="0" borderId="0" xfId="0" applyFont="1"/>
    <xf numFmtId="0" fontId="0" fillId="6" borderId="0" xfId="0" applyFill="1"/>
    <xf numFmtId="0" fontId="6" fillId="0" borderId="0" xfId="0" applyFont="1"/>
    <xf numFmtId="0" fontId="0" fillId="0" borderId="0" xfId="0" quotePrefix="1" applyAlignment="1">
      <alignment vertical="center"/>
    </xf>
    <xf numFmtId="0" fontId="7" fillId="6" borderId="0" xfId="0" applyFont="1" applyFill="1" applyAlignment="1">
      <alignment vertical="center"/>
    </xf>
    <xf numFmtId="0" fontId="8" fillId="7" borderId="2" xfId="0" applyFont="1" applyFill="1" applyBorder="1" applyAlignment="1">
      <alignment horizontal="left" vertical="center"/>
    </xf>
    <xf numFmtId="0" fontId="10" fillId="0" borderId="3" xfId="0" applyFont="1" applyBorder="1" applyAlignment="1">
      <alignment horizontal="right" vertical="center"/>
    </xf>
    <xf numFmtId="0" fontId="11" fillId="7" borderId="4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right" vertical="center"/>
    </xf>
    <xf numFmtId="0" fontId="11" fillId="8" borderId="7" xfId="0" applyFont="1" applyFill="1" applyBorder="1" applyAlignment="1">
      <alignment horizontal="center" vertical="center" wrapText="1"/>
    </xf>
    <xf numFmtId="0" fontId="11" fillId="8" borderId="5" xfId="0" applyFont="1" applyFill="1" applyBorder="1" applyAlignment="1">
      <alignment horizontal="center" vertical="center" wrapText="1"/>
    </xf>
    <xf numFmtId="0" fontId="11" fillId="8" borderId="0" xfId="0" applyFont="1" applyFill="1" applyBorder="1" applyAlignment="1">
      <alignment horizontal="center" vertical="center" wrapText="1"/>
    </xf>
    <xf numFmtId="0" fontId="11" fillId="8" borderId="16" xfId="0" applyFont="1" applyFill="1" applyBorder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 wrapText="1"/>
    </xf>
    <xf numFmtId="0" fontId="11" fillId="8" borderId="17" xfId="0" applyFont="1" applyFill="1" applyBorder="1" applyAlignment="1">
      <alignment horizontal="center" vertical="center" wrapText="1"/>
    </xf>
    <xf numFmtId="0" fontId="11" fillId="8" borderId="6" xfId="0" applyFont="1" applyFill="1" applyBorder="1" applyAlignment="1">
      <alignment horizontal="center" vertical="center" wrapText="1"/>
    </xf>
    <xf numFmtId="0" fontId="11" fillId="8" borderId="5" xfId="3" applyFont="1" applyFill="1" applyBorder="1" applyAlignment="1">
      <alignment horizontal="center" vertical="center" wrapText="1"/>
    </xf>
    <xf numFmtId="0" fontId="11" fillId="8" borderId="16" xfId="3" applyFont="1" applyFill="1" applyBorder="1" applyAlignment="1">
      <alignment horizontal="center" vertical="center" wrapText="1"/>
    </xf>
    <xf numFmtId="0" fontId="11" fillId="8" borderId="6" xfId="3" applyFont="1" applyFill="1" applyBorder="1" applyAlignment="1">
      <alignment horizontal="center" vertical="center" wrapText="1"/>
    </xf>
    <xf numFmtId="0" fontId="11" fillId="8" borderId="17" xfId="3" applyFont="1" applyFill="1" applyBorder="1" applyAlignment="1">
      <alignment horizontal="center" vertical="center" wrapText="1"/>
    </xf>
    <xf numFmtId="0" fontId="10" fillId="0" borderId="0" xfId="3" applyFont="1" applyBorder="1" applyAlignment="1">
      <alignment horizontal="right" vertical="center"/>
    </xf>
    <xf numFmtId="0" fontId="10" fillId="0" borderId="3" xfId="3" applyFont="1" applyBorder="1" applyAlignment="1">
      <alignment horizontal="right" vertical="center"/>
    </xf>
    <xf numFmtId="0" fontId="11" fillId="8" borderId="7" xfId="3" applyFont="1" applyFill="1" applyBorder="1" applyAlignment="1">
      <alignment horizontal="center" vertical="center" wrapText="1"/>
    </xf>
    <xf numFmtId="0" fontId="11" fillId="8" borderId="0" xfId="3" applyFont="1" applyFill="1" applyBorder="1" applyAlignment="1">
      <alignment horizontal="center" vertical="center" wrapText="1"/>
    </xf>
    <xf numFmtId="0" fontId="11" fillId="8" borderId="8" xfId="3" applyFont="1" applyFill="1" applyBorder="1" applyAlignment="1">
      <alignment horizontal="center" vertical="center" wrapText="1"/>
    </xf>
    <xf numFmtId="0" fontId="8" fillId="7" borderId="2" xfId="3" applyFont="1" applyFill="1" applyBorder="1" applyAlignment="1">
      <alignment horizontal="left" vertical="center"/>
    </xf>
    <xf numFmtId="0" fontId="11" fillId="7" borderId="4" xfId="3" applyFont="1" applyFill="1" applyBorder="1" applyAlignment="1">
      <alignment horizontal="left" vertical="center"/>
    </xf>
    <xf numFmtId="0" fontId="11" fillId="8" borderId="5" xfId="3" applyFont="1" applyFill="1" applyBorder="1" applyAlignment="1">
      <alignment horizontal="center" vertical="center" wrapText="1"/>
    </xf>
    <xf numFmtId="0" fontId="11" fillId="8" borderId="16" xfId="3" applyFont="1" applyFill="1" applyBorder="1" applyAlignment="1">
      <alignment horizontal="center" vertical="center" wrapText="1"/>
    </xf>
    <xf numFmtId="0" fontId="11" fillId="8" borderId="6" xfId="3" applyFont="1" applyFill="1" applyBorder="1" applyAlignment="1">
      <alignment horizontal="center" vertical="center" wrapText="1"/>
    </xf>
    <xf numFmtId="0" fontId="11" fillId="8" borderId="17" xfId="3" applyFont="1" applyFill="1" applyBorder="1" applyAlignment="1">
      <alignment horizontal="center" vertical="center" wrapText="1"/>
    </xf>
    <xf numFmtId="0" fontId="10" fillId="0" borderId="0" xfId="3" applyFont="1" applyBorder="1" applyAlignment="1">
      <alignment horizontal="right" vertical="center"/>
    </xf>
    <xf numFmtId="0" fontId="10" fillId="0" borderId="3" xfId="3" applyFont="1" applyBorder="1" applyAlignment="1">
      <alignment horizontal="right" vertical="center"/>
    </xf>
    <xf numFmtId="0" fontId="11" fillId="8" borderId="7" xfId="3" applyFont="1" applyFill="1" applyBorder="1" applyAlignment="1">
      <alignment horizontal="center" vertical="center" wrapText="1"/>
    </xf>
    <xf numFmtId="0" fontId="11" fillId="8" borderId="0" xfId="3" applyFont="1" applyFill="1" applyBorder="1" applyAlignment="1">
      <alignment horizontal="center" vertical="center" wrapText="1"/>
    </xf>
    <xf numFmtId="0" fontId="11" fillId="8" borderId="8" xfId="3" applyFont="1" applyFill="1" applyBorder="1" applyAlignment="1">
      <alignment horizontal="center" vertical="center" wrapText="1"/>
    </xf>
    <xf numFmtId="0" fontId="8" fillId="7" borderId="2" xfId="3" applyFont="1" applyFill="1" applyBorder="1" applyAlignment="1">
      <alignment horizontal="left" vertical="center"/>
    </xf>
    <xf numFmtId="0" fontId="11" fillId="7" borderId="4" xfId="3" applyFont="1" applyFill="1" applyBorder="1" applyAlignment="1">
      <alignment horizontal="left" vertical="center"/>
    </xf>
    <xf numFmtId="0" fontId="11" fillId="8" borderId="5" xfId="3" applyFont="1" applyFill="1" applyBorder="1" applyAlignment="1">
      <alignment horizontal="center" vertical="center" wrapText="1"/>
    </xf>
    <xf numFmtId="0" fontId="11" fillId="8" borderId="16" xfId="3" applyFont="1" applyFill="1" applyBorder="1" applyAlignment="1">
      <alignment horizontal="center" vertical="center" wrapText="1"/>
    </xf>
    <xf numFmtId="0" fontId="11" fillId="8" borderId="6" xfId="3" applyFont="1" applyFill="1" applyBorder="1" applyAlignment="1">
      <alignment horizontal="center" vertical="center" wrapText="1"/>
    </xf>
    <xf numFmtId="0" fontId="11" fillId="8" borderId="17" xfId="3" applyFont="1" applyFill="1" applyBorder="1" applyAlignment="1">
      <alignment horizontal="center" vertical="center" wrapText="1"/>
    </xf>
    <xf numFmtId="0" fontId="10" fillId="0" borderId="0" xfId="3" applyFont="1" applyBorder="1" applyAlignment="1">
      <alignment horizontal="right" vertical="center"/>
    </xf>
    <xf numFmtId="0" fontId="10" fillId="0" borderId="3" xfId="3" applyFont="1" applyBorder="1" applyAlignment="1">
      <alignment horizontal="right" vertical="center"/>
    </xf>
    <xf numFmtId="0" fontId="11" fillId="8" borderId="7" xfId="3" applyFont="1" applyFill="1" applyBorder="1" applyAlignment="1">
      <alignment horizontal="center" vertical="center" wrapText="1"/>
    </xf>
    <xf numFmtId="0" fontId="11" fillId="8" borderId="0" xfId="3" applyFont="1" applyFill="1" applyBorder="1" applyAlignment="1">
      <alignment horizontal="center" vertical="center" wrapText="1"/>
    </xf>
    <xf numFmtId="0" fontId="11" fillId="8" borderId="8" xfId="3" applyFont="1" applyFill="1" applyBorder="1" applyAlignment="1">
      <alignment horizontal="center" vertical="center" wrapText="1"/>
    </xf>
    <xf numFmtId="0" fontId="8" fillId="7" borderId="2" xfId="3" applyFont="1" applyFill="1" applyBorder="1" applyAlignment="1">
      <alignment horizontal="left" vertical="center"/>
    </xf>
    <xf numFmtId="0" fontId="11" fillId="7" borderId="4" xfId="3" applyFont="1" applyFill="1" applyBorder="1" applyAlignment="1">
      <alignment horizontal="left" vertical="center"/>
    </xf>
    <xf numFmtId="0" fontId="0" fillId="0" borderId="0" xfId="0" applyNumberFormat="1" applyAlignment="1">
      <alignment vertical="center"/>
    </xf>
    <xf numFmtId="2" fontId="11" fillId="0" borderId="0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0" xfId="0" quotePrefix="1" applyFont="1" applyFill="1" applyBorder="1" applyAlignment="1">
      <alignment horizontal="left" vertical="center"/>
    </xf>
    <xf numFmtId="0" fontId="11" fillId="0" borderId="0" xfId="0" applyFont="1" applyFill="1" applyAlignment="1">
      <alignment vertical="center"/>
    </xf>
    <xf numFmtId="2" fontId="11" fillId="0" borderId="18" xfId="0" applyNumberFormat="1" applyFont="1" applyFill="1" applyBorder="1" applyAlignment="1">
      <alignment horizontal="left" vertical="center"/>
    </xf>
    <xf numFmtId="0" fontId="12" fillId="0" borderId="18" xfId="0" applyFont="1" applyFill="1" applyBorder="1" applyAlignment="1">
      <alignment horizontal="center" vertical="center"/>
    </xf>
    <xf numFmtId="2" fontId="11" fillId="0" borderId="18" xfId="0" applyNumberFormat="1" applyFont="1" applyFill="1" applyBorder="1" applyAlignment="1">
      <alignment vertical="center"/>
    </xf>
    <xf numFmtId="0" fontId="11" fillId="0" borderId="18" xfId="0" applyFont="1" applyFill="1" applyBorder="1" applyAlignment="1">
      <alignment vertical="center"/>
    </xf>
    <xf numFmtId="0" fontId="11" fillId="0" borderId="18" xfId="0" applyFont="1" applyFill="1" applyBorder="1" applyAlignment="1">
      <alignment horizontal="center" vertical="center"/>
    </xf>
    <xf numFmtId="0" fontId="11" fillId="0" borderId="7" xfId="0" quotePrefix="1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0" xfId="0" quotePrefix="1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2" fontId="11" fillId="0" borderId="22" xfId="0" quotePrefix="1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2" fontId="11" fillId="0" borderId="23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0" fontId="12" fillId="0" borderId="23" xfId="0" applyFont="1" applyFill="1" applyBorder="1" applyAlignment="1">
      <alignment horizontal="center" vertical="center"/>
    </xf>
    <xf numFmtId="178" fontId="11" fillId="0" borderId="23" xfId="0" quotePrefix="1" applyNumberFormat="1" applyFont="1" applyFill="1" applyBorder="1" applyAlignment="1">
      <alignment horizontal="center" vertical="center"/>
    </xf>
    <xf numFmtId="178" fontId="11" fillId="0" borderId="23" xfId="0" applyNumberFormat="1" applyFont="1" applyFill="1" applyBorder="1" applyAlignment="1">
      <alignment horizontal="center" vertical="center"/>
    </xf>
    <xf numFmtId="178" fontId="12" fillId="0" borderId="23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2" fontId="12" fillId="0" borderId="23" xfId="0" applyNumberFormat="1" applyFont="1" applyFill="1" applyBorder="1" applyAlignment="1">
      <alignment horizontal="center" vertical="center"/>
    </xf>
    <xf numFmtId="178" fontId="12" fillId="0" borderId="23" xfId="0" quotePrefix="1" applyNumberFormat="1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178" fontId="12" fillId="0" borderId="24" xfId="0" applyNumberFormat="1" applyFont="1" applyFill="1" applyBorder="1" applyAlignment="1">
      <alignment horizontal="center" vertical="center"/>
    </xf>
    <xf numFmtId="0" fontId="12" fillId="0" borderId="24" xfId="0" applyFont="1" applyFill="1" applyBorder="1" applyAlignment="1">
      <alignment horizontal="center" vertical="center"/>
    </xf>
    <xf numFmtId="2" fontId="12" fillId="0" borderId="25" xfId="0" applyNumberFormat="1" applyFont="1" applyFill="1" applyBorder="1" applyAlignment="1">
      <alignment horizontal="center" vertical="center"/>
    </xf>
    <xf numFmtId="49" fontId="11" fillId="0" borderId="3" xfId="0" applyNumberFormat="1" applyFont="1" applyFill="1" applyBorder="1" applyAlignment="1">
      <alignment horizontal="left" vertical="center"/>
    </xf>
    <xf numFmtId="49" fontId="16" fillId="0" borderId="2" xfId="0" applyNumberFormat="1" applyFont="1" applyFill="1" applyBorder="1" applyAlignment="1">
      <alignment horizontal="left" vertical="center"/>
    </xf>
    <xf numFmtId="2" fontId="10" fillId="0" borderId="26" xfId="0" applyNumberFormat="1" applyFont="1" applyFill="1" applyBorder="1" applyAlignment="1">
      <alignment horizontal="right" vertical="center"/>
    </xf>
    <xf numFmtId="2" fontId="10" fillId="0" borderId="3" xfId="0" applyNumberFormat="1" applyFont="1" applyFill="1" applyBorder="1" applyAlignment="1">
      <alignment horizontal="right" vertical="center"/>
    </xf>
    <xf numFmtId="0" fontId="10" fillId="0" borderId="3" xfId="0" applyFont="1" applyFill="1" applyBorder="1" applyAlignment="1">
      <alignment horizontal="right" vertical="center"/>
    </xf>
    <xf numFmtId="2" fontId="10" fillId="0" borderId="3" xfId="0" quotePrefix="1" applyNumberFormat="1" applyFont="1" applyFill="1" applyBorder="1" applyAlignment="1">
      <alignment horizontal="right" vertical="center"/>
    </xf>
    <xf numFmtId="49" fontId="11" fillId="0" borderId="0" xfId="0" applyNumberFormat="1" applyFont="1" applyFill="1" applyBorder="1" applyAlignment="1">
      <alignment horizontal="left" vertical="center"/>
    </xf>
    <xf numFmtId="49" fontId="16" fillId="0" borderId="4" xfId="0" applyNumberFormat="1" applyFont="1" applyFill="1" applyBorder="1" applyAlignment="1">
      <alignment horizontal="left" vertical="center"/>
    </xf>
    <xf numFmtId="2" fontId="17" fillId="0" borderId="1" xfId="0" applyNumberFormat="1" applyFont="1" applyFill="1" applyBorder="1" applyAlignment="1">
      <alignment horizontal="right" vertical="center"/>
    </xf>
    <xf numFmtId="2" fontId="17" fillId="0" borderId="0" xfId="0" applyNumberFormat="1" applyFont="1" applyFill="1" applyBorder="1" applyAlignment="1">
      <alignment horizontal="right" vertical="center"/>
    </xf>
    <xf numFmtId="2" fontId="10" fillId="0" borderId="1" xfId="0" applyNumberFormat="1" applyFont="1" applyFill="1" applyBorder="1" applyAlignment="1">
      <alignment horizontal="right" vertical="center"/>
    </xf>
    <xf numFmtId="2" fontId="10" fillId="0" borderId="0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49" fontId="16" fillId="0" borderId="4" xfId="0" quotePrefix="1" applyNumberFormat="1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right" vertical="center"/>
    </xf>
    <xf numFmtId="49" fontId="11" fillId="0" borderId="0" xfId="0" applyNumberFormat="1" applyFont="1" applyFill="1" applyBorder="1" applyAlignment="1" applyProtection="1">
      <alignment horizontal="left" vertical="center"/>
    </xf>
    <xf numFmtId="1" fontId="17" fillId="0" borderId="0" xfId="0" applyNumberFormat="1" applyFont="1" applyFill="1" applyBorder="1" applyAlignment="1">
      <alignment horizontal="right" vertical="center"/>
    </xf>
    <xf numFmtId="49" fontId="11" fillId="0" borderId="18" xfId="0" applyNumberFormat="1" applyFont="1" applyFill="1" applyBorder="1" applyAlignment="1">
      <alignment horizontal="left" vertical="center"/>
    </xf>
    <xf numFmtId="49" fontId="16" fillId="0" borderId="27" xfId="0" applyNumberFormat="1" applyFont="1" applyFill="1" applyBorder="1" applyAlignment="1">
      <alignment horizontal="left" vertical="center"/>
    </xf>
    <xf numFmtId="2" fontId="17" fillId="0" borderId="28" xfId="0" applyNumberFormat="1" applyFont="1" applyFill="1" applyBorder="1" applyAlignment="1">
      <alignment horizontal="right" vertical="center"/>
    </xf>
    <xf numFmtId="2" fontId="17" fillId="0" borderId="18" xfId="0" applyNumberFormat="1" applyFont="1" applyFill="1" applyBorder="1" applyAlignment="1">
      <alignment horizontal="right" vertical="center"/>
    </xf>
    <xf numFmtId="1" fontId="17" fillId="0" borderId="18" xfId="0" applyNumberFormat="1" applyFont="1" applyFill="1" applyBorder="1" applyAlignment="1">
      <alignment horizontal="right" vertical="center"/>
    </xf>
    <xf numFmtId="0" fontId="11" fillId="0" borderId="0" xfId="0" applyFont="1" applyFill="1" applyAlignment="1">
      <alignment horizontal="left"/>
    </xf>
    <xf numFmtId="2" fontId="10" fillId="9" borderId="0" xfId="0" applyNumberFormat="1" applyFont="1" applyFill="1" applyBorder="1" applyAlignment="1">
      <alignment horizontal="right" vertical="center"/>
    </xf>
    <xf numFmtId="0" fontId="10" fillId="9" borderId="0" xfId="0" applyFont="1" applyFill="1" applyBorder="1" applyAlignment="1">
      <alignment horizontal="right" vertical="center"/>
    </xf>
    <xf numFmtId="2" fontId="17" fillId="9" borderId="0" xfId="0" applyNumberFormat="1" applyFont="1" applyFill="1" applyBorder="1" applyAlignment="1">
      <alignment horizontal="right" vertical="center"/>
    </xf>
    <xf numFmtId="2" fontId="17" fillId="5" borderId="0" xfId="0" applyNumberFormat="1" applyFont="1" applyFill="1" applyBorder="1" applyAlignment="1">
      <alignment horizontal="right" vertical="center"/>
    </xf>
    <xf numFmtId="49" fontId="11" fillId="10" borderId="0" xfId="0" applyNumberFormat="1" applyFont="1" applyFill="1" applyBorder="1" applyAlignment="1">
      <alignment horizontal="left" vertical="center"/>
    </xf>
    <xf numFmtId="179" fontId="0" fillId="10" borderId="0" xfId="0" applyNumberFormat="1" applyFill="1"/>
    <xf numFmtId="179" fontId="0" fillId="0" borderId="0" xfId="0" applyNumberFormat="1" applyAlignment="1">
      <alignment vertical="center"/>
    </xf>
    <xf numFmtId="0" fontId="0" fillId="10" borderId="0" xfId="0" applyFill="1"/>
    <xf numFmtId="0" fontId="7" fillId="0" borderId="0" xfId="0" applyFont="1"/>
    <xf numFmtId="0" fontId="18" fillId="0" borderId="0" xfId="0" applyFont="1"/>
    <xf numFmtId="0" fontId="11" fillId="0" borderId="0" xfId="0" applyFont="1" applyAlignment="1">
      <alignment horizontal="right" vertical="center"/>
    </xf>
    <xf numFmtId="0" fontId="0" fillId="0" borderId="0" xfId="0" applyAlignment="1">
      <alignment wrapText="1"/>
    </xf>
    <xf numFmtId="10" fontId="8" fillId="7" borderId="2" xfId="1" applyNumberFormat="1" applyFont="1" applyFill="1" applyBorder="1" applyAlignment="1">
      <alignment horizontal="left" vertical="center"/>
    </xf>
    <xf numFmtId="10" fontId="0" fillId="0" borderId="0" xfId="1" applyNumberFormat="1" applyFont="1" applyAlignment="1"/>
    <xf numFmtId="10" fontId="11" fillId="7" borderId="4" xfId="1" applyNumberFormat="1" applyFont="1" applyFill="1" applyBorder="1" applyAlignment="1">
      <alignment horizontal="left" vertical="center"/>
    </xf>
    <xf numFmtId="0" fontId="21" fillId="11" borderId="29" xfId="0" applyFont="1" applyFill="1" applyBorder="1" applyAlignment="1">
      <alignment horizontal="left" vertical="center" wrapText="1" readingOrder="1"/>
    </xf>
    <xf numFmtId="10" fontId="20" fillId="11" borderId="29" xfId="0" applyNumberFormat="1" applyFont="1" applyFill="1" applyBorder="1" applyAlignment="1">
      <alignment horizontal="right" wrapText="1" readingOrder="1"/>
    </xf>
    <xf numFmtId="0" fontId="23" fillId="11" borderId="29" xfId="0" applyFont="1" applyFill="1" applyBorder="1" applyAlignment="1">
      <alignment horizontal="left" vertical="center" wrapText="1" readingOrder="1"/>
    </xf>
    <xf numFmtId="0" fontId="26" fillId="0" borderId="0" xfId="4" applyFont="1" applyAlignment="1">
      <alignment horizontal="center"/>
    </xf>
    <xf numFmtId="180" fontId="26" fillId="0" borderId="0" xfId="4" applyNumberFormat="1" applyFont="1" applyAlignment="1">
      <alignment horizontal="right"/>
    </xf>
    <xf numFmtId="0" fontId="27" fillId="12" borderId="32" xfId="4" quotePrefix="1" applyFont="1" applyFill="1" applyBorder="1" applyAlignment="1">
      <alignment horizontal="center" vertical="center"/>
    </xf>
    <xf numFmtId="0" fontId="26" fillId="0" borderId="0" xfId="4" applyFont="1" applyAlignment="1">
      <alignment horizontal="center"/>
    </xf>
    <xf numFmtId="180" fontId="26" fillId="0" borderId="0" xfId="4" applyNumberFormat="1" applyFont="1" applyAlignment="1">
      <alignment horizontal="right"/>
    </xf>
    <xf numFmtId="0" fontId="0" fillId="0" borderId="0" xfId="0" applyAlignment="1"/>
    <xf numFmtId="0" fontId="28" fillId="0" borderId="0" xfId="0" applyFont="1"/>
    <xf numFmtId="180" fontId="0" fillId="0" borderId="0" xfId="0" applyNumberFormat="1"/>
    <xf numFmtId="0" fontId="11" fillId="0" borderId="0" xfId="0" applyFont="1" applyFill="1" applyAlignment="1">
      <alignment horizontal="left" vertical="center"/>
    </xf>
    <xf numFmtId="0" fontId="0" fillId="0" borderId="33" xfId="0" applyBorder="1" applyAlignment="1">
      <alignment vertical="center"/>
    </xf>
    <xf numFmtId="49" fontId="11" fillId="0" borderId="0" xfId="0" applyNumberFormat="1" applyFont="1" applyFill="1" applyAlignment="1" applyProtection="1">
      <alignment horizontal="left" vertical="center"/>
      <protection locked="0"/>
    </xf>
    <xf numFmtId="49" fontId="11" fillId="0" borderId="0" xfId="0" applyNumberFormat="1" applyFont="1" applyFill="1" applyAlignment="1">
      <alignment horizontal="left" vertical="center"/>
    </xf>
    <xf numFmtId="49" fontId="11" fillId="0" borderId="8" xfId="0" applyNumberFormat="1" applyFont="1" applyFill="1" applyBorder="1" applyAlignment="1">
      <alignment horizontal="left" vertical="center"/>
    </xf>
    <xf numFmtId="49" fontId="11" fillId="0" borderId="26" xfId="0" applyNumberFormat="1" applyFont="1" applyFill="1" applyBorder="1" applyAlignment="1" applyProtection="1">
      <alignment horizontal="left" vertical="center"/>
      <protection locked="0"/>
    </xf>
    <xf numFmtId="49" fontId="11" fillId="0" borderId="2" xfId="0" applyNumberFormat="1" applyFont="1" applyFill="1" applyBorder="1" applyAlignment="1" applyProtection="1">
      <alignment horizontal="left" vertical="center"/>
      <protection locked="0"/>
    </xf>
    <xf numFmtId="49" fontId="11" fillId="0" borderId="22" xfId="0" applyNumberFormat="1" applyFont="1" applyFill="1" applyBorder="1" applyAlignment="1" applyProtection="1">
      <alignment horizontal="left" vertical="center"/>
      <protection locked="0"/>
    </xf>
    <xf numFmtId="49" fontId="11" fillId="0" borderId="34" xfId="0" applyNumberFormat="1" applyFont="1" applyFill="1" applyBorder="1" applyAlignment="1" applyProtection="1">
      <alignment horizontal="left" vertical="center"/>
      <protection locked="0"/>
    </xf>
    <xf numFmtId="49" fontId="11" fillId="0" borderId="35" xfId="0" applyNumberFormat="1" applyFont="1" applyFill="1" applyBorder="1" applyAlignment="1" applyProtection="1">
      <alignment horizontal="left" vertical="center"/>
      <protection locked="0"/>
    </xf>
    <xf numFmtId="49" fontId="11" fillId="0" borderId="1" xfId="0" applyNumberFormat="1" applyFont="1" applyFill="1" applyBorder="1" applyAlignment="1" applyProtection="1">
      <alignment horizontal="left" vertical="center"/>
      <protection locked="0"/>
    </xf>
    <xf numFmtId="49" fontId="11" fillId="0" borderId="4" xfId="0" applyNumberFormat="1" applyFont="1" applyFill="1" applyBorder="1" applyAlignment="1" applyProtection="1">
      <alignment horizontal="left" vertical="center"/>
      <protection locked="0"/>
    </xf>
    <xf numFmtId="49" fontId="11" fillId="0" borderId="23" xfId="0" applyNumberFormat="1" applyFont="1" applyFill="1" applyBorder="1" applyAlignment="1" applyProtection="1">
      <alignment horizontal="left" vertical="center"/>
      <protection locked="0"/>
    </xf>
    <xf numFmtId="49" fontId="11" fillId="0" borderId="25" xfId="0" applyNumberFormat="1" applyFont="1" applyFill="1" applyBorder="1" applyAlignment="1" applyProtection="1">
      <alignment horizontal="left" vertical="center"/>
      <protection locked="0"/>
    </xf>
    <xf numFmtId="49" fontId="11" fillId="0" borderId="10" xfId="0" applyNumberFormat="1" applyFont="1" applyFill="1" applyBorder="1" applyAlignment="1" applyProtection="1">
      <alignment horizontal="left" vertical="center"/>
      <protection locked="0"/>
    </xf>
    <xf numFmtId="49" fontId="11" fillId="0" borderId="24" xfId="0" applyNumberFormat="1" applyFont="1" applyFill="1" applyBorder="1" applyAlignment="1" applyProtection="1">
      <alignment horizontal="left" vertical="center"/>
      <protection locked="0"/>
    </xf>
    <xf numFmtId="49" fontId="11" fillId="6" borderId="23" xfId="0" applyNumberFormat="1" applyFont="1" applyFill="1" applyBorder="1" applyAlignment="1" applyProtection="1">
      <alignment horizontal="left" vertical="center"/>
      <protection locked="0"/>
    </xf>
    <xf numFmtId="0" fontId="0" fillId="6" borderId="0" xfId="0" applyFill="1" applyAlignment="1">
      <alignment vertical="center"/>
    </xf>
    <xf numFmtId="0" fontId="0" fillId="6" borderId="33" xfId="0" applyFill="1" applyBorder="1" applyAlignment="1">
      <alignment vertical="center"/>
    </xf>
    <xf numFmtId="0" fontId="11" fillId="8" borderId="9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  <xf numFmtId="0" fontId="11" fillId="8" borderId="9" xfId="3" applyFont="1" applyFill="1" applyBorder="1" applyAlignment="1">
      <alignment horizontal="center" vertical="center" wrapText="1"/>
    </xf>
    <xf numFmtId="0" fontId="11" fillId="8" borderId="4" xfId="3" applyFont="1" applyFill="1" applyBorder="1" applyAlignment="1">
      <alignment horizontal="center" vertical="center" wrapText="1"/>
    </xf>
    <xf numFmtId="0" fontId="11" fillId="8" borderId="10" xfId="3" applyFont="1" applyFill="1" applyBorder="1" applyAlignment="1">
      <alignment horizontal="center" vertical="center" wrapText="1"/>
    </xf>
    <xf numFmtId="0" fontId="11" fillId="8" borderId="13" xfId="3" applyFont="1" applyFill="1" applyBorder="1" applyAlignment="1">
      <alignment horizontal="center" vertical="center" wrapText="1"/>
    </xf>
    <xf numFmtId="0" fontId="11" fillId="8" borderId="6" xfId="3" applyFont="1" applyFill="1" applyBorder="1" applyAlignment="1">
      <alignment horizontal="center" vertical="center" wrapText="1"/>
    </xf>
    <xf numFmtId="0" fontId="11" fillId="8" borderId="11" xfId="3" applyFont="1" applyFill="1" applyBorder="1" applyAlignment="1">
      <alignment horizontal="center" vertical="center" wrapText="1"/>
    </xf>
    <xf numFmtId="0" fontId="11" fillId="8" borderId="12" xfId="3" applyFont="1" applyFill="1" applyBorder="1" applyAlignment="1">
      <alignment horizontal="center" vertical="center" wrapText="1"/>
    </xf>
    <xf numFmtId="0" fontId="11" fillId="8" borderId="14" xfId="3" applyFont="1" applyFill="1" applyBorder="1" applyAlignment="1">
      <alignment horizontal="center" vertical="center" wrapText="1"/>
    </xf>
    <xf numFmtId="0" fontId="11" fillId="8" borderId="15" xfId="3" applyFont="1" applyFill="1" applyBorder="1" applyAlignment="1">
      <alignment horizontal="center" vertical="center" wrapText="1"/>
    </xf>
    <xf numFmtId="0" fontId="20" fillId="11" borderId="30" xfId="0" applyFont="1" applyFill="1" applyBorder="1" applyAlignment="1">
      <alignment horizontal="left" wrapText="1" readingOrder="1"/>
    </xf>
    <xf numFmtId="0" fontId="20" fillId="11" borderId="31" xfId="0" applyFont="1" applyFill="1" applyBorder="1" applyAlignment="1">
      <alignment horizontal="left" wrapText="1" readingOrder="1"/>
    </xf>
    <xf numFmtId="0" fontId="19" fillId="11" borderId="30" xfId="0" applyFont="1" applyFill="1" applyBorder="1" applyAlignment="1">
      <alignment horizontal="center" vertical="center" wrapText="1" readingOrder="1"/>
    </xf>
    <xf numFmtId="0" fontId="19" fillId="11" borderId="31" xfId="0" applyFont="1" applyFill="1" applyBorder="1" applyAlignment="1">
      <alignment horizontal="center" vertical="center" wrapText="1" readingOrder="1"/>
    </xf>
    <xf numFmtId="0" fontId="11" fillId="8" borderId="11" xfId="0" applyFont="1" applyFill="1" applyBorder="1" applyAlignment="1">
      <alignment horizontal="center" vertical="center" wrapText="1"/>
    </xf>
    <xf numFmtId="0" fontId="11" fillId="8" borderId="12" xfId="0" applyFont="1" applyFill="1" applyBorder="1" applyAlignment="1">
      <alignment horizontal="center" vertical="center" wrapText="1"/>
    </xf>
    <xf numFmtId="0" fontId="11" fillId="8" borderId="13" xfId="0" applyFont="1" applyFill="1" applyBorder="1" applyAlignment="1">
      <alignment horizontal="center" vertical="center" wrapText="1"/>
    </xf>
    <xf numFmtId="0" fontId="11" fillId="8" borderId="6" xfId="0" applyFont="1" applyFill="1" applyBorder="1" applyAlignment="1">
      <alignment horizontal="center" vertical="center" wrapText="1"/>
    </xf>
    <xf numFmtId="0" fontId="11" fillId="8" borderId="14" xfId="0" applyFont="1" applyFill="1" applyBorder="1" applyAlignment="1">
      <alignment horizontal="center" vertical="center" wrapText="1"/>
    </xf>
    <xf numFmtId="0" fontId="11" fillId="8" borderId="15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11" fillId="0" borderId="21" xfId="0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178" fontId="11" fillId="0" borderId="21" xfId="0" applyNumberFormat="1" applyFont="1" applyFill="1" applyBorder="1" applyAlignment="1">
      <alignment horizontal="center" vertical="center"/>
    </xf>
    <xf numFmtId="178" fontId="11" fillId="0" borderId="23" xfId="0" applyNumberFormat="1" applyFont="1" applyFill="1" applyBorder="1" applyAlignment="1">
      <alignment horizontal="center" vertical="center"/>
    </xf>
    <xf numFmtId="178" fontId="11" fillId="0" borderId="23" xfId="0" quotePrefix="1" applyNumberFormat="1" applyFont="1" applyFill="1" applyBorder="1" applyAlignment="1">
      <alignment horizontal="center" vertical="center"/>
    </xf>
    <xf numFmtId="178" fontId="12" fillId="0" borderId="23" xfId="0" quotePrefix="1" applyNumberFormat="1" applyFont="1" applyFill="1" applyBorder="1" applyAlignment="1">
      <alignment horizontal="center" vertical="center"/>
    </xf>
    <xf numFmtId="178" fontId="11" fillId="0" borderId="24" xfId="0" quotePrefix="1" applyNumberFormat="1" applyFont="1" applyFill="1" applyBorder="1" applyAlignment="1">
      <alignment horizontal="center" vertical="center"/>
    </xf>
    <xf numFmtId="0" fontId="12" fillId="0" borderId="23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178" fontId="12" fillId="0" borderId="23" xfId="0" applyNumberFormat="1" applyFont="1" applyFill="1" applyBorder="1" applyAlignment="1">
      <alignment horizontal="center" vertical="center"/>
    </xf>
    <xf numFmtId="178" fontId="11" fillId="0" borderId="24" xfId="0" applyNumberFormat="1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18" xfId="0" applyFont="1" applyFill="1" applyBorder="1" applyAlignment="1">
      <alignment horizontal="right" vertical="center"/>
    </xf>
    <xf numFmtId="0" fontId="11" fillId="0" borderId="18" xfId="0" applyFont="1" applyFill="1" applyBorder="1" applyAlignment="1">
      <alignment horizontal="right" vertical="center"/>
    </xf>
    <xf numFmtId="2" fontId="11" fillId="0" borderId="19" xfId="0" quotePrefix="1" applyNumberFormat="1" applyFont="1" applyFill="1" applyBorder="1" applyAlignment="1">
      <alignment horizontal="center" vertical="center"/>
    </xf>
    <xf numFmtId="2" fontId="12" fillId="0" borderId="20" xfId="0" quotePrefix="1" applyNumberFormat="1" applyFont="1" applyFill="1" applyBorder="1" applyAlignment="1">
      <alignment horizontal="center" vertical="center"/>
    </xf>
    <xf numFmtId="0" fontId="11" fillId="0" borderId="21" xfId="0" quotePrefix="1" applyFont="1" applyFill="1" applyBorder="1" applyAlignment="1">
      <alignment horizontal="center" vertical="center"/>
    </xf>
    <xf numFmtId="0" fontId="11" fillId="0" borderId="23" xfId="0" quotePrefix="1" applyFont="1" applyFill="1" applyBorder="1" applyAlignment="1">
      <alignment horizontal="center" vertical="center"/>
    </xf>
  </cellXfs>
  <cellStyles count="5">
    <cellStyle name="百分比" xfId="1" builtinId="5"/>
    <cellStyle name="常规" xfId="0" builtinId="0"/>
    <cellStyle name="常规 2" xfId="3"/>
    <cellStyle name="常规 3" xfId="2"/>
    <cellStyle name="常规 4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劳动密集度!$A$42</c:f>
              <c:strCache>
                <c:ptCount val="1"/>
                <c:pt idx="0">
                  <c:v>单位产值劳动需求（人/亿元）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劳动密集度!$B$41:$N$41</c:f>
              <c:strCache>
                <c:ptCount val="13"/>
                <c:pt idx="0">
                  <c:v>农林牧渔业</c:v>
                </c:pt>
                <c:pt idx="1">
                  <c:v>煤炭开采和洗选业</c:v>
                </c:pt>
                <c:pt idx="2">
                  <c:v>石油和天然气开采业</c:v>
                </c:pt>
                <c:pt idx="3">
                  <c:v>矿采选业</c:v>
                </c:pt>
                <c:pt idx="4">
                  <c:v>其他制造业</c:v>
                </c:pt>
                <c:pt idx="5">
                  <c:v>石油加工、炼焦及核燃料加工业</c:v>
                </c:pt>
                <c:pt idx="6">
                  <c:v>高能耗产业</c:v>
                </c:pt>
                <c:pt idx="7">
                  <c:v>电力、热力的生产和供应业</c:v>
                </c:pt>
                <c:pt idx="8">
                  <c:v>燃气生产和供应业</c:v>
                </c:pt>
                <c:pt idx="9">
                  <c:v>水的生产和供应业</c:v>
                </c:pt>
                <c:pt idx="10">
                  <c:v>建筑业</c:v>
                </c:pt>
                <c:pt idx="11">
                  <c:v>交通运输、仓储及邮政业</c:v>
                </c:pt>
                <c:pt idx="12">
                  <c:v>服务业</c:v>
                </c:pt>
              </c:strCache>
            </c:strRef>
          </c:cat>
          <c:val>
            <c:numRef>
              <c:f>劳动密集度!$B$42:$N$42</c:f>
              <c:numCache>
                <c:formatCode>General</c:formatCode>
                <c:ptCount val="13"/>
                <c:pt idx="0">
                  <c:v>4988.6098086376023</c:v>
                </c:pt>
                <c:pt idx="1">
                  <c:v>238.1319176479019</c:v>
                </c:pt>
                <c:pt idx="2">
                  <c:v>91.280363366025526</c:v>
                </c:pt>
                <c:pt idx="3">
                  <c:v>141.2560367799959</c:v>
                </c:pt>
                <c:pt idx="4">
                  <c:v>217.1626142528265</c:v>
                </c:pt>
                <c:pt idx="5">
                  <c:v>28.97850619322594</c:v>
                </c:pt>
                <c:pt idx="6">
                  <c:v>138.14113124644666</c:v>
                </c:pt>
                <c:pt idx="7">
                  <c:v>88.451732185286232</c:v>
                </c:pt>
                <c:pt idx="8">
                  <c:v>215.84055470903027</c:v>
                </c:pt>
                <c:pt idx="9">
                  <c:v>441.23471489207952</c:v>
                </c:pt>
                <c:pt idx="10">
                  <c:v>392.4007991753067</c:v>
                </c:pt>
                <c:pt idx="11">
                  <c:v>525.84536751654537</c:v>
                </c:pt>
                <c:pt idx="12">
                  <c:v>667.72612784862633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9-4759-ACF3-FC7AC5862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8292824"/>
        <c:axId val="668294784"/>
      </c:barChart>
      <c:catAx>
        <c:axId val="668292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294784"/>
        <c:crosses val="autoZero"/>
        <c:auto val="1"/>
        <c:lblAlgn val="ctr"/>
        <c:lblOffset val="100"/>
        <c:noMultiLvlLbl val="0"/>
      </c:catAx>
      <c:valAx>
        <c:axId val="668294784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800" b="1" i="0" baseline="0">
                    <a:effectLst/>
                  </a:rPr>
                  <a:t>单位产值劳动需求（人</a:t>
                </a:r>
                <a:r>
                  <a:rPr lang="en-US" altLang="zh-CN" sz="1800" b="1" i="0" baseline="0">
                    <a:effectLst/>
                  </a:rPr>
                  <a:t>/</a:t>
                </a:r>
                <a:r>
                  <a:rPr lang="zh-CN" altLang="zh-CN" sz="1800" b="1" i="0" baseline="0">
                    <a:effectLst/>
                  </a:rPr>
                  <a:t>亿元）</a:t>
                </a:r>
                <a:endParaRPr lang="zh-CN" altLang="zh-CN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292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GDP增长路径!$B$83</c:f>
              <c:strCache>
                <c:ptCount val="1"/>
                <c:pt idx="0">
                  <c:v>OECD，2012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GDP增长路径!$A$84:$A$92</c15:sqref>
                  </c15:fullRef>
                </c:ext>
              </c:extLst>
              <c:f>GDP增长路径!$A$84:$A$88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GDP增长路径!$B$84:$B$92</c15:sqref>
                  </c15:fullRef>
                </c:ext>
              </c:extLst>
              <c:f>GDP增长路径!$B$84:$B$88</c:f>
              <c:numCache>
                <c:formatCode>General</c:formatCode>
                <c:ptCount val="5"/>
                <c:pt idx="0">
                  <c:v>40890.300000000003</c:v>
                </c:pt>
                <c:pt idx="1">
                  <c:v>59572.146630201198</c:v>
                </c:pt>
                <c:pt idx="2">
                  <c:v>82002.911696971307</c:v>
                </c:pt>
                <c:pt idx="3">
                  <c:v>112879.55709442533</c:v>
                </c:pt>
                <c:pt idx="4">
                  <c:v>155382.21931580795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F-4873-870E-1AC87FA890D3}"/>
            </c:ext>
          </c:extLst>
        </c:ser>
        <c:ser>
          <c:idx val="1"/>
          <c:order val="1"/>
          <c:tx>
            <c:strRef>
              <c:f>GDP增长路径!$C$83</c:f>
              <c:strCache>
                <c:ptCount val="1"/>
                <c:pt idx="0">
                  <c:v>Johansson，2013,low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GDP增长路径!$A$84:$A$92</c15:sqref>
                  </c15:fullRef>
                </c:ext>
              </c:extLst>
              <c:f>GDP增长路径!$A$84:$A$88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GDP增长路径!$C$84:$C$92</c15:sqref>
                  </c15:fullRef>
                </c:ext>
              </c:extLst>
              <c:f>GDP增长路径!$C$84:$C$88</c:f>
              <c:numCache>
                <c:formatCode>General</c:formatCode>
                <c:ptCount val="5"/>
                <c:pt idx="0">
                  <c:v>40890.300000000003</c:v>
                </c:pt>
                <c:pt idx="1">
                  <c:v>59572.146630201198</c:v>
                </c:pt>
                <c:pt idx="2">
                  <c:v>83163.311799842224</c:v>
                </c:pt>
                <c:pt idx="3">
                  <c:v>101180.88467447423</c:v>
                </c:pt>
                <c:pt idx="4">
                  <c:v>123102.01700659879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4F-4873-870E-1AC87FA890D3}"/>
            </c:ext>
          </c:extLst>
        </c:ser>
        <c:ser>
          <c:idx val="2"/>
          <c:order val="2"/>
          <c:tx>
            <c:strRef>
              <c:f>GDP增长路径!$D$83</c:f>
              <c:strCache>
                <c:ptCount val="1"/>
                <c:pt idx="0">
                  <c:v>Johansson，2013,high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GDP增长路径!$A$84:$A$92</c15:sqref>
                  </c15:fullRef>
                </c:ext>
              </c:extLst>
              <c:f>GDP增长路径!$A$84:$A$88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GDP增长路径!$D$84:$D$92</c15:sqref>
                  </c15:fullRef>
                </c:ext>
              </c:extLst>
              <c:f>GDP增长路径!$D$84:$D$88</c:f>
              <c:numCache>
                <c:formatCode>General</c:formatCode>
                <c:ptCount val="5"/>
                <c:pt idx="0">
                  <c:v>40890.300000000003</c:v>
                </c:pt>
                <c:pt idx="1">
                  <c:v>59572.146630201198</c:v>
                </c:pt>
                <c:pt idx="2">
                  <c:v>84336.811277885237</c:v>
                </c:pt>
                <c:pt idx="3">
                  <c:v>104097.12106379832</c:v>
                </c:pt>
                <c:pt idx="4">
                  <c:v>128487.31709889237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4F-4873-870E-1AC87FA890D3}"/>
            </c:ext>
          </c:extLst>
        </c:ser>
        <c:ser>
          <c:idx val="3"/>
          <c:order val="3"/>
          <c:tx>
            <c:strRef>
              <c:f>GDP增长路径!$E$83</c:f>
              <c:strCache>
                <c:ptCount val="1"/>
                <c:pt idx="0">
                  <c:v>Chai，2015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GDP增长路径!$A$84:$A$92</c15:sqref>
                  </c15:fullRef>
                </c:ext>
              </c:extLst>
              <c:f>GDP增长路径!$A$84:$A$88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GDP增长路径!$E$84:$E$92</c15:sqref>
                  </c15:fullRef>
                </c:ext>
              </c:extLst>
              <c:f>GDP增长路径!$E$84:$E$88</c:f>
              <c:numCache>
                <c:formatCode>General</c:formatCode>
                <c:ptCount val="5"/>
                <c:pt idx="0">
                  <c:v>40890.300000000003</c:v>
                </c:pt>
                <c:pt idx="1">
                  <c:v>59572.146630201198</c:v>
                </c:pt>
                <c:pt idx="2">
                  <c:v>81619.003609078703</c:v>
                </c:pt>
                <c:pt idx="3">
                  <c:v>107687.73070720361</c:v>
                </c:pt>
                <c:pt idx="4">
                  <c:v>132919.21487969469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4F-4873-870E-1AC87FA890D3}"/>
            </c:ext>
          </c:extLst>
        </c:ser>
        <c:ser>
          <c:idx val="4"/>
          <c:order val="4"/>
          <c:tx>
            <c:strRef>
              <c:f>GDP增长路径!$F$83</c:f>
              <c:strCache>
                <c:ptCount val="1"/>
                <c:pt idx="0">
                  <c:v>Li，2010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GDP增长路径!$A$84:$A$92</c15:sqref>
                  </c15:fullRef>
                </c:ext>
              </c:extLst>
              <c:f>GDP增长路径!$A$84:$A$88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GDP增长路径!$F$84:$F$92</c15:sqref>
                  </c15:fullRef>
                </c:ext>
              </c:extLst>
              <c:f>GDP增长路径!$F$84:$F$88</c:f>
              <c:numCache>
                <c:formatCode>General</c:formatCode>
                <c:ptCount val="5"/>
                <c:pt idx="0">
                  <c:v>40890.300000000003</c:v>
                </c:pt>
                <c:pt idx="1">
                  <c:v>59572.146630201198</c:v>
                </c:pt>
                <c:pt idx="2">
                  <c:v>83553.017357702876</c:v>
                </c:pt>
                <c:pt idx="3">
                  <c:v>115013.3257230264</c:v>
                </c:pt>
                <c:pt idx="4">
                  <c:v>153189.13441373367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4F-4873-870E-1AC87FA890D3}"/>
            </c:ext>
          </c:extLst>
        </c:ser>
        <c:ser>
          <c:idx val="5"/>
          <c:order val="5"/>
          <c:tx>
            <c:strRef>
              <c:f>GDP增长路径!$G$83</c:f>
              <c:strCache>
                <c:ptCount val="1"/>
                <c:pt idx="0">
                  <c:v>Bi，2015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GDP增长路径!$A$84:$A$92</c15:sqref>
                  </c15:fullRef>
                </c:ext>
              </c:extLst>
              <c:f>GDP增长路径!$A$84:$A$88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GDP增长路径!$G$84:$G$92</c15:sqref>
                  </c15:fullRef>
                </c:ext>
              </c:extLst>
              <c:f>GDP增长路径!$G$84:$G$88</c:f>
              <c:numCache>
                <c:formatCode>General</c:formatCode>
                <c:ptCount val="5"/>
                <c:pt idx="0">
                  <c:v>40890.300000000003</c:v>
                </c:pt>
                <c:pt idx="1">
                  <c:v>59572.146630201198</c:v>
                </c:pt>
                <c:pt idx="2">
                  <c:v>83553.017357702876</c:v>
                </c:pt>
                <c:pt idx="3">
                  <c:v>116586.30104597975</c:v>
                </c:pt>
                <c:pt idx="4">
                  <c:v>158313.55975903172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4F-4873-870E-1AC87FA890D3}"/>
            </c:ext>
          </c:extLst>
        </c:ser>
        <c:ser>
          <c:idx val="6"/>
          <c:order val="6"/>
          <c:tx>
            <c:strRef>
              <c:f>GDP增长路径!$H$83</c:f>
              <c:strCache>
                <c:ptCount val="1"/>
                <c:pt idx="0">
                  <c:v>He，2014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GDP增长路径!$A$84:$A$92</c15:sqref>
                  </c15:fullRef>
                </c:ext>
              </c:extLst>
              <c:f>GDP增长路径!$A$84:$A$88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GDP增长路径!$H$84:$H$92</c15:sqref>
                  </c15:fullRef>
                </c:ext>
              </c:extLst>
              <c:f>GDP增长路径!$H$84:$H$88</c:f>
              <c:numCache>
                <c:formatCode>General</c:formatCode>
                <c:ptCount val="5"/>
                <c:pt idx="0">
                  <c:v>40890.300000000003</c:v>
                </c:pt>
                <c:pt idx="1">
                  <c:v>59572.146630201198</c:v>
                </c:pt>
                <c:pt idx="2">
                  <c:v>83553.017357702876</c:v>
                </c:pt>
                <c:pt idx="3">
                  <c:v>111812.78491373479</c:v>
                </c:pt>
                <c:pt idx="4">
                  <c:v>142704.59583717788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4F-4873-870E-1AC87FA890D3}"/>
            </c:ext>
          </c:extLst>
        </c:ser>
        <c:ser>
          <c:idx val="7"/>
          <c:order val="7"/>
          <c:tx>
            <c:strRef>
              <c:f>GDP增长路径!$I$83</c:f>
              <c:strCache>
                <c:ptCount val="1"/>
                <c:pt idx="0">
                  <c:v>Qi,2014,low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GDP增长路径!$A$84:$A$92</c15:sqref>
                  </c15:fullRef>
                </c:ext>
              </c:extLst>
              <c:f>GDP增长路径!$A$84:$A$88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GDP增长路径!$I$84:$I$92</c15:sqref>
                  </c15:fullRef>
                </c:ext>
              </c:extLst>
              <c:f>GDP增长路径!$I$84:$I$88</c:f>
              <c:numCache>
                <c:formatCode>General</c:formatCode>
                <c:ptCount val="5"/>
                <c:pt idx="0">
                  <c:v>40890.300000000003</c:v>
                </c:pt>
                <c:pt idx="1">
                  <c:v>59572.146630201198</c:v>
                </c:pt>
                <c:pt idx="2">
                  <c:v>78599.210971617082</c:v>
                </c:pt>
                <c:pt idx="3">
                  <c:v>99362.978078925385</c:v>
                </c:pt>
                <c:pt idx="4">
                  <c:v>119732.31157036794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4F-4873-870E-1AC87FA890D3}"/>
            </c:ext>
          </c:extLst>
        </c:ser>
        <c:ser>
          <c:idx val="8"/>
          <c:order val="8"/>
          <c:tx>
            <c:strRef>
              <c:f>GDP增长路径!$J$83</c:f>
              <c:strCache>
                <c:ptCount val="1"/>
                <c:pt idx="0">
                  <c:v>Qi,2014,medium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GDP增长路径!$A$84:$A$92</c15:sqref>
                  </c15:fullRef>
                </c:ext>
              </c:extLst>
              <c:f>GDP增长路径!$A$84:$A$88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GDP增长路径!$J$84:$J$92</c15:sqref>
                  </c15:fullRef>
                </c:ext>
              </c:extLst>
              <c:f>GDP增长路径!$J$84:$J$88</c:f>
              <c:numCache>
                <c:formatCode>General</c:formatCode>
                <c:ptCount val="5"/>
                <c:pt idx="0">
                  <c:v>40890.300000000003</c:v>
                </c:pt>
                <c:pt idx="1">
                  <c:v>59572.146630201198</c:v>
                </c:pt>
                <c:pt idx="2">
                  <c:v>84730.90784001381</c:v>
                </c:pt>
                <c:pt idx="3">
                  <c:v>113389.06808477489</c:v>
                </c:pt>
                <c:pt idx="4">
                  <c:v>144716.3769856554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4F-4873-870E-1AC87FA890D3}"/>
            </c:ext>
          </c:extLst>
        </c:ser>
        <c:ser>
          <c:idx val="9"/>
          <c:order val="9"/>
          <c:tx>
            <c:strRef>
              <c:f>GDP增长路径!$K$83</c:f>
              <c:strCache>
                <c:ptCount val="1"/>
                <c:pt idx="0">
                  <c:v>Qi,2014,high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GDP增长路径!$A$84:$A$92</c15:sqref>
                  </c15:fullRef>
                </c:ext>
              </c:extLst>
              <c:f>GDP增长路径!$A$84:$A$88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GDP增长路径!$K$84:$K$92</c15:sqref>
                  </c15:fullRef>
                </c:ext>
              </c:extLst>
              <c:f>GDP增长路径!$K$84:$K$88</c:f>
              <c:numCache>
                <c:formatCode>General</c:formatCode>
                <c:ptCount val="5"/>
                <c:pt idx="0">
                  <c:v>40890.300000000003</c:v>
                </c:pt>
                <c:pt idx="1">
                  <c:v>59572.146630201198</c:v>
                </c:pt>
                <c:pt idx="2">
                  <c:v>91659.131850042904</c:v>
                </c:pt>
                <c:pt idx="3">
                  <c:v>132201.71714384647</c:v>
                </c:pt>
                <c:pt idx="4">
                  <c:v>179433.45466955061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4F-4873-870E-1AC87FA890D3}"/>
            </c:ext>
          </c:extLst>
        </c:ser>
        <c:ser>
          <c:idx val="10"/>
          <c:order val="10"/>
          <c:tx>
            <c:strRef>
              <c:f>GDP增长路径!$L$83</c:f>
              <c:strCache>
                <c:ptCount val="1"/>
                <c:pt idx="0">
                  <c:v>Our Research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GDP增长路径!$A$84:$A$92</c15:sqref>
                  </c15:fullRef>
                </c:ext>
              </c:extLst>
              <c:f>GDP增长路径!$A$84:$A$88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GDP增长路径!$L$84:$L$92</c15:sqref>
                  </c15:fullRef>
                </c:ext>
              </c:extLst>
              <c:f>GDP增长路径!$L$84:$L$88</c:f>
              <c:numCache>
                <c:formatCode>General</c:formatCode>
                <c:ptCount val="5"/>
                <c:pt idx="0">
                  <c:v>40890.300000000003</c:v>
                </c:pt>
                <c:pt idx="1">
                  <c:v>59572.146630201198</c:v>
                </c:pt>
                <c:pt idx="2">
                  <c:v>81619.003609078703</c:v>
                </c:pt>
                <c:pt idx="3">
                  <c:v>109224.63824789587</c:v>
                </c:pt>
                <c:pt idx="4">
                  <c:v>139401.39196652183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94F-4873-870E-1AC87FA89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297136"/>
        <c:axId val="668297528"/>
      </c:lineChart>
      <c:lineChart>
        <c:grouping val="standard"/>
        <c:varyColors val="0"/>
        <c:ser>
          <c:idx val="11"/>
          <c:order val="11"/>
          <c:tx>
            <c:strRef>
              <c:f>GDP增长路径!$M$83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GDP增长路径!$A$84:$A$92</c15:sqref>
                  </c15:fullRef>
                </c:ext>
              </c:extLst>
              <c:f>GDP增长路径!$A$84:$A$88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GDP增长路径!$M$84:$M$92</c15:sqref>
                  </c15:fullRef>
                </c:ext>
              </c:extLst>
              <c:f>GDP增长路径!$M$84:$M$88</c:f>
              <c:numCache>
                <c:formatCode>General</c:formatCode>
                <c:ptCount val="5"/>
                <c:pt idx="0">
                  <c:v>10.6</c:v>
                </c:pt>
                <c:pt idx="1">
                  <c:v>6.5</c:v>
                </c:pt>
                <c:pt idx="2">
                  <c:v>4.8</c:v>
                </c:pt>
                <c:pt idx="3">
                  <c:v>3.8</c:v>
                </c:pt>
                <c:pt idx="4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94F-4873-870E-1AC87FA89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298704"/>
        <c:axId val="668296352"/>
      </c:lineChart>
      <c:catAx>
        <c:axId val="66829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297528"/>
        <c:crosses val="autoZero"/>
        <c:auto val="1"/>
        <c:lblAlgn val="ctr"/>
        <c:lblOffset val="100"/>
        <c:noMultiLvlLbl val="0"/>
      </c:catAx>
      <c:valAx>
        <c:axId val="668297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GDP (Billion Yuan, 2010 fixed Price)</a:t>
                </a:r>
                <a:endParaRPr lang="zh-CN" altLang="en-US" sz="18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297136"/>
        <c:crosses val="autoZero"/>
        <c:crossBetween val="between"/>
      </c:valAx>
      <c:valAx>
        <c:axId val="6682963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  Rate of GDP Growth (%)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298704"/>
        <c:crosses val="max"/>
        <c:crossBetween val="between"/>
      </c:valAx>
      <c:catAx>
        <c:axId val="66829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8296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GDP增长路径!$B$127</c:f>
              <c:strCache>
                <c:ptCount val="1"/>
                <c:pt idx="0">
                  <c:v>OECD，2012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GDP增长路径!$A$128:$A$132</c15:sqref>
                  </c15:fullRef>
                </c:ext>
              </c:extLst>
              <c:f>GDP增长路径!$A$129:$A$132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GDP增长路径!$B$128:$B$132</c15:sqref>
                  </c15:fullRef>
                </c:ext>
              </c:extLst>
              <c:f>GDP增长路径!$B$129:$B$132</c:f>
              <c:numCache>
                <c:formatCode>General</c:formatCode>
                <c:ptCount val="4"/>
                <c:pt idx="0">
                  <c:v>7.816341408844707E-2</c:v>
                </c:pt>
                <c:pt idx="1">
                  <c:v>6.6000000000000059E-2</c:v>
                </c:pt>
                <c:pt idx="2">
                  <c:v>6.6000000000000059E-2</c:v>
                </c:pt>
                <c:pt idx="3">
                  <c:v>6.6000000000000059E-2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5-4A1C-917F-CB6240853603}"/>
            </c:ext>
          </c:extLst>
        </c:ser>
        <c:ser>
          <c:idx val="1"/>
          <c:order val="1"/>
          <c:tx>
            <c:strRef>
              <c:f>GDP增长路径!$C$127</c:f>
              <c:strCache>
                <c:ptCount val="1"/>
                <c:pt idx="0">
                  <c:v>Johansson，2013,low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GDP增长路径!$A$128:$A$132</c15:sqref>
                  </c15:fullRef>
                </c:ext>
              </c:extLst>
              <c:f>GDP增长路径!$A$129:$A$132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GDP增长路径!$C$128:$C$132</c15:sqref>
                  </c15:fullRef>
                </c:ext>
              </c:extLst>
              <c:f>GDP增长路径!$C$129:$C$132</c:f>
              <c:numCache>
                <c:formatCode>General</c:formatCode>
                <c:ptCount val="4"/>
                <c:pt idx="0">
                  <c:v>7.816341408844707E-2</c:v>
                </c:pt>
                <c:pt idx="1">
                  <c:v>6.899999999999995E-2</c:v>
                </c:pt>
                <c:pt idx="2">
                  <c:v>4.0000000000000036E-2</c:v>
                </c:pt>
                <c:pt idx="3">
                  <c:v>4.0000000000000036E-2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5-4A1C-917F-CB6240853603}"/>
            </c:ext>
          </c:extLst>
        </c:ser>
        <c:ser>
          <c:idx val="2"/>
          <c:order val="2"/>
          <c:tx>
            <c:strRef>
              <c:f>GDP增长路径!$D$127</c:f>
              <c:strCache>
                <c:ptCount val="1"/>
                <c:pt idx="0">
                  <c:v>Johansson，2013,high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GDP增长路径!$A$128:$A$132</c15:sqref>
                  </c15:fullRef>
                </c:ext>
              </c:extLst>
              <c:f>GDP增长路径!$A$129:$A$132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GDP增长路径!$D$128:$D$132</c15:sqref>
                  </c15:fullRef>
                </c:ext>
              </c:extLst>
              <c:f>GDP增长路径!$D$129:$D$132</c:f>
              <c:numCache>
                <c:formatCode>General</c:formatCode>
                <c:ptCount val="4"/>
                <c:pt idx="0">
                  <c:v>7.816341408844707E-2</c:v>
                </c:pt>
                <c:pt idx="1">
                  <c:v>7.2000000000000064E-2</c:v>
                </c:pt>
                <c:pt idx="2">
                  <c:v>4.2999999999999927E-2</c:v>
                </c:pt>
                <c:pt idx="3">
                  <c:v>4.2999999999999927E-2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D5-4A1C-917F-CB6240853603}"/>
            </c:ext>
          </c:extLst>
        </c:ser>
        <c:ser>
          <c:idx val="3"/>
          <c:order val="3"/>
          <c:tx>
            <c:strRef>
              <c:f>GDP增长路径!$E$127</c:f>
              <c:strCache>
                <c:ptCount val="1"/>
                <c:pt idx="0">
                  <c:v>Chai，2015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GDP增长路径!$A$128:$A$132</c15:sqref>
                  </c15:fullRef>
                </c:ext>
              </c:extLst>
              <c:f>GDP增长路径!$A$129:$A$132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GDP增长路径!$E$128:$E$132</c15:sqref>
                  </c15:fullRef>
                </c:ext>
              </c:extLst>
              <c:f>GDP增长路径!$E$129:$E$132</c:f>
              <c:numCache>
                <c:formatCode>General</c:formatCode>
                <c:ptCount val="4"/>
                <c:pt idx="0">
                  <c:v>7.816341408844707E-2</c:v>
                </c:pt>
                <c:pt idx="1">
                  <c:v>6.4999999999999947E-2</c:v>
                </c:pt>
                <c:pt idx="2">
                  <c:v>5.699999999999994E-2</c:v>
                </c:pt>
                <c:pt idx="3">
                  <c:v>4.2999999999999927E-2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D5-4A1C-917F-CB6240853603}"/>
            </c:ext>
          </c:extLst>
        </c:ser>
        <c:ser>
          <c:idx val="4"/>
          <c:order val="4"/>
          <c:tx>
            <c:strRef>
              <c:f>GDP增长路径!$F$127</c:f>
              <c:strCache>
                <c:ptCount val="1"/>
                <c:pt idx="0">
                  <c:v>Li，2010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GDP增长路径!$A$128:$A$132</c15:sqref>
                  </c15:fullRef>
                </c:ext>
              </c:extLst>
              <c:f>GDP增长路径!$A$129:$A$132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GDP增长路径!$F$128:$F$132</c15:sqref>
                  </c15:fullRef>
                </c:ext>
              </c:extLst>
              <c:f>GDP增长路径!$F$129:$F$132</c:f>
              <c:numCache>
                <c:formatCode>General</c:formatCode>
                <c:ptCount val="4"/>
                <c:pt idx="0">
                  <c:v>7.816341408844707E-2</c:v>
                </c:pt>
                <c:pt idx="1">
                  <c:v>7.0000000000000062E-2</c:v>
                </c:pt>
                <c:pt idx="2">
                  <c:v>6.6000000000000059E-2</c:v>
                </c:pt>
                <c:pt idx="3">
                  <c:v>5.8999999999999941E-2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D5-4A1C-917F-CB6240853603}"/>
            </c:ext>
          </c:extLst>
        </c:ser>
        <c:ser>
          <c:idx val="5"/>
          <c:order val="5"/>
          <c:tx>
            <c:strRef>
              <c:f>GDP增长路径!$G$127</c:f>
              <c:strCache>
                <c:ptCount val="1"/>
                <c:pt idx="0">
                  <c:v>Bi，2015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GDP增长路径!$A$128:$A$132</c15:sqref>
                  </c15:fullRef>
                </c:ext>
              </c:extLst>
              <c:f>GDP增长路径!$A$129:$A$132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GDP增长路径!$G$128:$G$132</c15:sqref>
                  </c15:fullRef>
                </c:ext>
              </c:extLst>
              <c:f>GDP增长路径!$G$129:$G$132</c:f>
              <c:numCache>
                <c:formatCode>General</c:formatCode>
                <c:ptCount val="4"/>
                <c:pt idx="0">
                  <c:v>7.816341408844707E-2</c:v>
                </c:pt>
                <c:pt idx="1">
                  <c:v>7.0000000000000062E-2</c:v>
                </c:pt>
                <c:pt idx="2">
                  <c:v>6.8899999999999961E-2</c:v>
                </c:pt>
                <c:pt idx="3">
                  <c:v>6.3099999999999934E-2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D5-4A1C-917F-CB6240853603}"/>
            </c:ext>
          </c:extLst>
        </c:ser>
        <c:ser>
          <c:idx val="6"/>
          <c:order val="6"/>
          <c:tx>
            <c:strRef>
              <c:f>GDP增长路径!$H$127</c:f>
              <c:strCache>
                <c:ptCount val="1"/>
                <c:pt idx="0">
                  <c:v>He，2014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GDP增长路径!$A$128:$A$132</c15:sqref>
                  </c15:fullRef>
                </c:ext>
              </c:extLst>
              <c:f>GDP增长路径!$A$129:$A$132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GDP增长路径!$H$128:$H$132</c15:sqref>
                  </c15:fullRef>
                </c:ext>
              </c:extLst>
              <c:f>GDP增长路径!$H$129:$H$132</c:f>
              <c:numCache>
                <c:formatCode>General</c:formatCode>
                <c:ptCount val="4"/>
                <c:pt idx="0">
                  <c:v>7.816341408844707E-2</c:v>
                </c:pt>
                <c:pt idx="1">
                  <c:v>7.0000000000000062E-2</c:v>
                </c:pt>
                <c:pt idx="2">
                  <c:v>6.0000000000000053E-2</c:v>
                </c:pt>
                <c:pt idx="3">
                  <c:v>5.0000000000000044E-2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D5-4A1C-917F-CB6240853603}"/>
            </c:ext>
          </c:extLst>
        </c:ser>
        <c:ser>
          <c:idx val="7"/>
          <c:order val="7"/>
          <c:tx>
            <c:strRef>
              <c:f>GDP增长路径!$I$127</c:f>
              <c:strCache>
                <c:ptCount val="1"/>
                <c:pt idx="0">
                  <c:v>Qi,2014,low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GDP增长路径!$A$128:$A$132</c15:sqref>
                  </c15:fullRef>
                </c:ext>
              </c:extLst>
              <c:f>GDP增长路径!$A$129:$A$132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GDP增长路径!$I$128:$I$132</c15:sqref>
                  </c15:fullRef>
                </c:ext>
              </c:extLst>
              <c:f>GDP增长路径!$I$129:$I$132</c:f>
              <c:numCache>
                <c:formatCode>General</c:formatCode>
                <c:ptCount val="4"/>
                <c:pt idx="0">
                  <c:v>7.816341408844707E-2</c:v>
                </c:pt>
                <c:pt idx="1">
                  <c:v>5.699999999999994E-2</c:v>
                </c:pt>
                <c:pt idx="2">
                  <c:v>4.8000000000000043E-2</c:v>
                </c:pt>
                <c:pt idx="3">
                  <c:v>3.8000000000000034E-2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D5-4A1C-917F-CB6240853603}"/>
            </c:ext>
          </c:extLst>
        </c:ser>
        <c:ser>
          <c:idx val="8"/>
          <c:order val="8"/>
          <c:tx>
            <c:strRef>
              <c:f>GDP增长路径!$J$127</c:f>
              <c:strCache>
                <c:ptCount val="1"/>
                <c:pt idx="0">
                  <c:v>Qi,2014,medium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GDP增长路径!$A$128:$A$132</c15:sqref>
                  </c15:fullRef>
                </c:ext>
              </c:extLst>
              <c:f>GDP增长路径!$A$129:$A$132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GDP增长路径!$J$128:$J$132</c15:sqref>
                  </c15:fullRef>
                </c:ext>
              </c:extLst>
              <c:f>GDP增长路径!$J$129:$J$132</c:f>
              <c:numCache>
                <c:formatCode>General</c:formatCode>
                <c:ptCount val="4"/>
                <c:pt idx="0">
                  <c:v>7.816341408844707E-2</c:v>
                </c:pt>
                <c:pt idx="1">
                  <c:v>7.2999999999999954E-2</c:v>
                </c:pt>
                <c:pt idx="2">
                  <c:v>6.0000000000000053E-2</c:v>
                </c:pt>
                <c:pt idx="3">
                  <c:v>5.0000000000000044E-2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D5-4A1C-917F-CB6240853603}"/>
            </c:ext>
          </c:extLst>
        </c:ser>
        <c:ser>
          <c:idx val="9"/>
          <c:order val="9"/>
          <c:tx>
            <c:strRef>
              <c:f>GDP增长路径!$K$127</c:f>
              <c:strCache>
                <c:ptCount val="1"/>
                <c:pt idx="0">
                  <c:v>Qi,2014,high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GDP增长路径!$A$128:$A$132</c15:sqref>
                  </c15:fullRef>
                </c:ext>
              </c:extLst>
              <c:f>GDP增长路径!$A$129:$A$132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GDP增长路径!$K$128:$K$132</c15:sqref>
                  </c15:fullRef>
                </c:ext>
              </c:extLst>
              <c:f>GDP增长路径!$K$129:$K$132</c:f>
              <c:numCache>
                <c:formatCode>General</c:formatCode>
                <c:ptCount val="4"/>
                <c:pt idx="0">
                  <c:v>7.816341408844707E-2</c:v>
                </c:pt>
                <c:pt idx="1">
                  <c:v>9.000000000000008E-2</c:v>
                </c:pt>
                <c:pt idx="2">
                  <c:v>7.6000000000000068E-2</c:v>
                </c:pt>
                <c:pt idx="3">
                  <c:v>6.2999999999999945E-2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D5-4A1C-917F-CB6240853603}"/>
            </c:ext>
          </c:extLst>
        </c:ser>
        <c:ser>
          <c:idx val="10"/>
          <c:order val="10"/>
          <c:tx>
            <c:strRef>
              <c:f>GDP增长路径!$L$127</c:f>
              <c:strCache>
                <c:ptCount val="1"/>
                <c:pt idx="0">
                  <c:v>Our Research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GDP增长路径!$A$128:$A$132</c15:sqref>
                  </c15:fullRef>
                </c:ext>
              </c:extLst>
              <c:f>GDP增长路径!$A$129:$A$132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GDP增长路径!$L$128:$L$132</c15:sqref>
                  </c15:fullRef>
                </c:ext>
              </c:extLst>
              <c:f>GDP增长路径!$L$129:$L$132</c:f>
              <c:numCache>
                <c:formatCode>General</c:formatCode>
                <c:ptCount val="4"/>
                <c:pt idx="0">
                  <c:v>7.816341408844707E-2</c:v>
                </c:pt>
                <c:pt idx="1">
                  <c:v>6.4999999999999947E-2</c:v>
                </c:pt>
                <c:pt idx="2">
                  <c:v>6.0000000000000053E-2</c:v>
                </c:pt>
                <c:pt idx="3">
                  <c:v>5.0000000000000044E-2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D5-4A1C-917F-CB6240853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129359"/>
        <c:axId val="356129775"/>
      </c:lineChart>
      <c:catAx>
        <c:axId val="35612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6129775"/>
        <c:crosses val="autoZero"/>
        <c:auto val="1"/>
        <c:lblAlgn val="ctr"/>
        <c:lblOffset val="100"/>
        <c:noMultiLvlLbl val="0"/>
      </c:catAx>
      <c:valAx>
        <c:axId val="35612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612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碳强度目标!$B$54</c:f>
              <c:strCache>
                <c:ptCount val="1"/>
                <c:pt idx="0">
                  <c:v>BAU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775-452D-9EFF-70B67B35780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75-452D-9EFF-70B67B35780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775-452D-9EFF-70B67B35780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775-452D-9EFF-70B67B35780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775-452D-9EFF-70B67B35780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775-452D-9EFF-70B67B357801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碳强度目标!$A$55:$A$72</c15:sqref>
                  </c15:fullRef>
                </c:ext>
              </c:extLst>
              <c:f>(碳强度目标!$A$55:$A$57,碳强度目标!$A$62,碳强度目标!$A$67,碳强度目标!$A$72)</c:f>
              <c:numCache>
                <c:formatCode>General</c:formatCode>
                <c:ptCount val="6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碳强度目标!$B$55:$B$72</c15:sqref>
                  </c15:fullRef>
                </c:ext>
              </c:extLst>
              <c:f>(碳强度目标!$B$55:$B$57,碳强度目标!$B$62,碳强度目标!$B$67,碳强度目标!$B$72)</c:f>
              <c:numCache>
                <c:formatCode>General</c:formatCode>
                <c:ptCount val="6"/>
                <c:pt idx="0">
                  <c:v>2.1548351868183038</c:v>
                </c:pt>
                <c:pt idx="1">
                  <c:v>1.5320458929710619</c:v>
                </c:pt>
                <c:pt idx="2">
                  <c:v>1.3322723011028077</c:v>
                </c:pt>
                <c:pt idx="3">
                  <c:v>1.1691502874996329</c:v>
                </c:pt>
                <c:pt idx="4">
                  <c:v>1.0392567887714019</c:v>
                </c:pt>
                <c:pt idx="5">
                  <c:v>0.92745723053535156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75-452D-9EFF-70B67B357801}"/>
            </c:ext>
          </c:extLst>
        </c:ser>
        <c:ser>
          <c:idx val="1"/>
          <c:order val="1"/>
          <c:tx>
            <c:strRef>
              <c:f>碳强度目标!$C$54</c:f>
              <c:strCache>
                <c:ptCount val="1"/>
                <c:pt idx="0">
                  <c:v>SME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B775-452D-9EFF-70B67B35780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B775-452D-9EFF-70B67B35780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B775-452D-9EFF-70B67B357801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碳强度目标!$A$55:$A$72</c15:sqref>
                  </c15:fullRef>
                </c:ext>
              </c:extLst>
              <c:f>(碳强度目标!$A$55:$A$57,碳强度目标!$A$62,碳强度目标!$A$67,碳强度目标!$A$72)</c:f>
              <c:numCache>
                <c:formatCode>General</c:formatCode>
                <c:ptCount val="6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碳强度目标!$C$55:$C$72</c15:sqref>
                  </c15:fullRef>
                </c:ext>
              </c:extLst>
              <c:f>(碳强度目标!$C$55:$C$57,碳强度目标!$C$62,碳强度目标!$C$67,碳强度目标!$C$72)</c:f>
              <c:numCache>
                <c:formatCode>General</c:formatCode>
                <c:ptCount val="6"/>
                <c:pt idx="0">
                  <c:v>2.1548351868183038</c:v>
                </c:pt>
                <c:pt idx="1">
                  <c:v>1.5320458929710619</c:v>
                </c:pt>
                <c:pt idx="2">
                  <c:v>1.3322723011028077</c:v>
                </c:pt>
                <c:pt idx="3">
                  <c:v>1.1691502874996329</c:v>
                </c:pt>
                <c:pt idx="4">
                  <c:v>1.0093608160570153</c:v>
                </c:pt>
                <c:pt idx="5">
                  <c:v>0.88594253765930975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775-452D-9EFF-70B67B357801}"/>
            </c:ext>
          </c:extLst>
        </c:ser>
        <c:ser>
          <c:idx val="2"/>
          <c:order val="2"/>
          <c:tx>
            <c:strRef>
              <c:f>碳强度目标!$D$54</c:f>
              <c:strCache>
                <c:ptCount val="1"/>
                <c:pt idx="0">
                  <c:v>Lower Targets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775-452D-9EFF-70B67B35780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775-452D-9EFF-70B67B35780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775-452D-9EFF-70B67B357801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碳强度目标!$A$55:$A$72</c15:sqref>
                  </c15:fullRef>
                </c:ext>
              </c:extLst>
              <c:f>(碳强度目标!$A$55:$A$57,碳强度目标!$A$62,碳强度目标!$A$67,碳强度目标!$A$72)</c:f>
              <c:numCache>
                <c:formatCode>General</c:formatCode>
                <c:ptCount val="6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碳强度目标!$D$55:$D$72</c15:sqref>
                  </c15:fullRef>
                </c:ext>
              </c:extLst>
              <c:f>(碳强度目标!$D$55:$D$57,碳强度目标!$D$62,碳强度目标!$D$67,碳强度目标!$D$72)</c:f>
              <c:numCache>
                <c:formatCode>General</c:formatCode>
                <c:ptCount val="6"/>
                <c:pt idx="0">
                  <c:v>2.1548351868183038</c:v>
                </c:pt>
                <c:pt idx="1">
                  <c:v>1.5320458929710619</c:v>
                </c:pt>
                <c:pt idx="2">
                  <c:v>1.332927937984588</c:v>
                </c:pt>
                <c:pt idx="3">
                  <c:v>1.1683748592205028</c:v>
                </c:pt>
                <c:pt idx="4">
                  <c:v>1.0035248393621792</c:v>
                </c:pt>
                <c:pt idx="5">
                  <c:v>0.86193407472732098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775-452D-9EFF-70B67B357801}"/>
            </c:ext>
          </c:extLst>
        </c:ser>
        <c:ser>
          <c:idx val="3"/>
          <c:order val="3"/>
          <c:tx>
            <c:strRef>
              <c:f>碳强度目标!$E$54</c:f>
              <c:strCache>
                <c:ptCount val="1"/>
                <c:pt idx="0">
                  <c:v>Higher Targets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B775-452D-9EFF-70B67B357801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碳强度目标!$A$55:$A$72</c15:sqref>
                  </c15:fullRef>
                </c:ext>
              </c:extLst>
              <c:f>(碳强度目标!$A$55:$A$57,碳强度目标!$A$62,碳强度目标!$A$67,碳强度目标!$A$72)</c:f>
              <c:numCache>
                <c:formatCode>General</c:formatCode>
                <c:ptCount val="6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碳强度目标!$E$55:$E$72</c15:sqref>
                  </c15:fullRef>
                </c:ext>
              </c:extLst>
              <c:f>(碳强度目标!$E$55:$E$57,碳强度目标!$E$62,碳强度目标!$E$67,碳强度目标!$E$72)</c:f>
              <c:numCache>
                <c:formatCode>General</c:formatCode>
                <c:ptCount val="6"/>
                <c:pt idx="0">
                  <c:v>2.1548351868183038</c:v>
                </c:pt>
                <c:pt idx="1">
                  <c:v>1.5320458929710619</c:v>
                </c:pt>
                <c:pt idx="2">
                  <c:v>1.332927937984588</c:v>
                </c:pt>
                <c:pt idx="3">
                  <c:v>1.1683748592205028</c:v>
                </c:pt>
                <c:pt idx="4">
                  <c:v>0.93871153200265811</c:v>
                </c:pt>
                <c:pt idx="5">
                  <c:v>0.7541923153864063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775-452D-9EFF-70B67B357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8296744"/>
        <c:axId val="668297920"/>
      </c:barChart>
      <c:catAx>
        <c:axId val="66829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68297920"/>
        <c:crosses val="autoZero"/>
        <c:auto val="1"/>
        <c:lblAlgn val="ctr"/>
        <c:lblOffset val="100"/>
        <c:noMultiLvlLbl val="0"/>
      </c:catAx>
      <c:valAx>
        <c:axId val="668297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Carbon Dioxide  Intensity </a:t>
                </a:r>
              </a:p>
              <a:p>
                <a:pPr>
                  <a:defRPr/>
                </a:pPr>
                <a:r>
                  <a:rPr lang="en-US"/>
                  <a:t>(Ton/Thousand Yuan) 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1.7572002404043635E-2"/>
              <c:y val="0.174897090267223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6829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劳动密集度!$A$43</c:f>
              <c:strCache>
                <c:ptCount val="1"/>
                <c:pt idx="0">
                  <c:v>未上过学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劳动密集度!$B$41:$N$41</c:f>
              <c:strCache>
                <c:ptCount val="13"/>
                <c:pt idx="0">
                  <c:v>农林牧渔业</c:v>
                </c:pt>
                <c:pt idx="1">
                  <c:v>煤炭开采和洗选业</c:v>
                </c:pt>
                <c:pt idx="2">
                  <c:v>石油和天然气开采业</c:v>
                </c:pt>
                <c:pt idx="3">
                  <c:v>矿采选业</c:v>
                </c:pt>
                <c:pt idx="4">
                  <c:v>其他制造业</c:v>
                </c:pt>
                <c:pt idx="5">
                  <c:v>石油加工、炼焦及核燃料加工业</c:v>
                </c:pt>
                <c:pt idx="6">
                  <c:v>高能耗产业</c:v>
                </c:pt>
                <c:pt idx="7">
                  <c:v>电力、热力的生产和供应业</c:v>
                </c:pt>
                <c:pt idx="8">
                  <c:v>燃气生产和供应业</c:v>
                </c:pt>
                <c:pt idx="9">
                  <c:v>水的生产和供应业</c:v>
                </c:pt>
                <c:pt idx="10">
                  <c:v>建筑业</c:v>
                </c:pt>
                <c:pt idx="11">
                  <c:v>交通运输、仓储及邮政业</c:v>
                </c:pt>
                <c:pt idx="12">
                  <c:v>服务业</c:v>
                </c:pt>
              </c:strCache>
            </c:strRef>
          </c:cat>
          <c:val>
            <c:numRef>
              <c:f>劳动密集度!$B$43:$N$43</c:f>
              <c:numCache>
                <c:formatCode>General</c:formatCode>
                <c:ptCount val="13"/>
                <c:pt idx="0">
                  <c:v>312.45082086047336</c:v>
                </c:pt>
                <c:pt idx="1">
                  <c:v>1.4801797144684956</c:v>
                </c:pt>
                <c:pt idx="2">
                  <c:v>0.1327052032972435</c:v>
                </c:pt>
                <c:pt idx="3">
                  <c:v>1.4178835215708046</c:v>
                </c:pt>
                <c:pt idx="4">
                  <c:v>1.6426250503601463</c:v>
                </c:pt>
                <c:pt idx="5">
                  <c:v>5.8241982084508225E-2</c:v>
                </c:pt>
                <c:pt idx="6">
                  <c:v>1.0141926829455252</c:v>
                </c:pt>
                <c:pt idx="7">
                  <c:v>0.15311051612853913</c:v>
                </c:pt>
                <c:pt idx="8">
                  <c:v>0.60990181148246769</c:v>
                </c:pt>
                <c:pt idx="9">
                  <c:v>1.0518667215926458</c:v>
                </c:pt>
                <c:pt idx="10">
                  <c:v>4.3599065493841698</c:v>
                </c:pt>
                <c:pt idx="11">
                  <c:v>2.6824332872240841</c:v>
                </c:pt>
                <c:pt idx="12">
                  <c:v>4.8013429160346019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3-45B4-B308-BBCCA40874F0}"/>
            </c:ext>
          </c:extLst>
        </c:ser>
        <c:ser>
          <c:idx val="1"/>
          <c:order val="1"/>
          <c:tx>
            <c:strRef>
              <c:f>劳动密集度!$A$44</c:f>
              <c:strCache>
                <c:ptCount val="1"/>
                <c:pt idx="0">
                  <c:v>小  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劳动密集度!$B$41:$N$41</c:f>
              <c:strCache>
                <c:ptCount val="13"/>
                <c:pt idx="0">
                  <c:v>农林牧渔业</c:v>
                </c:pt>
                <c:pt idx="1">
                  <c:v>煤炭开采和洗选业</c:v>
                </c:pt>
                <c:pt idx="2">
                  <c:v>石油和天然气开采业</c:v>
                </c:pt>
                <c:pt idx="3">
                  <c:v>矿采选业</c:v>
                </c:pt>
                <c:pt idx="4">
                  <c:v>其他制造业</c:v>
                </c:pt>
                <c:pt idx="5">
                  <c:v>石油加工、炼焦及核燃料加工业</c:v>
                </c:pt>
                <c:pt idx="6">
                  <c:v>高能耗产业</c:v>
                </c:pt>
                <c:pt idx="7">
                  <c:v>电力、热力的生产和供应业</c:v>
                </c:pt>
                <c:pt idx="8">
                  <c:v>燃气生产和供应业</c:v>
                </c:pt>
                <c:pt idx="9">
                  <c:v>水的生产和供应业</c:v>
                </c:pt>
                <c:pt idx="10">
                  <c:v>建筑业</c:v>
                </c:pt>
                <c:pt idx="11">
                  <c:v>交通运输、仓储及邮政业</c:v>
                </c:pt>
                <c:pt idx="12">
                  <c:v>服务业</c:v>
                </c:pt>
              </c:strCache>
            </c:strRef>
          </c:cat>
          <c:val>
            <c:numRef>
              <c:f>劳动密集度!$B$44:$N$44</c:f>
              <c:numCache>
                <c:formatCode>General</c:formatCode>
                <c:ptCount val="13"/>
                <c:pt idx="0">
                  <c:v>1855.0924735634208</c:v>
                </c:pt>
                <c:pt idx="1">
                  <c:v>31.563886810712003</c:v>
                </c:pt>
                <c:pt idx="2">
                  <c:v>2.3583362599033011</c:v>
                </c:pt>
                <c:pt idx="3">
                  <c:v>24.788599367668279</c:v>
                </c:pt>
                <c:pt idx="4">
                  <c:v>28.461758183424056</c:v>
                </c:pt>
                <c:pt idx="5">
                  <c:v>1.1596394647183332</c:v>
                </c:pt>
                <c:pt idx="6">
                  <c:v>18.537582906982308</c:v>
                </c:pt>
                <c:pt idx="7">
                  <c:v>3.3026435287324447</c:v>
                </c:pt>
                <c:pt idx="8">
                  <c:v>12.050181245047543</c:v>
                </c:pt>
                <c:pt idx="9">
                  <c:v>24.029310884383108</c:v>
                </c:pt>
                <c:pt idx="10">
                  <c:v>78.280108466652976</c:v>
                </c:pt>
                <c:pt idx="11">
                  <c:v>52.720425213997849</c:v>
                </c:pt>
                <c:pt idx="12">
                  <c:v>57.110136188913877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73-45B4-B308-BBCCA40874F0}"/>
            </c:ext>
          </c:extLst>
        </c:ser>
        <c:ser>
          <c:idx val="2"/>
          <c:order val="2"/>
          <c:tx>
            <c:strRef>
              <c:f>劳动密集度!$A$45</c:f>
              <c:strCache>
                <c:ptCount val="1"/>
                <c:pt idx="0">
                  <c:v>初  中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劳动密集度!$B$41:$N$41</c:f>
              <c:strCache>
                <c:ptCount val="13"/>
                <c:pt idx="0">
                  <c:v>农林牧渔业</c:v>
                </c:pt>
                <c:pt idx="1">
                  <c:v>煤炭开采和洗选业</c:v>
                </c:pt>
                <c:pt idx="2">
                  <c:v>石油和天然气开采业</c:v>
                </c:pt>
                <c:pt idx="3">
                  <c:v>矿采选业</c:v>
                </c:pt>
                <c:pt idx="4">
                  <c:v>其他制造业</c:v>
                </c:pt>
                <c:pt idx="5">
                  <c:v>石油加工、炼焦及核燃料加工业</c:v>
                </c:pt>
                <c:pt idx="6">
                  <c:v>高能耗产业</c:v>
                </c:pt>
                <c:pt idx="7">
                  <c:v>电力、热力的生产和供应业</c:v>
                </c:pt>
                <c:pt idx="8">
                  <c:v>燃气生产和供应业</c:v>
                </c:pt>
                <c:pt idx="9">
                  <c:v>水的生产和供应业</c:v>
                </c:pt>
                <c:pt idx="10">
                  <c:v>建筑业</c:v>
                </c:pt>
                <c:pt idx="11">
                  <c:v>交通运输、仓储及邮政业</c:v>
                </c:pt>
                <c:pt idx="12">
                  <c:v>服务业</c:v>
                </c:pt>
              </c:strCache>
            </c:strRef>
          </c:cat>
          <c:val>
            <c:numRef>
              <c:f>劳动密集度!$B$45:$N$45</c:f>
              <c:numCache>
                <c:formatCode>General</c:formatCode>
                <c:ptCount val="13"/>
                <c:pt idx="0">
                  <c:v>2501.6847084058795</c:v>
                </c:pt>
                <c:pt idx="1">
                  <c:v>132.25544436824211</c:v>
                </c:pt>
                <c:pt idx="2">
                  <c:v>17.863161188932875</c:v>
                </c:pt>
                <c:pt idx="3">
                  <c:v>74.919430457432597</c:v>
                </c:pt>
                <c:pt idx="4">
                  <c:v>124.94641459995785</c:v>
                </c:pt>
                <c:pt idx="5">
                  <c:v>9.5017633629297702</c:v>
                </c:pt>
                <c:pt idx="6">
                  <c:v>73.094020830537275</c:v>
                </c:pt>
                <c:pt idx="7">
                  <c:v>24.067695242381475</c:v>
                </c:pt>
                <c:pt idx="8">
                  <c:v>70.882603711761647</c:v>
                </c:pt>
                <c:pt idx="9">
                  <c:v>136.42127008655731</c:v>
                </c:pt>
                <c:pt idx="10">
                  <c:v>237.40593614902713</c:v>
                </c:pt>
                <c:pt idx="11">
                  <c:v>286.83851585879495</c:v>
                </c:pt>
                <c:pt idx="12">
                  <c:v>252.62538850332734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73-45B4-B308-BBCCA40874F0}"/>
            </c:ext>
          </c:extLst>
        </c:ser>
        <c:ser>
          <c:idx val="3"/>
          <c:order val="3"/>
          <c:tx>
            <c:strRef>
              <c:f>劳动密集度!$A$46</c:f>
              <c:strCache>
                <c:ptCount val="1"/>
                <c:pt idx="0">
                  <c:v>高  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劳动密集度!$B$41:$N$41</c:f>
              <c:strCache>
                <c:ptCount val="13"/>
                <c:pt idx="0">
                  <c:v>农林牧渔业</c:v>
                </c:pt>
                <c:pt idx="1">
                  <c:v>煤炭开采和洗选业</c:v>
                </c:pt>
                <c:pt idx="2">
                  <c:v>石油和天然气开采业</c:v>
                </c:pt>
                <c:pt idx="3">
                  <c:v>矿采选业</c:v>
                </c:pt>
                <c:pt idx="4">
                  <c:v>其他制造业</c:v>
                </c:pt>
                <c:pt idx="5">
                  <c:v>石油加工、炼焦及核燃料加工业</c:v>
                </c:pt>
                <c:pt idx="6">
                  <c:v>高能耗产业</c:v>
                </c:pt>
                <c:pt idx="7">
                  <c:v>电力、热力的生产和供应业</c:v>
                </c:pt>
                <c:pt idx="8">
                  <c:v>燃气生产和供应业</c:v>
                </c:pt>
                <c:pt idx="9">
                  <c:v>水的生产和供应业</c:v>
                </c:pt>
                <c:pt idx="10">
                  <c:v>建筑业</c:v>
                </c:pt>
                <c:pt idx="11">
                  <c:v>交通运输、仓储及邮政业</c:v>
                </c:pt>
                <c:pt idx="12">
                  <c:v>服务业</c:v>
                </c:pt>
              </c:strCache>
            </c:strRef>
          </c:cat>
          <c:val>
            <c:numRef>
              <c:f>劳动密集度!$B$46:$N$46</c:f>
              <c:numCache>
                <c:formatCode>General</c:formatCode>
                <c:ptCount val="13"/>
                <c:pt idx="0">
                  <c:v>289.54553836868718</c:v>
                </c:pt>
                <c:pt idx="1">
                  <c:v>49.143479480879918</c:v>
                </c:pt>
                <c:pt idx="2">
                  <c:v>37.15919163176801</c:v>
                </c:pt>
                <c:pt idx="3">
                  <c:v>27.833272788773282</c:v>
                </c:pt>
                <c:pt idx="4">
                  <c:v>42.199864084830082</c:v>
                </c:pt>
                <c:pt idx="5">
                  <c:v>9.4352010976903316</c:v>
                </c:pt>
                <c:pt idx="6">
                  <c:v>29.921562377948558</c:v>
                </c:pt>
                <c:pt idx="7">
                  <c:v>29.112296281503681</c:v>
                </c:pt>
                <c:pt idx="8">
                  <c:v>69.468740421506837</c:v>
                </c:pt>
                <c:pt idx="9">
                  <c:v>152.07655312626119</c:v>
                </c:pt>
                <c:pt idx="10">
                  <c:v>48.991262731289829</c:v>
                </c:pt>
                <c:pt idx="11">
                  <c:v>126.80836057350314</c:v>
                </c:pt>
                <c:pt idx="12">
                  <c:v>157.6537048639666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73-45B4-B308-BBCCA40874F0}"/>
            </c:ext>
          </c:extLst>
        </c:ser>
        <c:ser>
          <c:idx val="4"/>
          <c:order val="4"/>
          <c:tx>
            <c:strRef>
              <c:f>劳动密集度!$A$47</c:f>
              <c:strCache>
                <c:ptCount val="1"/>
                <c:pt idx="0">
                  <c:v>专  科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劳动密集度!$B$41:$N$41</c:f>
              <c:strCache>
                <c:ptCount val="13"/>
                <c:pt idx="0">
                  <c:v>农林牧渔业</c:v>
                </c:pt>
                <c:pt idx="1">
                  <c:v>煤炭开采和洗选业</c:v>
                </c:pt>
                <c:pt idx="2">
                  <c:v>石油和天然气开采业</c:v>
                </c:pt>
                <c:pt idx="3">
                  <c:v>矿采选业</c:v>
                </c:pt>
                <c:pt idx="4">
                  <c:v>其他制造业</c:v>
                </c:pt>
                <c:pt idx="5">
                  <c:v>石油加工、炼焦及核燃料加工业</c:v>
                </c:pt>
                <c:pt idx="6">
                  <c:v>高能耗产业</c:v>
                </c:pt>
                <c:pt idx="7">
                  <c:v>电力、热力的生产和供应业</c:v>
                </c:pt>
                <c:pt idx="8">
                  <c:v>燃气生产和供应业</c:v>
                </c:pt>
                <c:pt idx="9">
                  <c:v>水的生产和供应业</c:v>
                </c:pt>
                <c:pt idx="10">
                  <c:v>建筑业</c:v>
                </c:pt>
                <c:pt idx="11">
                  <c:v>交通运输、仓储及邮政业</c:v>
                </c:pt>
                <c:pt idx="12">
                  <c:v>服务业</c:v>
                </c:pt>
              </c:strCache>
            </c:strRef>
          </c:cat>
          <c:val>
            <c:numRef>
              <c:f>劳动密集度!$B$47:$N$47</c:f>
              <c:numCache>
                <c:formatCode>General</c:formatCode>
                <c:ptCount val="13"/>
                <c:pt idx="0">
                  <c:v>24.679643487361986</c:v>
                </c:pt>
                <c:pt idx="1">
                  <c:v>17.354161551814446</c:v>
                </c:pt>
                <c:pt idx="2">
                  <c:v>18.901384250023074</c:v>
                </c:pt>
                <c:pt idx="3">
                  <c:v>8.6102316771677252</c:v>
                </c:pt>
                <c:pt idx="4">
                  <c:v>12.900773472606994</c:v>
                </c:pt>
                <c:pt idx="5">
                  <c:v>5.4095707645634903</c:v>
                </c:pt>
                <c:pt idx="6">
                  <c:v>10.512307195788731</c:v>
                </c:pt>
                <c:pt idx="7">
                  <c:v>20.30595681211987</c:v>
                </c:pt>
                <c:pt idx="8">
                  <c:v>39.814575072306241</c:v>
                </c:pt>
                <c:pt idx="9">
                  <c:v>86.346570434738524</c:v>
                </c:pt>
                <c:pt idx="10">
                  <c:v>15.185844918340409</c:v>
                </c:pt>
                <c:pt idx="11">
                  <c:v>39.022884741234918</c:v>
                </c:pt>
                <c:pt idx="12">
                  <c:v>108.99502023316657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73-45B4-B308-BBCCA40874F0}"/>
            </c:ext>
          </c:extLst>
        </c:ser>
        <c:ser>
          <c:idx val="5"/>
          <c:order val="5"/>
          <c:tx>
            <c:strRef>
              <c:f>劳动密集度!$A$48</c:f>
              <c:strCache>
                <c:ptCount val="1"/>
                <c:pt idx="0">
                  <c:v>本  科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劳动密集度!$B$41:$N$41</c:f>
              <c:strCache>
                <c:ptCount val="13"/>
                <c:pt idx="0">
                  <c:v>农林牧渔业</c:v>
                </c:pt>
                <c:pt idx="1">
                  <c:v>煤炭开采和洗选业</c:v>
                </c:pt>
                <c:pt idx="2">
                  <c:v>石油和天然气开采业</c:v>
                </c:pt>
                <c:pt idx="3">
                  <c:v>矿采选业</c:v>
                </c:pt>
                <c:pt idx="4">
                  <c:v>其他制造业</c:v>
                </c:pt>
                <c:pt idx="5">
                  <c:v>石油加工、炼焦及核燃料加工业</c:v>
                </c:pt>
                <c:pt idx="6">
                  <c:v>高能耗产业</c:v>
                </c:pt>
                <c:pt idx="7">
                  <c:v>电力、热力的生产和供应业</c:v>
                </c:pt>
                <c:pt idx="8">
                  <c:v>燃气生产和供应业</c:v>
                </c:pt>
                <c:pt idx="9">
                  <c:v>水的生产和供应业</c:v>
                </c:pt>
                <c:pt idx="10">
                  <c:v>建筑业</c:v>
                </c:pt>
                <c:pt idx="11">
                  <c:v>交通运输、仓储及邮政业</c:v>
                </c:pt>
                <c:pt idx="12">
                  <c:v>服务业</c:v>
                </c:pt>
              </c:strCache>
            </c:strRef>
          </c:cat>
          <c:val>
            <c:numRef>
              <c:f>劳动密集度!$B$48:$N$48</c:f>
              <c:numCache>
                <c:formatCode>General</c:formatCode>
                <c:ptCount val="13"/>
                <c:pt idx="0">
                  <c:v>4.7413418359951391</c:v>
                </c:pt>
                <c:pt idx="1">
                  <c:v>6.092692037646982</c:v>
                </c:pt>
                <c:pt idx="2">
                  <c:v>13.608788494991833</c:v>
                </c:pt>
                <c:pt idx="3">
                  <c:v>3.4472597646437948</c:v>
                </c:pt>
                <c:pt idx="4">
                  <c:v>6.3846836442626973</c:v>
                </c:pt>
                <c:pt idx="5">
                  <c:v>3.1544273511127399</c:v>
                </c:pt>
                <c:pt idx="6">
                  <c:v>4.6832177210255788</c:v>
                </c:pt>
                <c:pt idx="7">
                  <c:v>10.755362979174613</c:v>
                </c:pt>
                <c:pt idx="8">
                  <c:v>21.67923711724044</c:v>
                </c:pt>
                <c:pt idx="9">
                  <c:v>39.3456590915738</c:v>
                </c:pt>
                <c:pt idx="10">
                  <c:v>7.7559947565767402</c:v>
                </c:pt>
                <c:pt idx="11">
                  <c:v>16.878396769676907</c:v>
                </c:pt>
                <c:pt idx="12">
                  <c:v>77.831534762526459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73-45B4-B308-BBCCA40874F0}"/>
            </c:ext>
          </c:extLst>
        </c:ser>
        <c:ser>
          <c:idx val="6"/>
          <c:order val="6"/>
          <c:tx>
            <c:strRef>
              <c:f>劳动密集度!$A$49</c:f>
              <c:strCache>
                <c:ptCount val="1"/>
                <c:pt idx="0">
                  <c:v>研究生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劳动密集度!$B$41:$N$41</c:f>
              <c:strCache>
                <c:ptCount val="13"/>
                <c:pt idx="0">
                  <c:v>农林牧渔业</c:v>
                </c:pt>
                <c:pt idx="1">
                  <c:v>煤炭开采和洗选业</c:v>
                </c:pt>
                <c:pt idx="2">
                  <c:v>石油和天然气开采业</c:v>
                </c:pt>
                <c:pt idx="3">
                  <c:v>矿采选业</c:v>
                </c:pt>
                <c:pt idx="4">
                  <c:v>其他制造业</c:v>
                </c:pt>
                <c:pt idx="5">
                  <c:v>石油加工、炼焦及核燃料加工业</c:v>
                </c:pt>
                <c:pt idx="6">
                  <c:v>高能耗产业</c:v>
                </c:pt>
                <c:pt idx="7">
                  <c:v>电力、热力的生产和供应业</c:v>
                </c:pt>
                <c:pt idx="8">
                  <c:v>燃气生产和供应业</c:v>
                </c:pt>
                <c:pt idx="9">
                  <c:v>水的生产和供应业</c:v>
                </c:pt>
                <c:pt idx="10">
                  <c:v>建筑业</c:v>
                </c:pt>
                <c:pt idx="11">
                  <c:v>交通运输、仓储及邮政业</c:v>
                </c:pt>
                <c:pt idx="12">
                  <c:v>服务业</c:v>
                </c:pt>
              </c:strCache>
            </c:strRef>
          </c:cat>
          <c:val>
            <c:numRef>
              <c:f>劳动密集度!$B$49:$N$49</c:f>
              <c:numCache>
                <c:formatCode>General</c:formatCode>
                <c:ptCount val="13"/>
                <c:pt idx="0">
                  <c:v>0.41528211578430202</c:v>
                </c:pt>
                <c:pt idx="1">
                  <c:v>0.24207368413794816</c:v>
                </c:pt>
                <c:pt idx="2">
                  <c:v>1.2567963371091884</c:v>
                </c:pt>
                <c:pt idx="3">
                  <c:v>0.23935920273940131</c:v>
                </c:pt>
                <c:pt idx="4">
                  <c:v>0.62649521738467773</c:v>
                </c:pt>
                <c:pt idx="5">
                  <c:v>0.25966217012676585</c:v>
                </c:pt>
                <c:pt idx="6">
                  <c:v>0.37824753121868632</c:v>
                </c:pt>
                <c:pt idx="7">
                  <c:v>0.75466682524561235</c:v>
                </c:pt>
                <c:pt idx="8">
                  <c:v>1.3353153296850997</c:v>
                </c:pt>
                <c:pt idx="9">
                  <c:v>1.9634845469729387</c:v>
                </c:pt>
                <c:pt idx="10">
                  <c:v>0.42174560403543981</c:v>
                </c:pt>
                <c:pt idx="11">
                  <c:v>0.89435107211353793</c:v>
                </c:pt>
                <c:pt idx="12">
                  <c:v>8.7090003806908722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73-45B4-B308-BBCCA4087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8287336"/>
        <c:axId val="668290864"/>
      </c:barChart>
      <c:catAx>
        <c:axId val="66828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290864"/>
        <c:crosses val="autoZero"/>
        <c:auto val="1"/>
        <c:lblAlgn val="ctr"/>
        <c:lblOffset val="100"/>
        <c:noMultiLvlLbl val="0"/>
      </c:catAx>
      <c:valAx>
        <c:axId val="668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800"/>
                  <a:t>劳动力受教育水平结构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28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460596617086996"/>
          <c:y val="0.92269140243159486"/>
          <c:w val="0.53432965605337357"/>
          <c:h val="4.68024641654617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劳动密集度!$S$32</c:f>
              <c:strCache>
                <c:ptCount val="1"/>
                <c:pt idx="0">
                  <c:v>Agri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劳动密集度!$R$33:$R$40</c:f>
              <c:strCache>
                <c:ptCount val="8"/>
                <c:pt idx="0">
                  <c:v>合  计</c:v>
                </c:pt>
                <c:pt idx="1">
                  <c:v>未  上过学</c:v>
                </c:pt>
                <c:pt idx="2">
                  <c:v>小  学</c:v>
                </c:pt>
                <c:pt idx="3">
                  <c:v>初  中</c:v>
                </c:pt>
                <c:pt idx="4">
                  <c:v>高  中</c:v>
                </c:pt>
                <c:pt idx="5">
                  <c:v>专  科</c:v>
                </c:pt>
                <c:pt idx="6">
                  <c:v>本  科</c:v>
                </c:pt>
                <c:pt idx="7">
                  <c:v>研究生</c:v>
                </c:pt>
              </c:strCache>
            </c:strRef>
          </c:cat>
          <c:val>
            <c:numRef>
              <c:f>劳动密集度!$S$33:$S$40</c:f>
              <c:numCache>
                <c:formatCode>General</c:formatCode>
                <c:ptCount val="8"/>
                <c:pt idx="0">
                  <c:v>0.4833709442203889</c:v>
                </c:pt>
                <c:pt idx="1">
                  <c:v>0.88689971940809154</c:v>
                </c:pt>
                <c:pt idx="2">
                  <c:v>0.75332493902843345</c:v>
                </c:pt>
                <c:pt idx="3">
                  <c:v>0.49670885050714891</c:v>
                </c:pt>
                <c:pt idx="4">
                  <c:v>0.2022577991586908</c:v>
                </c:pt>
                <c:pt idx="5">
                  <c:v>4.0132885720907147E-2</c:v>
                </c:pt>
                <c:pt idx="6">
                  <c:v>1.2386339228180712E-2</c:v>
                </c:pt>
                <c:pt idx="7">
                  <c:v>1.0434410722181549E-2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5-4925-8850-E539A9BD3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0351976"/>
        <c:axId val="7403531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劳动密集度!$T$32</c15:sqref>
                        </c15:formulaRef>
                      </c:ext>
                    </c:extLst>
                    <c:strCache>
                      <c:ptCount val="1"/>
                      <c:pt idx="0">
                        <c:v>Coal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劳动密集度!$R$33:$R$40</c15:sqref>
                        </c15:formulaRef>
                      </c:ext>
                    </c:extLst>
                    <c:strCache>
                      <c:ptCount val="8"/>
                      <c:pt idx="0">
                        <c:v>合  计</c:v>
                      </c:pt>
                      <c:pt idx="1">
                        <c:v>未  上过学</c:v>
                      </c:pt>
                      <c:pt idx="2">
                        <c:v>小  学</c:v>
                      </c:pt>
                      <c:pt idx="3">
                        <c:v>初  中</c:v>
                      </c:pt>
                      <c:pt idx="4">
                        <c:v>高  中</c:v>
                      </c:pt>
                      <c:pt idx="5">
                        <c:v>专  科</c:v>
                      </c:pt>
                      <c:pt idx="6">
                        <c:v>本  科</c:v>
                      </c:pt>
                      <c:pt idx="7">
                        <c:v>研究生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劳动密集度!$T$33:$T$40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6.5995425811339013E-3</c:v>
                      </c:pt>
                      <c:pt idx="1">
                        <c:v>1.2017178628502127E-3</c:v>
                      </c:pt>
                      <c:pt idx="2">
                        <c:v>3.6660845792604591E-3</c:v>
                      </c:pt>
                      <c:pt idx="3">
                        <c:v>7.5106600422289007E-3</c:v>
                      </c:pt>
                      <c:pt idx="4">
                        <c:v>9.8185990029555047E-3</c:v>
                      </c:pt>
                      <c:pt idx="5">
                        <c:v>8.0716136096445588E-3</c:v>
                      </c:pt>
                      <c:pt idx="6">
                        <c:v>4.5524601221676661E-3</c:v>
                      </c:pt>
                      <c:pt idx="7">
                        <c:v>1.739672506650623E-3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075-4925-8850-E539A9BD39E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劳动密集度!$U$32</c15:sqref>
                        </c15:formulaRef>
                      </c:ext>
                    </c:extLst>
                    <c:strCache>
                      <c:ptCount val="1"/>
                      <c:pt idx="0">
                        <c:v>Oilgas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劳动密集度!$R$33:$R$40</c15:sqref>
                        </c15:formulaRef>
                      </c:ext>
                    </c:extLst>
                    <c:strCache>
                      <c:ptCount val="8"/>
                      <c:pt idx="0">
                        <c:v>合  计</c:v>
                      </c:pt>
                      <c:pt idx="1">
                        <c:v>未  上过学</c:v>
                      </c:pt>
                      <c:pt idx="2">
                        <c:v>小  学</c:v>
                      </c:pt>
                      <c:pt idx="3">
                        <c:v>初  中</c:v>
                      </c:pt>
                      <c:pt idx="4">
                        <c:v>高  中</c:v>
                      </c:pt>
                      <c:pt idx="5">
                        <c:v>专  科</c:v>
                      </c:pt>
                      <c:pt idx="6">
                        <c:v>本  科</c:v>
                      </c:pt>
                      <c:pt idx="7">
                        <c:v>研究生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劳动密集度!$U$33:$U$40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1.4709008802469626E-3</c:v>
                      </c:pt>
                      <c:pt idx="1">
                        <c:v>6.2644917552327959E-5</c:v>
                      </c:pt>
                      <c:pt idx="2">
                        <c:v>1.5926764297712287E-4</c:v>
                      </c:pt>
                      <c:pt idx="3">
                        <c:v>5.8983791328606533E-4</c:v>
                      </c:pt>
                      <c:pt idx="4">
                        <c:v>4.3167778591474137E-3</c:v>
                      </c:pt>
                      <c:pt idx="5">
                        <c:v>5.1116388300652188E-3</c:v>
                      </c:pt>
                      <c:pt idx="6">
                        <c:v>5.9124326890829136E-3</c:v>
                      </c:pt>
                      <c:pt idx="7">
                        <c:v>5.2516363794515679E-3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075-4925-8850-E539A9BD39E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劳动密集度!$V$32</c15:sqref>
                        </c15:formulaRef>
                      </c:ext>
                    </c:extLst>
                    <c:strCache>
                      <c:ptCount val="1"/>
                      <c:pt idx="0">
                        <c:v>Mining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劳动密集度!$R$33:$R$40</c15:sqref>
                        </c15:formulaRef>
                      </c:ext>
                    </c:extLst>
                    <c:strCache>
                      <c:ptCount val="8"/>
                      <c:pt idx="0">
                        <c:v>合  计</c:v>
                      </c:pt>
                      <c:pt idx="1">
                        <c:v>未  上过学</c:v>
                      </c:pt>
                      <c:pt idx="2">
                        <c:v>小  学</c:v>
                      </c:pt>
                      <c:pt idx="3">
                        <c:v>初  中</c:v>
                      </c:pt>
                      <c:pt idx="4">
                        <c:v>高  中</c:v>
                      </c:pt>
                      <c:pt idx="5">
                        <c:v>专  科</c:v>
                      </c:pt>
                      <c:pt idx="6">
                        <c:v>本  科</c:v>
                      </c:pt>
                      <c:pt idx="7">
                        <c:v>研究生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劳动密集度!$V$33:$V$40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3.2415446365655362E-3</c:v>
                      </c:pt>
                      <c:pt idx="1">
                        <c:v>9.531854121687548E-4</c:v>
                      </c:pt>
                      <c:pt idx="2">
                        <c:v>2.3840357003195663E-3</c:v>
                      </c:pt>
                      <c:pt idx="3">
                        <c:v>3.5229605183493863E-3</c:v>
                      </c:pt>
                      <c:pt idx="4">
                        <c:v>4.6046503754534722E-3</c:v>
                      </c:pt>
                      <c:pt idx="5">
                        <c:v>3.3160443346472099E-3</c:v>
                      </c:pt>
                      <c:pt idx="6">
                        <c:v>2.1328469738820452E-3</c:v>
                      </c:pt>
                      <c:pt idx="7">
                        <c:v>1.4243568648201975E-3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075-4925-8850-E539A9BD39E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劳动密集度!$W$32</c15:sqref>
                        </c15:formulaRef>
                      </c:ext>
                    </c:extLst>
                    <c:strCache>
                      <c:ptCount val="1"/>
                      <c:pt idx="0">
                        <c:v>Other-Manufacturing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劳动密集度!$R$33:$R$40</c15:sqref>
                        </c15:formulaRef>
                      </c:ext>
                    </c:extLst>
                    <c:strCache>
                      <c:ptCount val="8"/>
                      <c:pt idx="0">
                        <c:v>合  计</c:v>
                      </c:pt>
                      <c:pt idx="1">
                        <c:v>未  上过学</c:v>
                      </c:pt>
                      <c:pt idx="2">
                        <c:v>小  学</c:v>
                      </c:pt>
                      <c:pt idx="3">
                        <c:v>初  中</c:v>
                      </c:pt>
                      <c:pt idx="4">
                        <c:v>高  中</c:v>
                      </c:pt>
                      <c:pt idx="5">
                        <c:v>专  科</c:v>
                      </c:pt>
                      <c:pt idx="6">
                        <c:v>本  科</c:v>
                      </c:pt>
                      <c:pt idx="7">
                        <c:v>研究生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劳动密集度!$W$33:$W$40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0.12713064513944619</c:v>
                      </c:pt>
                      <c:pt idx="1">
                        <c:v>2.8170559591080183E-2</c:v>
                      </c:pt>
                      <c:pt idx="2">
                        <c:v>6.9830104361016346E-2</c:v>
                      </c:pt>
                      <c:pt idx="3">
                        <c:v>0.14988470165227935</c:v>
                      </c:pt>
                      <c:pt idx="4">
                        <c:v>0.1780998842061268</c:v>
                      </c:pt>
                      <c:pt idx="5">
                        <c:v>0.12674809509824986</c:v>
                      </c:pt>
                      <c:pt idx="6">
                        <c:v>0.10077325123505405</c:v>
                      </c:pt>
                      <c:pt idx="7">
                        <c:v>9.5105721347956251E-2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075-4925-8850-E539A9BD39E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劳动密集度!$X$32</c15:sqref>
                        </c15:formulaRef>
                      </c:ext>
                    </c:extLst>
                    <c:strCache>
                      <c:ptCount val="1"/>
                      <c:pt idx="0">
                        <c:v>Refoil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劳动密集度!$R$33:$R$40</c15:sqref>
                        </c15:formulaRef>
                      </c:ext>
                    </c:extLst>
                    <c:strCache>
                      <c:ptCount val="8"/>
                      <c:pt idx="0">
                        <c:v>合  计</c:v>
                      </c:pt>
                      <c:pt idx="1">
                        <c:v>未  上过学</c:v>
                      </c:pt>
                      <c:pt idx="2">
                        <c:v>小  学</c:v>
                      </c:pt>
                      <c:pt idx="3">
                        <c:v>初  中</c:v>
                      </c:pt>
                      <c:pt idx="4">
                        <c:v>高  中</c:v>
                      </c:pt>
                      <c:pt idx="5">
                        <c:v>专  科</c:v>
                      </c:pt>
                      <c:pt idx="6">
                        <c:v>本  科</c:v>
                      </c:pt>
                      <c:pt idx="7">
                        <c:v>研究生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劳动密集度!$X$33:$X$40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1.1682927943649122E-3</c:v>
                      </c:pt>
                      <c:pt idx="1">
                        <c:v>6.8786576135889513E-5</c:v>
                      </c:pt>
                      <c:pt idx="2">
                        <c:v>1.9593610362577269E-4</c:v>
                      </c:pt>
                      <c:pt idx="3">
                        <c:v>7.8496127833670691E-4</c:v>
                      </c:pt>
                      <c:pt idx="4">
                        <c:v>2.7422955561027967E-3</c:v>
                      </c:pt>
                      <c:pt idx="5">
                        <c:v>3.6601510785764348E-3</c:v>
                      </c:pt>
                      <c:pt idx="6">
                        <c:v>3.42875876596338E-3</c:v>
                      </c:pt>
                      <c:pt idx="7">
                        <c:v>2.7146139739194098E-3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075-4925-8850-E539A9BD39E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劳动密集度!$Y$32</c15:sqref>
                        </c15:formulaRef>
                      </c:ext>
                    </c:extLst>
                    <c:strCache>
                      <c:ptCount val="1"/>
                      <c:pt idx="0">
                        <c:v>energy-intensive-industries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劳动密集度!$R$33:$R$40</c15:sqref>
                        </c15:formulaRef>
                      </c:ext>
                    </c:extLst>
                    <c:strCache>
                      <c:ptCount val="8"/>
                      <c:pt idx="0">
                        <c:v>合  计</c:v>
                      </c:pt>
                      <c:pt idx="1">
                        <c:v>未  上过学</c:v>
                      </c:pt>
                      <c:pt idx="2">
                        <c:v>小  学</c:v>
                      </c:pt>
                      <c:pt idx="3">
                        <c:v>初  中</c:v>
                      </c:pt>
                      <c:pt idx="4">
                        <c:v>高  中</c:v>
                      </c:pt>
                      <c:pt idx="5">
                        <c:v>专  科</c:v>
                      </c:pt>
                      <c:pt idx="6">
                        <c:v>本  科</c:v>
                      </c:pt>
                      <c:pt idx="7">
                        <c:v>研究生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劳动密集度!$Y$33:$Y$40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4.0248636478098634E-2</c:v>
                      </c:pt>
                      <c:pt idx="1">
                        <c:v>8.6564630515772387E-3</c:v>
                      </c:pt>
                      <c:pt idx="2">
                        <c:v>2.2635862504284822E-2</c:v>
                      </c:pt>
                      <c:pt idx="3">
                        <c:v>4.3639356345498898E-2</c:v>
                      </c:pt>
                      <c:pt idx="4">
                        <c:v>6.2849210421206766E-2</c:v>
                      </c:pt>
                      <c:pt idx="5">
                        <c:v>5.1402792073206777E-2</c:v>
                      </c:pt>
                      <c:pt idx="6">
                        <c:v>3.6788595674767215E-2</c:v>
                      </c:pt>
                      <c:pt idx="7">
                        <c:v>2.8577745239458673E-2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075-4925-8850-E539A9BD39E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劳动密集度!$Z$32</c15:sqref>
                        </c15:formulaRef>
                      </c:ext>
                    </c:extLst>
                    <c:strCache>
                      <c:ptCount val="1"/>
                      <c:pt idx="0">
                        <c:v>Electricity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劳动密集度!$R$33:$R$40</c15:sqref>
                        </c15:formulaRef>
                      </c:ext>
                    </c:extLst>
                    <c:strCache>
                      <c:ptCount val="8"/>
                      <c:pt idx="0">
                        <c:v>合  计</c:v>
                      </c:pt>
                      <c:pt idx="1">
                        <c:v>未  上过学</c:v>
                      </c:pt>
                      <c:pt idx="2">
                        <c:v>小  学</c:v>
                      </c:pt>
                      <c:pt idx="3">
                        <c:v>初  中</c:v>
                      </c:pt>
                      <c:pt idx="4">
                        <c:v>高  中</c:v>
                      </c:pt>
                      <c:pt idx="5">
                        <c:v>专  科</c:v>
                      </c:pt>
                      <c:pt idx="6">
                        <c:v>本  科</c:v>
                      </c:pt>
                      <c:pt idx="7">
                        <c:v>研究生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劳动密集度!$Z$33:$Z$40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5.2240601758911766E-3</c:v>
                      </c:pt>
                      <c:pt idx="1">
                        <c:v>2.6491020690428882E-4</c:v>
                      </c:pt>
                      <c:pt idx="2">
                        <c:v>8.1748408436510729E-4</c:v>
                      </c:pt>
                      <c:pt idx="3">
                        <c:v>2.91275966472118E-3</c:v>
                      </c:pt>
                      <c:pt idx="4">
                        <c:v>1.2395546711925561E-2</c:v>
                      </c:pt>
                      <c:pt idx="5">
                        <c:v>2.0127312458306085E-2</c:v>
                      </c:pt>
                      <c:pt idx="6">
                        <c:v>1.7126459737803017E-2</c:v>
                      </c:pt>
                      <c:pt idx="7">
                        <c:v>1.1557949216060077E-2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075-4925-8850-E539A9BD39E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劳动密集度!$AA$32</c15:sqref>
                        </c15:formulaRef>
                      </c:ext>
                    </c:extLst>
                    <c:strCache>
                      <c:ptCount val="1"/>
                      <c:pt idx="0">
                        <c:v>Gasutil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劳动密集度!$R$33:$R$40</c15:sqref>
                        </c15:formulaRef>
                      </c:ext>
                    </c:extLst>
                    <c:strCache>
                      <c:ptCount val="8"/>
                      <c:pt idx="0">
                        <c:v>合  计</c:v>
                      </c:pt>
                      <c:pt idx="1">
                        <c:v>未  上过学</c:v>
                      </c:pt>
                      <c:pt idx="2">
                        <c:v>小  学</c:v>
                      </c:pt>
                      <c:pt idx="3">
                        <c:v>初  中</c:v>
                      </c:pt>
                      <c:pt idx="4">
                        <c:v>高  中</c:v>
                      </c:pt>
                      <c:pt idx="5">
                        <c:v>专  科</c:v>
                      </c:pt>
                      <c:pt idx="6">
                        <c:v>本  科</c:v>
                      </c:pt>
                      <c:pt idx="7">
                        <c:v>研究生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劳动密集度!$AA$33:$AA$40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6.5290444431638744E-4</c:v>
                      </c:pt>
                      <c:pt idx="1">
                        <c:v>5.4046595535341761E-5</c:v>
                      </c:pt>
                      <c:pt idx="2">
                        <c:v>1.5276572743079677E-4</c:v>
                      </c:pt>
                      <c:pt idx="3">
                        <c:v>4.393640897169958E-4</c:v>
                      </c:pt>
                      <c:pt idx="4">
                        <c:v>1.5149328955763354E-3</c:v>
                      </c:pt>
                      <c:pt idx="5">
                        <c:v>2.0212459525822315E-3</c:v>
                      </c:pt>
                      <c:pt idx="6">
                        <c:v>1.7680773854159993E-3</c:v>
                      </c:pt>
                      <c:pt idx="7">
                        <c:v>1.0474278217125627E-3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075-4925-8850-E539A9BD39E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劳动密集度!$AB$32</c15:sqref>
                        </c15:formulaRef>
                      </c:ext>
                    </c:extLst>
                    <c:strCache>
                      <c:ptCount val="1"/>
                      <c:pt idx="0">
                        <c:v>Waterutil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劳动密集度!$R$33:$R$40</c15:sqref>
                        </c15:formulaRef>
                      </c:ext>
                    </c:extLst>
                    <c:strCache>
                      <c:ptCount val="8"/>
                      <c:pt idx="0">
                        <c:v>合  计</c:v>
                      </c:pt>
                      <c:pt idx="1">
                        <c:v>未  上过学</c:v>
                      </c:pt>
                      <c:pt idx="2">
                        <c:v>小  学</c:v>
                      </c:pt>
                      <c:pt idx="3">
                        <c:v>初  中</c:v>
                      </c:pt>
                      <c:pt idx="4">
                        <c:v>高  中</c:v>
                      </c:pt>
                      <c:pt idx="5">
                        <c:v>专  科</c:v>
                      </c:pt>
                      <c:pt idx="6">
                        <c:v>本  科</c:v>
                      </c:pt>
                      <c:pt idx="7">
                        <c:v>研究生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劳动密集度!$AB$33:$AB$40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1.0553196680342756E-3</c:v>
                      </c:pt>
                      <c:pt idx="1">
                        <c:v>7.3699903002738773E-5</c:v>
                      </c:pt>
                      <c:pt idx="2">
                        <c:v>2.4086375429272866E-4</c:v>
                      </c:pt>
                      <c:pt idx="3">
                        <c:v>6.6859752783021101E-4</c:v>
                      </c:pt>
                      <c:pt idx="4">
                        <c:v>2.622189136978953E-3</c:v>
                      </c:pt>
                      <c:pt idx="5">
                        <c:v>3.465931321266688E-3</c:v>
                      </c:pt>
                      <c:pt idx="6">
                        <c:v>2.5371835115102141E-3</c:v>
                      </c:pt>
                      <c:pt idx="7">
                        <c:v>1.2177707546554362E-3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075-4925-8850-E539A9BD39E6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劳动密集度!$AC$32</c15:sqref>
                        </c15:formulaRef>
                      </c:ext>
                    </c:extLst>
                    <c:strCache>
                      <c:ptCount val="1"/>
                      <c:pt idx="0">
                        <c:v>Construction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劳动密集度!$R$33:$R$40</c15:sqref>
                        </c15:formulaRef>
                      </c:ext>
                    </c:extLst>
                    <c:strCache>
                      <c:ptCount val="8"/>
                      <c:pt idx="0">
                        <c:v>合  计</c:v>
                      </c:pt>
                      <c:pt idx="1">
                        <c:v>未  上过学</c:v>
                      </c:pt>
                      <c:pt idx="2">
                        <c:v>小  学</c:v>
                      </c:pt>
                      <c:pt idx="3">
                        <c:v>初  中</c:v>
                      </c:pt>
                      <c:pt idx="4">
                        <c:v>高  中</c:v>
                      </c:pt>
                      <c:pt idx="5">
                        <c:v>专  科</c:v>
                      </c:pt>
                      <c:pt idx="6">
                        <c:v>本  科</c:v>
                      </c:pt>
                      <c:pt idx="7">
                        <c:v>研究生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劳动密集度!$AC$33:$AC$40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5.4786473453502654E-2</c:v>
                      </c:pt>
                      <c:pt idx="1">
                        <c:v>1.7832510419323787E-2</c:v>
                      </c:pt>
                      <c:pt idx="2">
                        <c:v>4.5804764931736915E-2</c:v>
                      </c:pt>
                      <c:pt idx="3">
                        <c:v>6.7920888229739337E-2</c:v>
                      </c:pt>
                      <c:pt idx="4">
                        <c:v>4.9311645123417409E-2</c:v>
                      </c:pt>
                      <c:pt idx="5">
                        <c:v>3.5583029884509614E-2</c:v>
                      </c:pt>
                      <c:pt idx="6">
                        <c:v>2.9195886544599488E-2</c:v>
                      </c:pt>
                      <c:pt idx="7">
                        <c:v>1.5269250563581405E-2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075-4925-8850-E539A9BD39E6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劳动密集度!$AD$32</c15:sqref>
                        </c15:formulaRef>
                      </c:ext>
                    </c:extLst>
                    <c:strCache>
                      <c:ptCount val="1"/>
                      <c:pt idx="0">
                        <c:v>Transport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劳动密集度!$R$33:$R$40</c15:sqref>
                        </c15:formulaRef>
                      </c:ext>
                    </c:extLst>
                    <c:strCache>
                      <c:ptCount val="8"/>
                      <c:pt idx="0">
                        <c:v>合  计</c:v>
                      </c:pt>
                      <c:pt idx="1">
                        <c:v>未  上过学</c:v>
                      </c:pt>
                      <c:pt idx="2">
                        <c:v>小  学</c:v>
                      </c:pt>
                      <c:pt idx="3">
                        <c:v>初  中</c:v>
                      </c:pt>
                      <c:pt idx="4">
                        <c:v>高  中</c:v>
                      </c:pt>
                      <c:pt idx="5">
                        <c:v>专  科</c:v>
                      </c:pt>
                      <c:pt idx="6">
                        <c:v>本  科</c:v>
                      </c:pt>
                      <c:pt idx="7">
                        <c:v>研究生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劳动密集度!$AD$33:$AD$40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3.5566394465678136E-2</c:v>
                      </c:pt>
                      <c:pt idx="1">
                        <c:v>5.3149913382141778E-3</c:v>
                      </c:pt>
                      <c:pt idx="2">
                        <c:v>1.4944330716243988E-2</c:v>
                      </c:pt>
                      <c:pt idx="3">
                        <c:v>3.9754617117723455E-2</c:v>
                      </c:pt>
                      <c:pt idx="4">
                        <c:v>6.1832537796240671E-2</c:v>
                      </c:pt>
                      <c:pt idx="5">
                        <c:v>4.4295709432230906E-2</c:v>
                      </c:pt>
                      <c:pt idx="6">
                        <c:v>3.0778941339171657E-2</c:v>
                      </c:pt>
                      <c:pt idx="7">
                        <c:v>1.5686047101633117E-2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075-4925-8850-E539A9BD39E6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劳动密集度!$AE$32</c15:sqref>
                        </c15:formulaRef>
                      </c:ext>
                    </c:extLst>
                    <c:strCache>
                      <c:ptCount val="1"/>
                      <c:pt idx="0">
                        <c:v>Services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劳动密集度!$R$33:$R$40</c15:sqref>
                        </c15:formulaRef>
                      </c:ext>
                    </c:extLst>
                    <c:strCache>
                      <c:ptCount val="8"/>
                      <c:pt idx="0">
                        <c:v>合  计</c:v>
                      </c:pt>
                      <c:pt idx="1">
                        <c:v>未  上过学</c:v>
                      </c:pt>
                      <c:pt idx="2">
                        <c:v>小  学</c:v>
                      </c:pt>
                      <c:pt idx="3">
                        <c:v>初  中</c:v>
                      </c:pt>
                      <c:pt idx="4">
                        <c:v>高  中</c:v>
                      </c:pt>
                      <c:pt idx="5">
                        <c:v>专  科</c:v>
                      </c:pt>
                      <c:pt idx="6">
                        <c:v>本  科</c:v>
                      </c:pt>
                      <c:pt idx="7">
                        <c:v>研究生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劳动密集度!$AE$33:$AE$40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0.2394843410623323</c:v>
                      </c:pt>
                      <c:pt idx="1">
                        <c:v>5.0446764717563548E-2</c:v>
                      </c:pt>
                      <c:pt idx="2">
                        <c:v>8.5843560866012983E-2</c:v>
                      </c:pt>
                      <c:pt idx="3">
                        <c:v>0.18566244511314062</c:v>
                      </c:pt>
                      <c:pt idx="4">
                        <c:v>0.40763393175617751</c:v>
                      </c:pt>
                      <c:pt idx="5">
                        <c:v>0.65606355020580731</c:v>
                      </c:pt>
                      <c:pt idx="6">
                        <c:v>0.75261876679240158</c:v>
                      </c:pt>
                      <c:pt idx="7">
                        <c:v>0.80997339750791908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075-4925-8850-E539A9BD39E6}"/>
                  </c:ext>
                </c:extLst>
              </c15:ser>
            </c15:filteredBarSeries>
          </c:ext>
        </c:extLst>
      </c:barChart>
      <c:catAx>
        <c:axId val="74035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353152"/>
        <c:crosses val="autoZero"/>
        <c:auto val="1"/>
        <c:lblAlgn val="ctr"/>
        <c:lblOffset val="100"/>
        <c:noMultiLvlLbl val="0"/>
      </c:catAx>
      <c:valAx>
        <c:axId val="740353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35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劳动结构预测!$B$21</c:f>
              <c:strCache>
                <c:ptCount val="1"/>
                <c:pt idx="0">
                  <c:v>低水平劳动力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劳动结构预测!$A$22:$A$25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2030</c:v>
                </c:pt>
              </c:numCache>
            </c:numRef>
          </c:xVal>
          <c:yVal>
            <c:numRef>
              <c:f>劳动结构预测!$B$22:$B$26</c:f>
              <c:numCache>
                <c:formatCode>0%</c:formatCode>
                <c:ptCount val="5"/>
                <c:pt idx="0">
                  <c:v>0.98341153432805339</c:v>
                </c:pt>
                <c:pt idx="1">
                  <c:v>0.95336340670412179</c:v>
                </c:pt>
                <c:pt idx="2">
                  <c:v>0.89946808987182014</c:v>
                </c:pt>
                <c:pt idx="4" formatCode="General">
                  <c:v>0.81949917695031615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6-4D1F-8C1B-27C7CA9F70B5}"/>
            </c:ext>
          </c:extLst>
        </c:ser>
        <c:ser>
          <c:idx val="1"/>
          <c:order val="1"/>
          <c:tx>
            <c:strRef>
              <c:f>劳动结构预测!$C$21</c:f>
              <c:strCache>
                <c:ptCount val="1"/>
                <c:pt idx="0">
                  <c:v>高水平劳动力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劳动结构预测!$A$22:$A$25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2030</c:v>
                </c:pt>
              </c:numCache>
            </c:numRef>
          </c:xVal>
          <c:yVal>
            <c:numRef>
              <c:f>劳动结构预测!$C$22:$C$25</c:f>
              <c:numCache>
                <c:formatCode>0%</c:formatCode>
                <c:ptCount val="4"/>
                <c:pt idx="0">
                  <c:v>1.6588465671946575E-2</c:v>
                </c:pt>
                <c:pt idx="1">
                  <c:v>4.6636593295878222E-2</c:v>
                </c:pt>
                <c:pt idx="2">
                  <c:v>0.10053191012817984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66-4D1F-8C1B-27C7CA9F7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286944"/>
        <c:axId val="668290080"/>
      </c:scatterChart>
      <c:valAx>
        <c:axId val="668286944"/>
        <c:scaling>
          <c:orientation val="minMax"/>
          <c:max val="203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290080"/>
        <c:crosses val="autoZero"/>
        <c:crossBetween val="midCat"/>
      </c:valAx>
      <c:valAx>
        <c:axId val="668290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 b="1"/>
                  <a:t>劳动力结构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28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劳动结构预测!$B$15</c:f>
              <c:strCache>
                <c:ptCount val="1"/>
                <c:pt idx="0">
                  <c:v>未  上过学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劳动结构预测!$A$16:$A$19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2030</c:v>
                </c:pt>
              </c:numCache>
            </c:numRef>
          </c:xVal>
          <c:yVal>
            <c:numRef>
              <c:f>劳动结构预测!$B$16:$B$19</c:f>
              <c:numCache>
                <c:formatCode>0.0%</c:formatCode>
                <c:ptCount val="4"/>
                <c:pt idx="0">
                  <c:v>0.18520819269869962</c:v>
                </c:pt>
                <c:pt idx="1">
                  <c:v>8.1393600518723852E-2</c:v>
                </c:pt>
                <c:pt idx="2">
                  <c:v>3.4135648452676984E-2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70-445C-84C8-B8746CABDE8F}"/>
            </c:ext>
          </c:extLst>
        </c:ser>
        <c:ser>
          <c:idx val="1"/>
          <c:order val="1"/>
          <c:tx>
            <c:strRef>
              <c:f>劳动结构预测!$C$15</c:f>
              <c:strCache>
                <c:ptCount val="1"/>
                <c:pt idx="0">
                  <c:v>小  学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劳动结构预测!$A$16:$A$19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2030</c:v>
                </c:pt>
              </c:numCache>
            </c:numRef>
          </c:xVal>
          <c:yVal>
            <c:numRef>
              <c:f>劳动结构预测!$C$16:$C$19</c:f>
              <c:numCache>
                <c:formatCode>0.0%</c:formatCode>
                <c:ptCount val="4"/>
                <c:pt idx="0">
                  <c:v>0.43218996242976471</c:v>
                </c:pt>
                <c:pt idx="1">
                  <c:v>0.32843034700214607</c:v>
                </c:pt>
                <c:pt idx="2">
                  <c:v>0.23860757288370468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70-445C-84C8-B8746CABDE8F}"/>
            </c:ext>
          </c:extLst>
        </c:ser>
        <c:ser>
          <c:idx val="2"/>
          <c:order val="2"/>
          <c:tx>
            <c:strRef>
              <c:f>劳动结构预测!$D$15</c:f>
              <c:strCache>
                <c:ptCount val="1"/>
                <c:pt idx="0">
                  <c:v>初  中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劳动结构预测!$A$16:$A$19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2030</c:v>
                </c:pt>
              </c:numCache>
            </c:numRef>
          </c:xVal>
          <c:yVal>
            <c:numRef>
              <c:f>劳动结构预测!$D$16:$D$19</c:f>
              <c:numCache>
                <c:formatCode>0.0%</c:formatCode>
                <c:ptCount val="4"/>
                <c:pt idx="0">
                  <c:v>0.27226066014788708</c:v>
                </c:pt>
                <c:pt idx="1">
                  <c:v>0.41703524920990898</c:v>
                </c:pt>
                <c:pt idx="2">
                  <c:v>0.48801332487486127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70-445C-84C8-B8746CABDE8F}"/>
            </c:ext>
          </c:extLst>
        </c:ser>
        <c:ser>
          <c:idx val="3"/>
          <c:order val="3"/>
          <c:tx>
            <c:strRef>
              <c:f>劳动结构预测!$E$15</c:f>
              <c:strCache>
                <c:ptCount val="1"/>
                <c:pt idx="0">
                  <c:v>高  中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劳动结构预测!$A$16:$A$19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2030</c:v>
                </c:pt>
              </c:numCache>
            </c:numRef>
          </c:xVal>
          <c:yVal>
            <c:numRef>
              <c:f>劳动结构预测!$E$16:$E$19</c:f>
              <c:numCache>
                <c:formatCode>0.0%</c:formatCode>
                <c:ptCount val="4"/>
                <c:pt idx="0">
                  <c:v>9.375271905170203E-2</c:v>
                </c:pt>
                <c:pt idx="1">
                  <c:v>0.12650420997334291</c:v>
                </c:pt>
                <c:pt idx="2">
                  <c:v>0.13871154366057725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70-445C-84C8-B8746CABDE8F}"/>
            </c:ext>
          </c:extLst>
        </c:ser>
        <c:ser>
          <c:idx val="4"/>
          <c:order val="4"/>
          <c:tx>
            <c:strRef>
              <c:f>劳动结构预测!$F$15</c:f>
              <c:strCache>
                <c:ptCount val="1"/>
                <c:pt idx="0">
                  <c:v>专  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劳动结构预测!$A$16:$A$19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2030</c:v>
                </c:pt>
              </c:numCache>
            </c:numRef>
          </c:xVal>
          <c:yVal>
            <c:numRef>
              <c:f>劳动结构预测!$F$16:$F$19</c:f>
              <c:numCache>
                <c:formatCode>0.0%</c:formatCode>
                <c:ptCount val="4"/>
                <c:pt idx="0">
                  <c:v>1.6588465671946575E-2</c:v>
                </c:pt>
                <c:pt idx="1">
                  <c:v>3.2868719976492225E-2</c:v>
                </c:pt>
                <c:pt idx="2">
                  <c:v>5.9585350470157866E-2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70-445C-84C8-B8746CABDE8F}"/>
            </c:ext>
          </c:extLst>
        </c:ser>
        <c:ser>
          <c:idx val="5"/>
          <c:order val="5"/>
          <c:tx>
            <c:strRef>
              <c:f>劳动结构预测!$G$15</c:f>
              <c:strCache>
                <c:ptCount val="1"/>
                <c:pt idx="0">
                  <c:v>本  科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劳动结构预测!$A$16:$A$19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2030</c:v>
                </c:pt>
              </c:numCache>
            </c:numRef>
          </c:xVal>
          <c:yVal>
            <c:numRef>
              <c:f>劳动结构预测!$G$16:$G$19</c:f>
              <c:numCache>
                <c:formatCode>0.0%</c:formatCode>
                <c:ptCount val="4"/>
                <c:pt idx="0">
                  <c:v>0</c:v>
                </c:pt>
                <c:pt idx="1">
                  <c:v>1.2868582107104507E-2</c:v>
                </c:pt>
                <c:pt idx="2">
                  <c:v>3.7090210879302282E-2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070-445C-84C8-B8746CABDE8F}"/>
            </c:ext>
          </c:extLst>
        </c:ser>
        <c:ser>
          <c:idx val="6"/>
          <c:order val="6"/>
          <c:tx>
            <c:strRef>
              <c:f>劳动结构预测!$H$15</c:f>
              <c:strCache>
                <c:ptCount val="1"/>
                <c:pt idx="0">
                  <c:v>研究生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劳动结构预测!$A$16:$A$19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2030</c:v>
                </c:pt>
              </c:numCache>
            </c:numRef>
          </c:xVal>
          <c:yVal>
            <c:numRef>
              <c:f>劳动结构预测!$H$16:$H$19</c:f>
              <c:numCache>
                <c:formatCode>0.0%</c:formatCode>
                <c:ptCount val="4"/>
                <c:pt idx="0">
                  <c:v>0</c:v>
                </c:pt>
                <c:pt idx="1">
                  <c:v>8.9929121228148881E-4</c:v>
                </c:pt>
                <c:pt idx="2">
                  <c:v>3.8563487787196928E-3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070-445C-84C8-B8746CABD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288120"/>
        <c:axId val="668288904"/>
      </c:scatterChart>
      <c:valAx>
        <c:axId val="66828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288904"/>
        <c:crosses val="autoZero"/>
        <c:crossBetween val="midCat"/>
      </c:valAx>
      <c:valAx>
        <c:axId val="66828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288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劳动结构预测!$B$28</c:f>
              <c:strCache>
                <c:ptCount val="1"/>
                <c:pt idx="0">
                  <c:v>未  上过学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劳动结构预测!$A$29:$A$32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2030</c:v>
                </c:pt>
              </c:numCache>
            </c:numRef>
          </c:xVal>
          <c:yVal>
            <c:numRef>
              <c:f>劳动结构预测!$B$29:$B$32</c:f>
              <c:numCache>
                <c:formatCode>0%</c:formatCode>
                <c:ptCount val="4"/>
                <c:pt idx="0">
                  <c:v>0.18520819269869962</c:v>
                </c:pt>
                <c:pt idx="1">
                  <c:v>8.1393600518723852E-2</c:v>
                </c:pt>
                <c:pt idx="2">
                  <c:v>3.4135648452676984E-2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6E-4F5A-892F-7271E587938C}"/>
            </c:ext>
          </c:extLst>
        </c:ser>
        <c:ser>
          <c:idx val="1"/>
          <c:order val="1"/>
          <c:tx>
            <c:strRef>
              <c:f>劳动结构预测!$C$28</c:f>
              <c:strCache>
                <c:ptCount val="1"/>
                <c:pt idx="0">
                  <c:v>小  学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1.5962760367086135E-2"/>
                  <c:y val="-7.20103107200558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劳动结构预测!$A$29:$A$32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2030</c:v>
                </c:pt>
              </c:numCache>
            </c:numRef>
          </c:xVal>
          <c:yVal>
            <c:numRef>
              <c:f>劳动结构预测!$C$29:$C$32</c:f>
              <c:numCache>
                <c:formatCode>0%</c:formatCode>
                <c:ptCount val="4"/>
                <c:pt idx="0">
                  <c:v>0.6173981551284643</c:v>
                </c:pt>
                <c:pt idx="1">
                  <c:v>0.40982394752086992</c:v>
                </c:pt>
                <c:pt idx="2">
                  <c:v>0.27274322133638168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6E-4F5A-892F-7271E587938C}"/>
            </c:ext>
          </c:extLst>
        </c:ser>
        <c:ser>
          <c:idx val="2"/>
          <c:order val="2"/>
          <c:tx>
            <c:strRef>
              <c:f>劳动结构预测!$D$28</c:f>
              <c:strCache>
                <c:ptCount val="1"/>
                <c:pt idx="0">
                  <c:v>初  中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3.3728692946351217E-2"/>
                  <c:y val="6.91938652285074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劳动结构预测!$A$29:$A$32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2030</c:v>
                </c:pt>
              </c:numCache>
            </c:numRef>
          </c:xVal>
          <c:yVal>
            <c:numRef>
              <c:f>劳动结构预测!$D$29:$D$32</c:f>
              <c:numCache>
                <c:formatCode>0%</c:formatCode>
                <c:ptCount val="4"/>
                <c:pt idx="0">
                  <c:v>0.88965881527635138</c:v>
                </c:pt>
                <c:pt idx="1">
                  <c:v>0.8268591967307789</c:v>
                </c:pt>
                <c:pt idx="2">
                  <c:v>0.76075654621124289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6E-4F5A-892F-7271E587938C}"/>
            </c:ext>
          </c:extLst>
        </c:ser>
        <c:ser>
          <c:idx val="3"/>
          <c:order val="3"/>
          <c:tx>
            <c:strRef>
              <c:f>劳动结构预测!$E$28</c:f>
              <c:strCache>
                <c:ptCount val="1"/>
                <c:pt idx="0">
                  <c:v>高  中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309711124537369E-3"/>
                  <c:y val="6.38347010763161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劳动结构预测!$A$29:$A$32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2030</c:v>
                </c:pt>
              </c:numCache>
            </c:numRef>
          </c:xVal>
          <c:yVal>
            <c:numRef>
              <c:f>劳动结构预测!$E$29:$E$32</c:f>
              <c:numCache>
                <c:formatCode>0%</c:formatCode>
                <c:ptCount val="4"/>
                <c:pt idx="0">
                  <c:v>0.98341153432805339</c:v>
                </c:pt>
                <c:pt idx="1">
                  <c:v>0.95336340670412179</c:v>
                </c:pt>
                <c:pt idx="2">
                  <c:v>0.89946808987182014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6E-4F5A-892F-7271E587938C}"/>
            </c:ext>
          </c:extLst>
        </c:ser>
        <c:ser>
          <c:idx val="4"/>
          <c:order val="4"/>
          <c:tx>
            <c:strRef>
              <c:f>劳动结构预测!$F$28</c:f>
              <c:strCache>
                <c:ptCount val="1"/>
                <c:pt idx="0">
                  <c:v>专  科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8.3499883122545901E-4"/>
                  <c:y val="2.49741285985515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劳动结构预测!$A$29:$A$32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2030</c:v>
                </c:pt>
              </c:numCache>
            </c:numRef>
          </c:xVal>
          <c:yVal>
            <c:numRef>
              <c:f>劳动结构预测!$F$29:$F$32</c:f>
              <c:numCache>
                <c:formatCode>0%</c:formatCode>
                <c:ptCount val="4"/>
                <c:pt idx="0">
                  <c:v>1</c:v>
                </c:pt>
                <c:pt idx="1">
                  <c:v>0.986232126680614</c:v>
                </c:pt>
                <c:pt idx="2">
                  <c:v>0.95905344034197804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B6E-4F5A-892F-7271E587938C}"/>
            </c:ext>
          </c:extLst>
        </c:ser>
        <c:ser>
          <c:idx val="5"/>
          <c:order val="5"/>
          <c:tx>
            <c:strRef>
              <c:f>劳动结构预测!$G$28</c:f>
              <c:strCache>
                <c:ptCount val="1"/>
                <c:pt idx="0">
                  <c:v>本  科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25273829676185805"/>
                  <c:y val="2.6118187471825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劳动结构预测!$A$29:$A$32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2030</c:v>
                </c:pt>
              </c:numCache>
            </c:numRef>
          </c:xVal>
          <c:yVal>
            <c:numRef>
              <c:f>劳动结构预测!$G$29:$G$32</c:f>
              <c:numCache>
                <c:formatCode>0%</c:formatCode>
                <c:ptCount val="4"/>
                <c:pt idx="0">
                  <c:v>1</c:v>
                </c:pt>
                <c:pt idx="1">
                  <c:v>0.99910070878771851</c:v>
                </c:pt>
                <c:pt idx="2">
                  <c:v>0.99614365122128035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B6E-4F5A-892F-7271E587938C}"/>
            </c:ext>
          </c:extLst>
        </c:ser>
        <c:ser>
          <c:idx val="6"/>
          <c:order val="6"/>
          <c:tx>
            <c:strRef>
              <c:f>劳动结构预测!$H$28</c:f>
              <c:strCache>
                <c:ptCount val="1"/>
                <c:pt idx="0">
                  <c:v>研究生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劳动结构预测!$A$29:$A$32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2030</c:v>
                </c:pt>
              </c:numCache>
            </c:numRef>
          </c:xVal>
          <c:yVal>
            <c:numRef>
              <c:f>劳动结构预测!$H$29:$H$32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B6E-4F5A-892F-7271E5879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289296"/>
        <c:axId val="668290472"/>
      </c:scatterChart>
      <c:valAx>
        <c:axId val="668289296"/>
        <c:scaling>
          <c:orientation val="minMax"/>
          <c:max val="203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290472"/>
        <c:crosses val="autoZero"/>
        <c:crossBetween val="midCat"/>
      </c:valAx>
      <c:valAx>
        <c:axId val="6682904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28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'就业量-劳动投入转化'!$N$91</c:f>
              <c:strCache>
                <c:ptCount val="1"/>
                <c:pt idx="0">
                  <c:v>基准失业率（以失业人口计算）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'就业量-劳动投入转化'!$M$92:$M$100</c15:sqref>
                  </c15:fullRef>
                </c:ext>
              </c:extLst>
              <c:f>'就业量-劳动投入转化'!$M$93:$M$100</c:f>
              <c:strCache>
                <c:ptCount val="8"/>
                <c:pt idx="0">
                  <c:v>总  计</c:v>
                </c:pt>
                <c:pt idx="1">
                  <c:v>未上过学</c:v>
                </c:pt>
                <c:pt idx="2">
                  <c:v>小  学</c:v>
                </c:pt>
                <c:pt idx="3">
                  <c:v>初  中</c:v>
                </c:pt>
                <c:pt idx="4">
                  <c:v>高  中</c:v>
                </c:pt>
                <c:pt idx="5">
                  <c:v>大学专科</c:v>
                </c:pt>
                <c:pt idx="6">
                  <c:v>大学本科</c:v>
                </c:pt>
                <c:pt idx="7">
                  <c:v>研究生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'就业量-劳动投入转化'!$N$92:$N$100</c15:sqref>
                  </c15:fullRef>
                </c:ext>
              </c:extLst>
              <c:f>'就业量-劳动投入转化'!$N$93:$N$100</c:f>
              <c:numCache>
                <c:formatCode>0.00%</c:formatCode>
                <c:ptCount val="8"/>
                <c:pt idx="0">
                  <c:v>2.8799999999999999E-2</c:v>
                </c:pt>
                <c:pt idx="1">
                  <c:v>7.9000000000000008E-3</c:v>
                </c:pt>
                <c:pt idx="2">
                  <c:v>1.12E-2</c:v>
                </c:pt>
                <c:pt idx="3">
                  <c:v>2.5999999999999999E-2</c:v>
                </c:pt>
                <c:pt idx="4">
                  <c:v>5.6800000000000003E-2</c:v>
                </c:pt>
                <c:pt idx="5">
                  <c:v>5.7000000000000002E-2</c:v>
                </c:pt>
                <c:pt idx="6">
                  <c:v>4.0099999999999997E-2</c:v>
                </c:pt>
                <c:pt idx="7">
                  <c:v>2.1499999999999998E-2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5-40D8-865C-6B6855E3F52E}"/>
            </c:ext>
          </c:extLst>
        </c:ser>
        <c:ser>
          <c:idx val="1"/>
          <c:order val="1"/>
          <c:tx>
            <c:strRef>
              <c:f>'就业量-劳动投入转化'!$O$91</c:f>
              <c:strCache>
                <c:ptCount val="1"/>
                <c:pt idx="0">
                  <c:v>基准失业率（以失业人口+暂未工作人口计算）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'就业量-劳动投入转化'!$M$92:$M$100</c15:sqref>
                  </c15:fullRef>
                </c:ext>
              </c:extLst>
              <c:f>'就业量-劳动投入转化'!$M$93:$M$100</c:f>
              <c:strCache>
                <c:ptCount val="8"/>
                <c:pt idx="0">
                  <c:v>总  计</c:v>
                </c:pt>
                <c:pt idx="1">
                  <c:v>未上过学</c:v>
                </c:pt>
                <c:pt idx="2">
                  <c:v>小  学</c:v>
                </c:pt>
                <c:pt idx="3">
                  <c:v>初  中</c:v>
                </c:pt>
                <c:pt idx="4">
                  <c:v>高  中</c:v>
                </c:pt>
                <c:pt idx="5">
                  <c:v>大学专科</c:v>
                </c:pt>
                <c:pt idx="6">
                  <c:v>大学本科</c:v>
                </c:pt>
                <c:pt idx="7">
                  <c:v>研究生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'就业量-劳动投入转化'!$O$92:$O$100</c15:sqref>
                  </c15:fullRef>
                </c:ext>
              </c:extLst>
              <c:f>'就业量-劳动投入转化'!$O$93:$O$100</c:f>
              <c:numCache>
                <c:formatCode>0.00%</c:formatCode>
                <c:ptCount val="8"/>
                <c:pt idx="0">
                  <c:v>5.4100000000000002E-2</c:v>
                </c:pt>
                <c:pt idx="1">
                  <c:v>4.4999999999999998E-2</c:v>
                </c:pt>
                <c:pt idx="2">
                  <c:v>4.2799999999999998E-2</c:v>
                </c:pt>
                <c:pt idx="3">
                  <c:v>5.45E-2</c:v>
                </c:pt>
                <c:pt idx="4">
                  <c:v>7.17E-2</c:v>
                </c:pt>
                <c:pt idx="5">
                  <c:v>6.4899999999999999E-2</c:v>
                </c:pt>
                <c:pt idx="6">
                  <c:v>4.6100000000000002E-2</c:v>
                </c:pt>
                <c:pt idx="7">
                  <c:v>3.04E-2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5-40D8-865C-6B6855E3F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291648"/>
        <c:axId val="668284200"/>
      </c:barChart>
      <c:catAx>
        <c:axId val="66829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284200"/>
        <c:crosses val="autoZero"/>
        <c:auto val="1"/>
        <c:lblAlgn val="ctr"/>
        <c:lblOffset val="100"/>
        <c:noMultiLvlLbl val="0"/>
      </c:catAx>
      <c:valAx>
        <c:axId val="668284200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29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'就业量-劳动投入转化'!$Q$93:$Q$100</c:f>
              <c:strCache>
                <c:ptCount val="8"/>
                <c:pt idx="0">
                  <c:v>Overall</c:v>
                </c:pt>
                <c:pt idx="1">
                  <c:v>Unlettered Labor</c:v>
                </c:pt>
                <c:pt idx="2">
                  <c:v>Elementary School</c:v>
                </c:pt>
                <c:pt idx="3">
                  <c:v>Middle School</c:v>
                </c:pt>
                <c:pt idx="4">
                  <c:v>High School</c:v>
                </c:pt>
                <c:pt idx="5">
                  <c:v>Junior College</c:v>
                </c:pt>
                <c:pt idx="6">
                  <c:v>Regular College </c:v>
                </c:pt>
                <c:pt idx="7">
                  <c:v>Postgraduate</c:v>
                </c:pt>
              </c:strCache>
            </c:strRef>
          </c:cat>
          <c:val>
            <c:numRef>
              <c:f>'就业量-劳动投入转化'!$R$93:$R$100</c:f>
              <c:numCache>
                <c:formatCode>0.00%</c:formatCode>
                <c:ptCount val="8"/>
                <c:pt idx="0">
                  <c:v>2.8799999999999999E-2</c:v>
                </c:pt>
                <c:pt idx="1">
                  <c:v>7.9000000000000008E-3</c:v>
                </c:pt>
                <c:pt idx="2">
                  <c:v>1.12E-2</c:v>
                </c:pt>
                <c:pt idx="3">
                  <c:v>2.5999999999999999E-2</c:v>
                </c:pt>
                <c:pt idx="4">
                  <c:v>5.6800000000000003E-2</c:v>
                </c:pt>
                <c:pt idx="5">
                  <c:v>5.7000000000000002E-2</c:v>
                </c:pt>
                <c:pt idx="6">
                  <c:v>4.0099999999999997E-2</c:v>
                </c:pt>
                <c:pt idx="7">
                  <c:v>2.1499999999999998E-2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F-4BCE-8BB8-04E04CDF8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8294000"/>
        <c:axId val="668294392"/>
      </c:barChart>
      <c:catAx>
        <c:axId val="668294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68294392"/>
        <c:crosses val="autoZero"/>
        <c:auto val="1"/>
        <c:lblAlgn val="ctr"/>
        <c:lblOffset val="100"/>
        <c:noMultiLvlLbl val="0"/>
      </c:catAx>
      <c:valAx>
        <c:axId val="66829439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6829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人口数据!$B$1</c:f>
              <c:strCache>
                <c:ptCount val="1"/>
                <c:pt idx="0">
                  <c:v>Total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人口数据!$A$2:$A$10</c15:sqref>
                  </c15:fullRef>
                </c:ext>
              </c:extLst>
              <c:f>人口数据!$A$2:$A$6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人口数据!$B$2:$B$10</c15:sqref>
                  </c15:fullRef>
                </c:ext>
              </c:extLst>
              <c:f>人口数据!$B$2:$B$6</c:f>
              <c:numCache>
                <c:formatCode>General</c:formatCode>
                <c:ptCount val="5"/>
                <c:pt idx="0">
                  <c:v>1.3409687369999999</c:v>
                </c:pt>
                <c:pt idx="1">
                  <c:v>1.3760490000000001</c:v>
                </c:pt>
                <c:pt idx="2">
                  <c:v>1.400315</c:v>
                </c:pt>
                <c:pt idx="3">
                  <c:v>1.4079470000000001</c:v>
                </c:pt>
                <c:pt idx="4">
                  <c:v>1.40324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9-4A2D-A5B6-D315766016A5}"/>
            </c:ext>
          </c:extLst>
        </c:ser>
        <c:ser>
          <c:idx val="1"/>
          <c:order val="1"/>
          <c:tx>
            <c:strRef>
              <c:f>人口数据!$C$1</c:f>
              <c:strCache>
                <c:ptCount val="1"/>
                <c:pt idx="0">
                  <c:v>Economically Active Population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人口数据!$A$2:$A$10</c15:sqref>
                  </c15:fullRef>
                </c:ext>
              </c:extLst>
              <c:f>人口数据!$A$2:$A$6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人口数据!$C$2:$C$10</c15:sqref>
                  </c15:fullRef>
                </c:ext>
              </c:extLst>
              <c:f>人口数据!$C$2:$C$6</c:f>
              <c:numCache>
                <c:formatCode>General</c:formatCode>
                <c:ptCount val="5"/>
                <c:pt idx="0">
                  <c:v>0.99686374600000005</c:v>
                </c:pt>
                <c:pt idx="1">
                  <c:v>1.0075044099999999</c:v>
                </c:pt>
                <c:pt idx="2">
                  <c:v>0.99310149000000014</c:v>
                </c:pt>
                <c:pt idx="3">
                  <c:v>0.98421321499999992</c:v>
                </c:pt>
                <c:pt idx="4">
                  <c:v>0.96262800300000007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B9-4A2D-A5B6-D31576601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295568"/>
        <c:axId val="668284984"/>
      </c:barChart>
      <c:lineChart>
        <c:grouping val="standard"/>
        <c:varyColors val="0"/>
        <c:ser>
          <c:idx val="2"/>
          <c:order val="2"/>
          <c:tx>
            <c:strRef>
              <c:f>人口数据!$D$1</c:f>
              <c:strCache>
                <c:ptCount val="1"/>
                <c:pt idx="0">
                  <c:v>Labor Participation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人口数据!$A$2:$A$10</c15:sqref>
                  </c15:fullRef>
                </c:ext>
              </c:extLst>
              <c:f>人口数据!$A$2:$A$6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人口数据!$D$2:$D$10</c15:sqref>
                  </c15:fullRef>
                </c:ext>
              </c:extLst>
              <c:f>人口数据!$D$2:$D$6</c:f>
              <c:numCache>
                <c:formatCode>0%</c:formatCode>
                <c:ptCount val="5"/>
                <c:pt idx="0">
                  <c:v>0.74339074319523091</c:v>
                </c:pt>
                <c:pt idx="1">
                  <c:v>0.73217189940183802</c:v>
                </c:pt>
                <c:pt idx="2">
                  <c:v>0.70919863744943112</c:v>
                </c:pt>
                <c:pt idx="3">
                  <c:v>0.69904138081902223</c:v>
                </c:pt>
                <c:pt idx="4">
                  <c:v>0.68600382186938802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9-4A2D-A5B6-D31576601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295960"/>
        <c:axId val="668285376"/>
      </c:lineChart>
      <c:catAx>
        <c:axId val="66829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284984"/>
        <c:crosses val="autoZero"/>
        <c:auto val="1"/>
        <c:lblAlgn val="ctr"/>
        <c:lblOffset val="100"/>
        <c:noMultiLvlLbl val="0"/>
      </c:catAx>
      <c:valAx>
        <c:axId val="668284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Population</a:t>
                </a:r>
                <a:r>
                  <a:rPr lang="en-US" altLang="zh-CN" baseline="0"/>
                  <a:t> (Billion)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295568"/>
        <c:crosses val="autoZero"/>
        <c:crossBetween val="between"/>
      </c:valAx>
      <c:valAx>
        <c:axId val="6682853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Labor Participation Rate</a:t>
                </a:r>
                <a:endParaRPr lang="zh-CN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295960"/>
        <c:crosses val="max"/>
        <c:crossBetween val="between"/>
      </c:valAx>
      <c:catAx>
        <c:axId val="6682959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8285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52</xdr:row>
      <xdr:rowOff>9525</xdr:rowOff>
    </xdr:from>
    <xdr:to>
      <xdr:col>19</xdr:col>
      <xdr:colOff>28575</xdr:colOff>
      <xdr:row>73</xdr:row>
      <xdr:rowOff>61912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661987</xdr:colOff>
      <xdr:row>0</xdr:row>
      <xdr:rowOff>0</xdr:rowOff>
    </xdr:from>
    <xdr:to>
      <xdr:col>21</xdr:col>
      <xdr:colOff>200025</xdr:colOff>
      <xdr:row>29</xdr:row>
      <xdr:rowOff>100012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190500</xdr:colOff>
      <xdr:row>37</xdr:row>
      <xdr:rowOff>109537</xdr:rowOff>
    </xdr:from>
    <xdr:to>
      <xdr:col>31</xdr:col>
      <xdr:colOff>619125</xdr:colOff>
      <xdr:row>58</xdr:row>
      <xdr:rowOff>104775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290512</xdr:colOff>
      <xdr:row>0</xdr:row>
      <xdr:rowOff>0</xdr:rowOff>
    </xdr:from>
    <xdr:to>
      <xdr:col>16</xdr:col>
      <xdr:colOff>61912</xdr:colOff>
      <xdr:row>16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16</xdr:row>
      <xdr:rowOff>161925</xdr:rowOff>
    </xdr:from>
    <xdr:to>
      <xdr:col>20</xdr:col>
      <xdr:colOff>266700</xdr:colOff>
      <xdr:row>42</xdr:row>
      <xdr:rowOff>52387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42861</xdr:colOff>
      <xdr:row>36</xdr:row>
      <xdr:rowOff>152400</xdr:rowOff>
    </xdr:from>
    <xdr:to>
      <xdr:col>19</xdr:col>
      <xdr:colOff>333374</xdr:colOff>
      <xdr:row>65</xdr:row>
      <xdr:rowOff>42862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419101</xdr:colOff>
      <xdr:row>43</xdr:row>
      <xdr:rowOff>38100</xdr:rowOff>
    </xdr:from>
    <xdr:to>
      <xdr:col>20</xdr:col>
      <xdr:colOff>409576</xdr:colOff>
      <xdr:row>59</xdr:row>
      <xdr:rowOff>25384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0601" y="7410450"/>
          <a:ext cx="4210050" cy="2749534"/>
        </a:xfrm>
        <a:prstGeom prst="rect">
          <a:avLst/>
        </a:prstGeom>
      </xdr:spPr>
    </xdr:pic>
    <xdr:clientData/>
  </xdr:twoCellAnchor>
  <xdr:twoCellAnchor>
    <xdr:from>
      <xdr:col>9</xdr:col>
      <xdr:colOff>685800</xdr:colOff>
      <xdr:row>74</xdr:row>
      <xdr:rowOff>100012</xdr:rowOff>
    </xdr:from>
    <xdr:to>
      <xdr:col>16</xdr:col>
      <xdr:colOff>171450</xdr:colOff>
      <xdr:row>89</xdr:row>
      <xdr:rowOff>271462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614362</xdr:colOff>
      <xdr:row>88</xdr:row>
      <xdr:rowOff>90487</xdr:rowOff>
    </xdr:from>
    <xdr:to>
      <xdr:col>15</xdr:col>
      <xdr:colOff>100012</xdr:colOff>
      <xdr:row>98</xdr:row>
      <xdr:rowOff>23812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14</xdr:row>
      <xdr:rowOff>19050</xdr:rowOff>
    </xdr:from>
    <xdr:to>
      <xdr:col>17</xdr:col>
      <xdr:colOff>542925</xdr:colOff>
      <xdr:row>32</xdr:row>
      <xdr:rowOff>33337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72</xdr:row>
      <xdr:rowOff>57150</xdr:rowOff>
    </xdr:from>
    <xdr:to>
      <xdr:col>25</xdr:col>
      <xdr:colOff>209550</xdr:colOff>
      <xdr:row>103</xdr:row>
      <xdr:rowOff>74524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</xdr:colOff>
      <xdr:row>119</xdr:row>
      <xdr:rowOff>19050</xdr:rowOff>
    </xdr:from>
    <xdr:to>
      <xdr:col>20</xdr:col>
      <xdr:colOff>514350</xdr:colOff>
      <xdr:row>135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423860</xdr:colOff>
      <xdr:row>45</xdr:row>
      <xdr:rowOff>4761</xdr:rowOff>
    </xdr:from>
    <xdr:to>
      <xdr:col>17</xdr:col>
      <xdr:colOff>593060</xdr:colOff>
      <xdr:row>71</xdr:row>
      <xdr:rowOff>65061</xdr:rowOff>
    </xdr:to>
    <xdr:grpSp>
      <xdr:nvGrpSpPr>
        <xdr:cNvPr id="34" name="组合 33"/>
        <xdr:cNvGrpSpPr/>
      </xdr:nvGrpSpPr>
      <xdr:grpSpPr>
        <a:xfrm>
          <a:off x="9120185" y="7720011"/>
          <a:ext cx="7027200" cy="4518000"/>
          <a:chOff x="5253036" y="9310687"/>
          <a:chExt cx="5781925" cy="3538538"/>
        </a:xfrm>
        <a:noFill/>
      </xdr:grpSpPr>
      <xdr:graphicFrame macro="">
        <xdr:nvGraphicFramePr>
          <xdr:cNvPr id="2" name="图表 1"/>
          <xdr:cNvGraphicFramePr/>
        </xdr:nvGraphicFramePr>
        <xdr:xfrm>
          <a:off x="5253036" y="9310687"/>
          <a:ext cx="5781925" cy="35385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直接连接符 3"/>
          <xdr:cNvCxnSpPr/>
        </xdr:nvCxnSpPr>
        <xdr:spPr>
          <a:xfrm>
            <a:off x="6181725" y="9839325"/>
            <a:ext cx="4610100" cy="0"/>
          </a:xfrm>
          <a:prstGeom prst="line">
            <a:avLst/>
          </a:prstGeom>
          <a:grpFill/>
          <a:ln w="25400" cmpd="sng">
            <a:solidFill>
              <a:schemeClr val="accent3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直接连接符 10"/>
          <xdr:cNvCxnSpPr/>
        </xdr:nvCxnSpPr>
        <xdr:spPr>
          <a:xfrm>
            <a:off x="6191250" y="11458240"/>
            <a:ext cx="4562475" cy="0"/>
          </a:xfrm>
          <a:prstGeom prst="line">
            <a:avLst/>
          </a:prstGeom>
          <a:grpFill/>
          <a:ln w="25400" cmpd="sng">
            <a:solidFill>
              <a:schemeClr val="accent3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直接连接符 11"/>
          <xdr:cNvCxnSpPr/>
        </xdr:nvCxnSpPr>
        <xdr:spPr>
          <a:xfrm>
            <a:off x="6191250" y="11323625"/>
            <a:ext cx="4524375" cy="0"/>
          </a:xfrm>
          <a:prstGeom prst="line">
            <a:avLst/>
          </a:prstGeom>
          <a:grpFill/>
          <a:ln w="25400" cmpd="sng">
            <a:solidFill>
              <a:schemeClr val="accent3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直接连接符 13"/>
          <xdr:cNvCxnSpPr/>
        </xdr:nvCxnSpPr>
        <xdr:spPr>
          <a:xfrm>
            <a:off x="6172200" y="10971200"/>
            <a:ext cx="4562475" cy="0"/>
          </a:xfrm>
          <a:prstGeom prst="line">
            <a:avLst/>
          </a:prstGeom>
          <a:grpFill/>
          <a:ln w="25400" cmpd="sng">
            <a:solidFill>
              <a:schemeClr val="accent3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直接箭头连接符 24"/>
          <xdr:cNvCxnSpPr/>
        </xdr:nvCxnSpPr>
        <xdr:spPr>
          <a:xfrm>
            <a:off x="8654597" y="9848850"/>
            <a:ext cx="0" cy="1121702"/>
          </a:xfrm>
          <a:prstGeom prst="straightConnector1">
            <a:avLst/>
          </a:prstGeom>
          <a:grpFill/>
          <a:ln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文本框 25"/>
          <xdr:cNvSpPr txBox="1"/>
        </xdr:nvSpPr>
        <xdr:spPr>
          <a:xfrm>
            <a:off x="8678358" y="10184290"/>
            <a:ext cx="440684" cy="207206"/>
          </a:xfrm>
          <a:prstGeom prst="rect">
            <a:avLst/>
          </a:prstGeom>
          <a:grp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/>
              <a:t>45.7%</a:t>
            </a:r>
            <a:endParaRPr lang="zh-CN" altLang="en-US" sz="1100"/>
          </a:p>
        </xdr:txBody>
      </xdr:sp>
      <xdr:cxnSp macro="">
        <xdr:nvCxnSpPr>
          <xdr:cNvPr id="28" name="直接箭头连接符 27"/>
          <xdr:cNvCxnSpPr/>
        </xdr:nvCxnSpPr>
        <xdr:spPr>
          <a:xfrm>
            <a:off x="10486667" y="9829800"/>
            <a:ext cx="0" cy="1521216"/>
          </a:xfrm>
          <a:prstGeom prst="straightConnector1">
            <a:avLst/>
          </a:prstGeom>
          <a:grpFill/>
          <a:ln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" name="文本框 28"/>
          <xdr:cNvSpPr txBox="1"/>
        </xdr:nvSpPr>
        <xdr:spPr>
          <a:xfrm>
            <a:off x="10115192" y="10471306"/>
            <a:ext cx="428515" cy="264560"/>
          </a:xfrm>
          <a:prstGeom prst="rect">
            <a:avLst/>
          </a:prstGeom>
          <a:grp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/>
              <a:t>60%</a:t>
            </a:r>
            <a:endParaRPr lang="zh-CN" altLang="en-US" sz="1100"/>
          </a:p>
        </xdr:txBody>
      </xdr:sp>
      <xdr:cxnSp macro="">
        <xdr:nvCxnSpPr>
          <xdr:cNvPr id="31" name="直接箭头连接符 30"/>
          <xdr:cNvCxnSpPr/>
        </xdr:nvCxnSpPr>
        <xdr:spPr>
          <a:xfrm>
            <a:off x="10676922" y="9848850"/>
            <a:ext cx="0" cy="1628987"/>
          </a:xfrm>
          <a:prstGeom prst="straightConnector1">
            <a:avLst/>
          </a:prstGeom>
          <a:grpFill/>
          <a:ln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" name="文本框 31"/>
          <xdr:cNvSpPr txBox="1"/>
        </xdr:nvSpPr>
        <xdr:spPr>
          <a:xfrm>
            <a:off x="10571909" y="10475435"/>
            <a:ext cx="428515" cy="264560"/>
          </a:xfrm>
          <a:prstGeom prst="rect">
            <a:avLst/>
          </a:prstGeom>
          <a:grp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/>
              <a:t>65%</a:t>
            </a:r>
            <a:endParaRPr lang="zh-CN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3"/>
  <sheetViews>
    <sheetView topLeftCell="R25" workbookViewId="0">
      <selection activeCell="P43" sqref="P43"/>
    </sheetView>
  </sheetViews>
  <sheetFormatPr defaultRowHeight="13.5"/>
  <cols>
    <col min="1" max="1" width="30.5" bestFit="1" customWidth="1"/>
    <col min="2" max="2" width="12.75" bestFit="1" customWidth="1"/>
    <col min="5" max="5" width="11.625" bestFit="1" customWidth="1"/>
    <col min="15" max="15" width="9.5" bestFit="1" customWidth="1"/>
    <col min="21" max="21" width="12.75" bestFit="1" customWidth="1"/>
    <col min="22" max="23" width="11.625" bestFit="1" customWidth="1"/>
  </cols>
  <sheetData>
    <row r="1" spans="1:42">
      <c r="A1" t="s">
        <v>40</v>
      </c>
      <c r="B1" t="s">
        <v>0</v>
      </c>
      <c r="C1" t="s">
        <v>1</v>
      </c>
      <c r="D1" t="s">
        <v>2</v>
      </c>
      <c r="E1" t="s">
        <v>3</v>
      </c>
      <c r="F1" t="s">
        <v>16</v>
      </c>
      <c r="G1" t="s">
        <v>32</v>
      </c>
      <c r="H1" t="s">
        <v>17</v>
      </c>
      <c r="I1" t="s">
        <v>18</v>
      </c>
      <c r="J1" t="s">
        <v>31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</row>
    <row r="2" spans="1:42">
      <c r="A2" t="s">
        <v>0</v>
      </c>
      <c r="B2">
        <v>952.57392543630203</v>
      </c>
      <c r="C2">
        <v>15.134848871256018</v>
      </c>
      <c r="D2">
        <v>2.1266837897385999E-2</v>
      </c>
      <c r="E2">
        <v>1.6274139261095331</v>
      </c>
      <c r="F2">
        <v>3806.3299231121614</v>
      </c>
      <c r="G2">
        <v>6.9022506360075231E-2</v>
      </c>
      <c r="H2">
        <v>310.30363035889911</v>
      </c>
      <c r="I2">
        <v>7.701443658767336E-2</v>
      </c>
      <c r="J2">
        <v>3.8226592147554271E-2</v>
      </c>
      <c r="K2">
        <v>0</v>
      </c>
      <c r="L2">
        <v>46.406382495291382</v>
      </c>
      <c r="M2">
        <v>118.42846080492163</v>
      </c>
      <c r="N2">
        <v>318.90722883047471</v>
      </c>
      <c r="O2">
        <v>1308.7669426297109</v>
      </c>
      <c r="P2">
        <v>350.72745825490244</v>
      </c>
      <c r="Q2">
        <v>39.890005076287025</v>
      </c>
      <c r="R2" s="1">
        <v>87.264842393595004</v>
      </c>
      <c r="S2">
        <v>423.92998103264233</v>
      </c>
      <c r="U2">
        <f>B2*10</f>
        <v>9525.7392543630194</v>
      </c>
      <c r="V2">
        <f t="shared" ref="V2:AL2" si="0">C2*10</f>
        <v>151.3484887125602</v>
      </c>
      <c r="W2">
        <f t="shared" si="0"/>
        <v>0.21266837897385998</v>
      </c>
      <c r="X2">
        <f t="shared" si="0"/>
        <v>16.274139261095332</v>
      </c>
      <c r="Y2">
        <f t="shared" si="0"/>
        <v>38063.299231121615</v>
      </c>
      <c r="Z2">
        <f t="shared" si="0"/>
        <v>0.69022506360075231</v>
      </c>
      <c r="AA2">
        <f t="shared" si="0"/>
        <v>3103.0363035889914</v>
      </c>
      <c r="AB2">
        <f t="shared" si="0"/>
        <v>0.77014436587673363</v>
      </c>
      <c r="AC2">
        <f t="shared" si="0"/>
        <v>0.38226592147554272</v>
      </c>
      <c r="AD2">
        <f t="shared" si="0"/>
        <v>0</v>
      </c>
      <c r="AE2">
        <f t="shared" si="0"/>
        <v>464.06382495291382</v>
      </c>
      <c r="AF2">
        <f t="shared" si="0"/>
        <v>1184.2846080492163</v>
      </c>
      <c r="AG2">
        <f t="shared" si="0"/>
        <v>3189.072288304747</v>
      </c>
      <c r="AH2">
        <f t="shared" si="0"/>
        <v>13087.669426297109</v>
      </c>
      <c r="AI2">
        <f t="shared" si="0"/>
        <v>3507.2745825490247</v>
      </c>
      <c r="AJ2">
        <f t="shared" si="0"/>
        <v>398.90005076287025</v>
      </c>
      <c r="AK2">
        <f t="shared" si="0"/>
        <v>872.64842393595006</v>
      </c>
      <c r="AL2">
        <f t="shared" si="0"/>
        <v>4239.2998103264235</v>
      </c>
      <c r="AM2">
        <f t="shared" ref="AM2:AP13" si="1">T2*10</f>
        <v>0</v>
      </c>
      <c r="AN2">
        <f t="shared" si="1"/>
        <v>95257.392543630194</v>
      </c>
      <c r="AO2">
        <f t="shared" si="1"/>
        <v>1513.484887125602</v>
      </c>
      <c r="AP2">
        <f t="shared" si="1"/>
        <v>2.1266837897385997</v>
      </c>
    </row>
    <row r="3" spans="1:42">
      <c r="A3" t="s">
        <v>1</v>
      </c>
      <c r="B3">
        <v>4.6044970828784599</v>
      </c>
      <c r="C3">
        <v>333.31413173152316</v>
      </c>
      <c r="D3">
        <v>8.7664565253038802</v>
      </c>
      <c r="E3">
        <v>5.7656080348317182</v>
      </c>
      <c r="F3">
        <v>113.37295124857695</v>
      </c>
      <c r="G3">
        <v>175.90401555822876</v>
      </c>
      <c r="H3">
        <v>661.13949382204976</v>
      </c>
      <c r="I3">
        <v>694.02633791434414</v>
      </c>
      <c r="J3">
        <v>10.061209536752781</v>
      </c>
      <c r="K3">
        <v>0.21772194918385473</v>
      </c>
      <c r="L3">
        <v>7.6454214193040038</v>
      </c>
      <c r="M3">
        <v>15.758909017308326</v>
      </c>
      <c r="N3">
        <v>30.168959422475268</v>
      </c>
      <c r="O3">
        <v>12.874651448202041</v>
      </c>
      <c r="P3">
        <v>0</v>
      </c>
      <c r="Q3">
        <v>19.805598543683715</v>
      </c>
      <c r="R3">
        <v>13.305461168264696</v>
      </c>
      <c r="S3">
        <v>123.8640933070384</v>
      </c>
      <c r="U3">
        <f t="shared" ref="U3:U17" si="2">B3*10</f>
        <v>46.044970828784599</v>
      </c>
      <c r="V3">
        <f t="shared" ref="V3:V17" si="3">C3*10</f>
        <v>3333.1413173152314</v>
      </c>
      <c r="W3">
        <f t="shared" ref="W3:W17" si="4">D3*10</f>
        <v>87.664565253038802</v>
      </c>
      <c r="X3">
        <f t="shared" ref="X3:X17" si="5">E3*10</f>
        <v>57.656080348317182</v>
      </c>
      <c r="Y3">
        <f t="shared" ref="Y3:Y17" si="6">F3*10</f>
        <v>1133.7295124857696</v>
      </c>
      <c r="Z3">
        <f t="shared" ref="Z3:Z17" si="7">G3*10</f>
        <v>1759.0401555822878</v>
      </c>
      <c r="AA3">
        <f t="shared" ref="AA3:AA17" si="8">H3*10</f>
        <v>6611.3949382204974</v>
      </c>
      <c r="AB3">
        <f t="shared" ref="AB3:AB17" si="9">I3*10</f>
        <v>6940.2633791434419</v>
      </c>
      <c r="AC3">
        <f t="shared" ref="AC3:AC17" si="10">J3*10</f>
        <v>100.61209536752781</v>
      </c>
      <c r="AD3">
        <f t="shared" ref="AD3:AD17" si="11">K3*10</f>
        <v>2.1772194918385472</v>
      </c>
      <c r="AE3">
        <f t="shared" ref="AE3:AE17" si="12">L3*10</f>
        <v>76.454214193040031</v>
      </c>
      <c r="AF3">
        <f t="shared" ref="AF3:AF17" si="13">M3*10</f>
        <v>157.58909017308326</v>
      </c>
      <c r="AG3">
        <f t="shared" ref="AG3:AG17" si="14">N3*10</f>
        <v>301.68959422475268</v>
      </c>
      <c r="AH3">
        <f t="shared" ref="AH3:AH17" si="15">O3*10</f>
        <v>128.74651448202042</v>
      </c>
      <c r="AI3">
        <f t="shared" ref="AI3:AI17" si="16">P3*10</f>
        <v>0</v>
      </c>
      <c r="AJ3">
        <f t="shared" ref="AJ3:AJ17" si="17">Q3*10</f>
        <v>198.05598543683715</v>
      </c>
      <c r="AK3">
        <f t="shared" ref="AK3:AK17" si="18">R3*10</f>
        <v>133.05461168264696</v>
      </c>
      <c r="AL3">
        <f t="shared" ref="AL3:AL17" si="19">S3*10</f>
        <v>1238.6409330703841</v>
      </c>
      <c r="AM3">
        <f t="shared" si="1"/>
        <v>0</v>
      </c>
      <c r="AN3">
        <f t="shared" si="1"/>
        <v>460.44970828784597</v>
      </c>
      <c r="AO3">
        <f t="shared" si="1"/>
        <v>33331.413173152316</v>
      </c>
      <c r="AP3">
        <f t="shared" si="1"/>
        <v>876.64565253038802</v>
      </c>
    </row>
    <row r="4" spans="1:42">
      <c r="A4" t="s">
        <v>2</v>
      </c>
      <c r="B4">
        <v>0</v>
      </c>
      <c r="C4">
        <v>0</v>
      </c>
      <c r="D4">
        <v>16.911992030875137</v>
      </c>
      <c r="E4">
        <v>0</v>
      </c>
      <c r="F4">
        <v>8.5852307649586703E-3</v>
      </c>
      <c r="G4">
        <v>1593.7795301452559</v>
      </c>
      <c r="H4">
        <v>192.51461404392191</v>
      </c>
      <c r="I4">
        <v>24.680300551065496</v>
      </c>
      <c r="J4">
        <v>98.601305249505685</v>
      </c>
      <c r="K4">
        <v>0</v>
      </c>
      <c r="L4">
        <v>0</v>
      </c>
      <c r="M4">
        <v>5.6252438468689974</v>
      </c>
      <c r="N4">
        <v>0</v>
      </c>
      <c r="O4">
        <v>0</v>
      </c>
      <c r="P4">
        <v>0</v>
      </c>
      <c r="Q4">
        <v>13.750427348825953</v>
      </c>
      <c r="R4">
        <v>14.950479624477666</v>
      </c>
      <c r="S4">
        <v>807.8910466091595</v>
      </c>
      <c r="U4">
        <f t="shared" si="2"/>
        <v>0</v>
      </c>
      <c r="V4">
        <f t="shared" si="3"/>
        <v>0</v>
      </c>
      <c r="W4">
        <f t="shared" si="4"/>
        <v>169.11992030875138</v>
      </c>
      <c r="X4">
        <f t="shared" si="5"/>
        <v>0</v>
      </c>
      <c r="Y4">
        <f t="shared" si="6"/>
        <v>8.5852307649586707E-2</v>
      </c>
      <c r="Z4">
        <f t="shared" si="7"/>
        <v>15937.795301452559</v>
      </c>
      <c r="AA4">
        <f t="shared" si="8"/>
        <v>1925.1461404392192</v>
      </c>
      <c r="AB4">
        <f t="shared" si="9"/>
        <v>246.80300551065497</v>
      </c>
      <c r="AC4">
        <f t="shared" si="10"/>
        <v>986.01305249505685</v>
      </c>
      <c r="AD4">
        <f t="shared" si="11"/>
        <v>0</v>
      </c>
      <c r="AE4">
        <f t="shared" si="12"/>
        <v>0</v>
      </c>
      <c r="AF4">
        <f t="shared" si="13"/>
        <v>56.252438468689974</v>
      </c>
      <c r="AG4">
        <f t="shared" si="14"/>
        <v>0</v>
      </c>
      <c r="AH4">
        <f t="shared" si="15"/>
        <v>0</v>
      </c>
      <c r="AI4">
        <f t="shared" si="16"/>
        <v>0</v>
      </c>
      <c r="AJ4">
        <f t="shared" si="17"/>
        <v>137.50427348825954</v>
      </c>
      <c r="AK4">
        <f t="shared" si="18"/>
        <v>149.50479624477666</v>
      </c>
      <c r="AL4">
        <f t="shared" si="19"/>
        <v>8078.9104660915946</v>
      </c>
      <c r="AM4">
        <f t="shared" si="1"/>
        <v>0</v>
      </c>
      <c r="AN4">
        <f t="shared" si="1"/>
        <v>0</v>
      </c>
      <c r="AO4">
        <f t="shared" si="1"/>
        <v>0</v>
      </c>
      <c r="AP4">
        <f t="shared" si="1"/>
        <v>1691.1992030875138</v>
      </c>
    </row>
    <row r="5" spans="1:42">
      <c r="A5" t="s">
        <v>3</v>
      </c>
      <c r="B5">
        <v>0.70103767772360559</v>
      </c>
      <c r="C5">
        <v>0.71328252714203744</v>
      </c>
      <c r="D5">
        <v>0.54320285296572424</v>
      </c>
      <c r="E5">
        <v>167.37880031300062</v>
      </c>
      <c r="F5">
        <v>69.326948454674351</v>
      </c>
      <c r="G5">
        <v>0.28898144923760549</v>
      </c>
      <c r="H5">
        <v>1943.4561281901094</v>
      </c>
      <c r="I5">
        <v>1.1904826527980834</v>
      </c>
      <c r="J5">
        <v>8.2726536935282778E-3</v>
      </c>
      <c r="K5">
        <v>1.683033517044108E-2</v>
      </c>
      <c r="L5">
        <v>98.490280590752732</v>
      </c>
      <c r="M5">
        <v>1.1868239362345583</v>
      </c>
      <c r="N5">
        <v>6.9966640617684464</v>
      </c>
      <c r="O5">
        <v>0</v>
      </c>
      <c r="P5">
        <v>0</v>
      </c>
      <c r="Q5">
        <v>63.265789006019979</v>
      </c>
      <c r="R5">
        <v>22.37145475532504</v>
      </c>
      <c r="S5">
        <v>734.0511684218975</v>
      </c>
      <c r="U5">
        <f t="shared" si="2"/>
        <v>7.0103767772360559</v>
      </c>
      <c r="V5">
        <f t="shared" si="3"/>
        <v>7.1328252714203746</v>
      </c>
      <c r="W5">
        <f t="shared" si="4"/>
        <v>5.4320285296572424</v>
      </c>
      <c r="X5">
        <f t="shared" si="5"/>
        <v>1673.7880031300062</v>
      </c>
      <c r="Y5">
        <f t="shared" si="6"/>
        <v>693.26948454674357</v>
      </c>
      <c r="Z5">
        <f t="shared" si="7"/>
        <v>2.8898144923760549</v>
      </c>
      <c r="AA5">
        <f t="shared" si="8"/>
        <v>19434.561281901093</v>
      </c>
      <c r="AB5">
        <f t="shared" si="9"/>
        <v>11.904826527980834</v>
      </c>
      <c r="AC5">
        <f t="shared" si="10"/>
        <v>8.2726536935282785E-2</v>
      </c>
      <c r="AD5">
        <f t="shared" si="11"/>
        <v>0.1683033517044108</v>
      </c>
      <c r="AE5">
        <f t="shared" si="12"/>
        <v>984.90280590752729</v>
      </c>
      <c r="AF5">
        <f t="shared" si="13"/>
        <v>11.868239362345584</v>
      </c>
      <c r="AG5">
        <f t="shared" si="14"/>
        <v>69.966640617684462</v>
      </c>
      <c r="AH5">
        <f t="shared" si="15"/>
        <v>0</v>
      </c>
      <c r="AI5">
        <f t="shared" si="16"/>
        <v>0</v>
      </c>
      <c r="AJ5">
        <f t="shared" si="17"/>
        <v>632.65789006019975</v>
      </c>
      <c r="AK5">
        <f t="shared" si="18"/>
        <v>223.71454755325038</v>
      </c>
      <c r="AL5">
        <f t="shared" si="19"/>
        <v>7340.5116842189746</v>
      </c>
      <c r="AM5">
        <f t="shared" si="1"/>
        <v>0</v>
      </c>
      <c r="AN5">
        <f t="shared" si="1"/>
        <v>70.103767772360555</v>
      </c>
      <c r="AO5">
        <f t="shared" si="1"/>
        <v>71.328252714203742</v>
      </c>
      <c r="AP5">
        <f t="shared" si="1"/>
        <v>54.320285296572422</v>
      </c>
    </row>
    <row r="6" spans="1:42">
      <c r="A6" t="s">
        <v>16</v>
      </c>
      <c r="B6">
        <v>835.80308158051469</v>
      </c>
      <c r="C6">
        <v>246.64269665979998</v>
      </c>
      <c r="D6">
        <v>143.6506030894439</v>
      </c>
      <c r="E6">
        <v>265.06016053695936</v>
      </c>
      <c r="F6">
        <v>16966.482776403565</v>
      </c>
      <c r="G6">
        <v>83.901374753748868</v>
      </c>
      <c r="H6">
        <v>2115.5368254394107</v>
      </c>
      <c r="I6">
        <v>450.39797514361305</v>
      </c>
      <c r="J6">
        <v>15.325452053445201</v>
      </c>
      <c r="K6">
        <v>12.755642684049111</v>
      </c>
      <c r="L6">
        <v>1446.0461870506588</v>
      </c>
      <c r="M6">
        <v>646.12346418974289</v>
      </c>
      <c r="N6">
        <v>3399.1588403551218</v>
      </c>
      <c r="O6">
        <v>5255.4920217192384</v>
      </c>
      <c r="P6">
        <v>6970.1251357142773</v>
      </c>
      <c r="Q6">
        <v>606.77211734820867</v>
      </c>
      <c r="R6">
        <v>7735.4339268390268</v>
      </c>
      <c r="S6">
        <v>5309.3127161424472</v>
      </c>
      <c r="U6">
        <f t="shared" si="2"/>
        <v>8358.0308158051466</v>
      </c>
      <c r="V6">
        <f t="shared" si="3"/>
        <v>2466.426966598</v>
      </c>
      <c r="W6">
        <f t="shared" si="4"/>
        <v>1436.5060308944389</v>
      </c>
      <c r="X6">
        <f t="shared" si="5"/>
        <v>2650.6016053695935</v>
      </c>
      <c r="Y6">
        <f t="shared" si="6"/>
        <v>169664.82776403567</v>
      </c>
      <c r="Z6">
        <f t="shared" si="7"/>
        <v>839.01374753748871</v>
      </c>
      <c r="AA6">
        <f t="shared" si="8"/>
        <v>21155.368254394107</v>
      </c>
      <c r="AB6">
        <f t="shared" si="9"/>
        <v>4503.9797514361308</v>
      </c>
      <c r="AC6">
        <f t="shared" si="10"/>
        <v>153.25452053445201</v>
      </c>
      <c r="AD6">
        <f t="shared" si="11"/>
        <v>127.5564268404911</v>
      </c>
      <c r="AE6">
        <f t="shared" si="12"/>
        <v>14460.461870506588</v>
      </c>
      <c r="AF6">
        <f t="shared" si="13"/>
        <v>6461.2346418974284</v>
      </c>
      <c r="AG6">
        <f t="shared" si="14"/>
        <v>33991.588403551221</v>
      </c>
      <c r="AH6">
        <f t="shared" si="15"/>
        <v>52554.920217192383</v>
      </c>
      <c r="AI6">
        <f t="shared" si="16"/>
        <v>69701.25135714277</v>
      </c>
      <c r="AJ6">
        <f t="shared" si="17"/>
        <v>6067.7211734820867</v>
      </c>
      <c r="AK6">
        <f t="shared" si="18"/>
        <v>77354.339268390264</v>
      </c>
      <c r="AL6">
        <f t="shared" si="19"/>
        <v>53093.127161424476</v>
      </c>
      <c r="AM6">
        <f t="shared" si="1"/>
        <v>0</v>
      </c>
      <c r="AN6">
        <f t="shared" si="1"/>
        <v>83580.30815805147</v>
      </c>
      <c r="AO6">
        <f t="shared" si="1"/>
        <v>24664.269665979999</v>
      </c>
      <c r="AP6">
        <f t="shared" si="1"/>
        <v>14365.06030894439</v>
      </c>
    </row>
    <row r="7" spans="1:42">
      <c r="A7" t="s">
        <v>33</v>
      </c>
      <c r="B7">
        <v>44.89029312546365</v>
      </c>
      <c r="C7">
        <v>20.542686871815757</v>
      </c>
      <c r="D7">
        <v>37.436569227477115</v>
      </c>
      <c r="E7">
        <v>84.051829811271816</v>
      </c>
      <c r="F7">
        <v>209.77886882973192</v>
      </c>
      <c r="G7">
        <v>166.84617761645842</v>
      </c>
      <c r="H7">
        <v>1002.8127243986582</v>
      </c>
      <c r="I7">
        <v>112.73578084985844</v>
      </c>
      <c r="J7">
        <v>4.2330782669858209</v>
      </c>
      <c r="K7">
        <v>1.64834196278284</v>
      </c>
      <c r="L7">
        <v>120.72100992336921</v>
      </c>
      <c r="M7">
        <v>823.30264725552399</v>
      </c>
      <c r="N7">
        <v>249.35402903615176</v>
      </c>
      <c r="O7">
        <v>125.78543073718059</v>
      </c>
      <c r="P7">
        <v>0</v>
      </c>
      <c r="Q7">
        <v>-3.5899341427769906</v>
      </c>
      <c r="R7">
        <v>74.879076464420166</v>
      </c>
      <c r="S7">
        <v>190.91139452157947</v>
      </c>
      <c r="U7">
        <f t="shared" si="2"/>
        <v>448.90293125463648</v>
      </c>
      <c r="V7">
        <f t="shared" si="3"/>
        <v>205.42686871815758</v>
      </c>
      <c r="W7">
        <f t="shared" si="4"/>
        <v>374.36569227477116</v>
      </c>
      <c r="X7">
        <f t="shared" si="5"/>
        <v>840.51829811271818</v>
      </c>
      <c r="Y7">
        <f t="shared" si="6"/>
        <v>2097.7886882973194</v>
      </c>
      <c r="Z7">
        <f t="shared" si="7"/>
        <v>1668.4617761645841</v>
      </c>
      <c r="AA7">
        <f t="shared" si="8"/>
        <v>10028.127243986582</v>
      </c>
      <c r="AB7">
        <f t="shared" si="9"/>
        <v>1127.3578084985845</v>
      </c>
      <c r="AC7">
        <f t="shared" si="10"/>
        <v>42.330782669858209</v>
      </c>
      <c r="AD7">
        <f t="shared" si="11"/>
        <v>16.4834196278284</v>
      </c>
      <c r="AE7">
        <f t="shared" si="12"/>
        <v>1207.2100992336921</v>
      </c>
      <c r="AF7">
        <f t="shared" si="13"/>
        <v>8233.0264725552406</v>
      </c>
      <c r="AG7">
        <f t="shared" si="14"/>
        <v>2493.5402903615177</v>
      </c>
      <c r="AH7">
        <f t="shared" si="15"/>
        <v>1257.8543073718058</v>
      </c>
      <c r="AI7">
        <f t="shared" si="16"/>
        <v>0</v>
      </c>
      <c r="AJ7">
        <f t="shared" si="17"/>
        <v>-35.899341427769905</v>
      </c>
      <c r="AK7">
        <f t="shared" si="18"/>
        <v>748.79076464420166</v>
      </c>
      <c r="AL7">
        <f t="shared" si="19"/>
        <v>1909.1139452157947</v>
      </c>
      <c r="AM7">
        <f t="shared" si="1"/>
        <v>0</v>
      </c>
      <c r="AN7">
        <f t="shared" si="1"/>
        <v>4489.029312546365</v>
      </c>
      <c r="AO7">
        <f t="shared" si="1"/>
        <v>2054.2686871815758</v>
      </c>
      <c r="AP7">
        <f t="shared" si="1"/>
        <v>3743.6569227477116</v>
      </c>
    </row>
    <row r="8" spans="1:42">
      <c r="A8" t="s">
        <v>17</v>
      </c>
      <c r="B8">
        <v>526.62656614441937</v>
      </c>
      <c r="C8">
        <v>139.50172103880544</v>
      </c>
      <c r="D8">
        <v>98.064150200521681</v>
      </c>
      <c r="E8">
        <v>151.0762547855438</v>
      </c>
      <c r="F8">
        <v>7116.7354636730852</v>
      </c>
      <c r="G8">
        <v>64.730213522803723</v>
      </c>
      <c r="H8">
        <v>7400.699970153436</v>
      </c>
      <c r="I8">
        <v>24.590470651632273</v>
      </c>
      <c r="J8">
        <v>2.3580323080470276</v>
      </c>
      <c r="K8">
        <v>8.8009393553978867</v>
      </c>
      <c r="L8">
        <v>3702.2958881226932</v>
      </c>
      <c r="M8">
        <v>113.95679799928945</v>
      </c>
      <c r="N8">
        <v>1147.5523057431506</v>
      </c>
      <c r="O8">
        <v>346.41847901029223</v>
      </c>
      <c r="P8">
        <v>0</v>
      </c>
      <c r="Q8">
        <v>247.6196483643929</v>
      </c>
      <c r="R8">
        <v>1421.6947804196059</v>
      </c>
      <c r="S8">
        <v>1666.5842999876784</v>
      </c>
      <c r="U8">
        <f t="shared" si="2"/>
        <v>5266.2656614441939</v>
      </c>
      <c r="V8">
        <f t="shared" si="3"/>
        <v>1395.0172103880545</v>
      </c>
      <c r="W8">
        <f t="shared" si="4"/>
        <v>980.64150200521681</v>
      </c>
      <c r="X8">
        <f t="shared" si="5"/>
        <v>1510.762547855438</v>
      </c>
      <c r="Y8">
        <f t="shared" si="6"/>
        <v>71167.354636730859</v>
      </c>
      <c r="Z8">
        <f t="shared" si="7"/>
        <v>647.30213522803729</v>
      </c>
      <c r="AA8">
        <f t="shared" si="8"/>
        <v>74006.999701534354</v>
      </c>
      <c r="AB8">
        <f t="shared" si="9"/>
        <v>245.90470651632273</v>
      </c>
      <c r="AC8">
        <f t="shared" si="10"/>
        <v>23.580323080470276</v>
      </c>
      <c r="AD8">
        <f t="shared" si="11"/>
        <v>88.009393553978867</v>
      </c>
      <c r="AE8">
        <f t="shared" si="12"/>
        <v>37022.958881226936</v>
      </c>
      <c r="AF8">
        <f t="shared" si="13"/>
        <v>1139.5679799928944</v>
      </c>
      <c r="AG8">
        <f t="shared" si="14"/>
        <v>11475.523057431506</v>
      </c>
      <c r="AH8">
        <f t="shared" si="15"/>
        <v>3464.1847901029223</v>
      </c>
      <c r="AI8">
        <f t="shared" si="16"/>
        <v>0</v>
      </c>
      <c r="AJ8">
        <f t="shared" si="17"/>
        <v>2476.1964836439292</v>
      </c>
      <c r="AK8">
        <f t="shared" si="18"/>
        <v>14216.947804196059</v>
      </c>
      <c r="AL8">
        <f t="shared" si="19"/>
        <v>16665.842999876782</v>
      </c>
      <c r="AM8">
        <f t="shared" si="1"/>
        <v>0</v>
      </c>
      <c r="AN8">
        <f t="shared" si="1"/>
        <v>52662.656614441941</v>
      </c>
      <c r="AO8">
        <f t="shared" si="1"/>
        <v>13950.172103880544</v>
      </c>
      <c r="AP8">
        <f t="shared" si="1"/>
        <v>9806.415020052169</v>
      </c>
    </row>
    <row r="9" spans="1:42">
      <c r="A9" t="s">
        <v>18</v>
      </c>
      <c r="B9">
        <v>65.114536369605361</v>
      </c>
      <c r="C9">
        <v>61.916420974486343</v>
      </c>
      <c r="D9">
        <v>73.918548978570286</v>
      </c>
      <c r="E9">
        <v>186.66723746917964</v>
      </c>
      <c r="F9">
        <v>684.30702244116196</v>
      </c>
      <c r="G9">
        <v>46.155828990146418</v>
      </c>
      <c r="H9">
        <v>976.03704808409987</v>
      </c>
      <c r="I9">
        <v>1394.9732069613631</v>
      </c>
      <c r="J9">
        <v>4.1394725140365125</v>
      </c>
      <c r="K9">
        <v>37.938772324948488</v>
      </c>
      <c r="L9">
        <v>71.148814095622697</v>
      </c>
      <c r="M9">
        <v>55.230450347598421</v>
      </c>
      <c r="N9">
        <v>304.46980510141191</v>
      </c>
      <c r="O9">
        <v>258.03979140411707</v>
      </c>
      <c r="P9">
        <v>0</v>
      </c>
      <c r="Q9">
        <v>0</v>
      </c>
      <c r="R9">
        <v>7.3794892045404392</v>
      </c>
      <c r="S9">
        <v>1.7306194322340054</v>
      </c>
      <c r="U9">
        <f t="shared" si="2"/>
        <v>651.14536369605366</v>
      </c>
      <c r="V9">
        <f t="shared" si="3"/>
        <v>619.16420974486346</v>
      </c>
      <c r="W9">
        <f t="shared" si="4"/>
        <v>739.18548978570288</v>
      </c>
      <c r="X9">
        <f t="shared" si="5"/>
        <v>1866.6723746917964</v>
      </c>
      <c r="Y9">
        <f t="shared" si="6"/>
        <v>6843.0702244116201</v>
      </c>
      <c r="Z9">
        <f t="shared" si="7"/>
        <v>461.55828990146415</v>
      </c>
      <c r="AA9">
        <f t="shared" si="8"/>
        <v>9760.3704808409984</v>
      </c>
      <c r="AB9">
        <f t="shared" si="9"/>
        <v>13949.73206961363</v>
      </c>
      <c r="AC9">
        <f t="shared" si="10"/>
        <v>41.394725140365125</v>
      </c>
      <c r="AD9">
        <f t="shared" si="11"/>
        <v>379.38772324948491</v>
      </c>
      <c r="AE9">
        <f t="shared" si="12"/>
        <v>711.48814095622697</v>
      </c>
      <c r="AF9">
        <f t="shared" si="13"/>
        <v>552.30450347598423</v>
      </c>
      <c r="AG9">
        <f t="shared" si="14"/>
        <v>3044.6980510141193</v>
      </c>
      <c r="AH9">
        <f t="shared" si="15"/>
        <v>2580.3979140411707</v>
      </c>
      <c r="AI9">
        <f t="shared" si="16"/>
        <v>0</v>
      </c>
      <c r="AJ9">
        <f t="shared" si="17"/>
        <v>0</v>
      </c>
      <c r="AK9">
        <f t="shared" si="18"/>
        <v>73.794892045404396</v>
      </c>
      <c r="AL9">
        <f t="shared" si="19"/>
        <v>17.306194322340055</v>
      </c>
      <c r="AM9">
        <f t="shared" si="1"/>
        <v>0</v>
      </c>
      <c r="AN9">
        <f t="shared" si="1"/>
        <v>6511.4536369605366</v>
      </c>
      <c r="AO9">
        <f t="shared" si="1"/>
        <v>6191.6420974486346</v>
      </c>
      <c r="AP9">
        <f t="shared" si="1"/>
        <v>7391.8548978570288</v>
      </c>
    </row>
    <row r="10" spans="1:42">
      <c r="A10" t="s">
        <v>34</v>
      </c>
      <c r="B10">
        <v>0.26150716207195568</v>
      </c>
      <c r="C10">
        <v>0.77213394406745661</v>
      </c>
      <c r="D10">
        <v>1.2965322078977883</v>
      </c>
      <c r="E10">
        <v>8.6484389145993372</v>
      </c>
      <c r="F10">
        <v>26.65483405510242</v>
      </c>
      <c r="G10">
        <v>4.250446788554493</v>
      </c>
      <c r="H10">
        <v>39.289077697662933</v>
      </c>
      <c r="I10">
        <v>4.7091334775471259</v>
      </c>
      <c r="J10">
        <v>11.975522784262228</v>
      </c>
      <c r="K10">
        <v>0.54757973599764631</v>
      </c>
      <c r="L10">
        <v>1.1698201959584054</v>
      </c>
      <c r="M10">
        <v>4.4791837834048307</v>
      </c>
      <c r="N10">
        <v>15.964921539905763</v>
      </c>
      <c r="O10">
        <v>94.98686681644925</v>
      </c>
      <c r="P10">
        <v>0</v>
      </c>
      <c r="Q10">
        <v>1.4222808505523785</v>
      </c>
      <c r="R10">
        <v>0</v>
      </c>
      <c r="S10">
        <v>0</v>
      </c>
      <c r="U10">
        <f t="shared" si="2"/>
        <v>2.615071620719557</v>
      </c>
      <c r="V10">
        <f t="shared" si="3"/>
        <v>7.7213394406745657</v>
      </c>
      <c r="W10">
        <f t="shared" si="4"/>
        <v>12.965322078977884</v>
      </c>
      <c r="X10">
        <f t="shared" si="5"/>
        <v>86.484389145993376</v>
      </c>
      <c r="Y10">
        <f t="shared" si="6"/>
        <v>266.54834055102418</v>
      </c>
      <c r="Z10">
        <f t="shared" si="7"/>
        <v>42.504467885544926</v>
      </c>
      <c r="AA10">
        <f t="shared" si="8"/>
        <v>392.89077697662935</v>
      </c>
      <c r="AB10">
        <f t="shared" si="9"/>
        <v>47.09133477547126</v>
      </c>
      <c r="AC10">
        <f t="shared" si="10"/>
        <v>119.75522784262228</v>
      </c>
      <c r="AD10">
        <f t="shared" si="11"/>
        <v>5.4757973599764629</v>
      </c>
      <c r="AE10">
        <f t="shared" si="12"/>
        <v>11.698201959584054</v>
      </c>
      <c r="AF10">
        <f t="shared" si="13"/>
        <v>44.791837834048309</v>
      </c>
      <c r="AG10">
        <f t="shared" si="14"/>
        <v>159.64921539905762</v>
      </c>
      <c r="AH10">
        <f t="shared" si="15"/>
        <v>949.86866816449253</v>
      </c>
      <c r="AI10">
        <f t="shared" si="16"/>
        <v>0</v>
      </c>
      <c r="AJ10">
        <f t="shared" si="17"/>
        <v>14.222808505523785</v>
      </c>
      <c r="AK10">
        <f t="shared" si="18"/>
        <v>0</v>
      </c>
      <c r="AL10">
        <f t="shared" si="19"/>
        <v>0</v>
      </c>
      <c r="AM10">
        <f t="shared" si="1"/>
        <v>0</v>
      </c>
      <c r="AN10">
        <f t="shared" si="1"/>
        <v>26.150716207195572</v>
      </c>
      <c r="AO10">
        <f t="shared" si="1"/>
        <v>77.213394406745664</v>
      </c>
      <c r="AP10">
        <f t="shared" si="1"/>
        <v>129.65322078977886</v>
      </c>
    </row>
    <row r="11" spans="1:42">
      <c r="A11" t="s">
        <v>4</v>
      </c>
      <c r="B11">
        <v>0.77053088500943712</v>
      </c>
      <c r="C11">
        <v>1.3246257418148222</v>
      </c>
      <c r="D11">
        <v>0.84354797063056841</v>
      </c>
      <c r="E11">
        <v>1.4873292946321142</v>
      </c>
      <c r="F11">
        <v>23.158974728676874</v>
      </c>
      <c r="G11">
        <v>0.89402200659403797</v>
      </c>
      <c r="H11">
        <v>18.896808536966606</v>
      </c>
      <c r="I11">
        <v>5.1621138979050158</v>
      </c>
      <c r="J11">
        <v>0.11761659135814394</v>
      </c>
      <c r="K11">
        <v>3.604386583890455</v>
      </c>
      <c r="L11">
        <v>2.429356831353501</v>
      </c>
      <c r="M11">
        <v>3.0643868006526818</v>
      </c>
      <c r="N11">
        <v>19.850606951031871</v>
      </c>
      <c r="O11">
        <v>89.520034605039712</v>
      </c>
      <c r="P11">
        <v>0</v>
      </c>
      <c r="Q11">
        <v>0</v>
      </c>
      <c r="R11">
        <v>0</v>
      </c>
      <c r="S11">
        <v>0</v>
      </c>
      <c r="U11">
        <f t="shared" si="2"/>
        <v>7.7053088500943714</v>
      </c>
      <c r="V11">
        <f t="shared" si="3"/>
        <v>13.246257418148222</v>
      </c>
      <c r="W11">
        <f t="shared" si="4"/>
        <v>8.435479706305685</v>
      </c>
      <c r="X11">
        <f t="shared" si="5"/>
        <v>14.873292946321142</v>
      </c>
      <c r="Y11">
        <f t="shared" si="6"/>
        <v>231.58974728676873</v>
      </c>
      <c r="Z11">
        <f t="shared" si="7"/>
        <v>8.9402200659403803</v>
      </c>
      <c r="AA11">
        <f t="shared" si="8"/>
        <v>188.96808536966606</v>
      </c>
      <c r="AB11">
        <f t="shared" si="9"/>
        <v>51.621138979050158</v>
      </c>
      <c r="AC11">
        <f t="shared" si="10"/>
        <v>1.1761659135814393</v>
      </c>
      <c r="AD11">
        <f t="shared" si="11"/>
        <v>36.043865838904551</v>
      </c>
      <c r="AE11">
        <f t="shared" si="12"/>
        <v>24.293568313535012</v>
      </c>
      <c r="AF11">
        <f t="shared" si="13"/>
        <v>30.643868006526816</v>
      </c>
      <c r="AG11">
        <f t="shared" si="14"/>
        <v>198.5060695103187</v>
      </c>
      <c r="AH11">
        <f t="shared" si="15"/>
        <v>895.20034605039712</v>
      </c>
      <c r="AI11">
        <f t="shared" si="16"/>
        <v>0</v>
      </c>
      <c r="AJ11">
        <f t="shared" si="17"/>
        <v>0</v>
      </c>
      <c r="AK11">
        <f t="shared" si="18"/>
        <v>0</v>
      </c>
      <c r="AL11">
        <f t="shared" si="19"/>
        <v>0</v>
      </c>
      <c r="AM11">
        <f t="shared" si="1"/>
        <v>0</v>
      </c>
      <c r="AN11">
        <f t="shared" si="1"/>
        <v>77.053088500943716</v>
      </c>
      <c r="AO11">
        <f t="shared" si="1"/>
        <v>132.46257418148221</v>
      </c>
      <c r="AP11">
        <f t="shared" si="1"/>
        <v>84.35479706305685</v>
      </c>
    </row>
    <row r="12" spans="1:42">
      <c r="A12" t="s">
        <v>5</v>
      </c>
      <c r="B12">
        <v>1.6981307012237892</v>
      </c>
      <c r="C12">
        <v>2.3767370875562404</v>
      </c>
      <c r="D12">
        <v>1.2058418582740074</v>
      </c>
      <c r="E12">
        <v>0.58771689440541908</v>
      </c>
      <c r="F12">
        <v>11.150453533765909</v>
      </c>
      <c r="G12">
        <v>1.4224869713844734</v>
      </c>
      <c r="H12">
        <v>7.3274000638577022</v>
      </c>
      <c r="I12">
        <v>1.4117219177070486</v>
      </c>
      <c r="J12">
        <v>0.16203135547274858</v>
      </c>
      <c r="K12">
        <v>0.20769672540723638</v>
      </c>
      <c r="L12">
        <v>106.60157159585269</v>
      </c>
      <c r="M12">
        <v>25.588859784536503</v>
      </c>
      <c r="N12">
        <v>180.75989271148356</v>
      </c>
      <c r="O12">
        <v>122.7186034842815</v>
      </c>
      <c r="P12">
        <v>9463.5093761797943</v>
      </c>
      <c r="Q12">
        <v>0</v>
      </c>
      <c r="R12">
        <v>96.457122525605882</v>
      </c>
      <c r="S12">
        <v>33.751350090954858</v>
      </c>
      <c r="U12">
        <f t="shared" si="2"/>
        <v>16.981307012237892</v>
      </c>
      <c r="V12">
        <f t="shared" si="3"/>
        <v>23.767370875562403</v>
      </c>
      <c r="W12">
        <f t="shared" si="4"/>
        <v>12.058418582740074</v>
      </c>
      <c r="X12">
        <f t="shared" si="5"/>
        <v>5.8771689440541905</v>
      </c>
      <c r="Y12">
        <f t="shared" si="6"/>
        <v>111.50453533765909</v>
      </c>
      <c r="Z12">
        <f t="shared" si="7"/>
        <v>14.224869713844734</v>
      </c>
      <c r="AA12">
        <f t="shared" si="8"/>
        <v>73.274000638577022</v>
      </c>
      <c r="AB12">
        <f t="shared" si="9"/>
        <v>14.117219177070485</v>
      </c>
      <c r="AC12">
        <f t="shared" si="10"/>
        <v>1.6203135547274858</v>
      </c>
      <c r="AD12">
        <f t="shared" si="11"/>
        <v>2.0769672540723638</v>
      </c>
      <c r="AE12">
        <f t="shared" si="12"/>
        <v>1066.0157159585269</v>
      </c>
      <c r="AF12">
        <f t="shared" si="13"/>
        <v>255.88859784536504</v>
      </c>
      <c r="AG12">
        <f t="shared" si="14"/>
        <v>1807.5989271148355</v>
      </c>
      <c r="AH12">
        <f t="shared" si="15"/>
        <v>1227.1860348428149</v>
      </c>
      <c r="AI12">
        <f t="shared" si="16"/>
        <v>94635.093761797936</v>
      </c>
      <c r="AJ12">
        <f t="shared" si="17"/>
        <v>0</v>
      </c>
      <c r="AK12">
        <f t="shared" si="18"/>
        <v>964.57122525605882</v>
      </c>
      <c r="AL12">
        <f t="shared" si="19"/>
        <v>337.51350090954861</v>
      </c>
      <c r="AM12">
        <f t="shared" si="1"/>
        <v>0</v>
      </c>
      <c r="AN12">
        <f t="shared" si="1"/>
        <v>169.81307012237892</v>
      </c>
      <c r="AO12">
        <f t="shared" si="1"/>
        <v>237.67370875562403</v>
      </c>
      <c r="AP12">
        <f t="shared" si="1"/>
        <v>120.58418582740074</v>
      </c>
    </row>
    <row r="13" spans="1:42">
      <c r="A13" t="s">
        <v>6</v>
      </c>
      <c r="B13">
        <v>125.63619928274949</v>
      </c>
      <c r="C13">
        <v>91.432807002938645</v>
      </c>
      <c r="D13">
        <v>20.134648648994489</v>
      </c>
      <c r="E13">
        <v>84.020142946612225</v>
      </c>
      <c r="F13">
        <v>998.45698286879781</v>
      </c>
      <c r="G13">
        <v>54.325549220689659</v>
      </c>
      <c r="H13">
        <v>597.2860745933765</v>
      </c>
      <c r="I13">
        <v>48.889180288478975</v>
      </c>
      <c r="J13">
        <v>5.5998946767433564</v>
      </c>
      <c r="K13">
        <v>1.6129140251431577</v>
      </c>
      <c r="L13">
        <v>905.23907656842141</v>
      </c>
      <c r="M13">
        <v>407.91585434943505</v>
      </c>
      <c r="N13">
        <v>857.16062756404074</v>
      </c>
      <c r="O13">
        <v>418.08380397541396</v>
      </c>
      <c r="P13">
        <v>32.463793544655616</v>
      </c>
      <c r="Q13">
        <v>0</v>
      </c>
      <c r="R13">
        <v>355.349448649181</v>
      </c>
      <c r="S13">
        <v>164.34405667194741</v>
      </c>
      <c r="U13">
        <f t="shared" si="2"/>
        <v>1256.3619928274948</v>
      </c>
      <c r="V13">
        <f t="shared" si="3"/>
        <v>914.32807002938648</v>
      </c>
      <c r="W13">
        <f t="shared" si="4"/>
        <v>201.34648648994488</v>
      </c>
      <c r="X13">
        <f t="shared" si="5"/>
        <v>840.20142946612225</v>
      </c>
      <c r="Y13">
        <f t="shared" si="6"/>
        <v>9984.5698286879779</v>
      </c>
      <c r="Z13">
        <f t="shared" si="7"/>
        <v>543.25549220689663</v>
      </c>
      <c r="AA13">
        <f t="shared" si="8"/>
        <v>5972.8607459337654</v>
      </c>
      <c r="AB13">
        <f t="shared" si="9"/>
        <v>488.89180288478974</v>
      </c>
      <c r="AC13">
        <f t="shared" si="10"/>
        <v>55.998946767433566</v>
      </c>
      <c r="AD13">
        <f t="shared" si="11"/>
        <v>16.129140251431579</v>
      </c>
      <c r="AE13">
        <f t="shared" si="12"/>
        <v>9052.3907656842148</v>
      </c>
      <c r="AF13">
        <f t="shared" si="13"/>
        <v>4079.1585434943504</v>
      </c>
      <c r="AG13">
        <f t="shared" si="14"/>
        <v>8571.6062756404081</v>
      </c>
      <c r="AH13">
        <f t="shared" si="15"/>
        <v>4180.8380397541396</v>
      </c>
      <c r="AI13">
        <f t="shared" si="16"/>
        <v>324.63793544655618</v>
      </c>
      <c r="AJ13">
        <f t="shared" si="17"/>
        <v>0</v>
      </c>
      <c r="AK13">
        <f t="shared" si="18"/>
        <v>3553.4944864918098</v>
      </c>
      <c r="AL13">
        <f t="shared" si="19"/>
        <v>1643.4405667194742</v>
      </c>
      <c r="AM13">
        <f t="shared" si="1"/>
        <v>0</v>
      </c>
      <c r="AN13">
        <f t="shared" si="1"/>
        <v>12563.619928274948</v>
      </c>
      <c r="AO13">
        <f t="shared" si="1"/>
        <v>9143.2807002938644</v>
      </c>
      <c r="AP13">
        <f t="shared" si="1"/>
        <v>2013.4648648994489</v>
      </c>
    </row>
    <row r="14" spans="1:42">
      <c r="A14" t="s">
        <v>7</v>
      </c>
      <c r="B14">
        <v>320.59630608229736</v>
      </c>
      <c r="C14">
        <v>142.753161613667</v>
      </c>
      <c r="D14">
        <v>54.822884614549956</v>
      </c>
      <c r="E14">
        <v>108.11804810757263</v>
      </c>
      <c r="F14">
        <v>3249.5054788453126</v>
      </c>
      <c r="G14">
        <v>93.725766452331044</v>
      </c>
      <c r="H14">
        <v>1433.9799276969834</v>
      </c>
      <c r="I14">
        <v>366.6856856767543</v>
      </c>
      <c r="J14">
        <v>16.338102396583434</v>
      </c>
      <c r="K14">
        <v>26.822672501584712</v>
      </c>
      <c r="L14">
        <v>815.14252881137782</v>
      </c>
      <c r="M14">
        <v>675.38300937920712</v>
      </c>
      <c r="N14">
        <v>4203.5465786138357</v>
      </c>
      <c r="O14">
        <v>11854.970491087561</v>
      </c>
      <c r="P14">
        <v>1498.8596449886386</v>
      </c>
      <c r="Q14">
        <v>0</v>
      </c>
      <c r="R14">
        <v>1370.2139331966839</v>
      </c>
      <c r="S14">
        <v>570.31021489408704</v>
      </c>
      <c r="U14">
        <f t="shared" si="2"/>
        <v>3205.9630608229736</v>
      </c>
      <c r="V14">
        <f t="shared" si="3"/>
        <v>1427.53161613667</v>
      </c>
      <c r="W14">
        <f t="shared" si="4"/>
        <v>548.22884614549957</v>
      </c>
      <c r="X14">
        <f t="shared" si="5"/>
        <v>1081.1804810757262</v>
      </c>
      <c r="Y14">
        <f t="shared" si="6"/>
        <v>32495.054788453126</v>
      </c>
      <c r="Z14">
        <f t="shared" si="7"/>
        <v>937.2576645233105</v>
      </c>
      <c r="AA14">
        <f t="shared" si="8"/>
        <v>14339.799276969834</v>
      </c>
      <c r="AB14">
        <f t="shared" si="9"/>
        <v>3666.8568567675429</v>
      </c>
      <c r="AC14">
        <f t="shared" si="10"/>
        <v>163.38102396583434</v>
      </c>
      <c r="AD14">
        <f t="shared" si="11"/>
        <v>268.22672501584714</v>
      </c>
      <c r="AE14">
        <f t="shared" si="12"/>
        <v>8151.4252881137782</v>
      </c>
      <c r="AF14">
        <f t="shared" si="13"/>
        <v>6753.8300937920712</v>
      </c>
      <c r="AG14">
        <f t="shared" si="14"/>
        <v>42035.46578613836</v>
      </c>
      <c r="AH14">
        <f t="shared" si="15"/>
        <v>118549.7049108756</v>
      </c>
      <c r="AI14">
        <f t="shared" si="16"/>
        <v>14988.596449886387</v>
      </c>
      <c r="AJ14">
        <f t="shared" si="17"/>
        <v>0</v>
      </c>
      <c r="AK14">
        <f t="shared" si="18"/>
        <v>13702.139331966839</v>
      </c>
      <c r="AL14">
        <f t="shared" si="19"/>
        <v>5703.1021489408704</v>
      </c>
      <c r="AM14">
        <f t="shared" ref="AM14:AP17" si="20">T14*10</f>
        <v>0</v>
      </c>
      <c r="AN14">
        <f t="shared" si="20"/>
        <v>32059.630608229738</v>
      </c>
      <c r="AO14">
        <f t="shared" si="20"/>
        <v>14275.3161613667</v>
      </c>
      <c r="AP14">
        <f t="shared" si="20"/>
        <v>5482.2884614549957</v>
      </c>
    </row>
    <row r="15" spans="1:42">
      <c r="A15" t="s">
        <v>13</v>
      </c>
      <c r="B15">
        <v>3856.28325614</v>
      </c>
      <c r="C15">
        <v>398.00392144900002</v>
      </c>
      <c r="D15">
        <v>159.20153245500001</v>
      </c>
      <c r="E15">
        <v>194.677974369</v>
      </c>
      <c r="F15">
        <v>3417.437326409</v>
      </c>
      <c r="G15">
        <v>97.403596623999988</v>
      </c>
      <c r="H15">
        <v>1482.5515612059999</v>
      </c>
      <c r="I15">
        <v>335.40147547800007</v>
      </c>
      <c r="J15">
        <v>23.776542274999997</v>
      </c>
      <c r="K15">
        <v>35.400142608000003</v>
      </c>
      <c r="L15">
        <v>1518.4489065299999</v>
      </c>
      <c r="M15">
        <v>813.72990659200002</v>
      </c>
      <c r="N15">
        <v>6768.5766135650001</v>
      </c>
      <c r="O15">
        <v>0</v>
      </c>
      <c r="P15">
        <v>0</v>
      </c>
      <c r="Q15">
        <v>0</v>
      </c>
      <c r="R15">
        <v>0</v>
      </c>
      <c r="S15">
        <v>0</v>
      </c>
      <c r="U15">
        <f t="shared" si="2"/>
        <v>38562.832561399999</v>
      </c>
      <c r="V15">
        <f t="shared" si="3"/>
        <v>3980.0392144900002</v>
      </c>
      <c r="W15">
        <f t="shared" si="4"/>
        <v>1592.0153245500001</v>
      </c>
      <c r="X15">
        <f t="shared" si="5"/>
        <v>1946.77974369</v>
      </c>
      <c r="Y15">
        <f t="shared" si="6"/>
        <v>34174.373264089998</v>
      </c>
      <c r="Z15">
        <f t="shared" si="7"/>
        <v>974.03596623999988</v>
      </c>
      <c r="AA15">
        <f t="shared" si="8"/>
        <v>14825.515612059999</v>
      </c>
      <c r="AB15">
        <f t="shared" si="9"/>
        <v>3354.0147547800007</v>
      </c>
      <c r="AC15">
        <f t="shared" si="10"/>
        <v>237.76542274999997</v>
      </c>
      <c r="AD15">
        <f t="shared" si="11"/>
        <v>354.00142608000004</v>
      </c>
      <c r="AE15">
        <f t="shared" si="12"/>
        <v>15184.4890653</v>
      </c>
      <c r="AF15">
        <f t="shared" si="13"/>
        <v>8137.2990659200004</v>
      </c>
      <c r="AG15">
        <f t="shared" si="14"/>
        <v>67685.766135650003</v>
      </c>
      <c r="AH15">
        <f t="shared" si="15"/>
        <v>0</v>
      </c>
      <c r="AI15">
        <f t="shared" si="16"/>
        <v>0</v>
      </c>
      <c r="AJ15">
        <f t="shared" si="17"/>
        <v>0</v>
      </c>
      <c r="AK15">
        <f t="shared" si="18"/>
        <v>0</v>
      </c>
      <c r="AL15">
        <f t="shared" si="19"/>
        <v>0</v>
      </c>
      <c r="AM15">
        <f t="shared" si="20"/>
        <v>0</v>
      </c>
      <c r="AN15">
        <f t="shared" si="20"/>
        <v>385628.32561399997</v>
      </c>
      <c r="AO15">
        <f t="shared" si="20"/>
        <v>39800.392144900004</v>
      </c>
      <c r="AP15">
        <f t="shared" si="20"/>
        <v>15920.153245500002</v>
      </c>
    </row>
    <row r="16" spans="1:42">
      <c r="A16" t="s">
        <v>14</v>
      </c>
      <c r="B16">
        <v>189.24174386000001</v>
      </c>
      <c r="C16">
        <v>306.42502991900005</v>
      </c>
      <c r="D16">
        <v>355.33744687799992</v>
      </c>
      <c r="E16">
        <v>259.58124528600001</v>
      </c>
      <c r="F16">
        <v>3499.4733138010001</v>
      </c>
      <c r="G16">
        <v>179.243557444</v>
      </c>
      <c r="H16">
        <v>1883.9776594720001</v>
      </c>
      <c r="I16">
        <v>556.81909506499994</v>
      </c>
      <c r="J16">
        <v>18.176977251</v>
      </c>
      <c r="K16">
        <v>34.574448457000003</v>
      </c>
      <c r="L16">
        <v>725.96372939699995</v>
      </c>
      <c r="M16">
        <v>970.03257691300007</v>
      </c>
      <c r="N16">
        <v>6294.0732559009994</v>
      </c>
      <c r="O16">
        <v>0</v>
      </c>
      <c r="P16">
        <v>0</v>
      </c>
      <c r="Q16">
        <v>0</v>
      </c>
      <c r="R16">
        <v>0</v>
      </c>
      <c r="S16">
        <v>0</v>
      </c>
      <c r="U16">
        <f t="shared" si="2"/>
        <v>1892.4174386000002</v>
      </c>
      <c r="V16">
        <f t="shared" si="3"/>
        <v>3064.2502991900005</v>
      </c>
      <c r="W16">
        <f t="shared" si="4"/>
        <v>3553.374468779999</v>
      </c>
      <c r="X16">
        <f t="shared" si="5"/>
        <v>2595.8124528600001</v>
      </c>
      <c r="Y16">
        <f t="shared" si="6"/>
        <v>34994.73313801</v>
      </c>
      <c r="Z16">
        <f t="shared" si="7"/>
        <v>1792.43557444</v>
      </c>
      <c r="AA16">
        <f t="shared" si="8"/>
        <v>18839.776594720002</v>
      </c>
      <c r="AB16">
        <f t="shared" si="9"/>
        <v>5568.1909506499996</v>
      </c>
      <c r="AC16">
        <f t="shared" si="10"/>
        <v>181.76977251</v>
      </c>
      <c r="AD16">
        <f t="shared" si="11"/>
        <v>345.74448457000005</v>
      </c>
      <c r="AE16">
        <f t="shared" si="12"/>
        <v>7259.6372939699995</v>
      </c>
      <c r="AF16">
        <f t="shared" si="13"/>
        <v>9700.3257691300005</v>
      </c>
      <c r="AG16">
        <f t="shared" si="14"/>
        <v>62940.732559009994</v>
      </c>
      <c r="AH16">
        <f t="shared" si="15"/>
        <v>0</v>
      </c>
      <c r="AI16">
        <f t="shared" si="16"/>
        <v>0</v>
      </c>
      <c r="AJ16">
        <f t="shared" si="17"/>
        <v>0</v>
      </c>
      <c r="AK16">
        <f t="shared" si="18"/>
        <v>0</v>
      </c>
      <c r="AL16">
        <f t="shared" si="19"/>
        <v>0</v>
      </c>
      <c r="AM16">
        <f t="shared" si="20"/>
        <v>0</v>
      </c>
      <c r="AN16">
        <f t="shared" si="20"/>
        <v>18924.174386000002</v>
      </c>
      <c r="AO16">
        <f t="shared" si="20"/>
        <v>30642.502991900004</v>
      </c>
      <c r="AP16">
        <f t="shared" si="20"/>
        <v>35533.74468779999</v>
      </c>
    </row>
    <row r="17" spans="1:42">
      <c r="A17" t="s">
        <v>15</v>
      </c>
      <c r="B17">
        <v>7.835</v>
      </c>
      <c r="C17">
        <v>222.013125683</v>
      </c>
      <c r="D17">
        <v>180.77620708599997</v>
      </c>
      <c r="E17">
        <v>123.13561034499999</v>
      </c>
      <c r="F17">
        <v>1693.2156617830003</v>
      </c>
      <c r="G17">
        <v>321.57664566300002</v>
      </c>
      <c r="H17">
        <v>780.32843774799994</v>
      </c>
      <c r="I17">
        <v>203.95585086599996</v>
      </c>
      <c r="J17">
        <v>5.5165434490000003</v>
      </c>
      <c r="K17">
        <v>6.976252177000001</v>
      </c>
      <c r="L17">
        <v>421.68531967200005</v>
      </c>
      <c r="M17">
        <v>159.45636653399998</v>
      </c>
      <c r="N17">
        <v>1864.6136757740001</v>
      </c>
      <c r="O17">
        <v>0</v>
      </c>
      <c r="P17">
        <v>0</v>
      </c>
      <c r="Q17">
        <v>0</v>
      </c>
      <c r="R17">
        <v>0</v>
      </c>
      <c r="S17">
        <v>0</v>
      </c>
      <c r="U17">
        <f t="shared" si="2"/>
        <v>78.349999999999994</v>
      </c>
      <c r="V17">
        <f t="shared" si="3"/>
        <v>2220.13125683</v>
      </c>
      <c r="W17">
        <f t="shared" si="4"/>
        <v>1807.7620708599998</v>
      </c>
      <c r="X17">
        <f t="shared" si="5"/>
        <v>1231.3561034499999</v>
      </c>
      <c r="Y17">
        <f t="shared" si="6"/>
        <v>16932.156617830002</v>
      </c>
      <c r="Z17">
        <f t="shared" si="7"/>
        <v>3215.76645663</v>
      </c>
      <c r="AA17">
        <f t="shared" si="8"/>
        <v>7803.2843774799994</v>
      </c>
      <c r="AB17">
        <f t="shared" si="9"/>
        <v>2039.5585086599997</v>
      </c>
      <c r="AC17">
        <f t="shared" si="10"/>
        <v>55.165434490000003</v>
      </c>
      <c r="AD17">
        <f t="shared" si="11"/>
        <v>69.762521770000006</v>
      </c>
      <c r="AE17">
        <f t="shared" si="12"/>
        <v>4216.8531967200006</v>
      </c>
      <c r="AF17">
        <f t="shared" si="13"/>
        <v>1594.5636653399997</v>
      </c>
      <c r="AG17">
        <f t="shared" si="14"/>
        <v>18646.136757740001</v>
      </c>
      <c r="AH17">
        <f t="shared" si="15"/>
        <v>0</v>
      </c>
      <c r="AI17">
        <f t="shared" si="16"/>
        <v>0</v>
      </c>
      <c r="AJ17">
        <f t="shared" si="17"/>
        <v>0</v>
      </c>
      <c r="AK17">
        <f t="shared" si="18"/>
        <v>0</v>
      </c>
      <c r="AL17">
        <f t="shared" si="19"/>
        <v>0</v>
      </c>
      <c r="AM17">
        <f t="shared" si="20"/>
        <v>0</v>
      </c>
      <c r="AN17">
        <f t="shared" si="20"/>
        <v>783.5</v>
      </c>
      <c r="AO17">
        <f t="shared" si="20"/>
        <v>22201.3125683</v>
      </c>
      <c r="AP17">
        <f t="shared" si="20"/>
        <v>18077.620708599999</v>
      </c>
    </row>
    <row r="18" spans="1:42">
      <c r="A18" t="s">
        <v>19</v>
      </c>
      <c r="B18">
        <v>13.904621155183644</v>
      </c>
      <c r="C18">
        <v>0</v>
      </c>
      <c r="D18">
        <v>26.472870905053743</v>
      </c>
      <c r="E18">
        <v>17.410934139087608</v>
      </c>
      <c r="F18">
        <v>342.36267457272214</v>
      </c>
      <c r="G18">
        <v>0</v>
      </c>
      <c r="H18">
        <v>1996.5034241217547</v>
      </c>
      <c r="I18">
        <v>2095.814836391578</v>
      </c>
      <c r="J18">
        <v>0</v>
      </c>
      <c r="K18">
        <v>0.65747489162858352</v>
      </c>
      <c r="L18">
        <v>23.087578620137144</v>
      </c>
      <c r="M18">
        <v>47.588619508408435</v>
      </c>
      <c r="N18">
        <v>91.103967244428659</v>
      </c>
      <c r="O18">
        <v>39.271477793761896</v>
      </c>
      <c r="P18">
        <v>0</v>
      </c>
      <c r="Q18">
        <v>0</v>
      </c>
      <c r="R18">
        <v>0</v>
      </c>
      <c r="S18">
        <v>0</v>
      </c>
      <c r="U18">
        <f>B18/100000</f>
        <v>1.3904621155183644E-4</v>
      </c>
      <c r="V18">
        <f t="shared" ref="V18:AL18" si="21">C18/100000</f>
        <v>0</v>
      </c>
      <c r="W18">
        <f t="shared" si="21"/>
        <v>2.647287090505374E-4</v>
      </c>
      <c r="X18">
        <f t="shared" si="21"/>
        <v>1.7410934139087608E-4</v>
      </c>
      <c r="Y18">
        <f t="shared" si="21"/>
        <v>3.4236267457272212E-3</v>
      </c>
      <c r="Z18">
        <f t="shared" si="21"/>
        <v>0</v>
      </c>
      <c r="AA18">
        <f t="shared" si="21"/>
        <v>1.9965034241217549E-2</v>
      </c>
      <c r="AB18">
        <f t="shared" si="21"/>
        <v>2.0958148363915779E-2</v>
      </c>
      <c r="AC18">
        <f t="shared" si="21"/>
        <v>0</v>
      </c>
      <c r="AD18">
        <f t="shared" si="21"/>
        <v>6.5747489162858354E-6</v>
      </c>
      <c r="AE18">
        <f t="shared" si="21"/>
        <v>2.3087578620137144E-4</v>
      </c>
      <c r="AF18">
        <f t="shared" si="21"/>
        <v>4.7588619508408438E-4</v>
      </c>
      <c r="AG18">
        <f t="shared" si="21"/>
        <v>9.1103967244428655E-4</v>
      </c>
      <c r="AH18">
        <f t="shared" si="21"/>
        <v>3.9271477793761895E-4</v>
      </c>
      <c r="AI18">
        <f t="shared" si="21"/>
        <v>0</v>
      </c>
      <c r="AJ18">
        <f t="shared" si="21"/>
        <v>0</v>
      </c>
      <c r="AK18">
        <f t="shared" si="21"/>
        <v>0</v>
      </c>
      <c r="AL18">
        <f t="shared" si="21"/>
        <v>0</v>
      </c>
      <c r="AN18">
        <f>U18*10</f>
        <v>1.3904621155183645E-3</v>
      </c>
    </row>
    <row r="19" spans="1:42">
      <c r="A19" t="s">
        <v>20</v>
      </c>
      <c r="B19">
        <v>14.81048436645386</v>
      </c>
      <c r="C19">
        <v>0</v>
      </c>
      <c r="D19">
        <v>12.351305475497288</v>
      </c>
      <c r="E19">
        <v>27.730901821301579</v>
      </c>
      <c r="F19">
        <v>69.211547550638315</v>
      </c>
      <c r="G19">
        <v>0</v>
      </c>
      <c r="H19">
        <v>330.85420350624929</v>
      </c>
      <c r="I19">
        <v>37.194489132655931</v>
      </c>
      <c r="J19">
        <v>0</v>
      </c>
      <c r="K19">
        <v>0.54383121986158722</v>
      </c>
      <c r="L19">
        <v>39.829025512831613</v>
      </c>
      <c r="M19">
        <v>271.62912373858717</v>
      </c>
      <c r="N19">
        <v>82.26843024683555</v>
      </c>
      <c r="O19">
        <v>41.919101704955921</v>
      </c>
      <c r="P19">
        <v>0</v>
      </c>
      <c r="Q19">
        <v>0</v>
      </c>
      <c r="R19">
        <v>0</v>
      </c>
      <c r="S19">
        <v>0</v>
      </c>
      <c r="U19">
        <f>B19/100000</f>
        <v>1.481048436645386E-4</v>
      </c>
      <c r="V19">
        <f t="shared" ref="V19:AE20" si="22">C19/100000</f>
        <v>0</v>
      </c>
      <c r="W19">
        <f t="shared" si="22"/>
        <v>1.2351305475497289E-4</v>
      </c>
      <c r="X19">
        <f t="shared" si="22"/>
        <v>2.7730901821301578E-4</v>
      </c>
      <c r="Y19">
        <f t="shared" si="22"/>
        <v>6.9211547550638317E-4</v>
      </c>
      <c r="Z19">
        <f t="shared" si="22"/>
        <v>0</v>
      </c>
      <c r="AA19">
        <f t="shared" si="22"/>
        <v>3.3085420350624931E-3</v>
      </c>
      <c r="AB19">
        <f t="shared" si="22"/>
        <v>3.719448913265593E-4</v>
      </c>
      <c r="AC19">
        <f t="shared" si="22"/>
        <v>0</v>
      </c>
      <c r="AD19">
        <f t="shared" si="22"/>
        <v>5.4383121986158722E-6</v>
      </c>
      <c r="AE19">
        <f t="shared" si="22"/>
        <v>3.9829025512831613E-4</v>
      </c>
      <c r="AF19">
        <f t="shared" ref="AF19:AL20" si="23">M19/100000</f>
        <v>2.7162912373858718E-3</v>
      </c>
      <c r="AG19">
        <f t="shared" si="23"/>
        <v>8.2268430246835555E-4</v>
      </c>
      <c r="AH19">
        <f t="shared" si="23"/>
        <v>4.1919101704955921E-4</v>
      </c>
      <c r="AI19">
        <f t="shared" si="23"/>
        <v>0</v>
      </c>
      <c r="AJ19">
        <f t="shared" si="23"/>
        <v>0</v>
      </c>
      <c r="AK19">
        <f t="shared" si="23"/>
        <v>0</v>
      </c>
      <c r="AL19">
        <f t="shared" si="23"/>
        <v>0</v>
      </c>
    </row>
    <row r="20" spans="1:42">
      <c r="A20" t="s">
        <v>21</v>
      </c>
      <c r="B20">
        <v>0.31630322893127272</v>
      </c>
      <c r="C20">
        <v>0</v>
      </c>
      <c r="D20">
        <v>1.5682068533886702</v>
      </c>
      <c r="E20">
        <v>10.460628046393394</v>
      </c>
      <c r="F20">
        <v>32.240073317518885</v>
      </c>
      <c r="G20">
        <v>0</v>
      </c>
      <c r="H20">
        <v>47.521689421580668</v>
      </c>
      <c r="I20">
        <v>5.6958827154671106</v>
      </c>
      <c r="J20">
        <v>0</v>
      </c>
      <c r="K20">
        <v>0.66231929260022238</v>
      </c>
      <c r="L20">
        <v>1.4149436761844578</v>
      </c>
      <c r="M20">
        <v>5.4177494889325626</v>
      </c>
      <c r="N20">
        <v>19.310202415477786</v>
      </c>
      <c r="O20">
        <v>116.0508713408019</v>
      </c>
      <c r="P20">
        <v>0</v>
      </c>
      <c r="Q20">
        <v>0</v>
      </c>
      <c r="R20">
        <v>0</v>
      </c>
      <c r="S20">
        <v>0</v>
      </c>
      <c r="U20">
        <f>B20/100000</f>
        <v>3.1630322893127273E-6</v>
      </c>
      <c r="V20">
        <f t="shared" si="22"/>
        <v>0</v>
      </c>
      <c r="W20">
        <f t="shared" si="22"/>
        <v>1.5682068533886702E-5</v>
      </c>
      <c r="X20">
        <f t="shared" si="22"/>
        <v>1.0460628046393393E-4</v>
      </c>
      <c r="Y20">
        <f t="shared" si="22"/>
        <v>3.2240073317518883E-4</v>
      </c>
      <c r="Z20">
        <f t="shared" si="22"/>
        <v>0</v>
      </c>
      <c r="AA20">
        <f t="shared" si="22"/>
        <v>4.7521689421580669E-4</v>
      </c>
      <c r="AB20">
        <f t="shared" si="22"/>
        <v>5.6958827154671104E-5</v>
      </c>
      <c r="AC20">
        <f t="shared" si="22"/>
        <v>0</v>
      </c>
      <c r="AD20">
        <f t="shared" si="22"/>
        <v>6.6231929260022238E-6</v>
      </c>
      <c r="AE20">
        <f t="shared" si="22"/>
        <v>1.4149436761844578E-5</v>
      </c>
      <c r="AF20">
        <f t="shared" si="23"/>
        <v>5.4177494889325625E-5</v>
      </c>
      <c r="AG20">
        <f t="shared" si="23"/>
        <v>1.9310202415477785E-4</v>
      </c>
      <c r="AH20">
        <f t="shared" si="23"/>
        <v>1.1605087134080191E-3</v>
      </c>
      <c r="AI20">
        <f t="shared" si="23"/>
        <v>0</v>
      </c>
      <c r="AJ20">
        <f t="shared" si="23"/>
        <v>0</v>
      </c>
      <c r="AK20">
        <f t="shared" si="23"/>
        <v>0</v>
      </c>
      <c r="AL20">
        <f t="shared" si="23"/>
        <v>0</v>
      </c>
    </row>
    <row r="21" spans="1:42">
      <c r="A21" t="s">
        <v>22</v>
      </c>
      <c r="H21">
        <v>20334</v>
      </c>
      <c r="I21">
        <v>24139</v>
      </c>
    </row>
    <row r="22" spans="1:42">
      <c r="A22" t="s">
        <v>23</v>
      </c>
      <c r="H22">
        <v>434</v>
      </c>
      <c r="I22">
        <v>33</v>
      </c>
      <c r="M22">
        <v>399</v>
      </c>
    </row>
    <row r="23" spans="1:42">
      <c r="A23" t="s">
        <v>30</v>
      </c>
      <c r="B23">
        <v>140</v>
      </c>
      <c r="G23">
        <v>196.4</v>
      </c>
      <c r="H23">
        <v>6768</v>
      </c>
    </row>
    <row r="24" spans="1:42">
      <c r="A24" t="s">
        <v>24</v>
      </c>
      <c r="H24">
        <v>9635</v>
      </c>
      <c r="I24">
        <v>15606</v>
      </c>
    </row>
    <row r="25" spans="1:42">
      <c r="A25" t="s">
        <v>25</v>
      </c>
      <c r="H25">
        <v>412</v>
      </c>
      <c r="I25">
        <v>31</v>
      </c>
      <c r="M25">
        <v>360</v>
      </c>
    </row>
    <row r="26" spans="1:42">
      <c r="A26" t="s">
        <v>26</v>
      </c>
      <c r="B26">
        <v>133</v>
      </c>
      <c r="G26">
        <v>147.30000000000001</v>
      </c>
      <c r="H26">
        <v>2895</v>
      </c>
    </row>
    <row r="27" spans="1:42">
      <c r="A27" t="s">
        <v>27</v>
      </c>
      <c r="H27">
        <v>10699</v>
      </c>
      <c r="I27">
        <v>8533</v>
      </c>
    </row>
    <row r="28" spans="1:42">
      <c r="A28" t="s">
        <v>28</v>
      </c>
      <c r="H28">
        <v>22</v>
      </c>
      <c r="I28">
        <v>2</v>
      </c>
      <c r="M28">
        <v>39</v>
      </c>
    </row>
    <row r="29" spans="1:42">
      <c r="A29" t="s">
        <v>29</v>
      </c>
      <c r="B29">
        <v>7</v>
      </c>
      <c r="G29">
        <v>49.099999999999994</v>
      </c>
      <c r="H29">
        <v>3873</v>
      </c>
    </row>
    <row r="32" spans="1:42">
      <c r="A32" t="s">
        <v>47</v>
      </c>
      <c r="B32" t="s">
        <v>0</v>
      </c>
      <c r="C32" t="s">
        <v>1</v>
      </c>
      <c r="D32" t="s">
        <v>2</v>
      </c>
      <c r="E32" t="s">
        <v>3</v>
      </c>
      <c r="F32" t="s">
        <v>42</v>
      </c>
      <c r="G32" t="s">
        <v>43</v>
      </c>
      <c r="H32" t="s">
        <v>44</v>
      </c>
      <c r="I32" t="s">
        <v>45</v>
      </c>
      <c r="J32" t="s">
        <v>46</v>
      </c>
      <c r="K32" t="s">
        <v>4</v>
      </c>
      <c r="L32" t="s">
        <v>5</v>
      </c>
      <c r="M32" t="s">
        <v>6</v>
      </c>
      <c r="N32" t="s">
        <v>7</v>
      </c>
      <c r="R32" t="s">
        <v>47</v>
      </c>
      <c r="S32" t="s">
        <v>0</v>
      </c>
      <c r="T32" t="s">
        <v>1</v>
      </c>
      <c r="U32" t="s">
        <v>2</v>
      </c>
      <c r="V32" t="s">
        <v>3</v>
      </c>
      <c r="W32" t="s">
        <v>42</v>
      </c>
      <c r="X32" t="s">
        <v>43</v>
      </c>
      <c r="Y32" t="s">
        <v>44</v>
      </c>
      <c r="Z32" t="s">
        <v>45</v>
      </c>
      <c r="AA32" t="s">
        <v>46</v>
      </c>
      <c r="AB32" t="s">
        <v>4</v>
      </c>
      <c r="AC32" t="s">
        <v>5</v>
      </c>
      <c r="AD32" t="s">
        <v>6</v>
      </c>
      <c r="AE32" t="s">
        <v>7</v>
      </c>
    </row>
    <row r="33" spans="1:31">
      <c r="A33" t="s">
        <v>48</v>
      </c>
      <c r="B33">
        <v>34584219</v>
      </c>
      <c r="C33">
        <v>472184</v>
      </c>
      <c r="D33">
        <v>105240</v>
      </c>
      <c r="E33">
        <v>231926</v>
      </c>
      <c r="F33">
        <v>9095942</v>
      </c>
      <c r="G33">
        <v>83589</v>
      </c>
      <c r="H33">
        <v>2879709</v>
      </c>
      <c r="I33">
        <v>373771</v>
      </c>
      <c r="J33">
        <v>46714</v>
      </c>
      <c r="K33">
        <v>75506</v>
      </c>
      <c r="L33">
        <v>3919862</v>
      </c>
      <c r="M33">
        <v>2544704</v>
      </c>
      <c r="N33">
        <v>17134623</v>
      </c>
      <c r="O33">
        <f>SUM(B33:N33)</f>
        <v>71547989</v>
      </c>
      <c r="R33" t="s">
        <v>48</v>
      </c>
      <c r="S33">
        <f>B33/$O33</f>
        <v>0.4833709442203889</v>
      </c>
      <c r="T33">
        <f t="shared" ref="T33:AE33" si="24">C33/$O33</f>
        <v>6.5995425811339013E-3</v>
      </c>
      <c r="U33">
        <f t="shared" si="24"/>
        <v>1.4709008802469626E-3</v>
      </c>
      <c r="V33">
        <f t="shared" si="24"/>
        <v>3.2415446365655362E-3</v>
      </c>
      <c r="W33">
        <f t="shared" si="24"/>
        <v>0.12713064513944619</v>
      </c>
      <c r="X33">
        <f t="shared" si="24"/>
        <v>1.1682927943649122E-3</v>
      </c>
      <c r="Y33">
        <f t="shared" si="24"/>
        <v>4.0248636478098634E-2</v>
      </c>
      <c r="Z33">
        <f t="shared" si="24"/>
        <v>5.2240601758911766E-3</v>
      </c>
      <c r="AA33">
        <f t="shared" si="24"/>
        <v>6.5290444431638744E-4</v>
      </c>
      <c r="AB33">
        <f t="shared" si="24"/>
        <v>1.0553196680342756E-3</v>
      </c>
      <c r="AC33">
        <f t="shared" si="24"/>
        <v>5.4786473453502654E-2</v>
      </c>
      <c r="AD33">
        <f t="shared" si="24"/>
        <v>3.5566394465678136E-2</v>
      </c>
      <c r="AE33">
        <f t="shared" si="24"/>
        <v>0.2394843410623323</v>
      </c>
    </row>
    <row r="34" spans="1:31">
      <c r="A34" t="s">
        <v>54</v>
      </c>
      <c r="B34">
        <v>2166108</v>
      </c>
      <c r="C34">
        <v>2935</v>
      </c>
      <c r="D34">
        <v>153</v>
      </c>
      <c r="E34">
        <v>2328</v>
      </c>
      <c r="F34">
        <v>68802</v>
      </c>
      <c r="G34">
        <v>168</v>
      </c>
      <c r="H34">
        <v>21142</v>
      </c>
      <c r="I34">
        <v>647</v>
      </c>
      <c r="J34">
        <v>132</v>
      </c>
      <c r="K34">
        <v>180</v>
      </c>
      <c r="L34">
        <v>43553</v>
      </c>
      <c r="M34">
        <v>12981</v>
      </c>
      <c r="N34">
        <v>123208</v>
      </c>
      <c r="O34">
        <f t="shared" ref="O34:O40" si="25">SUM(B34:N34)</f>
        <v>2442337</v>
      </c>
      <c r="P34">
        <f>O34/O33</f>
        <v>3.4135648452676984E-2</v>
      </c>
      <c r="R34" t="s">
        <v>54</v>
      </c>
      <c r="S34">
        <f t="shared" ref="S34:S40" si="26">B34/$O34</f>
        <v>0.88689971940809154</v>
      </c>
      <c r="T34">
        <f t="shared" ref="T34:T40" si="27">C34/$O34</f>
        <v>1.2017178628502127E-3</v>
      </c>
      <c r="U34">
        <f t="shared" ref="U34:U40" si="28">D34/$O34</f>
        <v>6.2644917552327959E-5</v>
      </c>
      <c r="V34">
        <f t="shared" ref="V34:V40" si="29">E34/$O34</f>
        <v>9.531854121687548E-4</v>
      </c>
      <c r="W34">
        <f t="shared" ref="W34:W40" si="30">F34/$O34</f>
        <v>2.8170559591080183E-2</v>
      </c>
      <c r="X34">
        <f t="shared" ref="X34:X40" si="31">G34/$O34</f>
        <v>6.8786576135889513E-5</v>
      </c>
      <c r="Y34">
        <f t="shared" ref="Y34:Y40" si="32">H34/$O34</f>
        <v>8.6564630515772387E-3</v>
      </c>
      <c r="Z34">
        <f t="shared" ref="Z34:Z40" si="33">I34/$O34</f>
        <v>2.6491020690428882E-4</v>
      </c>
      <c r="AA34">
        <f t="shared" ref="AA34:AA40" si="34">J34/$O34</f>
        <v>5.4046595535341761E-5</v>
      </c>
      <c r="AB34">
        <f t="shared" ref="AB34:AB40" si="35">K34/$O34</f>
        <v>7.3699903002738773E-5</v>
      </c>
      <c r="AC34">
        <f t="shared" ref="AC34:AC40" si="36">L34/$O34</f>
        <v>1.7832510419323787E-2</v>
      </c>
      <c r="AD34">
        <f t="shared" ref="AD34:AD40" si="37">M34/$O34</f>
        <v>5.3149913382141778E-3</v>
      </c>
      <c r="AE34">
        <f t="shared" ref="AE34:AE40" si="38">N34/$O34</f>
        <v>5.0446764717563548E-2</v>
      </c>
    </row>
    <row r="35" spans="1:31">
      <c r="A35" t="s">
        <v>49</v>
      </c>
      <c r="B35">
        <v>12860682</v>
      </c>
      <c r="C35">
        <v>62587</v>
      </c>
      <c r="D35">
        <v>2719</v>
      </c>
      <c r="E35">
        <v>40700</v>
      </c>
      <c r="F35">
        <v>1192132</v>
      </c>
      <c r="G35">
        <v>3345</v>
      </c>
      <c r="H35">
        <v>386437</v>
      </c>
      <c r="I35">
        <v>13956</v>
      </c>
      <c r="J35">
        <v>2608</v>
      </c>
      <c r="K35">
        <v>4112</v>
      </c>
      <c r="L35">
        <v>781974</v>
      </c>
      <c r="M35">
        <v>255128</v>
      </c>
      <c r="N35">
        <v>1465512</v>
      </c>
      <c r="O35">
        <f t="shared" si="25"/>
        <v>17071892</v>
      </c>
      <c r="R35" t="s">
        <v>49</v>
      </c>
      <c r="S35">
        <f t="shared" si="26"/>
        <v>0.75332493902843345</v>
      </c>
      <c r="T35">
        <f t="shared" si="27"/>
        <v>3.6660845792604591E-3</v>
      </c>
      <c r="U35">
        <f t="shared" si="28"/>
        <v>1.5926764297712287E-4</v>
      </c>
      <c r="V35">
        <f t="shared" si="29"/>
        <v>2.3840357003195663E-3</v>
      </c>
      <c r="W35">
        <f t="shared" si="30"/>
        <v>6.9830104361016346E-2</v>
      </c>
      <c r="X35">
        <f t="shared" si="31"/>
        <v>1.9593610362577269E-4</v>
      </c>
      <c r="Y35">
        <f t="shared" si="32"/>
        <v>2.2635862504284822E-2</v>
      </c>
      <c r="Z35">
        <f t="shared" si="33"/>
        <v>8.1748408436510729E-4</v>
      </c>
      <c r="AA35">
        <f t="shared" si="34"/>
        <v>1.5276572743079677E-4</v>
      </c>
      <c r="AB35">
        <f t="shared" si="35"/>
        <v>2.4086375429272866E-4</v>
      </c>
      <c r="AC35">
        <f t="shared" si="36"/>
        <v>4.5804764931736915E-2</v>
      </c>
      <c r="AD35">
        <f t="shared" si="37"/>
        <v>1.4944330716243988E-2</v>
      </c>
      <c r="AE35">
        <f t="shared" si="38"/>
        <v>8.5843560866012983E-2</v>
      </c>
    </row>
    <row r="36" spans="1:31">
      <c r="A36" t="s">
        <v>50</v>
      </c>
      <c r="B36">
        <v>17343271</v>
      </c>
      <c r="C36">
        <v>262245</v>
      </c>
      <c r="D36">
        <v>20595</v>
      </c>
      <c r="E36">
        <v>123009</v>
      </c>
      <c r="F36">
        <v>5233430</v>
      </c>
      <c r="G36">
        <v>27408</v>
      </c>
      <c r="H36">
        <v>1523728</v>
      </c>
      <c r="I36">
        <v>101703</v>
      </c>
      <c r="J36">
        <v>15341</v>
      </c>
      <c r="K36">
        <v>23345</v>
      </c>
      <c r="L36">
        <v>2371551</v>
      </c>
      <c r="M36">
        <v>1388087</v>
      </c>
      <c r="N36">
        <v>6482659</v>
      </c>
      <c r="O36">
        <f t="shared" si="25"/>
        <v>34916372</v>
      </c>
      <c r="R36" t="s">
        <v>50</v>
      </c>
      <c r="S36">
        <f t="shared" si="26"/>
        <v>0.49670885050714891</v>
      </c>
      <c r="T36">
        <f t="shared" si="27"/>
        <v>7.5106600422289007E-3</v>
      </c>
      <c r="U36">
        <f t="shared" si="28"/>
        <v>5.8983791328606533E-4</v>
      </c>
      <c r="V36">
        <f t="shared" si="29"/>
        <v>3.5229605183493863E-3</v>
      </c>
      <c r="W36">
        <f t="shared" si="30"/>
        <v>0.14988470165227935</v>
      </c>
      <c r="X36">
        <f t="shared" si="31"/>
        <v>7.8496127833670691E-4</v>
      </c>
      <c r="Y36">
        <f t="shared" si="32"/>
        <v>4.3639356345498898E-2</v>
      </c>
      <c r="Z36">
        <f t="shared" si="33"/>
        <v>2.91275966472118E-3</v>
      </c>
      <c r="AA36">
        <f t="shared" si="34"/>
        <v>4.393640897169958E-4</v>
      </c>
      <c r="AB36">
        <f t="shared" si="35"/>
        <v>6.6859752783021101E-4</v>
      </c>
      <c r="AC36">
        <f t="shared" si="36"/>
        <v>6.7920888229739337E-2</v>
      </c>
      <c r="AD36">
        <f t="shared" si="37"/>
        <v>3.9754617117723455E-2</v>
      </c>
      <c r="AE36">
        <f t="shared" si="38"/>
        <v>0.18566244511314062</v>
      </c>
    </row>
    <row r="37" spans="1:31">
      <c r="A37" t="s">
        <v>51</v>
      </c>
      <c r="B37">
        <v>2007314</v>
      </c>
      <c r="C37">
        <v>97445</v>
      </c>
      <c r="D37">
        <v>42842</v>
      </c>
      <c r="E37">
        <v>45699</v>
      </c>
      <c r="F37">
        <v>1767558</v>
      </c>
      <c r="G37">
        <v>27216</v>
      </c>
      <c r="H37">
        <v>623749</v>
      </c>
      <c r="I37">
        <v>123020</v>
      </c>
      <c r="J37">
        <v>15035</v>
      </c>
      <c r="K37">
        <v>26024</v>
      </c>
      <c r="L37">
        <v>489395</v>
      </c>
      <c r="M37">
        <v>613659</v>
      </c>
      <c r="N37">
        <v>4045576</v>
      </c>
      <c r="O37">
        <f t="shared" si="25"/>
        <v>9924532</v>
      </c>
      <c r="R37" t="s">
        <v>51</v>
      </c>
      <c r="S37">
        <f t="shared" si="26"/>
        <v>0.2022577991586908</v>
      </c>
      <c r="T37">
        <f t="shared" si="27"/>
        <v>9.8185990029555047E-3</v>
      </c>
      <c r="U37">
        <f t="shared" si="28"/>
        <v>4.3167778591474137E-3</v>
      </c>
      <c r="V37">
        <f t="shared" si="29"/>
        <v>4.6046503754534722E-3</v>
      </c>
      <c r="W37">
        <f t="shared" si="30"/>
        <v>0.1780998842061268</v>
      </c>
      <c r="X37">
        <f t="shared" si="31"/>
        <v>2.7422955561027967E-3</v>
      </c>
      <c r="Y37">
        <f t="shared" si="32"/>
        <v>6.2849210421206766E-2</v>
      </c>
      <c r="Z37">
        <f t="shared" si="33"/>
        <v>1.2395546711925561E-2</v>
      </c>
      <c r="AA37">
        <f t="shared" si="34"/>
        <v>1.5149328955763354E-3</v>
      </c>
      <c r="AB37">
        <f t="shared" si="35"/>
        <v>2.622189136978953E-3</v>
      </c>
      <c r="AC37">
        <f t="shared" si="36"/>
        <v>4.9311645123417409E-2</v>
      </c>
      <c r="AD37">
        <f t="shared" si="37"/>
        <v>6.1832537796240671E-2</v>
      </c>
      <c r="AE37">
        <f t="shared" si="38"/>
        <v>0.40763393175617751</v>
      </c>
    </row>
    <row r="38" spans="1:31">
      <c r="A38" t="s">
        <v>52</v>
      </c>
      <c r="B38">
        <v>171095</v>
      </c>
      <c r="C38">
        <v>34411</v>
      </c>
      <c r="D38">
        <v>21792</v>
      </c>
      <c r="E38">
        <v>14137</v>
      </c>
      <c r="F38">
        <v>540354</v>
      </c>
      <c r="G38">
        <v>15604</v>
      </c>
      <c r="H38">
        <v>219141</v>
      </c>
      <c r="I38">
        <v>85807</v>
      </c>
      <c r="J38">
        <v>8617</v>
      </c>
      <c r="K38">
        <v>14776</v>
      </c>
      <c r="L38">
        <v>151698</v>
      </c>
      <c r="M38">
        <v>188842</v>
      </c>
      <c r="N38">
        <v>2796938</v>
      </c>
      <c r="O38">
        <f t="shared" si="25"/>
        <v>4263212</v>
      </c>
      <c r="R38" t="s">
        <v>52</v>
      </c>
      <c r="S38">
        <f t="shared" si="26"/>
        <v>4.0132885720907147E-2</v>
      </c>
      <c r="T38">
        <f t="shared" si="27"/>
        <v>8.0716136096445588E-3</v>
      </c>
      <c r="U38">
        <f t="shared" si="28"/>
        <v>5.1116388300652188E-3</v>
      </c>
      <c r="V38">
        <f t="shared" si="29"/>
        <v>3.3160443346472099E-3</v>
      </c>
      <c r="W38">
        <f t="shared" si="30"/>
        <v>0.12674809509824986</v>
      </c>
      <c r="X38">
        <f t="shared" si="31"/>
        <v>3.6601510785764348E-3</v>
      </c>
      <c r="Y38">
        <f t="shared" si="32"/>
        <v>5.1402792073206777E-2</v>
      </c>
      <c r="Z38">
        <f t="shared" si="33"/>
        <v>2.0127312458306085E-2</v>
      </c>
      <c r="AA38">
        <f t="shared" si="34"/>
        <v>2.0212459525822315E-3</v>
      </c>
      <c r="AB38">
        <f t="shared" si="35"/>
        <v>3.465931321266688E-3</v>
      </c>
      <c r="AC38">
        <f t="shared" si="36"/>
        <v>3.5583029884509614E-2</v>
      </c>
      <c r="AD38">
        <f t="shared" si="37"/>
        <v>4.4295709432230906E-2</v>
      </c>
      <c r="AE38">
        <f t="shared" si="38"/>
        <v>0.65606355020580731</v>
      </c>
    </row>
    <row r="39" spans="1:31">
      <c r="A39" t="s">
        <v>53</v>
      </c>
      <c r="B39">
        <v>32870</v>
      </c>
      <c r="C39">
        <v>12081</v>
      </c>
      <c r="D39">
        <v>15690</v>
      </c>
      <c r="E39">
        <v>5660</v>
      </c>
      <c r="F39">
        <v>267425</v>
      </c>
      <c r="G39">
        <v>9099</v>
      </c>
      <c r="H39">
        <v>97627</v>
      </c>
      <c r="I39">
        <v>45449</v>
      </c>
      <c r="J39">
        <v>4692</v>
      </c>
      <c r="K39">
        <v>6733</v>
      </c>
      <c r="L39">
        <v>77478</v>
      </c>
      <c r="M39">
        <v>81679</v>
      </c>
      <c r="N39">
        <v>1997247</v>
      </c>
      <c r="O39">
        <f t="shared" si="25"/>
        <v>2653730</v>
      </c>
      <c r="R39" t="s">
        <v>53</v>
      </c>
      <c r="S39">
        <f t="shared" si="26"/>
        <v>1.2386339228180712E-2</v>
      </c>
      <c r="T39">
        <f t="shared" si="27"/>
        <v>4.5524601221676661E-3</v>
      </c>
      <c r="U39">
        <f t="shared" si="28"/>
        <v>5.9124326890829136E-3</v>
      </c>
      <c r="V39">
        <f t="shared" si="29"/>
        <v>2.1328469738820452E-3</v>
      </c>
      <c r="W39">
        <f t="shared" si="30"/>
        <v>0.10077325123505405</v>
      </c>
      <c r="X39">
        <f t="shared" si="31"/>
        <v>3.42875876596338E-3</v>
      </c>
      <c r="Y39">
        <f t="shared" si="32"/>
        <v>3.6788595674767215E-2</v>
      </c>
      <c r="Z39">
        <f t="shared" si="33"/>
        <v>1.7126459737803017E-2</v>
      </c>
      <c r="AA39">
        <f t="shared" si="34"/>
        <v>1.7680773854159993E-3</v>
      </c>
      <c r="AB39">
        <f t="shared" si="35"/>
        <v>2.5371835115102141E-3</v>
      </c>
      <c r="AC39">
        <f t="shared" si="36"/>
        <v>2.9195886544599488E-2</v>
      </c>
      <c r="AD39">
        <f t="shared" si="37"/>
        <v>3.0778941339171657E-2</v>
      </c>
      <c r="AE39">
        <f t="shared" si="38"/>
        <v>0.75261876679240158</v>
      </c>
    </row>
    <row r="40" spans="1:31">
      <c r="A40" t="s">
        <v>41</v>
      </c>
      <c r="B40">
        <v>2879</v>
      </c>
      <c r="C40">
        <v>480</v>
      </c>
      <c r="D40">
        <v>1449</v>
      </c>
      <c r="E40">
        <v>393</v>
      </c>
      <c r="F40">
        <v>26241</v>
      </c>
      <c r="G40">
        <v>749</v>
      </c>
      <c r="H40">
        <v>7885</v>
      </c>
      <c r="I40">
        <v>3189</v>
      </c>
      <c r="J40">
        <v>289</v>
      </c>
      <c r="K40">
        <v>336</v>
      </c>
      <c r="L40">
        <v>4213</v>
      </c>
      <c r="M40">
        <v>4328</v>
      </c>
      <c r="N40">
        <v>223483</v>
      </c>
      <c r="O40">
        <f t="shared" si="25"/>
        <v>275914</v>
      </c>
      <c r="P40">
        <f>O40/SUM(O34:O40)</f>
        <v>3.8563487787196928E-3</v>
      </c>
      <c r="R40" t="s">
        <v>41</v>
      </c>
      <c r="S40">
        <f t="shared" si="26"/>
        <v>1.0434410722181549E-2</v>
      </c>
      <c r="T40">
        <f t="shared" si="27"/>
        <v>1.739672506650623E-3</v>
      </c>
      <c r="U40">
        <f t="shared" si="28"/>
        <v>5.2516363794515679E-3</v>
      </c>
      <c r="V40">
        <f t="shared" si="29"/>
        <v>1.4243568648201975E-3</v>
      </c>
      <c r="W40">
        <f t="shared" si="30"/>
        <v>9.5105721347956251E-2</v>
      </c>
      <c r="X40">
        <f t="shared" si="31"/>
        <v>2.7146139739194098E-3</v>
      </c>
      <c r="Y40">
        <f t="shared" si="32"/>
        <v>2.8577745239458673E-2</v>
      </c>
      <c r="Z40">
        <f t="shared" si="33"/>
        <v>1.1557949216060077E-2</v>
      </c>
      <c r="AA40">
        <f t="shared" si="34"/>
        <v>1.0474278217125627E-3</v>
      </c>
      <c r="AB40">
        <f t="shared" si="35"/>
        <v>1.2177707546554362E-3</v>
      </c>
      <c r="AC40">
        <f t="shared" si="36"/>
        <v>1.5269250563581405E-2</v>
      </c>
      <c r="AD40">
        <f t="shared" si="37"/>
        <v>1.5686047101633117E-2</v>
      </c>
      <c r="AE40">
        <f t="shared" si="38"/>
        <v>0.80997339750791908</v>
      </c>
    </row>
    <row r="41" spans="1:31" ht="54">
      <c r="B41" s="7" t="s">
        <v>69</v>
      </c>
      <c r="C41" s="7" t="s">
        <v>70</v>
      </c>
      <c r="D41" s="7" t="s">
        <v>71</v>
      </c>
      <c r="E41" s="7" t="s">
        <v>72</v>
      </c>
      <c r="F41" s="7" t="s">
        <v>73</v>
      </c>
      <c r="G41" s="7" t="s">
        <v>74</v>
      </c>
      <c r="H41" s="7" t="s">
        <v>75</v>
      </c>
      <c r="I41" s="7" t="s">
        <v>76</v>
      </c>
      <c r="J41" s="7" t="s">
        <v>77</v>
      </c>
      <c r="K41" s="7" t="s">
        <v>78</v>
      </c>
      <c r="L41" s="7" t="s">
        <v>79</v>
      </c>
      <c r="M41" s="7" t="s">
        <v>80</v>
      </c>
      <c r="N41" s="7" t="s">
        <v>81</v>
      </c>
    </row>
    <row r="42" spans="1:31">
      <c r="A42" t="s">
        <v>68</v>
      </c>
      <c r="B42">
        <f>B33*10/SUM(B2:B17)/10</f>
        <v>4988.6098086376023</v>
      </c>
      <c r="C42">
        <f t="shared" ref="C42:N42" si="39">C33*10/SUM(C2:C17)/10</f>
        <v>238.1319176479019</v>
      </c>
      <c r="D42">
        <f t="shared" si="39"/>
        <v>91.280363366025526</v>
      </c>
      <c r="E42">
        <f t="shared" si="39"/>
        <v>141.2560367799959</v>
      </c>
      <c r="F42">
        <f t="shared" si="39"/>
        <v>217.1626142528265</v>
      </c>
      <c r="G42">
        <f t="shared" si="39"/>
        <v>28.97850619322594</v>
      </c>
      <c r="H42">
        <f t="shared" si="39"/>
        <v>138.14113124644666</v>
      </c>
      <c r="I42">
        <f t="shared" si="39"/>
        <v>88.451732185286232</v>
      </c>
      <c r="J42">
        <f t="shared" si="39"/>
        <v>215.84055470903027</v>
      </c>
      <c r="K42">
        <f t="shared" si="39"/>
        <v>441.23471489207952</v>
      </c>
      <c r="L42">
        <f t="shared" si="39"/>
        <v>392.4007991753067</v>
      </c>
      <c r="M42">
        <f t="shared" si="39"/>
        <v>525.84536751654537</v>
      </c>
      <c r="N42">
        <f t="shared" si="39"/>
        <v>667.72612784862633</v>
      </c>
    </row>
    <row r="43" spans="1:31">
      <c r="A43" t="s">
        <v>82</v>
      </c>
      <c r="B43">
        <f>B$42*B34/B$33</f>
        <v>312.45082086047336</v>
      </c>
      <c r="C43">
        <f t="shared" ref="C43:N43" si="40">C$42*C34/C$33</f>
        <v>1.4801797144684956</v>
      </c>
      <c r="D43">
        <f t="shared" si="40"/>
        <v>0.1327052032972435</v>
      </c>
      <c r="E43">
        <f t="shared" si="40"/>
        <v>1.4178835215708046</v>
      </c>
      <c r="F43">
        <f t="shared" si="40"/>
        <v>1.6426250503601463</v>
      </c>
      <c r="G43">
        <f t="shared" si="40"/>
        <v>5.8241982084508225E-2</v>
      </c>
      <c r="H43">
        <f t="shared" si="40"/>
        <v>1.0141926829455252</v>
      </c>
      <c r="I43">
        <f t="shared" si="40"/>
        <v>0.15311051612853913</v>
      </c>
      <c r="J43">
        <f t="shared" si="40"/>
        <v>0.60990181148246769</v>
      </c>
      <c r="K43">
        <f t="shared" si="40"/>
        <v>1.0518667215926458</v>
      </c>
      <c r="L43">
        <f t="shared" si="40"/>
        <v>4.3599065493841698</v>
      </c>
      <c r="M43">
        <f t="shared" si="40"/>
        <v>2.6824332872240841</v>
      </c>
      <c r="N43">
        <f t="shared" si="40"/>
        <v>4.8013429160346019</v>
      </c>
      <c r="P43">
        <f>B43/B42</f>
        <v>6.2632844188269796E-2</v>
      </c>
    </row>
    <row r="44" spans="1:31">
      <c r="A44" t="s">
        <v>49</v>
      </c>
      <c r="B44">
        <f t="shared" ref="B44:N49" si="41">B$42*B35/B$33</f>
        <v>1855.0924735634208</v>
      </c>
      <c r="C44">
        <f t="shared" si="41"/>
        <v>31.563886810712003</v>
      </c>
      <c r="D44">
        <f t="shared" si="41"/>
        <v>2.3583362599033011</v>
      </c>
      <c r="E44">
        <f t="shared" si="41"/>
        <v>24.788599367668279</v>
      </c>
      <c r="F44">
        <f t="shared" si="41"/>
        <v>28.461758183424056</v>
      </c>
      <c r="G44">
        <f t="shared" si="41"/>
        <v>1.1596394647183332</v>
      </c>
      <c r="H44">
        <f t="shared" si="41"/>
        <v>18.537582906982308</v>
      </c>
      <c r="I44">
        <f t="shared" si="41"/>
        <v>3.3026435287324447</v>
      </c>
      <c r="J44">
        <f t="shared" si="41"/>
        <v>12.050181245047543</v>
      </c>
      <c r="K44">
        <f t="shared" si="41"/>
        <v>24.029310884383108</v>
      </c>
      <c r="L44">
        <f t="shared" si="41"/>
        <v>78.280108466652976</v>
      </c>
      <c r="M44">
        <f t="shared" si="41"/>
        <v>52.720425213997849</v>
      </c>
      <c r="N44">
        <f t="shared" si="41"/>
        <v>57.110136188913877</v>
      </c>
    </row>
    <row r="45" spans="1:31">
      <c r="A45" t="s">
        <v>50</v>
      </c>
      <c r="B45">
        <f t="shared" si="41"/>
        <v>2501.6847084058795</v>
      </c>
      <c r="C45">
        <f t="shared" si="41"/>
        <v>132.25544436824211</v>
      </c>
      <c r="D45">
        <f t="shared" si="41"/>
        <v>17.863161188932875</v>
      </c>
      <c r="E45">
        <f t="shared" si="41"/>
        <v>74.919430457432597</v>
      </c>
      <c r="F45">
        <f t="shared" si="41"/>
        <v>124.94641459995785</v>
      </c>
      <c r="G45">
        <f t="shared" si="41"/>
        <v>9.5017633629297702</v>
      </c>
      <c r="H45">
        <f t="shared" si="41"/>
        <v>73.094020830537275</v>
      </c>
      <c r="I45">
        <f t="shared" si="41"/>
        <v>24.067695242381475</v>
      </c>
      <c r="J45">
        <f t="shared" si="41"/>
        <v>70.882603711761647</v>
      </c>
      <c r="K45">
        <f t="shared" si="41"/>
        <v>136.42127008655731</v>
      </c>
      <c r="L45">
        <f t="shared" si="41"/>
        <v>237.40593614902713</v>
      </c>
      <c r="M45">
        <f t="shared" si="41"/>
        <v>286.83851585879495</v>
      </c>
      <c r="N45">
        <f t="shared" si="41"/>
        <v>252.62538850332734</v>
      </c>
    </row>
    <row r="46" spans="1:31">
      <c r="A46" t="s">
        <v>51</v>
      </c>
      <c r="B46">
        <f t="shared" si="41"/>
        <v>289.54553836868718</v>
      </c>
      <c r="C46">
        <f t="shared" si="41"/>
        <v>49.143479480879918</v>
      </c>
      <c r="D46">
        <f t="shared" si="41"/>
        <v>37.15919163176801</v>
      </c>
      <c r="E46">
        <f t="shared" si="41"/>
        <v>27.833272788773282</v>
      </c>
      <c r="F46">
        <f t="shared" si="41"/>
        <v>42.199864084830082</v>
      </c>
      <c r="G46">
        <f t="shared" si="41"/>
        <v>9.4352010976903316</v>
      </c>
      <c r="H46">
        <f t="shared" si="41"/>
        <v>29.921562377948558</v>
      </c>
      <c r="I46">
        <f t="shared" si="41"/>
        <v>29.112296281503681</v>
      </c>
      <c r="J46">
        <f t="shared" si="41"/>
        <v>69.468740421506837</v>
      </c>
      <c r="K46">
        <f t="shared" si="41"/>
        <v>152.07655312626119</v>
      </c>
      <c r="L46">
        <f t="shared" si="41"/>
        <v>48.991262731289829</v>
      </c>
      <c r="M46">
        <f t="shared" si="41"/>
        <v>126.80836057350314</v>
      </c>
      <c r="N46">
        <f t="shared" si="41"/>
        <v>157.6537048639666</v>
      </c>
    </row>
    <row r="47" spans="1:31">
      <c r="A47" t="s">
        <v>52</v>
      </c>
      <c r="B47">
        <f t="shared" si="41"/>
        <v>24.679643487361986</v>
      </c>
      <c r="C47">
        <f t="shared" si="41"/>
        <v>17.354161551814446</v>
      </c>
      <c r="D47">
        <f t="shared" si="41"/>
        <v>18.901384250023074</v>
      </c>
      <c r="E47">
        <f t="shared" si="41"/>
        <v>8.6102316771677252</v>
      </c>
      <c r="F47">
        <f t="shared" si="41"/>
        <v>12.900773472606994</v>
      </c>
      <c r="G47">
        <f t="shared" si="41"/>
        <v>5.4095707645634903</v>
      </c>
      <c r="H47">
        <f t="shared" si="41"/>
        <v>10.512307195788731</v>
      </c>
      <c r="I47">
        <f t="shared" si="41"/>
        <v>20.30595681211987</v>
      </c>
      <c r="J47">
        <f t="shared" si="41"/>
        <v>39.814575072306241</v>
      </c>
      <c r="K47">
        <f t="shared" si="41"/>
        <v>86.346570434738524</v>
      </c>
      <c r="L47">
        <f t="shared" si="41"/>
        <v>15.185844918340409</v>
      </c>
      <c r="M47">
        <f t="shared" si="41"/>
        <v>39.022884741234918</v>
      </c>
      <c r="N47">
        <f t="shared" si="41"/>
        <v>108.99502023316657</v>
      </c>
    </row>
    <row r="48" spans="1:31">
      <c r="A48" t="s">
        <v>53</v>
      </c>
      <c r="B48">
        <f t="shared" si="41"/>
        <v>4.7413418359951391</v>
      </c>
      <c r="C48">
        <f t="shared" si="41"/>
        <v>6.092692037646982</v>
      </c>
      <c r="D48">
        <f t="shared" si="41"/>
        <v>13.608788494991833</v>
      </c>
      <c r="E48">
        <f t="shared" si="41"/>
        <v>3.4472597646437948</v>
      </c>
      <c r="F48">
        <f t="shared" si="41"/>
        <v>6.3846836442626973</v>
      </c>
      <c r="G48">
        <f t="shared" si="41"/>
        <v>3.1544273511127399</v>
      </c>
      <c r="H48">
        <f t="shared" si="41"/>
        <v>4.6832177210255788</v>
      </c>
      <c r="I48">
        <f t="shared" si="41"/>
        <v>10.755362979174613</v>
      </c>
      <c r="J48">
        <f t="shared" si="41"/>
        <v>21.67923711724044</v>
      </c>
      <c r="K48">
        <f t="shared" si="41"/>
        <v>39.3456590915738</v>
      </c>
      <c r="L48">
        <f t="shared" si="41"/>
        <v>7.7559947565767402</v>
      </c>
      <c r="M48">
        <f t="shared" si="41"/>
        <v>16.878396769676907</v>
      </c>
      <c r="N48">
        <f t="shared" si="41"/>
        <v>77.831534762526459</v>
      </c>
    </row>
    <row r="49" spans="1:17">
      <c r="A49" t="s">
        <v>41</v>
      </c>
      <c r="B49">
        <f t="shared" si="41"/>
        <v>0.41528211578430202</v>
      </c>
      <c r="C49">
        <f t="shared" si="41"/>
        <v>0.24207368413794816</v>
      </c>
      <c r="D49">
        <f t="shared" si="41"/>
        <v>1.2567963371091884</v>
      </c>
      <c r="E49">
        <f t="shared" si="41"/>
        <v>0.23935920273940131</v>
      </c>
      <c r="F49">
        <f t="shared" si="41"/>
        <v>0.62649521738467773</v>
      </c>
      <c r="G49">
        <f t="shared" si="41"/>
        <v>0.25966217012676585</v>
      </c>
      <c r="H49">
        <f t="shared" si="41"/>
        <v>0.37824753121868632</v>
      </c>
      <c r="I49">
        <f t="shared" si="41"/>
        <v>0.75466682524561235</v>
      </c>
      <c r="J49">
        <f t="shared" si="41"/>
        <v>1.3353153296850997</v>
      </c>
      <c r="K49">
        <f t="shared" si="41"/>
        <v>1.9634845469729387</v>
      </c>
      <c r="L49">
        <f t="shared" si="41"/>
        <v>0.42174560403543981</v>
      </c>
      <c r="M49">
        <f t="shared" si="41"/>
        <v>0.89435107211353793</v>
      </c>
      <c r="N49">
        <f t="shared" si="41"/>
        <v>8.7090003806908722</v>
      </c>
      <c r="P49">
        <f>I49/I42</f>
        <v>8.531962083735762E-3</v>
      </c>
      <c r="Q49">
        <f>P49/P40</f>
        <v>2.2124456508750674</v>
      </c>
    </row>
    <row r="53" spans="1:17">
      <c r="C53" s="3" t="s">
        <v>65</v>
      </c>
      <c r="D53" s="3">
        <v>3.535137845526255</v>
      </c>
    </row>
    <row r="55" spans="1:17">
      <c r="B55" s="4" t="s">
        <v>64</v>
      </c>
      <c r="C55" s="5" t="s">
        <v>66</v>
      </c>
      <c r="D55" t="s">
        <v>67</v>
      </c>
      <c r="E55" t="s">
        <v>55</v>
      </c>
    </row>
    <row r="56" spans="1:17">
      <c r="A56" t="s">
        <v>58</v>
      </c>
      <c r="B56" s="2">
        <v>0.25511037826399302</v>
      </c>
      <c r="C56">
        <f>B56*$D$53</f>
        <v>0.90185035298756022</v>
      </c>
      <c r="D56">
        <v>1322</v>
      </c>
      <c r="E56">
        <f>D56/C56*10000</f>
        <v>14658751.262009375</v>
      </c>
    </row>
    <row r="57" spans="1:17">
      <c r="A57" t="s">
        <v>59</v>
      </c>
      <c r="B57" s="2">
        <v>0.34176188325756901</v>
      </c>
      <c r="C57">
        <f t="shared" ref="C57:C63" si="42">B57*$D$53</f>
        <v>1.2081753676621581</v>
      </c>
      <c r="D57">
        <v>1790</v>
      </c>
      <c r="E57">
        <f t="shared" ref="E57:E63" si="43">D57/C57*10000</f>
        <v>14815729.966947461</v>
      </c>
    </row>
    <row r="58" spans="1:17">
      <c r="A58" t="s">
        <v>60</v>
      </c>
      <c r="B58" s="2">
        <v>0.457509465096818</v>
      </c>
      <c r="C58">
        <f t="shared" si="42"/>
        <v>1.6173590247502345</v>
      </c>
      <c r="D58">
        <v>770</v>
      </c>
      <c r="E58">
        <f t="shared" si="43"/>
        <v>4760847.7042931737</v>
      </c>
    </row>
    <row r="59" spans="1:17">
      <c r="A59" t="s">
        <v>61</v>
      </c>
      <c r="B59" s="2">
        <v>0.33531557330818101</v>
      </c>
      <c r="C59">
        <f t="shared" si="42"/>
        <v>1.1853867733960841</v>
      </c>
      <c r="D59" s="6">
        <v>1953</v>
      </c>
      <c r="E59">
        <f t="shared" si="43"/>
        <v>16475635.158343598</v>
      </c>
    </row>
    <row r="60" spans="1:17">
      <c r="A60" t="s">
        <v>62</v>
      </c>
      <c r="B60" s="2">
        <v>0.48706971254449699</v>
      </c>
      <c r="C60">
        <f t="shared" si="42"/>
        <v>1.7218585742256454</v>
      </c>
      <c r="D60" s="6">
        <v>615</v>
      </c>
      <c r="E60">
        <f t="shared" si="43"/>
        <v>3571721.9126232709</v>
      </c>
    </row>
    <row r="61" spans="1:17">
      <c r="A61" t="s">
        <v>63</v>
      </c>
      <c r="B61" s="2">
        <v>1.0325940561749201</v>
      </c>
      <c r="C61">
        <f t="shared" si="42"/>
        <v>3.6503623270494234</v>
      </c>
      <c r="D61" s="6">
        <v>378</v>
      </c>
      <c r="E61">
        <f t="shared" si="43"/>
        <v>1035513.6453140426</v>
      </c>
    </row>
    <row r="62" spans="1:17">
      <c r="A62" t="s">
        <v>56</v>
      </c>
      <c r="B62" s="2">
        <v>0.64627855735249895</v>
      </c>
      <c r="C62">
        <f t="shared" si="42"/>
        <v>2.2846837868489294</v>
      </c>
      <c r="D62" s="6">
        <v>3222</v>
      </c>
      <c r="E62">
        <f t="shared" si="43"/>
        <v>14102608.065704495</v>
      </c>
    </row>
    <row r="63" spans="1:17">
      <c r="A63" t="s">
        <v>57</v>
      </c>
      <c r="B63" s="2">
        <v>6.4444578308681502</v>
      </c>
      <c r="C63">
        <f t="shared" si="42"/>
        <v>22.782046771800037</v>
      </c>
      <c r="D63" s="6">
        <v>497</v>
      </c>
      <c r="E63">
        <f t="shared" si="43"/>
        <v>218154.23564804287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"/>
  <sheetViews>
    <sheetView topLeftCell="T1" workbookViewId="0">
      <selection activeCell="AA24" sqref="AA24:AA28"/>
    </sheetView>
  </sheetViews>
  <sheetFormatPr defaultRowHeight="13.5"/>
  <cols>
    <col min="1" max="1" width="33" style="1" customWidth="1"/>
    <col min="2" max="2" width="69" style="1" customWidth="1"/>
    <col min="3" max="3" width="22" style="1" customWidth="1"/>
    <col min="4" max="4" width="33.5" style="1" customWidth="1"/>
    <col min="5" max="6" width="17" style="1" customWidth="1"/>
    <col min="7" max="9" width="16" style="1" customWidth="1"/>
    <col min="10" max="10" width="17" style="1" customWidth="1"/>
    <col min="11" max="13" width="16" style="1" customWidth="1"/>
    <col min="14" max="14" width="17" style="1" customWidth="1"/>
    <col min="15" max="15" width="2.625" style="1" customWidth="1"/>
    <col min="16" max="16" width="2.625" style="148" customWidth="1"/>
    <col min="17" max="17" width="33" style="1" customWidth="1"/>
    <col min="18" max="18" width="69" style="1" customWidth="1"/>
    <col min="19" max="19" width="17" style="1" customWidth="1"/>
    <col min="20" max="20" width="16" style="1" customWidth="1"/>
    <col min="21" max="21" width="14" style="1" customWidth="1"/>
    <col min="22" max="22" width="17" style="1" customWidth="1"/>
    <col min="23" max="24" width="16" style="1" customWidth="1"/>
    <col min="25" max="25" width="14" style="1" customWidth="1"/>
    <col min="26" max="26" width="16" style="1" customWidth="1"/>
    <col min="27" max="27" width="15" style="1" customWidth="1"/>
    <col min="28" max="28" width="14" style="1" customWidth="1"/>
    <col min="29" max="29" width="17" style="1" customWidth="1"/>
    <col min="30" max="30" width="14" style="1" customWidth="1"/>
  </cols>
  <sheetData>
    <row r="1" spans="1:30">
      <c r="A1" s="147" t="s">
        <v>522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Q1" s="149" t="s">
        <v>523</v>
      </c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</row>
    <row r="2" spans="1:30">
      <c r="A2" s="149" t="s">
        <v>524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</row>
    <row r="3" spans="1:30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Q3" s="149" t="s">
        <v>525</v>
      </c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</row>
    <row r="4" spans="1:30">
      <c r="A4" s="149" t="s">
        <v>525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</row>
    <row r="5" spans="1:30">
      <c r="A5" s="151"/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Q5" s="152"/>
      <c r="R5" s="153"/>
      <c r="S5" s="154" t="s">
        <v>526</v>
      </c>
      <c r="T5" s="154" t="s">
        <v>527</v>
      </c>
      <c r="U5" s="154" t="s">
        <v>528</v>
      </c>
      <c r="V5" s="154" t="s">
        <v>529</v>
      </c>
      <c r="W5" s="154" t="s">
        <v>530</v>
      </c>
      <c r="X5" s="154" t="s">
        <v>259</v>
      </c>
      <c r="Y5" s="154" t="s">
        <v>531</v>
      </c>
      <c r="Z5" s="154" t="s">
        <v>532</v>
      </c>
      <c r="AA5" s="154" t="s">
        <v>533</v>
      </c>
      <c r="AB5" s="154" t="s">
        <v>534</v>
      </c>
      <c r="AC5" s="154" t="s">
        <v>535</v>
      </c>
      <c r="AD5" s="154" t="s">
        <v>536</v>
      </c>
    </row>
    <row r="6" spans="1:30">
      <c r="A6" s="152"/>
      <c r="B6" s="153"/>
      <c r="C6" s="155" t="s">
        <v>537</v>
      </c>
      <c r="D6" s="156"/>
      <c r="E6" s="154" t="s">
        <v>538</v>
      </c>
      <c r="F6" s="154" t="s">
        <v>539</v>
      </c>
      <c r="G6" s="154" t="s">
        <v>540</v>
      </c>
      <c r="H6" s="154" t="s">
        <v>541</v>
      </c>
      <c r="I6" s="154" t="s">
        <v>542</v>
      </c>
      <c r="J6" s="154" t="s">
        <v>543</v>
      </c>
      <c r="K6" s="154" t="s">
        <v>544</v>
      </c>
      <c r="L6" s="154" t="s">
        <v>545</v>
      </c>
      <c r="M6" s="154" t="s">
        <v>546</v>
      </c>
      <c r="N6" s="154" t="s">
        <v>547</v>
      </c>
      <c r="Q6" s="157"/>
      <c r="R6" s="158"/>
      <c r="S6" s="159"/>
      <c r="T6" s="159"/>
      <c r="U6" s="159"/>
      <c r="V6" s="159"/>
      <c r="W6" s="159"/>
      <c r="X6" s="159"/>
      <c r="Y6" s="159"/>
      <c r="Z6" s="159" t="s">
        <v>549</v>
      </c>
      <c r="AA6" s="159"/>
      <c r="AB6" s="159"/>
      <c r="AC6" s="159"/>
      <c r="AD6" s="159"/>
    </row>
    <row r="7" spans="1:30">
      <c r="A7" s="157"/>
      <c r="B7" s="158"/>
      <c r="C7" s="154"/>
      <c r="D7" s="154"/>
      <c r="E7" s="159" t="s">
        <v>551</v>
      </c>
      <c r="F7" s="159" t="s">
        <v>552</v>
      </c>
      <c r="G7" s="159" t="s">
        <v>553</v>
      </c>
      <c r="H7" s="159" t="s">
        <v>554</v>
      </c>
      <c r="I7" s="159" t="s">
        <v>555</v>
      </c>
      <c r="J7" s="159" t="s">
        <v>556</v>
      </c>
      <c r="K7" s="159" t="s">
        <v>557</v>
      </c>
      <c r="L7" s="159" t="s">
        <v>548</v>
      </c>
      <c r="M7" s="159" t="s">
        <v>558</v>
      </c>
      <c r="N7" s="159" t="s">
        <v>559</v>
      </c>
      <c r="Q7" s="157" t="s">
        <v>560</v>
      </c>
      <c r="R7" s="158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</row>
    <row r="8" spans="1:30">
      <c r="A8" s="157" t="s">
        <v>560</v>
      </c>
      <c r="B8" s="158"/>
      <c r="C8" s="159" t="s">
        <v>561</v>
      </c>
      <c r="D8" s="159" t="s">
        <v>562</v>
      </c>
      <c r="E8" s="159"/>
      <c r="F8" s="159"/>
      <c r="G8" s="159"/>
      <c r="H8" s="159"/>
      <c r="I8" s="159"/>
      <c r="J8" s="159"/>
      <c r="K8" s="159"/>
      <c r="L8" s="159"/>
      <c r="M8" s="159"/>
      <c r="N8" s="159"/>
      <c r="Q8" s="157"/>
      <c r="R8" s="158"/>
      <c r="S8" s="159" t="s">
        <v>563</v>
      </c>
      <c r="T8" s="159" t="s">
        <v>564</v>
      </c>
      <c r="U8" s="159" t="s">
        <v>565</v>
      </c>
      <c r="V8" s="159" t="s">
        <v>566</v>
      </c>
      <c r="W8" s="159" t="s">
        <v>567</v>
      </c>
      <c r="X8" s="159" t="s">
        <v>568</v>
      </c>
      <c r="Y8" s="159" t="s">
        <v>569</v>
      </c>
      <c r="Z8" s="159" t="s">
        <v>559</v>
      </c>
      <c r="AA8" s="159" t="s">
        <v>570</v>
      </c>
      <c r="AB8" s="159" t="s">
        <v>571</v>
      </c>
      <c r="AC8" s="159" t="s">
        <v>572</v>
      </c>
      <c r="AD8" s="159" t="s">
        <v>549</v>
      </c>
    </row>
    <row r="9" spans="1:30">
      <c r="A9" s="157"/>
      <c r="B9" s="158"/>
      <c r="C9" s="159"/>
      <c r="D9" s="159"/>
      <c r="E9" s="159" t="s">
        <v>573</v>
      </c>
      <c r="F9" s="159" t="s">
        <v>551</v>
      </c>
      <c r="G9" s="159" t="s">
        <v>551</v>
      </c>
      <c r="H9" s="159" t="s">
        <v>550</v>
      </c>
      <c r="I9" s="159"/>
      <c r="J9" s="159"/>
      <c r="K9" s="159" t="s">
        <v>574</v>
      </c>
      <c r="L9" s="159" t="s">
        <v>574</v>
      </c>
      <c r="M9" s="159" t="s">
        <v>576</v>
      </c>
      <c r="N9" s="159" t="s">
        <v>576</v>
      </c>
      <c r="Q9" s="160"/>
      <c r="R9" s="161"/>
      <c r="S9" s="162"/>
      <c r="T9" s="162"/>
      <c r="U9" s="162"/>
      <c r="V9" s="162"/>
      <c r="W9" s="162"/>
      <c r="X9" s="162"/>
      <c r="Y9" s="162" t="s">
        <v>574</v>
      </c>
      <c r="Z9" s="162" t="s">
        <v>575</v>
      </c>
      <c r="AA9" s="162"/>
      <c r="AB9" s="162"/>
      <c r="AC9" s="162"/>
      <c r="AD9" s="162" t="s">
        <v>577</v>
      </c>
    </row>
    <row r="10" spans="1:30">
      <c r="A10" s="157"/>
      <c r="B10" s="158"/>
      <c r="C10" s="159" t="s">
        <v>578</v>
      </c>
      <c r="D10" s="159" t="s">
        <v>579</v>
      </c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Q10" s="154" t="s">
        <v>580</v>
      </c>
      <c r="R10" s="154" t="s">
        <v>582</v>
      </c>
      <c r="S10" s="154" t="s">
        <v>583</v>
      </c>
      <c r="T10" s="154" t="s">
        <v>584</v>
      </c>
      <c r="U10" s="154" t="s">
        <v>585</v>
      </c>
      <c r="V10" s="154" t="s">
        <v>586</v>
      </c>
      <c r="W10" s="154" t="s">
        <v>587</v>
      </c>
      <c r="X10" s="154" t="s">
        <v>588</v>
      </c>
      <c r="Y10" s="154" t="s">
        <v>589</v>
      </c>
      <c r="Z10" s="154" t="s">
        <v>590</v>
      </c>
      <c r="AA10" s="154" t="s">
        <v>591</v>
      </c>
      <c r="AB10" s="154" t="s">
        <v>592</v>
      </c>
      <c r="AC10" s="154" t="s">
        <v>593</v>
      </c>
      <c r="AD10" s="154" t="s">
        <v>594</v>
      </c>
    </row>
    <row r="11" spans="1:30">
      <c r="A11" s="157"/>
      <c r="B11" s="158"/>
      <c r="C11" s="159"/>
      <c r="D11" s="159"/>
      <c r="E11" s="159"/>
      <c r="F11" s="159"/>
      <c r="G11" s="159"/>
      <c r="H11" s="159"/>
      <c r="I11" s="159"/>
      <c r="J11" s="159"/>
      <c r="K11" s="159"/>
      <c r="L11" s="159"/>
      <c r="M11" s="159"/>
      <c r="N11" s="159" t="s">
        <v>573</v>
      </c>
      <c r="Q11" s="159" t="s">
        <v>595</v>
      </c>
      <c r="R11" s="159" t="s">
        <v>596</v>
      </c>
      <c r="S11" s="159" t="s">
        <v>597</v>
      </c>
      <c r="T11" s="159"/>
      <c r="U11" s="159"/>
      <c r="V11" s="159"/>
      <c r="W11" s="159"/>
      <c r="X11" s="159"/>
      <c r="Y11" s="159"/>
      <c r="Z11" s="159"/>
      <c r="AA11" s="159" t="s">
        <v>598</v>
      </c>
      <c r="AB11" s="159"/>
      <c r="AC11" s="159" t="s">
        <v>599</v>
      </c>
      <c r="AD11" s="159"/>
    </row>
    <row r="12" spans="1:30">
      <c r="A12" s="160"/>
      <c r="B12" s="161"/>
      <c r="C12" s="162" t="s">
        <v>600</v>
      </c>
      <c r="D12" s="162" t="s">
        <v>600</v>
      </c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Q12" s="159" t="s">
        <v>601</v>
      </c>
      <c r="R12" s="159" t="s">
        <v>602</v>
      </c>
      <c r="S12" s="159"/>
      <c r="T12" s="159"/>
      <c r="U12" s="159"/>
      <c r="V12" s="159"/>
      <c r="W12" s="159"/>
      <c r="X12" s="159"/>
      <c r="Y12" s="159"/>
      <c r="Z12" s="159"/>
      <c r="AA12" s="159"/>
      <c r="AB12" s="159" t="s">
        <v>589</v>
      </c>
      <c r="AC12" s="159" t="s">
        <v>603</v>
      </c>
      <c r="AD12" s="159"/>
    </row>
    <row r="13" spans="1:30">
      <c r="A13" s="154" t="s">
        <v>580</v>
      </c>
      <c r="B13" s="154" t="s">
        <v>581</v>
      </c>
      <c r="C13" s="154" t="s">
        <v>604</v>
      </c>
      <c r="D13" s="154" t="s">
        <v>605</v>
      </c>
      <c r="E13" s="154" t="s">
        <v>606</v>
      </c>
      <c r="F13" s="154" t="s">
        <v>607</v>
      </c>
      <c r="G13" s="154" t="s">
        <v>608</v>
      </c>
      <c r="H13" s="154" t="s">
        <v>609</v>
      </c>
      <c r="I13" s="154" t="s">
        <v>610</v>
      </c>
      <c r="J13" s="154" t="s">
        <v>611</v>
      </c>
      <c r="K13" s="154"/>
      <c r="L13" s="154" t="s">
        <v>612</v>
      </c>
      <c r="M13" s="154" t="s">
        <v>613</v>
      </c>
      <c r="N13" s="154" t="s">
        <v>614</v>
      </c>
      <c r="Q13" s="159" t="s">
        <v>615</v>
      </c>
      <c r="R13" s="159" t="s">
        <v>616</v>
      </c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 t="s">
        <v>617</v>
      </c>
      <c r="AD13" s="159"/>
    </row>
    <row r="14" spans="1:30">
      <c r="A14" s="159" t="s">
        <v>595</v>
      </c>
      <c r="B14" s="159" t="s">
        <v>596</v>
      </c>
      <c r="C14" s="159" t="s">
        <v>618</v>
      </c>
      <c r="D14" s="159" t="s">
        <v>619</v>
      </c>
      <c r="E14" s="159" t="s">
        <v>620</v>
      </c>
      <c r="F14" s="159" t="s">
        <v>620</v>
      </c>
      <c r="G14" s="159"/>
      <c r="H14" s="159"/>
      <c r="I14" s="159"/>
      <c r="J14" s="159"/>
      <c r="K14" s="159"/>
      <c r="L14" s="159"/>
      <c r="M14" s="159"/>
      <c r="N14" s="159" t="s">
        <v>597</v>
      </c>
      <c r="Q14" s="159" t="s">
        <v>622</v>
      </c>
      <c r="R14" s="159" t="s">
        <v>623</v>
      </c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 t="s">
        <v>594</v>
      </c>
    </row>
    <row r="15" spans="1:30">
      <c r="A15" s="159" t="s">
        <v>601</v>
      </c>
      <c r="B15" s="159" t="s">
        <v>602</v>
      </c>
      <c r="C15" s="159" t="s">
        <v>624</v>
      </c>
      <c r="D15" s="159" t="s">
        <v>625</v>
      </c>
      <c r="E15" s="159"/>
      <c r="F15" s="159"/>
      <c r="G15" s="159"/>
      <c r="H15" s="159"/>
      <c r="I15" s="159"/>
      <c r="J15" s="159"/>
      <c r="K15" s="159"/>
      <c r="L15" s="159"/>
      <c r="M15" s="159"/>
      <c r="N15" s="159"/>
      <c r="Q15" s="159" t="s">
        <v>626</v>
      </c>
      <c r="R15" s="159" t="s">
        <v>627</v>
      </c>
      <c r="S15" s="159" t="s">
        <v>628</v>
      </c>
      <c r="T15" s="159" t="s">
        <v>629</v>
      </c>
      <c r="U15" s="159" t="s">
        <v>630</v>
      </c>
      <c r="V15" s="159" t="s">
        <v>631</v>
      </c>
      <c r="W15" s="159" t="s">
        <v>632</v>
      </c>
      <c r="X15" s="159" t="s">
        <v>633</v>
      </c>
      <c r="Y15" s="159" t="s">
        <v>592</v>
      </c>
      <c r="Z15" s="159" t="s">
        <v>634</v>
      </c>
      <c r="AA15" s="159"/>
      <c r="AB15" s="159"/>
      <c r="AC15" s="159" t="s">
        <v>635</v>
      </c>
      <c r="AD15" s="159"/>
    </row>
    <row r="16" spans="1:30">
      <c r="A16" s="159" t="s">
        <v>615</v>
      </c>
      <c r="B16" s="159" t="s">
        <v>616</v>
      </c>
      <c r="C16" s="159" t="s">
        <v>636</v>
      </c>
      <c r="D16" s="159" t="s">
        <v>617</v>
      </c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Q16" s="159" t="s">
        <v>637</v>
      </c>
      <c r="R16" s="159" t="s">
        <v>638</v>
      </c>
      <c r="S16" s="159"/>
      <c r="T16" s="159"/>
      <c r="U16" s="159" t="s">
        <v>639</v>
      </c>
      <c r="V16" s="159" t="s">
        <v>640</v>
      </c>
      <c r="W16" s="159" t="s">
        <v>641</v>
      </c>
      <c r="X16" s="159"/>
      <c r="Y16" s="159"/>
      <c r="Z16" s="159"/>
      <c r="AA16" s="159"/>
      <c r="AB16" s="159"/>
      <c r="AC16" s="159"/>
      <c r="AD16" s="159"/>
    </row>
    <row r="17" spans="1:30">
      <c r="A17" s="159" t="s">
        <v>621</v>
      </c>
      <c r="B17" s="159" t="s">
        <v>623</v>
      </c>
      <c r="C17" s="159" t="s">
        <v>642</v>
      </c>
      <c r="D17" s="159" t="s">
        <v>642</v>
      </c>
      <c r="E17" s="159"/>
      <c r="F17" s="159"/>
      <c r="G17" s="159"/>
      <c r="H17" s="159"/>
      <c r="I17" s="159"/>
      <c r="J17" s="159"/>
      <c r="K17" s="159"/>
      <c r="L17" s="159" t="s">
        <v>612</v>
      </c>
      <c r="M17" s="159"/>
      <c r="N17" s="159"/>
      <c r="Q17" s="159" t="s">
        <v>643</v>
      </c>
      <c r="R17" s="159" t="s">
        <v>644</v>
      </c>
      <c r="S17" s="159" t="s">
        <v>645</v>
      </c>
      <c r="T17" s="159" t="s">
        <v>646</v>
      </c>
      <c r="U17" s="159" t="s">
        <v>647</v>
      </c>
      <c r="V17" s="159" t="s">
        <v>648</v>
      </c>
      <c r="W17" s="159" t="s">
        <v>649</v>
      </c>
      <c r="X17" s="159" t="s">
        <v>650</v>
      </c>
      <c r="Y17" s="159"/>
      <c r="Z17" s="159" t="s">
        <v>651</v>
      </c>
      <c r="AA17" s="159" t="s">
        <v>652</v>
      </c>
      <c r="AB17" s="159"/>
      <c r="AC17" s="159" t="s">
        <v>653</v>
      </c>
      <c r="AD17" s="159"/>
    </row>
    <row r="18" spans="1:30">
      <c r="A18" s="159" t="s">
        <v>626</v>
      </c>
      <c r="B18" s="159" t="s">
        <v>627</v>
      </c>
      <c r="C18" s="159" t="s">
        <v>654</v>
      </c>
      <c r="D18" s="159" t="s">
        <v>655</v>
      </c>
      <c r="E18" s="159" t="s">
        <v>656</v>
      </c>
      <c r="F18" s="159" t="s">
        <v>657</v>
      </c>
      <c r="G18" s="159" t="s">
        <v>658</v>
      </c>
      <c r="H18" s="159" t="s">
        <v>659</v>
      </c>
      <c r="I18" s="159"/>
      <c r="J18" s="159" t="s">
        <v>660</v>
      </c>
      <c r="K18" s="159"/>
      <c r="L18" s="159"/>
      <c r="M18" s="159" t="s">
        <v>661</v>
      </c>
      <c r="N18" s="159" t="s">
        <v>662</v>
      </c>
      <c r="Q18" s="159" t="s">
        <v>663</v>
      </c>
      <c r="R18" s="159" t="s">
        <v>664</v>
      </c>
      <c r="S18" s="159"/>
      <c r="T18" s="159"/>
      <c r="U18" s="159" t="s">
        <v>665</v>
      </c>
      <c r="V18" s="159" t="s">
        <v>666</v>
      </c>
      <c r="W18" s="159" t="s">
        <v>667</v>
      </c>
      <c r="X18" s="159"/>
      <c r="Y18" s="159"/>
      <c r="Z18" s="159"/>
      <c r="AA18" s="159"/>
      <c r="AB18" s="159"/>
      <c r="AC18" s="159"/>
      <c r="AD18" s="159"/>
    </row>
    <row r="19" spans="1:30">
      <c r="A19" s="159" t="s">
        <v>668</v>
      </c>
      <c r="B19" s="159" t="s">
        <v>669</v>
      </c>
      <c r="C19" s="159" t="s">
        <v>670</v>
      </c>
      <c r="D19" s="159" t="s">
        <v>670</v>
      </c>
      <c r="E19" s="159"/>
      <c r="F19" s="159"/>
      <c r="G19" s="159"/>
      <c r="H19" s="159"/>
      <c r="I19" s="159"/>
      <c r="J19" s="159"/>
      <c r="K19" s="159"/>
      <c r="L19" s="159"/>
      <c r="M19" s="159"/>
      <c r="N19" s="159" t="s">
        <v>670</v>
      </c>
      <c r="Q19" s="159" t="s">
        <v>671</v>
      </c>
      <c r="R19" s="159" t="s">
        <v>672</v>
      </c>
      <c r="S19" s="159" t="s">
        <v>673</v>
      </c>
      <c r="T19" s="159" t="s">
        <v>674</v>
      </c>
      <c r="U19" s="159" t="s">
        <v>675</v>
      </c>
      <c r="V19" s="159" t="s">
        <v>676</v>
      </c>
      <c r="W19" s="159" t="s">
        <v>677</v>
      </c>
      <c r="X19" s="159" t="s">
        <v>678</v>
      </c>
      <c r="Y19" s="159"/>
      <c r="Z19" s="159" t="s">
        <v>679</v>
      </c>
      <c r="AA19" s="159"/>
      <c r="AB19" s="159"/>
      <c r="AC19" s="159"/>
      <c r="AD19" s="159"/>
    </row>
    <row r="20" spans="1:30">
      <c r="A20" s="159" t="s">
        <v>643</v>
      </c>
      <c r="B20" s="159" t="s">
        <v>644</v>
      </c>
      <c r="C20" s="159" t="s">
        <v>680</v>
      </c>
      <c r="D20" s="159" t="s">
        <v>681</v>
      </c>
      <c r="E20" s="159" t="s">
        <v>682</v>
      </c>
      <c r="F20" s="159" t="s">
        <v>683</v>
      </c>
      <c r="G20" s="159" t="s">
        <v>684</v>
      </c>
      <c r="H20" s="159" t="s">
        <v>685</v>
      </c>
      <c r="I20" s="159" t="s">
        <v>686</v>
      </c>
      <c r="J20" s="159" t="s">
        <v>687</v>
      </c>
      <c r="K20" s="159"/>
      <c r="L20" s="159"/>
      <c r="M20" s="159" t="s">
        <v>688</v>
      </c>
      <c r="N20" s="159" t="s">
        <v>689</v>
      </c>
      <c r="Q20" s="159" t="s">
        <v>691</v>
      </c>
      <c r="R20" s="159" t="s">
        <v>692</v>
      </c>
      <c r="S20" s="159" t="s">
        <v>693</v>
      </c>
      <c r="T20" s="159" t="s">
        <v>694</v>
      </c>
      <c r="U20" s="159" t="s">
        <v>695</v>
      </c>
      <c r="V20" s="159" t="s">
        <v>696</v>
      </c>
      <c r="W20" s="159" t="s">
        <v>697</v>
      </c>
      <c r="X20" s="159" t="s">
        <v>698</v>
      </c>
      <c r="Y20" s="159" t="s">
        <v>699</v>
      </c>
      <c r="Z20" s="159" t="s">
        <v>700</v>
      </c>
      <c r="AA20" s="159" t="s">
        <v>701</v>
      </c>
      <c r="AB20" s="159" t="s">
        <v>702</v>
      </c>
      <c r="AC20" s="159" t="s">
        <v>703</v>
      </c>
      <c r="AD20" s="159" t="s">
        <v>704</v>
      </c>
    </row>
    <row r="21" spans="1:30">
      <c r="A21" s="159" t="s">
        <v>663</v>
      </c>
      <c r="B21" s="159" t="s">
        <v>664</v>
      </c>
      <c r="C21" s="159" t="s">
        <v>705</v>
      </c>
      <c r="D21" s="159" t="s">
        <v>705</v>
      </c>
      <c r="E21" s="159"/>
      <c r="F21" s="159"/>
      <c r="G21" s="159"/>
      <c r="H21" s="159"/>
      <c r="I21" s="159"/>
      <c r="J21" s="159"/>
      <c r="K21" s="159"/>
      <c r="L21" s="159"/>
      <c r="M21" s="159"/>
      <c r="N21" s="159" t="s">
        <v>705</v>
      </c>
      <c r="Q21" s="159" t="s">
        <v>707</v>
      </c>
      <c r="R21" s="159" t="s">
        <v>708</v>
      </c>
      <c r="S21" s="159" t="s">
        <v>709</v>
      </c>
      <c r="T21" s="159" t="s">
        <v>710</v>
      </c>
      <c r="U21" s="159"/>
      <c r="V21" s="159" t="s">
        <v>711</v>
      </c>
      <c r="W21" s="159" t="s">
        <v>712</v>
      </c>
      <c r="X21" s="159" t="s">
        <v>713</v>
      </c>
      <c r="Y21" s="159" t="s">
        <v>714</v>
      </c>
      <c r="Z21" s="159" t="s">
        <v>715</v>
      </c>
      <c r="AA21" s="159" t="s">
        <v>716</v>
      </c>
      <c r="AB21" s="159"/>
      <c r="AC21" s="159" t="s">
        <v>703</v>
      </c>
      <c r="AD21" s="159" t="s">
        <v>717</v>
      </c>
    </row>
    <row r="22" spans="1:30">
      <c r="A22" s="159" t="s">
        <v>671</v>
      </c>
      <c r="B22" s="159" t="s">
        <v>672</v>
      </c>
      <c r="C22" s="159" t="s">
        <v>718</v>
      </c>
      <c r="D22" s="159" t="s">
        <v>719</v>
      </c>
      <c r="E22" s="159" t="s">
        <v>720</v>
      </c>
      <c r="F22" s="159" t="s">
        <v>721</v>
      </c>
      <c r="G22" s="159" t="s">
        <v>722</v>
      </c>
      <c r="H22" s="159" t="s">
        <v>723</v>
      </c>
      <c r="I22" s="159" t="s">
        <v>724</v>
      </c>
      <c r="J22" s="159" t="s">
        <v>725</v>
      </c>
      <c r="K22" s="159"/>
      <c r="L22" s="159"/>
      <c r="M22" s="159"/>
      <c r="N22" s="159" t="s">
        <v>726</v>
      </c>
      <c r="Q22" s="159" t="s">
        <v>727</v>
      </c>
      <c r="R22" s="159" t="s">
        <v>728</v>
      </c>
      <c r="S22" s="159" t="s">
        <v>729</v>
      </c>
      <c r="T22" s="159" t="s">
        <v>730</v>
      </c>
      <c r="U22" s="159"/>
      <c r="V22" s="159"/>
      <c r="W22" s="159" t="s">
        <v>731</v>
      </c>
      <c r="X22" s="159" t="s">
        <v>732</v>
      </c>
      <c r="Y22" s="159" t="s">
        <v>733</v>
      </c>
      <c r="Z22" s="159" t="s">
        <v>734</v>
      </c>
      <c r="AA22" s="159" t="s">
        <v>735</v>
      </c>
      <c r="AB22" s="159" t="s">
        <v>702</v>
      </c>
      <c r="AC22" s="159"/>
      <c r="AD22" s="159" t="s">
        <v>736</v>
      </c>
    </row>
    <row r="23" spans="1:30">
      <c r="A23" s="159" t="s">
        <v>690</v>
      </c>
      <c r="B23" s="159" t="s">
        <v>737</v>
      </c>
      <c r="C23" s="159" t="s">
        <v>738</v>
      </c>
      <c r="D23" s="159" t="s">
        <v>739</v>
      </c>
      <c r="E23" s="159" t="s">
        <v>740</v>
      </c>
      <c r="F23" s="159" t="s">
        <v>741</v>
      </c>
      <c r="G23" s="159" t="s">
        <v>742</v>
      </c>
      <c r="H23" s="159" t="s">
        <v>743</v>
      </c>
      <c r="I23" s="159" t="s">
        <v>744</v>
      </c>
      <c r="J23" s="159" t="s">
        <v>745</v>
      </c>
      <c r="K23" s="159" t="s">
        <v>746</v>
      </c>
      <c r="L23" s="159" t="s">
        <v>747</v>
      </c>
      <c r="M23" s="159" t="s">
        <v>748</v>
      </c>
      <c r="N23" s="159" t="s">
        <v>749</v>
      </c>
      <c r="Q23" s="159" t="s">
        <v>750</v>
      </c>
      <c r="R23" s="159" t="s">
        <v>751</v>
      </c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</row>
    <row r="24" spans="1:30">
      <c r="A24" s="159" t="s">
        <v>706</v>
      </c>
      <c r="B24" s="159" t="s">
        <v>752</v>
      </c>
      <c r="C24" s="159"/>
      <c r="D24" s="159" t="s">
        <v>753</v>
      </c>
      <c r="E24" s="159" t="s">
        <v>754</v>
      </c>
      <c r="F24" s="159" t="s">
        <v>755</v>
      </c>
      <c r="G24" s="159" t="s">
        <v>756</v>
      </c>
      <c r="H24" s="159" t="s">
        <v>757</v>
      </c>
      <c r="I24" s="159"/>
      <c r="J24" s="159"/>
      <c r="K24" s="159" t="s">
        <v>758</v>
      </c>
      <c r="L24" s="159" t="s">
        <v>759</v>
      </c>
      <c r="M24" s="159"/>
      <c r="N24" s="159" t="s">
        <v>760</v>
      </c>
      <c r="Q24" s="159" t="s">
        <v>761</v>
      </c>
      <c r="R24" s="159" t="s">
        <v>762</v>
      </c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</row>
    <row r="25" spans="1:30">
      <c r="A25" s="159" t="s">
        <v>727</v>
      </c>
      <c r="B25" s="159" t="s">
        <v>728</v>
      </c>
      <c r="C25" s="159"/>
      <c r="D25" s="159" t="s">
        <v>763</v>
      </c>
      <c r="E25" s="159" t="s">
        <v>764</v>
      </c>
      <c r="F25" s="159" t="s">
        <v>765</v>
      </c>
      <c r="G25" s="159" t="s">
        <v>766</v>
      </c>
      <c r="H25" s="159" t="s">
        <v>767</v>
      </c>
      <c r="I25" s="159"/>
      <c r="J25" s="159"/>
      <c r="K25" s="159" t="s">
        <v>768</v>
      </c>
      <c r="L25" s="159" t="s">
        <v>769</v>
      </c>
      <c r="M25" s="159"/>
      <c r="N25" s="159" t="s">
        <v>770</v>
      </c>
      <c r="Q25" s="159" t="s">
        <v>771</v>
      </c>
      <c r="R25" s="159" t="s">
        <v>772</v>
      </c>
      <c r="S25" s="159" t="s">
        <v>773</v>
      </c>
      <c r="T25" s="159" t="s">
        <v>774</v>
      </c>
      <c r="U25" s="159" t="s">
        <v>695</v>
      </c>
      <c r="V25" s="159" t="s">
        <v>775</v>
      </c>
      <c r="W25" s="159" t="s">
        <v>776</v>
      </c>
      <c r="X25" s="159" t="s">
        <v>777</v>
      </c>
      <c r="Y25" s="159" t="s">
        <v>778</v>
      </c>
      <c r="Z25" s="159" t="s">
        <v>779</v>
      </c>
      <c r="AA25" s="159"/>
      <c r="AB25" s="159"/>
      <c r="AC25" s="159"/>
      <c r="AD25" s="159" t="s">
        <v>780</v>
      </c>
    </row>
    <row r="26" spans="1:30" s="15" customFormat="1">
      <c r="A26" s="163" t="s">
        <v>750</v>
      </c>
      <c r="B26" s="163" t="s">
        <v>751</v>
      </c>
      <c r="C26" s="163" t="s">
        <v>781</v>
      </c>
      <c r="D26" s="163" t="s">
        <v>781</v>
      </c>
      <c r="E26" s="163" t="s">
        <v>782</v>
      </c>
      <c r="F26" s="163" t="s">
        <v>783</v>
      </c>
      <c r="G26" s="163" t="s">
        <v>784</v>
      </c>
      <c r="H26" s="163" t="s">
        <v>785</v>
      </c>
      <c r="I26" s="163"/>
      <c r="J26" s="163"/>
      <c r="K26" s="163"/>
      <c r="L26" s="163"/>
      <c r="M26" s="163"/>
      <c r="N26" s="163"/>
      <c r="O26" s="164"/>
      <c r="P26" s="165"/>
      <c r="Q26" s="163" t="s">
        <v>787</v>
      </c>
      <c r="R26" s="163" t="s">
        <v>788</v>
      </c>
      <c r="S26" s="163"/>
      <c r="T26" s="163"/>
      <c r="U26" s="163"/>
      <c r="V26" s="163"/>
      <c r="W26" s="163" t="s">
        <v>789</v>
      </c>
      <c r="X26" s="163"/>
      <c r="Y26" s="163"/>
      <c r="Z26" s="163"/>
      <c r="AA26" s="163" t="s">
        <v>790</v>
      </c>
      <c r="AB26" s="163"/>
      <c r="AC26" s="163"/>
      <c r="AD26" s="163"/>
    </row>
    <row r="27" spans="1:30" s="15" customFormat="1">
      <c r="A27" s="163" t="s">
        <v>761</v>
      </c>
      <c r="B27" s="163" t="s">
        <v>762</v>
      </c>
      <c r="C27" s="163" t="s">
        <v>791</v>
      </c>
      <c r="D27" s="163" t="s">
        <v>791</v>
      </c>
      <c r="E27" s="163" t="s">
        <v>792</v>
      </c>
      <c r="F27" s="163" t="s">
        <v>793</v>
      </c>
      <c r="G27" s="163" t="s">
        <v>794</v>
      </c>
      <c r="H27" s="163" t="s">
        <v>795</v>
      </c>
      <c r="I27" s="163"/>
      <c r="J27" s="163" t="s">
        <v>796</v>
      </c>
      <c r="K27" s="163" t="s">
        <v>797</v>
      </c>
      <c r="L27" s="163" t="s">
        <v>798</v>
      </c>
      <c r="M27" s="163" t="s">
        <v>799</v>
      </c>
      <c r="N27" s="163"/>
      <c r="O27" s="164"/>
      <c r="P27" s="165"/>
      <c r="Q27" s="163" t="s">
        <v>800</v>
      </c>
      <c r="R27" s="163" t="s">
        <v>801</v>
      </c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</row>
    <row r="28" spans="1:30" s="15" customFormat="1">
      <c r="A28" s="163" t="s">
        <v>771</v>
      </c>
      <c r="B28" s="163" t="s">
        <v>772</v>
      </c>
      <c r="C28" s="163" t="s">
        <v>802</v>
      </c>
      <c r="D28" s="163" t="s">
        <v>802</v>
      </c>
      <c r="E28" s="163"/>
      <c r="F28" s="163"/>
      <c r="G28" s="163"/>
      <c r="H28" s="163"/>
      <c r="I28" s="163"/>
      <c r="J28" s="163"/>
      <c r="K28" s="163"/>
      <c r="L28" s="163"/>
      <c r="M28" s="163"/>
      <c r="N28" s="163" t="s">
        <v>803</v>
      </c>
      <c r="O28" s="164"/>
      <c r="P28" s="165"/>
      <c r="Q28" s="163" t="s">
        <v>804</v>
      </c>
      <c r="R28" s="163" t="s">
        <v>805</v>
      </c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</row>
    <row r="29" spans="1:30" s="15" customFormat="1">
      <c r="A29" s="163" t="s">
        <v>786</v>
      </c>
      <c r="B29" s="163" t="s">
        <v>806</v>
      </c>
      <c r="C29" s="163" t="s">
        <v>807</v>
      </c>
      <c r="D29" s="163" t="s">
        <v>808</v>
      </c>
      <c r="E29" s="163" t="s">
        <v>809</v>
      </c>
      <c r="F29" s="163" t="s">
        <v>810</v>
      </c>
      <c r="G29" s="163" t="s">
        <v>811</v>
      </c>
      <c r="H29" s="163" t="s">
        <v>812</v>
      </c>
      <c r="I29" s="163"/>
      <c r="J29" s="163" t="s">
        <v>813</v>
      </c>
      <c r="K29" s="163" t="s">
        <v>814</v>
      </c>
      <c r="L29" s="163" t="s">
        <v>815</v>
      </c>
      <c r="M29" s="163" t="s">
        <v>816</v>
      </c>
      <c r="N29" s="163" t="s">
        <v>817</v>
      </c>
      <c r="O29" s="164"/>
      <c r="P29" s="165"/>
      <c r="Q29" s="163" t="s">
        <v>819</v>
      </c>
      <c r="R29" s="163" t="s">
        <v>820</v>
      </c>
      <c r="S29" s="163" t="s">
        <v>821</v>
      </c>
      <c r="T29" s="163"/>
      <c r="U29" s="163"/>
      <c r="V29" s="163"/>
      <c r="W29" s="163"/>
      <c r="X29" s="163" t="s">
        <v>659</v>
      </c>
      <c r="Y29" s="163"/>
      <c r="Z29" s="163"/>
      <c r="AA29" s="163" t="s">
        <v>822</v>
      </c>
      <c r="AB29" s="163" t="s">
        <v>823</v>
      </c>
      <c r="AC29" s="163" t="s">
        <v>824</v>
      </c>
      <c r="AD29" s="163"/>
    </row>
    <row r="30" spans="1:30" s="15" customFormat="1">
      <c r="A30" s="163" t="s">
        <v>800</v>
      </c>
      <c r="B30" s="163" t="s">
        <v>801</v>
      </c>
      <c r="C30" s="163" t="s">
        <v>825</v>
      </c>
      <c r="D30" s="163" t="s">
        <v>825</v>
      </c>
      <c r="E30" s="163"/>
      <c r="F30" s="163"/>
      <c r="G30" s="163"/>
      <c r="H30" s="163"/>
      <c r="I30" s="163"/>
      <c r="J30" s="163" t="s">
        <v>826</v>
      </c>
      <c r="K30" s="163"/>
      <c r="L30" s="163"/>
      <c r="M30" s="163" t="s">
        <v>827</v>
      </c>
      <c r="N30" s="163"/>
      <c r="O30" s="164"/>
      <c r="P30" s="165"/>
      <c r="Q30" s="163" t="s">
        <v>828</v>
      </c>
      <c r="R30" s="163" t="s">
        <v>829</v>
      </c>
      <c r="S30" s="163" t="s">
        <v>830</v>
      </c>
      <c r="T30" s="163" t="s">
        <v>831</v>
      </c>
      <c r="U30" s="163" t="s">
        <v>832</v>
      </c>
      <c r="V30" s="163" t="s">
        <v>833</v>
      </c>
      <c r="W30" s="163" t="s">
        <v>834</v>
      </c>
      <c r="X30" s="163" t="s">
        <v>835</v>
      </c>
      <c r="Y30" s="163" t="s">
        <v>836</v>
      </c>
      <c r="Z30" s="163" t="s">
        <v>837</v>
      </c>
      <c r="AA30" s="163" t="s">
        <v>838</v>
      </c>
      <c r="AB30" s="163" t="s">
        <v>839</v>
      </c>
      <c r="AC30" s="163" t="s">
        <v>840</v>
      </c>
      <c r="AD30" s="163" t="s">
        <v>842</v>
      </c>
    </row>
    <row r="31" spans="1:30" s="15" customFormat="1">
      <c r="A31" s="163" t="s">
        <v>804</v>
      </c>
      <c r="B31" s="163" t="s">
        <v>805</v>
      </c>
      <c r="C31" s="163" t="s">
        <v>843</v>
      </c>
      <c r="D31" s="163" t="s">
        <v>843</v>
      </c>
      <c r="E31" s="163" t="s">
        <v>843</v>
      </c>
      <c r="F31" s="163" t="s">
        <v>844</v>
      </c>
      <c r="G31" s="163"/>
      <c r="H31" s="163" t="s">
        <v>845</v>
      </c>
      <c r="I31" s="163" t="s">
        <v>744</v>
      </c>
      <c r="J31" s="163"/>
      <c r="K31" s="163"/>
      <c r="L31" s="163"/>
      <c r="M31" s="163"/>
      <c r="N31" s="163"/>
      <c r="O31" s="164"/>
      <c r="P31" s="165"/>
      <c r="Q31" s="163" t="s">
        <v>847</v>
      </c>
      <c r="R31" s="163" t="s">
        <v>848</v>
      </c>
      <c r="S31" s="163"/>
      <c r="T31" s="163" t="s">
        <v>849</v>
      </c>
      <c r="U31" s="163" t="s">
        <v>850</v>
      </c>
      <c r="V31" s="163" t="s">
        <v>851</v>
      </c>
      <c r="W31" s="163" t="s">
        <v>852</v>
      </c>
      <c r="X31" s="163" t="s">
        <v>853</v>
      </c>
      <c r="Y31" s="163"/>
      <c r="Z31" s="163"/>
      <c r="AA31" s="163"/>
      <c r="AB31" s="163" t="s">
        <v>854</v>
      </c>
      <c r="AC31" s="163" t="s">
        <v>855</v>
      </c>
      <c r="AD31" s="163"/>
    </row>
    <row r="32" spans="1:30">
      <c r="A32" s="159" t="s">
        <v>818</v>
      </c>
      <c r="B32" s="159" t="s">
        <v>820</v>
      </c>
      <c r="C32" s="159" t="s">
        <v>856</v>
      </c>
      <c r="D32" s="159" t="s">
        <v>857</v>
      </c>
      <c r="E32" s="159"/>
      <c r="F32" s="159"/>
      <c r="G32" s="159"/>
      <c r="H32" s="159"/>
      <c r="I32" s="159"/>
      <c r="J32" s="159"/>
      <c r="K32" s="159"/>
      <c r="L32" s="159"/>
      <c r="M32" s="159"/>
      <c r="N32" s="159" t="s">
        <v>858</v>
      </c>
      <c r="Q32" s="159" t="s">
        <v>860</v>
      </c>
      <c r="R32" s="159" t="s">
        <v>861</v>
      </c>
      <c r="S32" s="159" t="s">
        <v>830</v>
      </c>
      <c r="T32" s="159" t="s">
        <v>862</v>
      </c>
      <c r="U32" s="159" t="s">
        <v>863</v>
      </c>
      <c r="V32" s="159" t="s">
        <v>864</v>
      </c>
      <c r="W32" s="159" t="s">
        <v>865</v>
      </c>
      <c r="X32" s="159" t="s">
        <v>866</v>
      </c>
      <c r="Y32" s="159" t="s">
        <v>836</v>
      </c>
      <c r="Z32" s="159" t="s">
        <v>867</v>
      </c>
      <c r="AA32" s="159" t="s">
        <v>868</v>
      </c>
      <c r="AB32" s="159" t="s">
        <v>869</v>
      </c>
      <c r="AC32" s="159" t="s">
        <v>870</v>
      </c>
      <c r="AD32" s="159" t="s">
        <v>841</v>
      </c>
    </row>
    <row r="33" spans="1:30">
      <c r="A33" s="159" t="s">
        <v>871</v>
      </c>
      <c r="B33" s="159" t="s">
        <v>829</v>
      </c>
      <c r="C33" s="159" t="s">
        <v>872</v>
      </c>
      <c r="D33" s="159" t="s">
        <v>873</v>
      </c>
      <c r="E33" s="159" t="s">
        <v>874</v>
      </c>
      <c r="F33" s="159" t="s">
        <v>875</v>
      </c>
      <c r="G33" s="159" t="s">
        <v>876</v>
      </c>
      <c r="H33" s="159" t="s">
        <v>877</v>
      </c>
      <c r="I33" s="159" t="s">
        <v>878</v>
      </c>
      <c r="J33" s="159" t="s">
        <v>879</v>
      </c>
      <c r="K33" s="159" t="s">
        <v>880</v>
      </c>
      <c r="L33" s="159" t="s">
        <v>881</v>
      </c>
      <c r="M33" s="159" t="s">
        <v>882</v>
      </c>
      <c r="N33" s="159" t="s">
        <v>883</v>
      </c>
      <c r="Q33" s="159" t="s">
        <v>884</v>
      </c>
      <c r="R33" s="159" t="s">
        <v>885</v>
      </c>
      <c r="S33" s="159" t="s">
        <v>886</v>
      </c>
      <c r="T33" s="159" t="s">
        <v>887</v>
      </c>
      <c r="U33" s="159" t="s">
        <v>888</v>
      </c>
      <c r="V33" s="159" t="s">
        <v>889</v>
      </c>
      <c r="W33" s="159" t="s">
        <v>890</v>
      </c>
      <c r="X33" s="159" t="s">
        <v>891</v>
      </c>
      <c r="Y33" s="159" t="s">
        <v>892</v>
      </c>
      <c r="Z33" s="159" t="s">
        <v>893</v>
      </c>
      <c r="AA33" s="159" t="s">
        <v>894</v>
      </c>
      <c r="AB33" s="159"/>
      <c r="AC33" s="159"/>
      <c r="AD33" s="159" t="s">
        <v>895</v>
      </c>
    </row>
    <row r="34" spans="1:30">
      <c r="A34" s="159" t="s">
        <v>846</v>
      </c>
      <c r="B34" s="159" t="s">
        <v>848</v>
      </c>
      <c r="C34" s="159" t="s">
        <v>896</v>
      </c>
      <c r="D34" s="159" t="s">
        <v>897</v>
      </c>
      <c r="E34" s="159" t="s">
        <v>898</v>
      </c>
      <c r="F34" s="159" t="s">
        <v>899</v>
      </c>
      <c r="G34" s="159"/>
      <c r="H34" s="159" t="s">
        <v>900</v>
      </c>
      <c r="I34" s="159"/>
      <c r="J34" s="159" t="s">
        <v>901</v>
      </c>
      <c r="K34" s="159"/>
      <c r="L34" s="159"/>
      <c r="M34" s="159"/>
      <c r="N34" s="159" t="s">
        <v>902</v>
      </c>
      <c r="Q34" s="159" t="s">
        <v>903</v>
      </c>
      <c r="R34" s="159" t="s">
        <v>905</v>
      </c>
      <c r="S34" s="159"/>
      <c r="T34" s="159" t="s">
        <v>906</v>
      </c>
      <c r="U34" s="159"/>
      <c r="V34" s="159" t="s">
        <v>907</v>
      </c>
      <c r="W34" s="159" t="s">
        <v>908</v>
      </c>
      <c r="X34" s="159" t="s">
        <v>909</v>
      </c>
      <c r="Y34" s="159"/>
      <c r="Z34" s="159" t="s">
        <v>910</v>
      </c>
      <c r="AA34" s="159" t="s">
        <v>911</v>
      </c>
      <c r="AB34" s="159" t="s">
        <v>912</v>
      </c>
      <c r="AC34" s="159" t="s">
        <v>913</v>
      </c>
      <c r="AD34" s="159"/>
    </row>
    <row r="35" spans="1:30">
      <c r="A35" s="159" t="s">
        <v>859</v>
      </c>
      <c r="B35" s="159" t="s">
        <v>914</v>
      </c>
      <c r="C35" s="159" t="s">
        <v>915</v>
      </c>
      <c r="D35" s="159" t="s">
        <v>916</v>
      </c>
      <c r="E35" s="159" t="s">
        <v>917</v>
      </c>
      <c r="F35" s="159" t="s">
        <v>918</v>
      </c>
      <c r="G35" s="159" t="s">
        <v>919</v>
      </c>
      <c r="H35" s="159" t="s">
        <v>920</v>
      </c>
      <c r="I35" s="159" t="s">
        <v>921</v>
      </c>
      <c r="J35" s="159" t="s">
        <v>922</v>
      </c>
      <c r="K35" s="159" t="s">
        <v>923</v>
      </c>
      <c r="L35" s="159" t="s">
        <v>924</v>
      </c>
      <c r="M35" s="159" t="s">
        <v>882</v>
      </c>
      <c r="N35" s="159" t="s">
        <v>925</v>
      </c>
      <c r="Q35" s="159" t="s">
        <v>926</v>
      </c>
      <c r="R35" s="159" t="s">
        <v>927</v>
      </c>
      <c r="S35" s="159"/>
      <c r="T35" s="159" t="s">
        <v>928</v>
      </c>
      <c r="U35" s="159" t="s">
        <v>929</v>
      </c>
      <c r="V35" s="159" t="s">
        <v>930</v>
      </c>
      <c r="W35" s="159" t="s">
        <v>931</v>
      </c>
      <c r="X35" s="159" t="s">
        <v>932</v>
      </c>
      <c r="Y35" s="159"/>
      <c r="Z35" s="159"/>
      <c r="AA35" s="159" t="s">
        <v>933</v>
      </c>
      <c r="AB35" s="159" t="s">
        <v>934</v>
      </c>
      <c r="AC35" s="159" t="s">
        <v>935</v>
      </c>
      <c r="AD35" s="159"/>
    </row>
    <row r="36" spans="1:30">
      <c r="A36" s="159" t="s">
        <v>936</v>
      </c>
      <c r="B36" s="159" t="s">
        <v>885</v>
      </c>
      <c r="C36" s="159" t="s">
        <v>937</v>
      </c>
      <c r="D36" s="159" t="s">
        <v>937</v>
      </c>
      <c r="E36" s="159" t="s">
        <v>938</v>
      </c>
      <c r="F36" s="159" t="s">
        <v>939</v>
      </c>
      <c r="G36" s="159" t="s">
        <v>940</v>
      </c>
      <c r="H36" s="159" t="s">
        <v>941</v>
      </c>
      <c r="I36" s="159" t="s">
        <v>942</v>
      </c>
      <c r="J36" s="159" t="s">
        <v>943</v>
      </c>
      <c r="K36" s="159" t="s">
        <v>944</v>
      </c>
      <c r="L36" s="159"/>
      <c r="M36" s="159" t="s">
        <v>945</v>
      </c>
      <c r="N36" s="159" t="s">
        <v>946</v>
      </c>
      <c r="Q36" s="159" t="s">
        <v>947</v>
      </c>
      <c r="R36" s="159" t="s">
        <v>948</v>
      </c>
      <c r="S36" s="159"/>
      <c r="T36" s="159" t="s">
        <v>949</v>
      </c>
      <c r="U36" s="159" t="s">
        <v>950</v>
      </c>
      <c r="V36" s="159" t="s">
        <v>951</v>
      </c>
      <c r="W36" s="159" t="s">
        <v>952</v>
      </c>
      <c r="X36" s="159" t="s">
        <v>953</v>
      </c>
      <c r="Y36" s="159"/>
      <c r="Z36" s="159"/>
      <c r="AA36" s="159" t="s">
        <v>954</v>
      </c>
      <c r="AB36" s="159" t="s">
        <v>955</v>
      </c>
      <c r="AC36" s="159" t="s">
        <v>956</v>
      </c>
      <c r="AD36" s="159"/>
    </row>
    <row r="37" spans="1:30">
      <c r="A37" s="159" t="s">
        <v>903</v>
      </c>
      <c r="B37" s="159" t="s">
        <v>904</v>
      </c>
      <c r="C37" s="159" t="s">
        <v>957</v>
      </c>
      <c r="D37" s="159" t="s">
        <v>958</v>
      </c>
      <c r="E37" s="159" t="s">
        <v>959</v>
      </c>
      <c r="F37" s="159" t="s">
        <v>960</v>
      </c>
      <c r="G37" s="159" t="s">
        <v>961</v>
      </c>
      <c r="H37" s="159" t="s">
        <v>962</v>
      </c>
      <c r="I37" s="159"/>
      <c r="J37" s="159" t="s">
        <v>963</v>
      </c>
      <c r="K37" s="159"/>
      <c r="L37" s="159"/>
      <c r="M37" s="159"/>
      <c r="N37" s="159" t="s">
        <v>964</v>
      </c>
      <c r="Q37" s="159" t="s">
        <v>965</v>
      </c>
      <c r="R37" s="159" t="s">
        <v>967</v>
      </c>
      <c r="S37" s="159"/>
      <c r="T37" s="159" t="s">
        <v>968</v>
      </c>
      <c r="U37" s="159" t="s">
        <v>969</v>
      </c>
      <c r="V37" s="159" t="s">
        <v>970</v>
      </c>
      <c r="W37" s="159"/>
      <c r="X37" s="159" t="s">
        <v>971</v>
      </c>
      <c r="Y37" s="159"/>
      <c r="Z37" s="159"/>
      <c r="AA37" s="159" t="s">
        <v>972</v>
      </c>
      <c r="AB37" s="159" t="s">
        <v>973</v>
      </c>
      <c r="AC37" s="159" t="s">
        <v>974</v>
      </c>
      <c r="AD37" s="159"/>
    </row>
    <row r="38" spans="1:30">
      <c r="A38" s="159" t="s">
        <v>975</v>
      </c>
      <c r="B38" s="159" t="s">
        <v>927</v>
      </c>
      <c r="C38" s="159" t="s">
        <v>976</v>
      </c>
      <c r="D38" s="159" t="s">
        <v>977</v>
      </c>
      <c r="E38" s="159" t="s">
        <v>978</v>
      </c>
      <c r="F38" s="159" t="s">
        <v>979</v>
      </c>
      <c r="G38" s="159"/>
      <c r="H38" s="159" t="s">
        <v>980</v>
      </c>
      <c r="I38" s="159"/>
      <c r="J38" s="159" t="s">
        <v>981</v>
      </c>
      <c r="K38" s="159"/>
      <c r="L38" s="159" t="s">
        <v>982</v>
      </c>
      <c r="M38" s="159"/>
      <c r="N38" s="159" t="s">
        <v>983</v>
      </c>
      <c r="Q38" s="159" t="s">
        <v>984</v>
      </c>
      <c r="R38" s="159" t="s">
        <v>985</v>
      </c>
      <c r="S38" s="159"/>
      <c r="T38" s="159" t="s">
        <v>986</v>
      </c>
      <c r="U38" s="159" t="s">
        <v>987</v>
      </c>
      <c r="V38" s="159" t="s">
        <v>988</v>
      </c>
      <c r="W38" s="159"/>
      <c r="X38" s="159" t="s">
        <v>989</v>
      </c>
      <c r="Y38" s="159"/>
      <c r="Z38" s="159"/>
      <c r="AA38" s="159" t="s">
        <v>990</v>
      </c>
      <c r="AB38" s="159" t="s">
        <v>991</v>
      </c>
      <c r="AC38" s="159" t="s">
        <v>992</v>
      </c>
      <c r="AD38" s="159"/>
    </row>
    <row r="39" spans="1:30">
      <c r="A39" s="159" t="s">
        <v>993</v>
      </c>
      <c r="B39" s="159" t="s">
        <v>948</v>
      </c>
      <c r="C39" s="159" t="s">
        <v>994</v>
      </c>
      <c r="D39" s="159" t="s">
        <v>995</v>
      </c>
      <c r="E39" s="159" t="s">
        <v>996</v>
      </c>
      <c r="F39" s="159" t="s">
        <v>997</v>
      </c>
      <c r="G39" s="159"/>
      <c r="H39" s="159" t="s">
        <v>998</v>
      </c>
      <c r="I39" s="159" t="s">
        <v>999</v>
      </c>
      <c r="J39" s="159" t="s">
        <v>1000</v>
      </c>
      <c r="K39" s="159" t="s">
        <v>1001</v>
      </c>
      <c r="L39" s="159" t="s">
        <v>1002</v>
      </c>
      <c r="M39" s="159"/>
      <c r="N39" s="159" t="s">
        <v>1003</v>
      </c>
      <c r="Q39" s="159" t="s">
        <v>1004</v>
      </c>
      <c r="R39" s="159" t="s">
        <v>1005</v>
      </c>
      <c r="S39" s="159"/>
      <c r="T39" s="159" t="s">
        <v>1006</v>
      </c>
      <c r="U39" s="159" t="s">
        <v>1007</v>
      </c>
      <c r="V39" s="159" t="s">
        <v>1008</v>
      </c>
      <c r="W39" s="159"/>
      <c r="X39" s="159" t="s">
        <v>1009</v>
      </c>
      <c r="Y39" s="159"/>
      <c r="Z39" s="159"/>
      <c r="AA39" s="159" t="s">
        <v>1010</v>
      </c>
      <c r="AB39" s="159"/>
      <c r="AC39" s="159" t="s">
        <v>1011</v>
      </c>
      <c r="AD39" s="159"/>
    </row>
    <row r="40" spans="1:30">
      <c r="A40" s="159" t="s">
        <v>965</v>
      </c>
      <c r="B40" s="159" t="s">
        <v>966</v>
      </c>
      <c r="C40" s="159" t="s">
        <v>1012</v>
      </c>
      <c r="D40" s="159" t="s">
        <v>1013</v>
      </c>
      <c r="E40" s="159" t="s">
        <v>1014</v>
      </c>
      <c r="F40" s="159" t="s">
        <v>1015</v>
      </c>
      <c r="G40" s="159"/>
      <c r="H40" s="159" t="s">
        <v>1016</v>
      </c>
      <c r="I40" s="159" t="s">
        <v>1017</v>
      </c>
      <c r="J40" s="159" t="s">
        <v>1018</v>
      </c>
      <c r="K40" s="159" t="s">
        <v>1019</v>
      </c>
      <c r="L40" s="159" t="s">
        <v>1020</v>
      </c>
      <c r="M40" s="159"/>
      <c r="N40" s="159" t="s">
        <v>1021</v>
      </c>
      <c r="Q40" s="159" t="s">
        <v>1022</v>
      </c>
      <c r="R40" s="159" t="s">
        <v>1024</v>
      </c>
      <c r="S40" s="159"/>
      <c r="T40" s="159" t="s">
        <v>1025</v>
      </c>
      <c r="U40" s="159" t="s">
        <v>1026</v>
      </c>
      <c r="V40" s="159" t="s">
        <v>1027</v>
      </c>
      <c r="W40" s="159" t="s">
        <v>1028</v>
      </c>
      <c r="X40" s="159" t="s">
        <v>1029</v>
      </c>
      <c r="Y40" s="159"/>
      <c r="Z40" s="159"/>
      <c r="AA40" s="159" t="s">
        <v>1030</v>
      </c>
      <c r="AB40" s="159" t="s">
        <v>1031</v>
      </c>
      <c r="AC40" s="159" t="s">
        <v>1032</v>
      </c>
      <c r="AD40" s="159"/>
    </row>
    <row r="41" spans="1:30">
      <c r="A41" s="159" t="s">
        <v>984</v>
      </c>
      <c r="B41" s="159" t="s">
        <v>1033</v>
      </c>
      <c r="C41" s="159" t="s">
        <v>1034</v>
      </c>
      <c r="D41" s="159" t="s">
        <v>1035</v>
      </c>
      <c r="E41" s="159" t="s">
        <v>1036</v>
      </c>
      <c r="F41" s="159" t="s">
        <v>1037</v>
      </c>
      <c r="G41" s="159"/>
      <c r="H41" s="159" t="s">
        <v>1038</v>
      </c>
      <c r="I41" s="159" t="s">
        <v>1039</v>
      </c>
      <c r="J41" s="159" t="s">
        <v>1040</v>
      </c>
      <c r="K41" s="159" t="s">
        <v>1019</v>
      </c>
      <c r="L41" s="159" t="s">
        <v>1041</v>
      </c>
      <c r="M41" s="159"/>
      <c r="N41" s="159" t="s">
        <v>1042</v>
      </c>
      <c r="Q41" s="159" t="s">
        <v>1043</v>
      </c>
      <c r="R41" s="159" t="s">
        <v>1044</v>
      </c>
      <c r="S41" s="159" t="s">
        <v>1045</v>
      </c>
      <c r="T41" s="159" t="s">
        <v>1046</v>
      </c>
      <c r="U41" s="159" t="s">
        <v>1047</v>
      </c>
      <c r="V41" s="159" t="s">
        <v>1048</v>
      </c>
      <c r="W41" s="159" t="s">
        <v>1049</v>
      </c>
      <c r="X41" s="159" t="s">
        <v>1050</v>
      </c>
      <c r="Y41" s="159" t="s">
        <v>1051</v>
      </c>
      <c r="Z41" s="159" t="s">
        <v>1052</v>
      </c>
      <c r="AA41" s="159" t="s">
        <v>1053</v>
      </c>
      <c r="AB41" s="159" t="s">
        <v>1054</v>
      </c>
      <c r="AC41" s="159" t="s">
        <v>1055</v>
      </c>
      <c r="AD41" s="159" t="s">
        <v>1056</v>
      </c>
    </row>
    <row r="42" spans="1:30">
      <c r="A42" s="159" t="s">
        <v>1004</v>
      </c>
      <c r="B42" s="159" t="s">
        <v>1005</v>
      </c>
      <c r="C42" s="159" t="s">
        <v>1057</v>
      </c>
      <c r="D42" s="159" t="s">
        <v>1058</v>
      </c>
      <c r="E42" s="159" t="s">
        <v>1059</v>
      </c>
      <c r="F42" s="159" t="s">
        <v>1060</v>
      </c>
      <c r="G42" s="159"/>
      <c r="H42" s="159" t="s">
        <v>1061</v>
      </c>
      <c r="I42" s="159" t="s">
        <v>1062</v>
      </c>
      <c r="J42" s="159" t="s">
        <v>1063</v>
      </c>
      <c r="K42" s="159"/>
      <c r="L42" s="159" t="s">
        <v>1064</v>
      </c>
      <c r="M42" s="159"/>
      <c r="N42" s="159" t="s">
        <v>1065</v>
      </c>
      <c r="Q42" s="162" t="s">
        <v>1066</v>
      </c>
      <c r="R42" s="162" t="s">
        <v>1067</v>
      </c>
      <c r="S42" s="162"/>
      <c r="T42" s="162"/>
      <c r="U42" s="162"/>
      <c r="V42" s="162"/>
      <c r="W42" s="162"/>
      <c r="X42" s="162"/>
      <c r="Y42" s="162"/>
      <c r="Z42" s="162"/>
      <c r="AA42" s="162"/>
      <c r="AB42" s="162"/>
      <c r="AC42" s="162"/>
      <c r="AD42" s="162"/>
    </row>
    <row r="43" spans="1:30">
      <c r="A43" s="159" t="s">
        <v>1022</v>
      </c>
      <c r="B43" s="159" t="s">
        <v>1023</v>
      </c>
      <c r="C43" s="159" t="s">
        <v>1068</v>
      </c>
      <c r="D43" s="159" t="s">
        <v>1069</v>
      </c>
      <c r="E43" s="159" t="s">
        <v>1070</v>
      </c>
      <c r="F43" s="159" t="s">
        <v>1071</v>
      </c>
      <c r="G43" s="159"/>
      <c r="H43" s="159" t="s">
        <v>1072</v>
      </c>
      <c r="I43" s="159" t="s">
        <v>1073</v>
      </c>
      <c r="J43" s="159" t="s">
        <v>1074</v>
      </c>
      <c r="K43" s="159" t="s">
        <v>1075</v>
      </c>
      <c r="L43" s="159"/>
      <c r="M43" s="159"/>
      <c r="N43" s="159" t="s">
        <v>1076</v>
      </c>
    </row>
    <row r="44" spans="1:30">
      <c r="A44" s="159" t="s">
        <v>1043</v>
      </c>
      <c r="B44" s="159" t="s">
        <v>1077</v>
      </c>
      <c r="C44" s="159" t="s">
        <v>1078</v>
      </c>
      <c r="D44" s="159" t="s">
        <v>1079</v>
      </c>
      <c r="E44" s="159" t="s">
        <v>1080</v>
      </c>
      <c r="F44" s="159" t="s">
        <v>1081</v>
      </c>
      <c r="G44" s="159" t="s">
        <v>1082</v>
      </c>
      <c r="H44" s="159" t="s">
        <v>1083</v>
      </c>
      <c r="I44" s="159" t="s">
        <v>1084</v>
      </c>
      <c r="J44" s="159" t="s">
        <v>1085</v>
      </c>
      <c r="K44" s="159" t="s">
        <v>1086</v>
      </c>
      <c r="L44" s="159" t="s">
        <v>1087</v>
      </c>
      <c r="M44" s="159" t="s">
        <v>982</v>
      </c>
      <c r="N44" s="159" t="s">
        <v>1074</v>
      </c>
    </row>
    <row r="45" spans="1:30">
      <c r="A45" s="162" t="s">
        <v>1066</v>
      </c>
      <c r="B45" s="162" t="s">
        <v>1088</v>
      </c>
      <c r="C45" s="162" t="s">
        <v>1089</v>
      </c>
      <c r="D45" s="162" t="s">
        <v>1090</v>
      </c>
      <c r="E45" s="162"/>
      <c r="F45" s="162"/>
      <c r="G45" s="162"/>
      <c r="H45" s="162"/>
      <c r="I45" s="162"/>
      <c r="J45" s="162"/>
      <c r="K45" s="162"/>
      <c r="L45" s="162"/>
      <c r="M45" s="162"/>
      <c r="N45" s="162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G31" sqref="G31"/>
    </sheetView>
  </sheetViews>
  <sheetFormatPr defaultRowHeight="13.5"/>
  <sheetData>
    <row r="1" spans="1:17">
      <c r="A1" t="s">
        <v>421</v>
      </c>
      <c r="E1" t="s">
        <v>422</v>
      </c>
    </row>
    <row r="3" spans="1:17">
      <c r="A3" t="s">
        <v>399</v>
      </c>
      <c r="B3" t="s">
        <v>400</v>
      </c>
      <c r="C3" t="s">
        <v>401</v>
      </c>
      <c r="D3" t="s">
        <v>402</v>
      </c>
      <c r="E3" t="s">
        <v>403</v>
      </c>
      <c r="F3" t="s">
        <v>404</v>
      </c>
      <c r="G3" t="s">
        <v>405</v>
      </c>
      <c r="H3" t="s">
        <v>406</v>
      </c>
      <c r="I3" t="s">
        <v>407</v>
      </c>
      <c r="J3" t="s">
        <v>408</v>
      </c>
      <c r="K3" t="s">
        <v>409</v>
      </c>
      <c r="L3" t="s">
        <v>410</v>
      </c>
      <c r="M3" t="s">
        <v>411</v>
      </c>
      <c r="N3" t="s">
        <v>412</v>
      </c>
      <c r="O3" t="s">
        <v>413</v>
      </c>
      <c r="P3" t="s">
        <v>414</v>
      </c>
      <c r="Q3" t="s">
        <v>415</v>
      </c>
    </row>
    <row r="4" spans="1:17">
      <c r="A4" t="s">
        <v>416</v>
      </c>
      <c r="B4">
        <v>94812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94812</v>
      </c>
    </row>
    <row r="5" spans="1:17">
      <c r="A5" t="s">
        <v>417</v>
      </c>
      <c r="B5">
        <v>231707</v>
      </c>
      <c r="C5">
        <v>12608</v>
      </c>
      <c r="D5">
        <v>8025</v>
      </c>
      <c r="E5">
        <v>180</v>
      </c>
      <c r="F5">
        <v>5768</v>
      </c>
      <c r="G5">
        <v>22326</v>
      </c>
      <c r="H5">
        <v>83704</v>
      </c>
      <c r="I5">
        <v>276798</v>
      </c>
      <c r="J5">
        <v>56386</v>
      </c>
      <c r="K5">
        <v>108423</v>
      </c>
      <c r="L5">
        <v>47048</v>
      </c>
      <c r="M5">
        <v>35098</v>
      </c>
      <c r="N5">
        <v>2762</v>
      </c>
      <c r="O5">
        <v>283933</v>
      </c>
      <c r="P5">
        <v>0</v>
      </c>
      <c r="Q5">
        <v>1174765</v>
      </c>
    </row>
    <row r="6" spans="1:17">
      <c r="A6" t="s">
        <v>418</v>
      </c>
      <c r="B6">
        <v>1869</v>
      </c>
      <c r="C6">
        <v>1511</v>
      </c>
      <c r="D6">
        <v>1472</v>
      </c>
      <c r="E6">
        <v>65.3</v>
      </c>
      <c r="F6">
        <v>1223</v>
      </c>
      <c r="G6">
        <v>11760</v>
      </c>
      <c r="H6">
        <v>15462</v>
      </c>
      <c r="I6">
        <v>49219</v>
      </c>
      <c r="J6">
        <v>12799</v>
      </c>
      <c r="K6">
        <v>19737</v>
      </c>
      <c r="L6">
        <v>8342</v>
      </c>
      <c r="M6">
        <v>6049</v>
      </c>
      <c r="N6">
        <v>1455</v>
      </c>
      <c r="O6">
        <v>246304</v>
      </c>
      <c r="P6">
        <v>0</v>
      </c>
      <c r="Q6">
        <v>377267</v>
      </c>
    </row>
    <row r="7" spans="1:17">
      <c r="A7" t="s">
        <v>419</v>
      </c>
      <c r="B7">
        <v>40852</v>
      </c>
      <c r="C7">
        <v>7836</v>
      </c>
      <c r="D7">
        <v>18179</v>
      </c>
      <c r="E7">
        <v>295</v>
      </c>
      <c r="F7">
        <v>7657</v>
      </c>
      <c r="G7">
        <v>67938</v>
      </c>
      <c r="H7">
        <v>114731</v>
      </c>
      <c r="I7">
        <v>326149</v>
      </c>
      <c r="J7">
        <v>121923</v>
      </c>
      <c r="K7">
        <v>68817</v>
      </c>
      <c r="L7">
        <v>69741</v>
      </c>
      <c r="M7">
        <v>38195</v>
      </c>
      <c r="N7">
        <v>2968</v>
      </c>
      <c r="O7">
        <v>516431</v>
      </c>
      <c r="P7">
        <v>0</v>
      </c>
      <c r="Q7">
        <v>1401712</v>
      </c>
    </row>
    <row r="8" spans="1:17">
      <c r="A8" t="s">
        <v>420</v>
      </c>
      <c r="B8">
        <v>15850</v>
      </c>
      <c r="C8">
        <v>17154</v>
      </c>
      <c r="D8">
        <v>18867</v>
      </c>
      <c r="E8">
        <v>431</v>
      </c>
      <c r="F8">
        <v>0</v>
      </c>
      <c r="G8">
        <v>0</v>
      </c>
      <c r="H8">
        <v>8122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60424</v>
      </c>
    </row>
    <row r="9" spans="1:17">
      <c r="A9" t="s">
        <v>415</v>
      </c>
      <c r="B9">
        <v>385089</v>
      </c>
      <c r="C9">
        <v>39109</v>
      </c>
      <c r="D9">
        <v>46543</v>
      </c>
      <c r="E9">
        <v>971</v>
      </c>
      <c r="F9">
        <v>14648</v>
      </c>
      <c r="G9">
        <v>102024</v>
      </c>
      <c r="H9">
        <v>222019</v>
      </c>
      <c r="I9">
        <v>652166</v>
      </c>
      <c r="J9">
        <v>191109</v>
      </c>
      <c r="K9">
        <v>196976</v>
      </c>
      <c r="L9">
        <v>125130</v>
      </c>
      <c r="M9">
        <v>79342</v>
      </c>
      <c r="N9">
        <v>7185</v>
      </c>
      <c r="O9">
        <v>1046668</v>
      </c>
      <c r="P9">
        <v>0</v>
      </c>
      <c r="Q9">
        <v>3108980</v>
      </c>
    </row>
    <row r="10" spans="1:17">
      <c r="E10">
        <f>SUM(E7:E8)</f>
        <v>726</v>
      </c>
    </row>
    <row r="12" spans="1:17">
      <c r="B12">
        <f>SUM(B7:B8)</f>
        <v>56702</v>
      </c>
      <c r="C12">
        <f>SUM(C7:C8)</f>
        <v>24990</v>
      </c>
      <c r="D12">
        <f>SUM(D7:D8)</f>
        <v>37046</v>
      </c>
      <c r="E12">
        <f>SUM(E7:E8)</f>
        <v>726</v>
      </c>
      <c r="H12">
        <f>SUM(H7:H8)</f>
        <v>122853</v>
      </c>
    </row>
    <row r="13" spans="1:17">
      <c r="A13" t="s">
        <v>419</v>
      </c>
      <c r="B13">
        <f>B7/B12</f>
        <v>0.72046841381256388</v>
      </c>
      <c r="C13">
        <f t="shared" ref="C13:E14" si="0">C7/C12</f>
        <v>0.31356542617046818</v>
      </c>
      <c r="D13">
        <f t="shared" si="0"/>
        <v>0.49071424715218914</v>
      </c>
      <c r="E13">
        <f t="shared" si="0"/>
        <v>0.40633608815426997</v>
      </c>
      <c r="H13">
        <f>H7/H12</f>
        <v>0.93388846833207162</v>
      </c>
    </row>
    <row r="14" spans="1:17">
      <c r="A14" t="s">
        <v>420</v>
      </c>
      <c r="B14">
        <f>B8/B12</f>
        <v>0.27953158618743607</v>
      </c>
      <c r="C14">
        <f>C8/C12</f>
        <v>0.68643457382953177</v>
      </c>
      <c r="D14">
        <f>D8/D12</f>
        <v>0.50928575284781086</v>
      </c>
      <c r="E14">
        <f t="shared" si="0"/>
        <v>1060.6983050847457</v>
      </c>
      <c r="H14">
        <f>H8/H12</f>
        <v>6.6111531667928339E-2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>
      <selection activeCell="B2" sqref="B2:H2"/>
    </sheetView>
  </sheetViews>
  <sheetFormatPr defaultRowHeight="13.5"/>
  <cols>
    <col min="1" max="1" width="28.25" customWidth="1"/>
    <col min="2" max="2" width="11.125" bestFit="1" customWidth="1"/>
    <col min="3" max="4" width="10.5" bestFit="1" customWidth="1"/>
    <col min="5" max="5" width="9.5" bestFit="1" customWidth="1"/>
    <col min="6" max="6" width="13.5" customWidth="1"/>
    <col min="7" max="7" width="9.5" bestFit="1" customWidth="1"/>
    <col min="8" max="8" width="8.5" bestFit="1" customWidth="1"/>
  </cols>
  <sheetData>
    <row r="1" spans="1:10">
      <c r="A1" t="s">
        <v>85</v>
      </c>
      <c r="B1" t="s">
        <v>83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41</v>
      </c>
    </row>
    <row r="2" spans="1:10">
      <c r="A2">
        <v>2010</v>
      </c>
      <c r="B2">
        <v>2442337</v>
      </c>
      <c r="C2">
        <v>17071892</v>
      </c>
      <c r="D2">
        <v>34916372</v>
      </c>
      <c r="E2">
        <v>9924532</v>
      </c>
      <c r="F2">
        <v>4263212</v>
      </c>
      <c r="G2">
        <v>2653730</v>
      </c>
      <c r="H2">
        <v>275914</v>
      </c>
    </row>
    <row r="4" spans="1:10">
      <c r="B4" t="s">
        <v>86</v>
      </c>
      <c r="C4" t="s">
        <v>87</v>
      </c>
      <c r="D4" t="s">
        <v>49</v>
      </c>
      <c r="E4" t="s">
        <v>50</v>
      </c>
      <c r="F4" t="s">
        <v>51</v>
      </c>
      <c r="G4" t="s">
        <v>88</v>
      </c>
      <c r="H4" t="s">
        <v>52</v>
      </c>
      <c r="I4" t="s">
        <v>53</v>
      </c>
      <c r="J4" t="s">
        <v>41</v>
      </c>
    </row>
    <row r="5" spans="1:10">
      <c r="A5">
        <v>2000</v>
      </c>
      <c r="B5">
        <v>4154610</v>
      </c>
      <c r="C5">
        <v>1288578</v>
      </c>
      <c r="D5">
        <v>21963743</v>
      </c>
      <c r="E5">
        <v>27889186</v>
      </c>
      <c r="F5">
        <v>6035725</v>
      </c>
      <c r="G5">
        <v>2424230</v>
      </c>
      <c r="H5">
        <v>2198092</v>
      </c>
      <c r="I5">
        <v>860585</v>
      </c>
      <c r="J5">
        <v>60140</v>
      </c>
    </row>
    <row r="6" spans="1:10">
      <c r="B6" t="s">
        <v>89</v>
      </c>
      <c r="C6" t="s">
        <v>90</v>
      </c>
      <c r="D6" t="s">
        <v>91</v>
      </c>
      <c r="E6" t="s">
        <v>93</v>
      </c>
      <c r="F6" t="s">
        <v>92</v>
      </c>
    </row>
    <row r="7" spans="1:10">
      <c r="A7">
        <v>1990</v>
      </c>
      <c r="B7">
        <v>180030060</v>
      </c>
      <c r="C7">
        <v>420106604</v>
      </c>
      <c r="D7">
        <v>264648676</v>
      </c>
      <c r="E7">
        <v>91131539</v>
      </c>
      <c r="F7">
        <v>16124678</v>
      </c>
    </row>
    <row r="10" spans="1:10">
      <c r="A10" t="s">
        <v>85</v>
      </c>
      <c r="B10" t="s">
        <v>83</v>
      </c>
      <c r="C10" t="s">
        <v>49</v>
      </c>
      <c r="D10" t="s">
        <v>50</v>
      </c>
      <c r="E10" t="s">
        <v>51</v>
      </c>
      <c r="F10" t="s">
        <v>52</v>
      </c>
      <c r="G10" t="s">
        <v>53</v>
      </c>
      <c r="H10" t="s">
        <v>41</v>
      </c>
    </row>
    <row r="11" spans="1:10">
      <c r="A11">
        <v>1990</v>
      </c>
      <c r="B11">
        <v>180030060</v>
      </c>
      <c r="C11">
        <v>420106604</v>
      </c>
      <c r="D11">
        <v>264648676</v>
      </c>
      <c r="E11">
        <v>91131539</v>
      </c>
      <c r="F11">
        <v>16124678</v>
      </c>
    </row>
    <row r="12" spans="1:10">
      <c r="A12">
        <v>2000</v>
      </c>
      <c r="B12">
        <v>5443188</v>
      </c>
      <c r="C12">
        <v>21963743</v>
      </c>
      <c r="D12">
        <v>27889186</v>
      </c>
      <c r="E12">
        <v>8459955</v>
      </c>
      <c r="F12">
        <v>2198092</v>
      </c>
      <c r="G12">
        <v>860585</v>
      </c>
      <c r="H12">
        <v>60140</v>
      </c>
    </row>
    <row r="13" spans="1:10">
      <c r="A13">
        <v>2010</v>
      </c>
      <c r="B13">
        <v>2442337</v>
      </c>
      <c r="C13">
        <v>17071892</v>
      </c>
      <c r="D13">
        <v>34916372</v>
      </c>
      <c r="E13">
        <v>9924532</v>
      </c>
      <c r="F13">
        <v>4263212</v>
      </c>
      <c r="G13">
        <v>2653730</v>
      </c>
      <c r="H13">
        <v>275914</v>
      </c>
    </row>
    <row r="15" spans="1:10">
      <c r="A15" t="s">
        <v>84</v>
      </c>
      <c r="B15" t="s">
        <v>83</v>
      </c>
      <c r="C15" t="s">
        <v>49</v>
      </c>
      <c r="D15" t="s">
        <v>50</v>
      </c>
      <c r="E15" t="s">
        <v>51</v>
      </c>
      <c r="F15" t="s">
        <v>52</v>
      </c>
      <c r="G15" t="s">
        <v>53</v>
      </c>
      <c r="H15" t="s">
        <v>41</v>
      </c>
    </row>
    <row r="16" spans="1:10">
      <c r="A16">
        <v>1990</v>
      </c>
      <c r="B16" s="9">
        <f t="shared" ref="B16:H18" si="0">B11/SUM($B11:$H11)</f>
        <v>0.18520819269869962</v>
      </c>
      <c r="C16" s="9">
        <f t="shared" si="0"/>
        <v>0.43218996242976471</v>
      </c>
      <c r="D16" s="9">
        <f t="shared" si="0"/>
        <v>0.27226066014788708</v>
      </c>
      <c r="E16" s="9">
        <f t="shared" si="0"/>
        <v>9.375271905170203E-2</v>
      </c>
      <c r="F16" s="9">
        <f t="shared" si="0"/>
        <v>1.6588465671946575E-2</v>
      </c>
      <c r="G16" s="9">
        <f t="shared" si="0"/>
        <v>0</v>
      </c>
      <c r="H16" s="9">
        <f t="shared" si="0"/>
        <v>0</v>
      </c>
    </row>
    <row r="17" spans="1:8">
      <c r="A17">
        <v>2000</v>
      </c>
      <c r="B17" s="9">
        <f t="shared" si="0"/>
        <v>8.1393600518723852E-2</v>
      </c>
      <c r="C17" s="9">
        <f t="shared" si="0"/>
        <v>0.32843034700214607</v>
      </c>
      <c r="D17" s="9">
        <f t="shared" si="0"/>
        <v>0.41703524920990898</v>
      </c>
      <c r="E17" s="9">
        <f t="shared" si="0"/>
        <v>0.12650420997334291</v>
      </c>
      <c r="F17" s="9">
        <f t="shared" si="0"/>
        <v>3.2868719976492225E-2</v>
      </c>
      <c r="G17" s="9">
        <f t="shared" si="0"/>
        <v>1.2868582107104507E-2</v>
      </c>
      <c r="H17" s="9">
        <f t="shared" si="0"/>
        <v>8.9929121228148881E-4</v>
      </c>
    </row>
    <row r="18" spans="1:8">
      <c r="A18">
        <v>2010</v>
      </c>
      <c r="B18" s="9">
        <f t="shared" si="0"/>
        <v>3.4135648452676984E-2</v>
      </c>
      <c r="C18" s="9">
        <f t="shared" si="0"/>
        <v>0.23860757288370468</v>
      </c>
      <c r="D18" s="9">
        <f t="shared" si="0"/>
        <v>0.48801332487486127</v>
      </c>
      <c r="E18" s="9">
        <f t="shared" si="0"/>
        <v>0.13871154366057725</v>
      </c>
      <c r="F18" s="9">
        <f t="shared" si="0"/>
        <v>5.9585350470157866E-2</v>
      </c>
      <c r="G18" s="9">
        <f t="shared" si="0"/>
        <v>3.7090210879302282E-2</v>
      </c>
      <c r="H18" s="9">
        <f t="shared" si="0"/>
        <v>3.8563487787196928E-3</v>
      </c>
    </row>
    <row r="19" spans="1:8">
      <c r="A19">
        <v>2030</v>
      </c>
    </row>
    <row r="21" spans="1:8">
      <c r="A21" t="s">
        <v>84</v>
      </c>
      <c r="B21" t="s">
        <v>94</v>
      </c>
      <c r="C21" t="s">
        <v>95</v>
      </c>
    </row>
    <row r="22" spans="1:8">
      <c r="A22">
        <v>1990</v>
      </c>
      <c r="B22" s="8">
        <f>SUM(B16:E16)</f>
        <v>0.98341153432805339</v>
      </c>
      <c r="C22" s="8">
        <f>SUM(F16:H16)</f>
        <v>1.6588465671946575E-2</v>
      </c>
    </row>
    <row r="23" spans="1:8">
      <c r="A23">
        <v>2000</v>
      </c>
      <c r="B23" s="8">
        <f>SUM(B17:E17)</f>
        <v>0.95336340670412179</v>
      </c>
      <c r="C23" s="8">
        <f>SUM(F17:H17)</f>
        <v>4.6636593295878222E-2</v>
      </c>
    </row>
    <row r="24" spans="1:8">
      <c r="A24">
        <v>2010</v>
      </c>
      <c r="B24" s="8">
        <f>SUM(B18:E18)</f>
        <v>0.89946808987182014</v>
      </c>
      <c r="C24" s="8">
        <f>SUM(F18:H18)</f>
        <v>0.10053191012817984</v>
      </c>
    </row>
    <row r="25" spans="1:8">
      <c r="A25">
        <v>2030</v>
      </c>
    </row>
    <row r="26" spans="1:8" ht="16.5">
      <c r="B26" s="10">
        <f>FORECAST(A25,B22:B24,A22:A24)</f>
        <v>0.81949917695031615</v>
      </c>
    </row>
    <row r="28" spans="1:8">
      <c r="A28" t="s">
        <v>84</v>
      </c>
      <c r="B28" t="s">
        <v>83</v>
      </c>
      <c r="C28" t="s">
        <v>49</v>
      </c>
      <c r="D28" t="s">
        <v>50</v>
      </c>
      <c r="E28" t="s">
        <v>51</v>
      </c>
      <c r="F28" t="s">
        <v>52</v>
      </c>
      <c r="G28" t="s">
        <v>53</v>
      </c>
      <c r="H28" t="s">
        <v>41</v>
      </c>
    </row>
    <row r="29" spans="1:8">
      <c r="A29">
        <v>1990</v>
      </c>
      <c r="B29" s="11">
        <f>B16</f>
        <v>0.18520819269869962</v>
      </c>
      <c r="C29" s="11">
        <f t="shared" ref="C29:H29" si="1">C16+B29</f>
        <v>0.6173981551284643</v>
      </c>
      <c r="D29" s="11">
        <f t="shared" si="1"/>
        <v>0.88965881527635138</v>
      </c>
      <c r="E29" s="11">
        <f t="shared" si="1"/>
        <v>0.98341153432805339</v>
      </c>
      <c r="F29" s="11">
        <f t="shared" si="1"/>
        <v>1</v>
      </c>
      <c r="G29" s="11">
        <f t="shared" si="1"/>
        <v>1</v>
      </c>
      <c r="H29" s="11">
        <f t="shared" si="1"/>
        <v>1</v>
      </c>
    </row>
    <row r="30" spans="1:8">
      <c r="A30">
        <v>2000</v>
      </c>
      <c r="B30" s="11">
        <f>B17</f>
        <v>8.1393600518723852E-2</v>
      </c>
      <c r="C30" s="11">
        <f t="shared" ref="C30:H31" si="2">B30+C17</f>
        <v>0.40982394752086992</v>
      </c>
      <c r="D30" s="11">
        <f t="shared" si="2"/>
        <v>0.8268591967307789</v>
      </c>
      <c r="E30" s="11">
        <f t="shared" si="2"/>
        <v>0.95336340670412179</v>
      </c>
      <c r="F30" s="11">
        <f t="shared" si="2"/>
        <v>0.986232126680614</v>
      </c>
      <c r="G30" s="11">
        <f t="shared" si="2"/>
        <v>0.99910070878771851</v>
      </c>
      <c r="H30" s="11">
        <f t="shared" si="2"/>
        <v>1</v>
      </c>
    </row>
    <row r="31" spans="1:8">
      <c r="A31">
        <v>2010</v>
      </c>
      <c r="B31" s="11">
        <f>B18</f>
        <v>3.4135648452676984E-2</v>
      </c>
      <c r="C31" s="11">
        <f t="shared" si="2"/>
        <v>0.27274322133638168</v>
      </c>
      <c r="D31" s="11">
        <f t="shared" si="2"/>
        <v>0.76075654621124289</v>
      </c>
      <c r="E31" s="11">
        <f t="shared" si="2"/>
        <v>0.89946808987182014</v>
      </c>
      <c r="F31" s="11">
        <f t="shared" si="2"/>
        <v>0.95905344034197804</v>
      </c>
      <c r="G31" s="11">
        <f t="shared" si="2"/>
        <v>0.99614365122128035</v>
      </c>
      <c r="H31" s="11">
        <f t="shared" si="2"/>
        <v>1</v>
      </c>
    </row>
    <row r="32" spans="1:8">
      <c r="A32">
        <v>2030</v>
      </c>
      <c r="B32" s="8"/>
      <c r="C32" s="8"/>
      <c r="D32" s="8"/>
      <c r="E32" s="8"/>
      <c r="F32" s="8"/>
      <c r="G32" s="8"/>
      <c r="H32" s="8"/>
    </row>
    <row r="33" spans="1:8">
      <c r="B33" s="8"/>
      <c r="C33" s="8"/>
      <c r="D33" s="8"/>
      <c r="E33" s="8"/>
      <c r="F33" s="8"/>
      <c r="G33" s="8"/>
      <c r="H33" s="8"/>
    </row>
    <row r="34" spans="1:8">
      <c r="A34" t="s">
        <v>96</v>
      </c>
      <c r="B34" s="8" t="s">
        <v>83</v>
      </c>
      <c r="C34" s="8" t="s">
        <v>49</v>
      </c>
      <c r="D34" s="8" t="s">
        <v>50</v>
      </c>
      <c r="E34" s="8" t="s">
        <v>51</v>
      </c>
      <c r="F34" s="8" t="s">
        <v>52</v>
      </c>
      <c r="G34" s="8" t="s">
        <v>53</v>
      </c>
      <c r="H34" s="8" t="s">
        <v>41</v>
      </c>
    </row>
    <row r="35" spans="1:8">
      <c r="A35">
        <v>1990</v>
      </c>
      <c r="B35">
        <v>0.18520819269869962</v>
      </c>
      <c r="C35">
        <v>0.6173981551284643</v>
      </c>
      <c r="D35">
        <v>0.88965881527635138</v>
      </c>
      <c r="E35">
        <v>0.98341153432805339</v>
      </c>
      <c r="F35">
        <v>1</v>
      </c>
      <c r="G35">
        <v>1</v>
      </c>
      <c r="H35">
        <v>1</v>
      </c>
    </row>
    <row r="36" spans="1:8">
      <c r="A36">
        <v>2000</v>
      </c>
      <c r="B36">
        <v>8.1393600518723852E-2</v>
      </c>
      <c r="C36">
        <v>0.40982394752086992</v>
      </c>
      <c r="D36">
        <v>0.8268591967307789</v>
      </c>
      <c r="E36">
        <v>0.95336340670412179</v>
      </c>
      <c r="F36">
        <v>0.986232126680614</v>
      </c>
      <c r="G36">
        <v>0.99910070878771851</v>
      </c>
      <c r="H36">
        <v>1</v>
      </c>
    </row>
    <row r="37" spans="1:8">
      <c r="A37">
        <v>2010</v>
      </c>
      <c r="B37">
        <v>3.4135648452676984E-2</v>
      </c>
      <c r="C37">
        <v>0.27274322133638168</v>
      </c>
      <c r="D37">
        <v>0.76075654621124289</v>
      </c>
      <c r="E37">
        <v>0.89946808987182014</v>
      </c>
      <c r="F37">
        <v>0.95905344034197804</v>
      </c>
      <c r="G37">
        <v>0.99614365122128035</v>
      </c>
      <c r="H37">
        <v>1</v>
      </c>
    </row>
    <row r="38" spans="1:8">
      <c r="A38">
        <v>2011</v>
      </c>
      <c r="B38" s="12">
        <f>B35*EXP(-0.085*($A38-$A35))</f>
        <v>3.1077390407997875E-2</v>
      </c>
      <c r="C38" s="12">
        <f>C35*EXP(-0.041*($A38-$A35))</f>
        <v>0.26099836004056626</v>
      </c>
      <c r="D38" s="12">
        <f>D35*EXP(-0.008*($A38-$A35))</f>
        <v>0.75207649105487406</v>
      </c>
      <c r="E38" s="12">
        <f>E35*EXP(-0.004*($A38-$A35))</f>
        <v>0.90417930226567589</v>
      </c>
      <c r="F38" s="12">
        <f>F35*EXP(-0.002*($A38-$A35))</f>
        <v>0.95886978057248451</v>
      </c>
      <c r="G38" s="12">
        <f>G35*EXP(-0.0002*($A38-$A35))</f>
        <v>0.9958088076649545</v>
      </c>
      <c r="H38" s="12">
        <f>H35*EXP(0*($A38-$A35))</f>
        <v>1</v>
      </c>
    </row>
    <row r="39" spans="1:8">
      <c r="A39">
        <v>2012</v>
      </c>
      <c r="B39" s="12">
        <f t="shared" ref="B39:B61" si="3">B36*EXP(-0.085*($A39-$A36))</f>
        <v>2.9350120509520662E-2</v>
      </c>
      <c r="C39" s="12">
        <f t="shared" ref="C39:C61" si="4">C36*EXP(-0.041*($A39-$A36))</f>
        <v>0.25056733108903678</v>
      </c>
      <c r="D39" s="12">
        <f t="shared" ref="D39:D61" si="5">D36*EXP(-0.008*($A39-$A36))</f>
        <v>0.75117182658538784</v>
      </c>
      <c r="E39" s="12">
        <f t="shared" ref="E39:E61" si="6">E36*EXP(-0.004*($A39-$A36))</f>
        <v>0.90868287429301098</v>
      </c>
      <c r="F39" s="12">
        <f t="shared" ref="F39:F61" si="7">F36*EXP(-0.002*($A39-$A36))</f>
        <v>0.96284433178243556</v>
      </c>
      <c r="G39" s="12">
        <f t="shared" ref="G39:G61" si="8">G36*EXP(-0.0002*($A39-$A36))</f>
        <v>0.99670574219612174</v>
      </c>
      <c r="H39" s="12">
        <f t="shared" ref="H39:H61" si="9">H36*EXP(0*($A39-$A36))</f>
        <v>1</v>
      </c>
    </row>
    <row r="40" spans="1:8">
      <c r="A40">
        <v>2013</v>
      </c>
      <c r="B40" s="12">
        <f t="shared" si="3"/>
        <v>2.645227715457904E-2</v>
      </c>
      <c r="C40" s="12">
        <f t="shared" si="4"/>
        <v>0.24117691983754549</v>
      </c>
      <c r="D40" s="12">
        <f t="shared" si="5"/>
        <v>0.74271574467081902</v>
      </c>
      <c r="E40" s="12">
        <f t="shared" si="6"/>
        <v>0.8887389762242982</v>
      </c>
      <c r="F40" s="12">
        <f t="shared" si="7"/>
        <v>0.95331634818765532</v>
      </c>
      <c r="G40" s="12">
        <f t="shared" si="8"/>
        <v>0.995546144300549</v>
      </c>
      <c r="H40" s="12">
        <f t="shared" si="9"/>
        <v>1</v>
      </c>
    </row>
    <row r="41" spans="1:8">
      <c r="A41">
        <v>2014</v>
      </c>
      <c r="B41" s="12">
        <f t="shared" si="3"/>
        <v>2.4082382540735001E-2</v>
      </c>
      <c r="C41" s="12">
        <f t="shared" si="4"/>
        <v>0.23079136577183892</v>
      </c>
      <c r="D41" s="12">
        <f t="shared" si="5"/>
        <v>0.73424153086174559</v>
      </c>
      <c r="E41" s="12">
        <f t="shared" si="6"/>
        <v>0.89339399192395164</v>
      </c>
      <c r="F41" s="12">
        <f t="shared" si="7"/>
        <v>0.95313378707750473</v>
      </c>
      <c r="G41" s="12">
        <f t="shared" si="8"/>
        <v>0.99521150159009719</v>
      </c>
      <c r="H41" s="12">
        <f t="shared" si="9"/>
        <v>1</v>
      </c>
    </row>
    <row r="42" spans="1:8">
      <c r="A42">
        <v>2015</v>
      </c>
      <c r="B42" s="12">
        <f t="shared" si="3"/>
        <v>2.2743892599973448E-2</v>
      </c>
      <c r="C42" s="12">
        <f t="shared" si="4"/>
        <v>0.2215675859068815</v>
      </c>
      <c r="D42" s="12">
        <f t="shared" si="5"/>
        <v>0.73335831986806055</v>
      </c>
      <c r="E42" s="12">
        <f t="shared" si="6"/>
        <v>0.8978438440509976</v>
      </c>
      <c r="F42" s="12">
        <f t="shared" si="7"/>
        <v>0.95708456237924833</v>
      </c>
      <c r="G42" s="12">
        <f t="shared" si="8"/>
        <v>0.99610789812196165</v>
      </c>
      <c r="H42" s="12">
        <f t="shared" si="9"/>
        <v>1</v>
      </c>
    </row>
    <row r="43" spans="1:8">
      <c r="A43">
        <v>2016</v>
      </c>
      <c r="B43" s="12">
        <f t="shared" si="3"/>
        <v>2.0498305975722296E-2</v>
      </c>
      <c r="C43" s="12">
        <f t="shared" si="4"/>
        <v>0.21326398646068548</v>
      </c>
      <c r="D43" s="12">
        <f t="shared" si="5"/>
        <v>0.72510276793432471</v>
      </c>
      <c r="E43" s="12">
        <f t="shared" si="6"/>
        <v>0.87813784252510085</v>
      </c>
      <c r="F43" s="12">
        <f t="shared" si="7"/>
        <v>0.94761357552482561</v>
      </c>
      <c r="G43" s="12">
        <f t="shared" si="8"/>
        <v>0.99494899577644036</v>
      </c>
      <c r="H43" s="12">
        <f t="shared" si="9"/>
        <v>1</v>
      </c>
    </row>
    <row r="44" spans="1:8">
      <c r="A44">
        <v>2017</v>
      </c>
      <c r="B44" s="12">
        <f t="shared" si="3"/>
        <v>1.8661835541025448E-2</v>
      </c>
      <c r="C44" s="12">
        <f t="shared" si="4"/>
        <v>0.20408041838482036</v>
      </c>
      <c r="D44" s="12">
        <f t="shared" si="5"/>
        <v>0.71682951409109319</v>
      </c>
      <c r="E44" s="12">
        <f t="shared" si="6"/>
        <v>0.88273733186085657</v>
      </c>
      <c r="F44" s="12">
        <f t="shared" si="7"/>
        <v>0.94743210650179832</v>
      </c>
      <c r="G44" s="12">
        <f t="shared" si="8"/>
        <v>0.99461455379139119</v>
      </c>
      <c r="H44" s="12">
        <f t="shared" si="9"/>
        <v>1</v>
      </c>
    </row>
    <row r="45" spans="1:8">
      <c r="A45">
        <v>2018</v>
      </c>
      <c r="B45" s="12">
        <f t="shared" si="3"/>
        <v>1.762461760357437E-2</v>
      </c>
      <c r="C45" s="12">
        <f t="shared" si="4"/>
        <v>0.19592416501877835</v>
      </c>
      <c r="D45" s="12">
        <f t="shared" si="5"/>
        <v>0.71596724781925736</v>
      </c>
      <c r="E45" s="12">
        <f t="shared" si="6"/>
        <v>0.88713410487400923</v>
      </c>
      <c r="F45" s="12">
        <f t="shared" si="7"/>
        <v>0.95135924812367201</v>
      </c>
      <c r="G45" s="12">
        <f t="shared" si="8"/>
        <v>0.99551041264665563</v>
      </c>
      <c r="H45" s="12">
        <f t="shared" si="9"/>
        <v>1</v>
      </c>
    </row>
    <row r="46" spans="1:8">
      <c r="A46">
        <v>2019</v>
      </c>
      <c r="B46" s="12">
        <f t="shared" si="3"/>
        <v>1.5884475480841421E-2</v>
      </c>
      <c r="C46" s="12">
        <f t="shared" si="4"/>
        <v>0.18858159376004707</v>
      </c>
      <c r="D46" s="12">
        <f t="shared" si="5"/>
        <v>0.70790747044018676</v>
      </c>
      <c r="E46" s="12">
        <f t="shared" si="6"/>
        <v>0.8676631621926566</v>
      </c>
      <c r="F46" s="12">
        <f t="shared" si="7"/>
        <v>0.94194491705305716</v>
      </c>
      <c r="G46" s="12">
        <f t="shared" si="8"/>
        <v>0.99435220543398095</v>
      </c>
      <c r="H46" s="12">
        <f t="shared" si="9"/>
        <v>1</v>
      </c>
    </row>
    <row r="47" spans="1:8">
      <c r="A47">
        <v>2020</v>
      </c>
      <c r="B47" s="12">
        <f t="shared" si="3"/>
        <v>1.4461364242977075E-2</v>
      </c>
      <c r="C47" s="12">
        <f t="shared" si="4"/>
        <v>0.18046089821790592</v>
      </c>
      <c r="D47" s="12">
        <f t="shared" si="5"/>
        <v>0.69983041093984011</v>
      </c>
      <c r="E47" s="12">
        <f t="shared" si="6"/>
        <v>0.87220778749892691</v>
      </c>
      <c r="F47" s="12">
        <f t="shared" si="7"/>
        <v>0.94176453358424872</v>
      </c>
      <c r="G47" s="12">
        <f t="shared" si="8"/>
        <v>0.99401796405393528</v>
      </c>
      <c r="H47" s="12">
        <f t="shared" si="9"/>
        <v>1</v>
      </c>
    </row>
    <row r="48" spans="1:8">
      <c r="A48">
        <v>2021</v>
      </c>
      <c r="B48" s="12">
        <f t="shared" si="3"/>
        <v>1.3657606951265069E-2</v>
      </c>
      <c r="C48" s="12">
        <f t="shared" si="4"/>
        <v>0.17324861974367561</v>
      </c>
      <c r="D48" s="12">
        <f t="shared" si="5"/>
        <v>0.69898859270064062</v>
      </c>
      <c r="E48" s="12">
        <f t="shared" si="6"/>
        <v>0.87655211454109783</v>
      </c>
      <c r="F48" s="12">
        <f t="shared" si="7"/>
        <v>0.94566818290377508</v>
      </c>
      <c r="G48" s="12">
        <f t="shared" si="8"/>
        <v>0.99491328555510894</v>
      </c>
      <c r="H48" s="12">
        <f t="shared" si="9"/>
        <v>1</v>
      </c>
    </row>
    <row r="49" spans="1:8">
      <c r="A49">
        <v>2022</v>
      </c>
      <c r="B49" s="12">
        <f t="shared" si="3"/>
        <v>1.2309142111562291E-2</v>
      </c>
      <c r="C49" s="12">
        <f t="shared" si="4"/>
        <v>0.16675585078981608</v>
      </c>
      <c r="D49" s="12">
        <f t="shared" si="5"/>
        <v>0.69111994722162395</v>
      </c>
      <c r="E49" s="12">
        <f t="shared" si="6"/>
        <v>0.8573134268548972</v>
      </c>
      <c r="F49" s="12">
        <f t="shared" si="7"/>
        <v>0.93631016870003281</v>
      </c>
      <c r="G49" s="12">
        <f t="shared" si="8"/>
        <v>0.9937557730583263</v>
      </c>
      <c r="H49" s="12">
        <f t="shared" si="9"/>
        <v>1</v>
      </c>
    </row>
    <row r="50" spans="1:8">
      <c r="A50">
        <v>2023</v>
      </c>
      <c r="B50" s="12">
        <f t="shared" si="3"/>
        <v>1.1206349734907394E-2</v>
      </c>
      <c r="C50" s="12">
        <f t="shared" si="4"/>
        <v>0.159575014807181</v>
      </c>
      <c r="D50" s="12">
        <f t="shared" si="5"/>
        <v>0.68323442945457113</v>
      </c>
      <c r="E50" s="12">
        <f t="shared" si="6"/>
        <v>0.8618038425655794</v>
      </c>
      <c r="F50" s="12">
        <f t="shared" si="7"/>
        <v>0.93613086429161885</v>
      </c>
      <c r="G50" s="12">
        <f t="shared" si="8"/>
        <v>0.99342173216295715</v>
      </c>
      <c r="H50" s="12">
        <f t="shared" si="9"/>
        <v>1</v>
      </c>
    </row>
    <row r="51" spans="1:8">
      <c r="A51">
        <v>2024</v>
      </c>
      <c r="B51" s="12">
        <f t="shared" si="3"/>
        <v>1.0583504949203244E-2</v>
      </c>
      <c r="C51" s="12">
        <f t="shared" si="4"/>
        <v>0.15319745902814955</v>
      </c>
      <c r="D51" s="12">
        <f t="shared" si="5"/>
        <v>0.68241257433742708</v>
      </c>
      <c r="E51" s="12">
        <f t="shared" si="6"/>
        <v>0.86609634922736967</v>
      </c>
      <c r="F51" s="12">
        <f t="shared" si="7"/>
        <v>0.94001116184059497</v>
      </c>
      <c r="G51" s="12">
        <f t="shared" si="8"/>
        <v>0.99431651663235576</v>
      </c>
      <c r="H51" s="12">
        <f t="shared" si="9"/>
        <v>1</v>
      </c>
    </row>
    <row r="52" spans="1:8">
      <c r="A52">
        <v>2025</v>
      </c>
      <c r="B52" s="12">
        <f t="shared" si="3"/>
        <v>9.5385572979971162E-3</v>
      </c>
      <c r="C52" s="12">
        <f t="shared" si="4"/>
        <v>0.14745613937284852</v>
      </c>
      <c r="D52" s="12">
        <f t="shared" si="5"/>
        <v>0.6747305282011119</v>
      </c>
      <c r="E52" s="12">
        <f t="shared" si="6"/>
        <v>0.84708714613204961</v>
      </c>
      <c r="F52" s="12">
        <f t="shared" si="7"/>
        <v>0.93070912761420332</v>
      </c>
      <c r="G52" s="12">
        <f t="shared" si="8"/>
        <v>0.9931596984347606</v>
      </c>
      <c r="H52" s="12">
        <f t="shared" si="9"/>
        <v>1</v>
      </c>
    </row>
    <row r="53" spans="1:8">
      <c r="A53">
        <v>2026</v>
      </c>
      <c r="B53" s="12">
        <f t="shared" si="3"/>
        <v>8.683985291501526E-3</v>
      </c>
      <c r="C53" s="12">
        <f t="shared" si="4"/>
        <v>0.14110638704659509</v>
      </c>
      <c r="D53" s="12">
        <f t="shared" si="5"/>
        <v>0.66703200989109623</v>
      </c>
      <c r="E53" s="12">
        <f t="shared" si="6"/>
        <v>0.8515239988747656</v>
      </c>
      <c r="F53" s="12">
        <f t="shared" si="7"/>
        <v>0.93053089581120574</v>
      </c>
      <c r="G53" s="12">
        <f t="shared" si="8"/>
        <v>0.99282585790381339</v>
      </c>
      <c r="H53" s="12">
        <f t="shared" si="9"/>
        <v>1</v>
      </c>
    </row>
    <row r="54" spans="1:8">
      <c r="A54">
        <v>2027</v>
      </c>
      <c r="B54" s="12">
        <f t="shared" si="3"/>
        <v>8.2013325913903468E-3</v>
      </c>
      <c r="C54" s="12">
        <f t="shared" si="4"/>
        <v>0.13546694621524283</v>
      </c>
      <c r="D54" s="12">
        <f t="shared" si="5"/>
        <v>0.66622964448473698</v>
      </c>
      <c r="E54" s="12">
        <f t="shared" si="6"/>
        <v>0.85576530328455191</v>
      </c>
      <c r="F54" s="12">
        <f t="shared" si="7"/>
        <v>0.9343879812807625</v>
      </c>
      <c r="G54" s="12">
        <f t="shared" si="8"/>
        <v>0.99372010566355939</v>
      </c>
      <c r="H54" s="12">
        <f t="shared" si="9"/>
        <v>1</v>
      </c>
    </row>
    <row r="55" spans="1:8">
      <c r="A55">
        <v>2028</v>
      </c>
      <c r="B55" s="12">
        <f t="shared" si="3"/>
        <v>7.3915854169650363E-3</v>
      </c>
      <c r="C55" s="12">
        <f t="shared" si="4"/>
        <v>0.13039010586891389</v>
      </c>
      <c r="D55" s="12">
        <f t="shared" si="5"/>
        <v>0.65872977262015153</v>
      </c>
      <c r="E55" s="12">
        <f t="shared" si="6"/>
        <v>0.83698284742201867</v>
      </c>
      <c r="F55" s="12">
        <f t="shared" si="7"/>
        <v>0.92514159215748459</v>
      </c>
      <c r="G55" s="12">
        <f t="shared" si="8"/>
        <v>0.99256398134869706</v>
      </c>
      <c r="H55" s="12">
        <f t="shared" si="9"/>
        <v>1</v>
      </c>
    </row>
    <row r="56" spans="1:8">
      <c r="A56">
        <v>2029</v>
      </c>
      <c r="B56" s="12">
        <f t="shared" si="3"/>
        <v>6.7293634704358998E-3</v>
      </c>
      <c r="C56" s="12">
        <f t="shared" si="4"/>
        <v>0.12477525062054695</v>
      </c>
      <c r="D56" s="12">
        <f t="shared" si="5"/>
        <v>0.65121381920777366</v>
      </c>
      <c r="E56" s="12">
        <f t="shared" si="6"/>
        <v>0.84136677611123023</v>
      </c>
      <c r="F56" s="12">
        <f t="shared" si="7"/>
        <v>0.92496442654353928</v>
      </c>
      <c r="G56" s="12">
        <f t="shared" si="8"/>
        <v>0.99223034106198915</v>
      </c>
      <c r="H56" s="12">
        <f t="shared" si="9"/>
        <v>1</v>
      </c>
    </row>
    <row r="57" spans="1:8">
      <c r="A57">
        <v>2030</v>
      </c>
      <c r="B57" s="12">
        <f t="shared" si="3"/>
        <v>6.3553479303342843E-3</v>
      </c>
      <c r="C57" s="12">
        <f t="shared" si="4"/>
        <v>0.11978849801622035</v>
      </c>
      <c r="D57" s="12">
        <f t="shared" si="5"/>
        <v>0.650430481327541</v>
      </c>
      <c r="E57" s="12">
        <f t="shared" si="6"/>
        <v>0.84555748902417671</v>
      </c>
      <c r="F57" s="12">
        <f t="shared" si="7"/>
        <v>0.92879843878917012</v>
      </c>
      <c r="G57" s="12">
        <f t="shared" si="8"/>
        <v>0.99312405243401181</v>
      </c>
      <c r="H57" s="12">
        <f t="shared" si="9"/>
        <v>1</v>
      </c>
    </row>
    <row r="58" spans="1:8">
      <c r="A58">
        <v>2035</v>
      </c>
      <c r="B58" s="12">
        <f t="shared" si="3"/>
        <v>4.076921818412467E-3</v>
      </c>
      <c r="C58" s="12">
        <f t="shared" si="4"/>
        <v>9.785930377892689E-2</v>
      </c>
      <c r="D58" s="12">
        <f t="shared" si="5"/>
        <v>0.62285477998853533</v>
      </c>
      <c r="E58" s="12">
        <f t="shared" si="6"/>
        <v>0.81387238404535389</v>
      </c>
      <c r="F58" s="12">
        <f t="shared" si="7"/>
        <v>0.91227985212192964</v>
      </c>
      <c r="G58" s="12">
        <f t="shared" si="8"/>
        <v>0.99117536403373685</v>
      </c>
      <c r="H58" s="12">
        <f t="shared" si="9"/>
        <v>1</v>
      </c>
    </row>
    <row r="59" spans="1:8">
      <c r="A59">
        <v>2040</v>
      </c>
      <c r="B59" s="12">
        <f t="shared" si="3"/>
        <v>2.6418529825172599E-3</v>
      </c>
      <c r="C59" s="12">
        <f t="shared" si="4"/>
        <v>7.9480691975751042E-2</v>
      </c>
      <c r="D59" s="12">
        <f t="shared" si="5"/>
        <v>0.59635613801205611</v>
      </c>
      <c r="E59" s="12">
        <f t="shared" si="6"/>
        <v>0.80514926608598059</v>
      </c>
      <c r="F59" s="12">
        <f t="shared" si="7"/>
        <v>0.90483741803595952</v>
      </c>
      <c r="G59" s="12">
        <f t="shared" si="8"/>
        <v>0.99004983374916811</v>
      </c>
      <c r="H59" s="12">
        <f t="shared" si="9"/>
        <v>1</v>
      </c>
    </row>
    <row r="60" spans="1:8">
      <c r="A60">
        <v>2045</v>
      </c>
      <c r="B60" s="12">
        <f t="shared" si="3"/>
        <v>1.775881025557226E-3</v>
      </c>
      <c r="C60" s="12">
        <f t="shared" si="4"/>
        <v>6.4762560815247658E-2</v>
      </c>
      <c r="D60" s="12">
        <f t="shared" si="5"/>
        <v>0.57688008655317358</v>
      </c>
      <c r="E60" s="12">
        <f t="shared" si="6"/>
        <v>0.79631605426952223</v>
      </c>
      <c r="F60" s="12">
        <f t="shared" si="7"/>
        <v>0.90134829648977755</v>
      </c>
      <c r="G60" s="12">
        <f t="shared" si="8"/>
        <v>0.99014914486923733</v>
      </c>
      <c r="H60" s="12">
        <f t="shared" si="9"/>
        <v>1</v>
      </c>
    </row>
    <row r="61" spans="1:8">
      <c r="A61">
        <v>2050</v>
      </c>
      <c r="B61" s="12">
        <f t="shared" si="3"/>
        <v>1.1392182110819761E-3</v>
      </c>
      <c r="C61" s="12">
        <f t="shared" si="4"/>
        <v>5.2906741609385424E-2</v>
      </c>
      <c r="D61" s="12">
        <f t="shared" si="5"/>
        <v>0.55242263347880083</v>
      </c>
      <c r="E61" s="12">
        <f t="shared" si="6"/>
        <v>0.7664761461575732</v>
      </c>
      <c r="F61" s="12">
        <f t="shared" si="7"/>
        <v>0.88531790783802011</v>
      </c>
      <c r="G61" s="12">
        <f t="shared" si="8"/>
        <v>0.98820629377382785</v>
      </c>
      <c r="H61" s="12">
        <f t="shared" si="9"/>
        <v>1</v>
      </c>
    </row>
    <row r="70" spans="1:9">
      <c r="A70" t="s">
        <v>97</v>
      </c>
      <c r="B70" s="8" t="s">
        <v>83</v>
      </c>
      <c r="C70" s="8" t="s">
        <v>49</v>
      </c>
      <c r="D70" s="8" t="s">
        <v>50</v>
      </c>
      <c r="E70" s="8" t="s">
        <v>51</v>
      </c>
      <c r="F70" s="8" t="s">
        <v>52</v>
      </c>
      <c r="G70" s="8" t="s">
        <v>53</v>
      </c>
      <c r="H70" s="8" t="s">
        <v>41</v>
      </c>
    </row>
    <row r="71" spans="1:9">
      <c r="A71">
        <v>1990</v>
      </c>
      <c r="B71" s="9">
        <f>B35</f>
        <v>0.18520819269869962</v>
      </c>
      <c r="C71" s="9">
        <f t="shared" ref="C71:H74" si="10">C35-B35</f>
        <v>0.43218996242976471</v>
      </c>
      <c r="D71" s="9">
        <f t="shared" si="10"/>
        <v>0.27226066014788708</v>
      </c>
      <c r="E71" s="9">
        <f t="shared" si="10"/>
        <v>9.3752719051702016E-2</v>
      </c>
      <c r="F71" s="9">
        <f t="shared" si="10"/>
        <v>1.6588465671946606E-2</v>
      </c>
      <c r="G71" s="9">
        <f t="shared" si="10"/>
        <v>0</v>
      </c>
      <c r="H71" s="9">
        <f t="shared" si="10"/>
        <v>0</v>
      </c>
    </row>
    <row r="72" spans="1:9">
      <c r="A72">
        <v>2000</v>
      </c>
      <c r="B72" s="9">
        <f>B36</f>
        <v>8.1393600518723852E-2</v>
      </c>
      <c r="C72" s="9">
        <f t="shared" si="10"/>
        <v>0.32843034700214607</v>
      </c>
      <c r="D72" s="9">
        <f t="shared" si="10"/>
        <v>0.41703524920990898</v>
      </c>
      <c r="E72" s="9">
        <f t="shared" si="10"/>
        <v>0.12650420997334288</v>
      </c>
      <c r="F72" s="9">
        <f t="shared" si="10"/>
        <v>3.2868719976492211E-2</v>
      </c>
      <c r="G72" s="9">
        <f t="shared" si="10"/>
        <v>1.2868582107104509E-2</v>
      </c>
      <c r="H72" s="9">
        <f t="shared" si="10"/>
        <v>8.9929121228149445E-4</v>
      </c>
    </row>
    <row r="73" spans="1:9">
      <c r="A73">
        <v>2010</v>
      </c>
      <c r="B73" s="9">
        <f>B37</f>
        <v>3.4135648452676984E-2</v>
      </c>
      <c r="C73" s="9">
        <f t="shared" si="10"/>
        <v>0.23860757288370471</v>
      </c>
      <c r="D73" s="9">
        <f t="shared" si="10"/>
        <v>0.48801332487486121</v>
      </c>
      <c r="E73" s="9">
        <f t="shared" si="10"/>
        <v>0.13871154366057725</v>
      </c>
      <c r="F73" s="9">
        <f t="shared" si="10"/>
        <v>5.9585350470157894E-2</v>
      </c>
      <c r="G73" s="9">
        <f t="shared" si="10"/>
        <v>3.709021087930231E-2</v>
      </c>
      <c r="H73" s="9">
        <f t="shared" si="10"/>
        <v>3.8563487787196538E-3</v>
      </c>
      <c r="I73" t="s">
        <v>98</v>
      </c>
    </row>
    <row r="74" spans="1:9">
      <c r="A74">
        <v>2011</v>
      </c>
      <c r="B74" s="13">
        <f>B38</f>
        <v>3.1077390407997875E-2</v>
      </c>
      <c r="C74" s="13">
        <f t="shared" si="10"/>
        <v>0.22992096963256839</v>
      </c>
      <c r="D74" s="13">
        <f t="shared" si="10"/>
        <v>0.49107813101430781</v>
      </c>
      <c r="E74" s="13">
        <f t="shared" si="10"/>
        <v>0.15210281121080182</v>
      </c>
      <c r="F74" s="13">
        <f t="shared" si="10"/>
        <v>5.4690478306808621E-2</v>
      </c>
      <c r="G74" s="13">
        <f t="shared" si="10"/>
        <v>3.6939027092469989E-2</v>
      </c>
      <c r="H74" s="13">
        <f t="shared" si="10"/>
        <v>4.1911923350455016E-3</v>
      </c>
    </row>
    <row r="75" spans="1:9">
      <c r="A75">
        <v>2012</v>
      </c>
      <c r="B75" s="13">
        <f t="shared" ref="B75:B97" si="11">B39</f>
        <v>2.9350120509520662E-2</v>
      </c>
      <c r="C75" s="13">
        <f t="shared" ref="C75:H75" si="12">C39-B39</f>
        <v>0.22121721057951613</v>
      </c>
      <c r="D75" s="13">
        <f t="shared" si="12"/>
        <v>0.50060449549635111</v>
      </c>
      <c r="E75" s="13">
        <f t="shared" si="12"/>
        <v>0.15751104770762314</v>
      </c>
      <c r="F75" s="13">
        <f t="shared" si="12"/>
        <v>5.416145748942458E-2</v>
      </c>
      <c r="G75" s="13">
        <f t="shared" si="12"/>
        <v>3.3861410413686177E-2</v>
      </c>
      <c r="H75" s="13">
        <f t="shared" si="12"/>
        <v>3.2942578038782644E-3</v>
      </c>
    </row>
    <row r="76" spans="1:9">
      <c r="A76">
        <v>2013</v>
      </c>
      <c r="B76" s="13">
        <f t="shared" si="11"/>
        <v>2.645227715457904E-2</v>
      </c>
      <c r="C76" s="13">
        <f t="shared" ref="C76:H76" si="13">C40-B40</f>
        <v>0.21472464268296645</v>
      </c>
      <c r="D76" s="13">
        <f t="shared" si="13"/>
        <v>0.5015388248332735</v>
      </c>
      <c r="E76" s="13">
        <f t="shared" si="13"/>
        <v>0.14602323155347918</v>
      </c>
      <c r="F76" s="13">
        <f t="shared" si="13"/>
        <v>6.4577371963357111E-2</v>
      </c>
      <c r="G76" s="13">
        <f t="shared" si="13"/>
        <v>4.2229796112893681E-2</v>
      </c>
      <c r="H76" s="13">
        <f t="shared" si="13"/>
        <v>4.4538556994510037E-3</v>
      </c>
    </row>
    <row r="77" spans="1:9">
      <c r="A77">
        <v>2014</v>
      </c>
      <c r="B77" s="13">
        <f t="shared" si="11"/>
        <v>2.4082382540735001E-2</v>
      </c>
      <c r="C77" s="13">
        <f t="shared" ref="C77:H77" si="14">C41-B41</f>
        <v>0.20670898323110393</v>
      </c>
      <c r="D77" s="13">
        <f t="shared" si="14"/>
        <v>0.5034501650899067</v>
      </c>
      <c r="E77" s="13">
        <f t="shared" si="14"/>
        <v>0.15915246106220604</v>
      </c>
      <c r="F77" s="13">
        <f t="shared" si="14"/>
        <v>5.9739795153553099E-2</v>
      </c>
      <c r="G77" s="13">
        <f t="shared" si="14"/>
        <v>4.2077714512592457E-2</v>
      </c>
      <c r="H77" s="13">
        <f t="shared" si="14"/>
        <v>4.7884984099028083E-3</v>
      </c>
    </row>
    <row r="78" spans="1:9">
      <c r="A78">
        <v>2015</v>
      </c>
      <c r="B78" s="13">
        <f t="shared" si="11"/>
        <v>2.2743892599973448E-2</v>
      </c>
      <c r="C78" s="13">
        <f t="shared" ref="C78:H78" si="15">C42-B42</f>
        <v>0.19882369330690805</v>
      </c>
      <c r="D78" s="13">
        <f t="shared" si="15"/>
        <v>0.51179073396117902</v>
      </c>
      <c r="E78" s="13">
        <f t="shared" si="15"/>
        <v>0.16448552418293705</v>
      </c>
      <c r="F78" s="13">
        <f t="shared" si="15"/>
        <v>5.924071832825073E-2</v>
      </c>
      <c r="G78" s="13">
        <f t="shared" si="15"/>
        <v>3.9023335742713328E-2</v>
      </c>
      <c r="H78" s="13">
        <f t="shared" si="15"/>
        <v>3.8921018780383454E-3</v>
      </c>
    </row>
    <row r="79" spans="1:9">
      <c r="A79">
        <v>2016</v>
      </c>
      <c r="B79" s="13">
        <f t="shared" si="11"/>
        <v>2.0498305975722296E-2</v>
      </c>
      <c r="C79" s="13">
        <f t="shared" ref="C79:H79" si="16">C43-B43</f>
        <v>0.19276568048496318</v>
      </c>
      <c r="D79" s="13">
        <f t="shared" si="16"/>
        <v>0.51183878147363926</v>
      </c>
      <c r="E79" s="13">
        <f t="shared" si="16"/>
        <v>0.15303507459077614</v>
      </c>
      <c r="F79" s="13">
        <f t="shared" si="16"/>
        <v>6.947573299972476E-2</v>
      </c>
      <c r="G79" s="13">
        <f t="shared" si="16"/>
        <v>4.7335420251614746E-2</v>
      </c>
      <c r="H79" s="13">
        <f t="shared" si="16"/>
        <v>5.0510042235596408E-3</v>
      </c>
    </row>
    <row r="80" spans="1:9">
      <c r="A80">
        <v>2017</v>
      </c>
      <c r="B80" s="13">
        <f t="shared" si="11"/>
        <v>1.8661835541025448E-2</v>
      </c>
      <c r="C80" s="13">
        <f t="shared" ref="C80:H80" si="17">C44-B44</f>
        <v>0.18541858284379492</v>
      </c>
      <c r="D80" s="13">
        <f t="shared" si="17"/>
        <v>0.51274909570627281</v>
      </c>
      <c r="E80" s="13">
        <f t="shared" si="17"/>
        <v>0.16590781776976338</v>
      </c>
      <c r="F80" s="13">
        <f t="shared" si="17"/>
        <v>6.4694774640941755E-2</v>
      </c>
      <c r="G80" s="13">
        <f t="shared" si="17"/>
        <v>4.7182447289592866E-2</v>
      </c>
      <c r="H80" s="13">
        <f t="shared" si="17"/>
        <v>5.3854462086088128E-3</v>
      </c>
    </row>
    <row r="81" spans="1:8">
      <c r="A81">
        <v>2018</v>
      </c>
      <c r="B81" s="13">
        <f t="shared" si="11"/>
        <v>1.762461760357437E-2</v>
      </c>
      <c r="C81" s="13">
        <f t="shared" ref="C81:H81" si="18">C45-B45</f>
        <v>0.17829954741520398</v>
      </c>
      <c r="D81" s="13">
        <f t="shared" si="18"/>
        <v>0.52004308280047895</v>
      </c>
      <c r="E81" s="13">
        <f t="shared" si="18"/>
        <v>0.17116685705475188</v>
      </c>
      <c r="F81" s="13">
        <f t="shared" si="18"/>
        <v>6.4225143249662775E-2</v>
      </c>
      <c r="G81" s="13">
        <f t="shared" si="18"/>
        <v>4.4151164522983621E-2</v>
      </c>
      <c r="H81" s="13">
        <f t="shared" si="18"/>
        <v>4.4895873533443709E-3</v>
      </c>
    </row>
    <row r="82" spans="1:8">
      <c r="A82">
        <v>2019</v>
      </c>
      <c r="B82" s="13">
        <f t="shared" si="11"/>
        <v>1.5884475480841421E-2</v>
      </c>
      <c r="C82" s="13">
        <f t="shared" ref="C82:H82" si="19">C46-B46</f>
        <v>0.17269711827920564</v>
      </c>
      <c r="D82" s="13">
        <f t="shared" si="19"/>
        <v>0.51932587668013963</v>
      </c>
      <c r="E82" s="13">
        <f t="shared" si="19"/>
        <v>0.15975569175246984</v>
      </c>
      <c r="F82" s="13">
        <f t="shared" si="19"/>
        <v>7.4281754860400562E-2</v>
      </c>
      <c r="G82" s="13">
        <f t="shared" si="19"/>
        <v>5.2407288380923789E-2</v>
      </c>
      <c r="H82" s="13">
        <f t="shared" si="19"/>
        <v>5.6477945660190487E-3</v>
      </c>
    </row>
    <row r="83" spans="1:8">
      <c r="A83">
        <v>2020</v>
      </c>
      <c r="B83" s="13">
        <f t="shared" si="11"/>
        <v>1.4461364242977075E-2</v>
      </c>
      <c r="C83" s="13">
        <f t="shared" ref="C83:H83" si="20">C47-B47</f>
        <v>0.16599953397492884</v>
      </c>
      <c r="D83" s="13">
        <f t="shared" si="20"/>
        <v>0.51936951272193421</v>
      </c>
      <c r="E83" s="13">
        <f t="shared" si="20"/>
        <v>0.1723773765590868</v>
      </c>
      <c r="F83" s="13">
        <f t="shared" si="20"/>
        <v>6.9556746085321808E-2</v>
      </c>
      <c r="G83" s="13">
        <f t="shared" si="20"/>
        <v>5.2253430469686557E-2</v>
      </c>
      <c r="H83" s="13">
        <f t="shared" si="20"/>
        <v>5.9820359460647232E-3</v>
      </c>
    </row>
    <row r="84" spans="1:8">
      <c r="A84">
        <v>2021</v>
      </c>
      <c r="B84" s="13">
        <f t="shared" si="11"/>
        <v>1.3657606951265069E-2</v>
      </c>
      <c r="C84" s="13">
        <f t="shared" ref="C84:H84" si="21">C48-B48</f>
        <v>0.15959101279241056</v>
      </c>
      <c r="D84" s="13">
        <f t="shared" si="21"/>
        <v>0.52573997295696495</v>
      </c>
      <c r="E84" s="13">
        <f t="shared" si="21"/>
        <v>0.17756352184045721</v>
      </c>
      <c r="F84" s="13">
        <f t="shared" si="21"/>
        <v>6.9116068362677252E-2</v>
      </c>
      <c r="G84" s="13">
        <f t="shared" si="21"/>
        <v>4.9245102651333861E-2</v>
      </c>
      <c r="H84" s="13">
        <f t="shared" si="21"/>
        <v>5.0867144448910606E-3</v>
      </c>
    </row>
    <row r="85" spans="1:8">
      <c r="A85">
        <v>2022</v>
      </c>
      <c r="B85" s="13">
        <f t="shared" si="11"/>
        <v>1.2309142111562291E-2</v>
      </c>
      <c r="C85" s="13">
        <f t="shared" ref="C85:H85" si="22">C49-B49</f>
        <v>0.1544467086782538</v>
      </c>
      <c r="D85" s="13">
        <f t="shared" si="22"/>
        <v>0.52436409643180792</v>
      </c>
      <c r="E85" s="13">
        <f t="shared" si="22"/>
        <v>0.16619347963327324</v>
      </c>
      <c r="F85" s="13">
        <f t="shared" si="22"/>
        <v>7.899674184513561E-2</v>
      </c>
      <c r="G85" s="13">
        <f t="shared" si="22"/>
        <v>5.7445604358293489E-2</v>
      </c>
      <c r="H85" s="13">
        <f t="shared" si="22"/>
        <v>6.2442269416737028E-3</v>
      </c>
    </row>
    <row r="86" spans="1:8">
      <c r="A86">
        <v>2023</v>
      </c>
      <c r="B86" s="13">
        <f t="shared" si="11"/>
        <v>1.1206349734907394E-2</v>
      </c>
      <c r="C86" s="13">
        <f t="shared" ref="C86:H86" si="23">C50-B50</f>
        <v>0.14836866507227361</v>
      </c>
      <c r="D86" s="13">
        <f t="shared" si="23"/>
        <v>0.52365941464739008</v>
      </c>
      <c r="E86" s="13">
        <f t="shared" si="23"/>
        <v>0.17856941311100827</v>
      </c>
      <c r="F86" s="13">
        <f t="shared" si="23"/>
        <v>7.4327021726039444E-2</v>
      </c>
      <c r="G86" s="13">
        <f t="shared" si="23"/>
        <v>5.7290867871338302E-2</v>
      </c>
      <c r="H86" s="13">
        <f t="shared" si="23"/>
        <v>6.5782678370428505E-3</v>
      </c>
    </row>
    <row r="87" spans="1:8">
      <c r="A87">
        <v>2024</v>
      </c>
      <c r="B87" s="13">
        <f t="shared" si="11"/>
        <v>1.0583504949203244E-2</v>
      </c>
      <c r="C87" s="13">
        <f t="shared" ref="C87:H87" si="24">C51-B51</f>
        <v>0.14261395407894631</v>
      </c>
      <c r="D87" s="13">
        <f t="shared" si="24"/>
        <v>0.52921511530927756</v>
      </c>
      <c r="E87" s="13">
        <f t="shared" si="24"/>
        <v>0.18368377488994259</v>
      </c>
      <c r="F87" s="13">
        <f t="shared" si="24"/>
        <v>7.39148126132253E-2</v>
      </c>
      <c r="G87" s="13">
        <f t="shared" si="24"/>
        <v>5.4305354791760796E-2</v>
      </c>
      <c r="H87" s="13">
        <f t="shared" si="24"/>
        <v>5.6834833676442376E-3</v>
      </c>
    </row>
    <row r="88" spans="1:8">
      <c r="A88">
        <v>2025</v>
      </c>
      <c r="B88" s="13">
        <f t="shared" si="11"/>
        <v>9.5385572979971162E-3</v>
      </c>
      <c r="C88" s="13">
        <f t="shared" ref="C88:H88" si="25">C52-B52</f>
        <v>0.13791758207485139</v>
      </c>
      <c r="D88" s="13">
        <f t="shared" si="25"/>
        <v>0.52727438882826339</v>
      </c>
      <c r="E88" s="13">
        <f t="shared" si="25"/>
        <v>0.17235661793093771</v>
      </c>
      <c r="F88" s="13">
        <f t="shared" si="25"/>
        <v>8.3621981482153718E-2</v>
      </c>
      <c r="G88" s="13">
        <f t="shared" si="25"/>
        <v>6.2450570820557272E-2</v>
      </c>
      <c r="H88" s="13">
        <f t="shared" si="25"/>
        <v>6.8403015652394039E-3</v>
      </c>
    </row>
    <row r="89" spans="1:8">
      <c r="A89">
        <v>2026</v>
      </c>
      <c r="B89" s="13">
        <f t="shared" si="11"/>
        <v>8.683985291501526E-3</v>
      </c>
      <c r="C89" s="13">
        <f t="shared" ref="C89:H89" si="26">C53-B53</f>
        <v>0.13242240175509357</v>
      </c>
      <c r="D89" s="13">
        <f t="shared" si="26"/>
        <v>0.52592562284450117</v>
      </c>
      <c r="E89" s="13">
        <f t="shared" si="26"/>
        <v>0.18449198898366936</v>
      </c>
      <c r="F89" s="13">
        <f t="shared" si="26"/>
        <v>7.9006896936440141E-2</v>
      </c>
      <c r="G89" s="13">
        <f t="shared" si="26"/>
        <v>6.2294962092607653E-2</v>
      </c>
      <c r="H89" s="13">
        <f t="shared" si="26"/>
        <v>7.1741420961866087E-3</v>
      </c>
    </row>
    <row r="90" spans="1:8">
      <c r="A90">
        <v>2027</v>
      </c>
      <c r="B90" s="13">
        <f t="shared" si="11"/>
        <v>8.2013325913903468E-3</v>
      </c>
      <c r="C90" s="13">
        <f t="shared" ref="C90:H90" si="27">C54-B54</f>
        <v>0.12726561362385247</v>
      </c>
      <c r="D90" s="13">
        <f t="shared" si="27"/>
        <v>0.53076269826949418</v>
      </c>
      <c r="E90" s="13">
        <f t="shared" si="27"/>
        <v>0.18953565879981493</v>
      </c>
      <c r="F90" s="13">
        <f t="shared" si="27"/>
        <v>7.8622677996210588E-2</v>
      </c>
      <c r="G90" s="13">
        <f t="shared" si="27"/>
        <v>5.9332124382796891E-2</v>
      </c>
      <c r="H90" s="13">
        <f t="shared" si="27"/>
        <v>6.2798943364406057E-3</v>
      </c>
    </row>
    <row r="91" spans="1:8">
      <c r="A91">
        <v>2028</v>
      </c>
      <c r="B91" s="13">
        <f t="shared" si="11"/>
        <v>7.3915854169650363E-3</v>
      </c>
      <c r="C91" s="13">
        <f t="shared" ref="C91:H91" si="28">C55-B55</f>
        <v>0.12299852045194885</v>
      </c>
      <c r="D91" s="13">
        <f t="shared" si="28"/>
        <v>0.52833966675123767</v>
      </c>
      <c r="E91" s="13">
        <f t="shared" si="28"/>
        <v>0.17825307480186714</v>
      </c>
      <c r="F91" s="13">
        <f t="shared" si="28"/>
        <v>8.8158744735465921E-2</v>
      </c>
      <c r="G91" s="13">
        <f t="shared" si="28"/>
        <v>6.7422389191212462E-2</v>
      </c>
      <c r="H91" s="13">
        <f t="shared" si="28"/>
        <v>7.4360186513029447E-3</v>
      </c>
    </row>
    <row r="92" spans="1:8">
      <c r="A92">
        <v>2029</v>
      </c>
      <c r="B92" s="13">
        <f t="shared" si="11"/>
        <v>6.7293634704358998E-3</v>
      </c>
      <c r="C92" s="13">
        <f t="shared" ref="C92:H92" si="29">C56-B56</f>
        <v>0.11804588715011105</v>
      </c>
      <c r="D92" s="13">
        <f t="shared" si="29"/>
        <v>0.52643856858722671</v>
      </c>
      <c r="E92" s="13">
        <f t="shared" si="29"/>
        <v>0.19015295690345657</v>
      </c>
      <c r="F92" s="13">
        <f t="shared" si="29"/>
        <v>8.3597650432309045E-2</v>
      </c>
      <c r="G92" s="13">
        <f t="shared" si="29"/>
        <v>6.7265914518449876E-2</v>
      </c>
      <c r="H92" s="13">
        <f t="shared" si="29"/>
        <v>7.7696589380108483E-3</v>
      </c>
    </row>
    <row r="93" spans="1:8">
      <c r="A93">
        <v>2030</v>
      </c>
      <c r="B93" s="13">
        <f t="shared" si="11"/>
        <v>6.3553479303342843E-3</v>
      </c>
      <c r="C93" s="13">
        <f t="shared" ref="C93:H93" si="30">C57-B57</f>
        <v>0.11343315008588607</v>
      </c>
      <c r="D93" s="13">
        <f t="shared" si="30"/>
        <v>0.53064198331132062</v>
      </c>
      <c r="E93" s="13">
        <f t="shared" si="30"/>
        <v>0.19512700769663571</v>
      </c>
      <c r="F93" s="13">
        <f t="shared" si="30"/>
        <v>8.324094976499341E-2</v>
      </c>
      <c r="G93" s="13">
        <f t="shared" si="30"/>
        <v>6.4325613644841684E-2</v>
      </c>
      <c r="H93" s="13">
        <f t="shared" si="30"/>
        <v>6.8759475659881941E-3</v>
      </c>
    </row>
    <row r="94" spans="1:8">
      <c r="A94">
        <v>2035</v>
      </c>
      <c r="B94" s="13">
        <f t="shared" si="11"/>
        <v>4.076921818412467E-3</v>
      </c>
      <c r="C94" s="13">
        <f t="shared" ref="C94:H94" si="31">C58-B58</f>
        <v>9.3782381960514416E-2</v>
      </c>
      <c r="D94" s="13">
        <f t="shared" si="31"/>
        <v>0.5249954762096084</v>
      </c>
      <c r="E94" s="13">
        <f t="shared" si="31"/>
        <v>0.19101760405681856</v>
      </c>
      <c r="F94" s="13">
        <f t="shared" si="31"/>
        <v>9.8407468076575744E-2</v>
      </c>
      <c r="G94" s="13">
        <f t="shared" si="31"/>
        <v>7.8895511911807215E-2</v>
      </c>
      <c r="H94" s="13">
        <f t="shared" si="31"/>
        <v>8.8246359662631502E-3</v>
      </c>
    </row>
    <row r="95" spans="1:8">
      <c r="A95">
        <v>2040</v>
      </c>
      <c r="B95" s="13">
        <f t="shared" si="11"/>
        <v>2.6418529825172599E-3</v>
      </c>
      <c r="C95" s="13">
        <f t="shared" ref="C95:H95" si="32">C59-B59</f>
        <v>7.683883899323378E-2</v>
      </c>
      <c r="D95" s="13">
        <f t="shared" si="32"/>
        <v>0.51687544603630509</v>
      </c>
      <c r="E95" s="13">
        <f t="shared" si="32"/>
        <v>0.20879312807392447</v>
      </c>
      <c r="F95" s="13">
        <f t="shared" si="32"/>
        <v>9.9688151949978931E-2</v>
      </c>
      <c r="G95" s="13">
        <f t="shared" si="32"/>
        <v>8.5212415713208589E-2</v>
      </c>
      <c r="H95" s="13">
        <f t="shared" si="32"/>
        <v>9.9501662508318933E-3</v>
      </c>
    </row>
    <row r="96" spans="1:8">
      <c r="A96">
        <v>2045</v>
      </c>
      <c r="B96" s="13">
        <f t="shared" si="11"/>
        <v>1.775881025557226E-3</v>
      </c>
      <c r="C96" s="13">
        <f t="shared" ref="C96:H96" si="33">C60-B60</f>
        <v>6.2986679789690428E-2</v>
      </c>
      <c r="D96" s="13">
        <f t="shared" si="33"/>
        <v>0.5121175257379259</v>
      </c>
      <c r="E96" s="13">
        <f t="shared" si="33"/>
        <v>0.21943596771634866</v>
      </c>
      <c r="F96" s="13">
        <f t="shared" si="33"/>
        <v>0.10503224222025531</v>
      </c>
      <c r="G96" s="13">
        <f t="shared" si="33"/>
        <v>8.8800848379459785E-2</v>
      </c>
      <c r="H96" s="13">
        <f t="shared" si="33"/>
        <v>9.8508551307626702E-3</v>
      </c>
    </row>
    <row r="97" spans="1:8">
      <c r="A97">
        <v>2050</v>
      </c>
      <c r="B97" s="13">
        <f t="shared" si="11"/>
        <v>1.1392182110819761E-3</v>
      </c>
      <c r="C97" s="13">
        <f t="shared" ref="C97:H97" si="34">C61-B61</f>
        <v>5.1767523398303449E-2</v>
      </c>
      <c r="D97" s="13">
        <f t="shared" si="34"/>
        <v>0.49951589186941542</v>
      </c>
      <c r="E97" s="13">
        <f t="shared" si="34"/>
        <v>0.21405351267877237</v>
      </c>
      <c r="F97" s="13">
        <f t="shared" si="34"/>
        <v>0.11884176168044691</v>
      </c>
      <c r="G97" s="13">
        <f t="shared" si="34"/>
        <v>0.10288838593580774</v>
      </c>
      <c r="H97" s="13">
        <f t="shared" si="34"/>
        <v>1.1793706226172151E-2</v>
      </c>
    </row>
  </sheetData>
  <sortState ref="A22:C24">
    <sortCondition ref="A22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3"/>
  <sheetViews>
    <sheetView topLeftCell="A66" workbookViewId="0">
      <selection activeCell="E65" sqref="E65"/>
    </sheetView>
  </sheetViews>
  <sheetFormatPr defaultRowHeight="13.5"/>
  <cols>
    <col min="1" max="1" width="27.75" bestFit="1" customWidth="1"/>
    <col min="10" max="10" width="12.75" bestFit="1" customWidth="1"/>
    <col min="17" max="17" width="19.375" bestFit="1" customWidth="1"/>
    <col min="23" max="23" width="12.75" bestFit="1" customWidth="1"/>
  </cols>
  <sheetData>
    <row r="1" spans="1:15">
      <c r="A1" t="s">
        <v>101</v>
      </c>
      <c r="B1" t="s">
        <v>102</v>
      </c>
      <c r="C1" t="s">
        <v>0</v>
      </c>
      <c r="D1" t="s">
        <v>1</v>
      </c>
      <c r="E1" t="s">
        <v>2</v>
      </c>
      <c r="F1" t="s">
        <v>3</v>
      </c>
      <c r="G1" t="s">
        <v>16</v>
      </c>
      <c r="H1" t="s">
        <v>32</v>
      </c>
      <c r="I1" t="s">
        <v>17</v>
      </c>
      <c r="J1" t="s">
        <v>18</v>
      </c>
      <c r="K1" t="s">
        <v>103</v>
      </c>
      <c r="L1" t="s">
        <v>4</v>
      </c>
      <c r="M1" t="s">
        <v>5</v>
      </c>
      <c r="N1" t="s">
        <v>6</v>
      </c>
      <c r="O1" t="s">
        <v>7</v>
      </c>
    </row>
    <row r="2" spans="1:15">
      <c r="A2" t="s">
        <v>115</v>
      </c>
      <c r="B2">
        <v>19100.983</v>
      </c>
      <c r="C2">
        <v>3856.28325614</v>
      </c>
      <c r="D2">
        <v>398.00392144900002</v>
      </c>
      <c r="E2">
        <v>159.20153245500001</v>
      </c>
      <c r="F2">
        <v>194.677974369</v>
      </c>
      <c r="G2">
        <v>3417.437326409</v>
      </c>
      <c r="H2">
        <v>97.403596623999988</v>
      </c>
      <c r="I2">
        <v>1482.5515612059999</v>
      </c>
      <c r="J2">
        <v>335.40147547800007</v>
      </c>
      <c r="K2">
        <v>23.776542274999997</v>
      </c>
      <c r="L2">
        <v>35.400142608000003</v>
      </c>
      <c r="M2">
        <v>1518.4489065299999</v>
      </c>
      <c r="N2">
        <v>813.72990659200002</v>
      </c>
      <c r="O2">
        <v>6768.5766135650001</v>
      </c>
    </row>
    <row r="4" spans="1:15">
      <c r="C4" t="s">
        <v>104</v>
      </c>
      <c r="D4" t="s">
        <v>105</v>
      </c>
      <c r="E4" t="s">
        <v>106</v>
      </c>
      <c r="F4" t="s">
        <v>107</v>
      </c>
      <c r="G4" t="s">
        <v>108</v>
      </c>
      <c r="H4" t="s">
        <v>109</v>
      </c>
      <c r="I4" t="s">
        <v>110</v>
      </c>
    </row>
    <row r="5" spans="1:15">
      <c r="B5" t="s">
        <v>116</v>
      </c>
      <c r="C5">
        <v>3.4135648452676984E-2</v>
      </c>
      <c r="D5">
        <v>0.23860757288370471</v>
      </c>
      <c r="E5">
        <v>0.48801332487486121</v>
      </c>
      <c r="F5">
        <v>0.13871154366057725</v>
      </c>
      <c r="G5">
        <v>5.9585350470157894E-2</v>
      </c>
      <c r="H5">
        <v>3.709021087930231E-2</v>
      </c>
      <c r="I5">
        <v>3.8563487787196538E-3</v>
      </c>
      <c r="J5">
        <f>SUM(C5:I5)</f>
        <v>1</v>
      </c>
    </row>
    <row r="6" spans="1:15">
      <c r="B6" t="s">
        <v>117</v>
      </c>
      <c r="C6">
        <f>$B$2*C5</f>
        <v>652.02444078855933</v>
      </c>
      <c r="D6">
        <f t="shared" ref="D6:I6" si="0">$B$2*D5</f>
        <v>4557.6391933229042</v>
      </c>
      <c r="E6">
        <f t="shared" si="0"/>
        <v>9321.5342222082018</v>
      </c>
      <c r="F6">
        <f t="shared" si="0"/>
        <v>2649.526837364444</v>
      </c>
      <c r="G6">
        <f t="shared" si="0"/>
        <v>1138.1387663795279</v>
      </c>
      <c r="H6">
        <f t="shared" si="0"/>
        <v>708.45948747196849</v>
      </c>
      <c r="I6">
        <f t="shared" si="0"/>
        <v>73.660052464394866</v>
      </c>
      <c r="J6">
        <f>SUM(C6:I6)</f>
        <v>19100.983</v>
      </c>
    </row>
    <row r="8" spans="1:15">
      <c r="A8" t="s">
        <v>113</v>
      </c>
      <c r="C8" t="s">
        <v>104</v>
      </c>
      <c r="D8" t="s">
        <v>105</v>
      </c>
      <c r="E8" t="s">
        <v>106</v>
      </c>
      <c r="F8" t="s">
        <v>107</v>
      </c>
      <c r="G8" t="s">
        <v>108</v>
      </c>
      <c r="H8" t="s">
        <v>109</v>
      </c>
      <c r="I8" t="s">
        <v>110</v>
      </c>
      <c r="J8" t="s">
        <v>98</v>
      </c>
      <c r="L8" t="s">
        <v>138</v>
      </c>
    </row>
    <row r="9" spans="1:15">
      <c r="A9" t="s">
        <v>114</v>
      </c>
      <c r="B9" t="s">
        <v>0</v>
      </c>
      <c r="C9">
        <v>2166108</v>
      </c>
      <c r="D9">
        <v>12860682</v>
      </c>
      <c r="E9">
        <v>17343271</v>
      </c>
      <c r="F9">
        <v>2007314</v>
      </c>
      <c r="G9">
        <v>171095</v>
      </c>
      <c r="H9">
        <v>32870</v>
      </c>
      <c r="I9">
        <v>2879</v>
      </c>
      <c r="J9">
        <v>34584219</v>
      </c>
      <c r="L9">
        <v>3856.28325614</v>
      </c>
    </row>
    <row r="10" spans="1:15">
      <c r="B10" t="s">
        <v>1</v>
      </c>
      <c r="C10">
        <v>2935</v>
      </c>
      <c r="D10">
        <v>62587</v>
      </c>
      <c r="E10">
        <v>262245</v>
      </c>
      <c r="F10">
        <v>97445</v>
      </c>
      <c r="G10">
        <v>34411</v>
      </c>
      <c r="H10">
        <v>12081</v>
      </c>
      <c r="I10">
        <v>480</v>
      </c>
      <c r="J10">
        <v>472184</v>
      </c>
      <c r="L10">
        <v>398.00392144900002</v>
      </c>
    </row>
    <row r="11" spans="1:15">
      <c r="B11" t="s">
        <v>2</v>
      </c>
      <c r="C11">
        <v>153</v>
      </c>
      <c r="D11">
        <v>2719</v>
      </c>
      <c r="E11">
        <v>20595</v>
      </c>
      <c r="F11">
        <v>42842</v>
      </c>
      <c r="G11">
        <v>21792</v>
      </c>
      <c r="H11">
        <v>15690</v>
      </c>
      <c r="I11">
        <v>1449</v>
      </c>
      <c r="J11">
        <v>105240</v>
      </c>
      <c r="L11">
        <v>159.20153245500001</v>
      </c>
    </row>
    <row r="12" spans="1:15">
      <c r="B12" t="s">
        <v>3</v>
      </c>
      <c r="C12">
        <v>2328</v>
      </c>
      <c r="D12">
        <v>40700</v>
      </c>
      <c r="E12">
        <v>123009</v>
      </c>
      <c r="F12">
        <v>45699</v>
      </c>
      <c r="G12">
        <v>14137</v>
      </c>
      <c r="H12">
        <v>5660</v>
      </c>
      <c r="I12">
        <v>393</v>
      </c>
      <c r="J12">
        <v>231926</v>
      </c>
      <c r="L12">
        <v>194.677974369</v>
      </c>
    </row>
    <row r="13" spans="1:15">
      <c r="B13" t="s">
        <v>16</v>
      </c>
      <c r="C13">
        <v>68802</v>
      </c>
      <c r="D13">
        <v>1192132</v>
      </c>
      <c r="E13">
        <v>5233430</v>
      </c>
      <c r="F13">
        <v>1767558</v>
      </c>
      <c r="G13">
        <v>540354</v>
      </c>
      <c r="H13">
        <v>267425</v>
      </c>
      <c r="I13">
        <v>26241</v>
      </c>
      <c r="J13">
        <v>9095942</v>
      </c>
      <c r="L13">
        <v>3417.437326409</v>
      </c>
    </row>
    <row r="14" spans="1:15">
      <c r="B14" t="s">
        <v>32</v>
      </c>
      <c r="C14">
        <v>168</v>
      </c>
      <c r="D14">
        <v>3345</v>
      </c>
      <c r="E14">
        <v>27408</v>
      </c>
      <c r="F14">
        <v>27216</v>
      </c>
      <c r="G14">
        <v>15604</v>
      </c>
      <c r="H14">
        <v>9099</v>
      </c>
      <c r="I14">
        <v>749</v>
      </c>
      <c r="J14">
        <v>83589</v>
      </c>
      <c r="L14">
        <v>97.403596623999988</v>
      </c>
    </row>
    <row r="15" spans="1:15">
      <c r="B15" t="s">
        <v>17</v>
      </c>
      <c r="C15">
        <v>21142</v>
      </c>
      <c r="D15">
        <v>386437</v>
      </c>
      <c r="E15">
        <v>1523728</v>
      </c>
      <c r="F15">
        <v>623749</v>
      </c>
      <c r="G15">
        <v>219141</v>
      </c>
      <c r="H15">
        <v>97627</v>
      </c>
      <c r="I15">
        <v>7885</v>
      </c>
      <c r="J15">
        <v>2879709</v>
      </c>
      <c r="L15">
        <v>1482.5515612059999</v>
      </c>
    </row>
    <row r="16" spans="1:15">
      <c r="B16" t="s">
        <v>18</v>
      </c>
      <c r="C16">
        <v>647</v>
      </c>
      <c r="D16">
        <v>13956</v>
      </c>
      <c r="E16">
        <v>101703</v>
      </c>
      <c r="F16">
        <v>123020</v>
      </c>
      <c r="G16">
        <v>85807</v>
      </c>
      <c r="H16">
        <v>45449</v>
      </c>
      <c r="I16">
        <v>3189</v>
      </c>
      <c r="J16">
        <v>373771</v>
      </c>
      <c r="L16">
        <v>335.40147547800007</v>
      </c>
    </row>
    <row r="17" spans="1:42">
      <c r="B17" t="s">
        <v>111</v>
      </c>
      <c r="C17">
        <v>132</v>
      </c>
      <c r="D17">
        <v>2608</v>
      </c>
      <c r="E17">
        <v>15341</v>
      </c>
      <c r="F17">
        <v>15035</v>
      </c>
      <c r="G17">
        <v>8617</v>
      </c>
      <c r="H17">
        <v>4692</v>
      </c>
      <c r="I17">
        <v>289</v>
      </c>
      <c r="J17">
        <v>46714</v>
      </c>
      <c r="L17">
        <v>23.776542274999997</v>
      </c>
    </row>
    <row r="18" spans="1:42">
      <c r="B18" t="s">
        <v>4</v>
      </c>
      <c r="C18">
        <v>180</v>
      </c>
      <c r="D18">
        <v>4112</v>
      </c>
      <c r="E18">
        <v>23345</v>
      </c>
      <c r="F18">
        <v>26024</v>
      </c>
      <c r="G18">
        <v>14776</v>
      </c>
      <c r="H18">
        <v>6733</v>
      </c>
      <c r="I18">
        <v>336</v>
      </c>
      <c r="J18">
        <v>75506</v>
      </c>
      <c r="L18">
        <v>35.400142608000003</v>
      </c>
    </row>
    <row r="19" spans="1:42">
      <c r="B19" t="s">
        <v>5</v>
      </c>
      <c r="C19">
        <v>43553</v>
      </c>
      <c r="D19">
        <v>781974</v>
      </c>
      <c r="E19">
        <v>2371551</v>
      </c>
      <c r="F19">
        <v>489395</v>
      </c>
      <c r="G19">
        <v>151698</v>
      </c>
      <c r="H19">
        <v>77478</v>
      </c>
      <c r="I19">
        <v>4213</v>
      </c>
      <c r="J19">
        <v>3919862</v>
      </c>
      <c r="L19">
        <v>1518.4489065299999</v>
      </c>
    </row>
    <row r="20" spans="1:42">
      <c r="B20" t="s">
        <v>6</v>
      </c>
      <c r="C20">
        <v>12981</v>
      </c>
      <c r="D20">
        <v>255128</v>
      </c>
      <c r="E20">
        <v>1388087</v>
      </c>
      <c r="F20">
        <v>613659</v>
      </c>
      <c r="G20">
        <v>188842</v>
      </c>
      <c r="H20">
        <v>81679</v>
      </c>
      <c r="I20">
        <v>4328</v>
      </c>
      <c r="J20">
        <v>2544704</v>
      </c>
      <c r="L20">
        <v>813.72990659200002</v>
      </c>
    </row>
    <row r="21" spans="1:42">
      <c r="B21" t="s">
        <v>7</v>
      </c>
      <c r="C21">
        <v>123208</v>
      </c>
      <c r="D21">
        <v>1465512</v>
      </c>
      <c r="E21">
        <v>6482659</v>
      </c>
      <c r="F21">
        <v>4045576</v>
      </c>
      <c r="G21">
        <v>2796938</v>
      </c>
      <c r="H21">
        <v>1997247</v>
      </c>
      <c r="I21">
        <v>223483</v>
      </c>
      <c r="J21">
        <v>17134623</v>
      </c>
      <c r="L21">
        <v>6768.5766135650001</v>
      </c>
    </row>
    <row r="22" spans="1:42">
      <c r="B22" t="s">
        <v>112</v>
      </c>
      <c r="C22">
        <f>SUM(C9:C21)</f>
        <v>2442337</v>
      </c>
      <c r="D22">
        <f t="shared" ref="D22:I22" si="1">SUM(D9:D21)</f>
        <v>17071892</v>
      </c>
      <c r="E22">
        <f t="shared" si="1"/>
        <v>34916372</v>
      </c>
      <c r="F22">
        <f t="shared" si="1"/>
        <v>9924532</v>
      </c>
      <c r="G22">
        <f t="shared" si="1"/>
        <v>4263212</v>
      </c>
      <c r="H22">
        <f t="shared" si="1"/>
        <v>2653730</v>
      </c>
      <c r="I22">
        <f t="shared" si="1"/>
        <v>275914</v>
      </c>
      <c r="J22">
        <f>SUM(J9:J21)</f>
        <v>71547989</v>
      </c>
      <c r="L22">
        <v>19100.983</v>
      </c>
    </row>
    <row r="26" spans="1:42">
      <c r="C26">
        <v>652.02444078855933</v>
      </c>
      <c r="D26">
        <v>4557.6391933229042</v>
      </c>
      <c r="E26">
        <v>9321.5342222082018</v>
      </c>
      <c r="F26">
        <v>2649.526837364444</v>
      </c>
      <c r="G26">
        <v>1138.1387663795279</v>
      </c>
      <c r="H26">
        <v>708.45948747196849</v>
      </c>
      <c r="I26">
        <v>73.660052464394866</v>
      </c>
    </row>
    <row r="27" spans="1:42">
      <c r="B27" s="15" t="s">
        <v>118</v>
      </c>
      <c r="C27" s="15">
        <f t="shared" ref="C27:I27" si="2">B49</f>
        <v>1</v>
      </c>
      <c r="D27" s="15">
        <f t="shared" si="2"/>
        <v>2.0819517526089983</v>
      </c>
      <c r="E27" s="15">
        <f t="shared" si="2"/>
        <v>3.0040419379842649</v>
      </c>
      <c r="F27" s="15">
        <f t="shared" si="2"/>
        <v>4.3345231001916797</v>
      </c>
      <c r="G27" s="15">
        <f t="shared" si="2"/>
        <v>6.2542703776972717</v>
      </c>
      <c r="H27" s="15">
        <f t="shared" si="2"/>
        <v>7.0673255267979167</v>
      </c>
      <c r="I27" s="15">
        <f t="shared" si="2"/>
        <v>10.19742280064013</v>
      </c>
      <c r="O27" s="15" t="s">
        <v>140</v>
      </c>
      <c r="Y27" s="15" t="s">
        <v>141</v>
      </c>
    </row>
    <row r="28" spans="1:42">
      <c r="A28" t="s">
        <v>139</v>
      </c>
      <c r="C28" t="s">
        <v>104</v>
      </c>
      <c r="D28" t="s">
        <v>105</v>
      </c>
      <c r="E28" t="s">
        <v>106</v>
      </c>
      <c r="F28" t="s">
        <v>107</v>
      </c>
      <c r="G28" t="s">
        <v>108</v>
      </c>
      <c r="H28" t="s">
        <v>109</v>
      </c>
      <c r="I28" t="s">
        <v>110</v>
      </c>
      <c r="J28" t="s">
        <v>98</v>
      </c>
      <c r="L28" t="s">
        <v>138</v>
      </c>
      <c r="O28" t="s">
        <v>104</v>
      </c>
      <c r="P28" t="s">
        <v>105</v>
      </c>
      <c r="Q28" t="s">
        <v>106</v>
      </c>
      <c r="R28" t="s">
        <v>107</v>
      </c>
      <c r="S28" t="s">
        <v>108</v>
      </c>
      <c r="T28" t="s">
        <v>109</v>
      </c>
      <c r="U28" t="s">
        <v>110</v>
      </c>
      <c r="Y28" t="s">
        <v>104</v>
      </c>
      <c r="Z28" t="s">
        <v>105</v>
      </c>
      <c r="AA28" t="s">
        <v>106</v>
      </c>
      <c r="AB28" t="s">
        <v>107</v>
      </c>
      <c r="AC28" t="s">
        <v>108</v>
      </c>
      <c r="AD28" t="s">
        <v>109</v>
      </c>
      <c r="AE28" t="s">
        <v>110</v>
      </c>
      <c r="AH28" s="1"/>
      <c r="AI28" s="17" t="s">
        <v>146</v>
      </c>
      <c r="AJ28" s="17" t="s">
        <v>147</v>
      </c>
      <c r="AK28" s="17" t="s">
        <v>148</v>
      </c>
      <c r="AL28" s="17" t="s">
        <v>149</v>
      </c>
      <c r="AM28" s="17" t="s">
        <v>150</v>
      </c>
      <c r="AN28" s="17" t="s">
        <v>151</v>
      </c>
      <c r="AO28" s="17" t="s">
        <v>152</v>
      </c>
    </row>
    <row r="29" spans="1:42">
      <c r="B29" t="s">
        <v>0</v>
      </c>
      <c r="C29">
        <f t="shared" ref="C29:I42" si="3">C$27*C9</f>
        <v>2166108</v>
      </c>
      <c r="D29">
        <f t="shared" si="3"/>
        <v>26775319.429646999</v>
      </c>
      <c r="E29">
        <f t="shared" si="3"/>
        <v>52099913.425826296</v>
      </c>
      <c r="F29">
        <f t="shared" si="3"/>
        <v>8700748.9023381621</v>
      </c>
      <c r="G29">
        <f t="shared" si="3"/>
        <v>1070074.3902721147</v>
      </c>
      <c r="H29">
        <f t="shared" si="3"/>
        <v>232302.99006584752</v>
      </c>
      <c r="I29">
        <f t="shared" si="3"/>
        <v>29358.380243042935</v>
      </c>
      <c r="J29">
        <f>SUM(C29:I29)</f>
        <v>91073825.518392459</v>
      </c>
      <c r="L29">
        <v>3856.28325614</v>
      </c>
      <c r="N29" t="s">
        <v>0</v>
      </c>
      <c r="O29">
        <f>C29/$J29</f>
        <v>2.3784089310737826E-2</v>
      </c>
      <c r="P29">
        <f t="shared" ref="P29:U29" si="4">D29/$J29</f>
        <v>0.29399576966534358</v>
      </c>
      <c r="Q29">
        <f t="shared" si="4"/>
        <v>0.57206242440430555</v>
      </c>
      <c r="R29">
        <f t="shared" si="4"/>
        <v>9.5535120577328075E-2</v>
      </c>
      <c r="S29">
        <f t="shared" si="4"/>
        <v>1.1749527201490091E-2</v>
      </c>
      <c r="T29">
        <f t="shared" si="4"/>
        <v>2.5507107969120466E-3</v>
      </c>
      <c r="U29">
        <f t="shared" si="4"/>
        <v>3.2235804388291539E-4</v>
      </c>
      <c r="V29">
        <f>SUM(O29:U29)</f>
        <v>1</v>
      </c>
      <c r="X29" t="s">
        <v>0</v>
      </c>
      <c r="Y29">
        <f>$L29*O29</f>
        <v>91.718185371536634</v>
      </c>
      <c r="Z29">
        <f t="shared" ref="Z29:AE29" si="5">$L29*P29</f>
        <v>1133.7309639364566</v>
      </c>
      <c r="AA29">
        <f t="shared" si="5"/>
        <v>2206.0347486971782</v>
      </c>
      <c r="AB29">
        <f t="shared" si="5"/>
        <v>368.41048585566625</v>
      </c>
      <c r="AC29">
        <f t="shared" si="5"/>
        <v>45.309505014667714</v>
      </c>
      <c r="AD29">
        <f t="shared" si="5"/>
        <v>9.8362633373874413</v>
      </c>
      <c r="AE29">
        <f t="shared" si="5"/>
        <v>1.24310392710773</v>
      </c>
      <c r="AF29">
        <f>SUM(Y29:AE29)</f>
        <v>3856.283256140001</v>
      </c>
      <c r="AH29" s="17" t="s">
        <v>0</v>
      </c>
      <c r="AI29" s="1">
        <v>21.255011087840536</v>
      </c>
      <c r="AJ29" s="1">
        <v>598.82467522866818</v>
      </c>
      <c r="AK29" s="1">
        <v>1932.2916413612493</v>
      </c>
      <c r="AL29" s="1">
        <v>752.96929010075053</v>
      </c>
      <c r="AM29" s="1">
        <v>264.88854220223914</v>
      </c>
      <c r="AN29" s="1">
        <v>274.98846868290963</v>
      </c>
      <c r="AO29" s="1">
        <v>11.065627476342897</v>
      </c>
      <c r="AP29">
        <f>SUM(AI29:AO29)</f>
        <v>3856.28325614</v>
      </c>
    </row>
    <row r="30" spans="1:42">
      <c r="B30" t="s">
        <v>1</v>
      </c>
      <c r="C30">
        <f t="shared" si="3"/>
        <v>2935</v>
      </c>
      <c r="D30">
        <f t="shared" si="3"/>
        <v>130303.11434053938</v>
      </c>
      <c r="E30">
        <f t="shared" si="3"/>
        <v>787794.97802668356</v>
      </c>
      <c r="F30">
        <f t="shared" si="3"/>
        <v>422377.60349817824</v>
      </c>
      <c r="G30">
        <f t="shared" si="3"/>
        <v>215215.69796694082</v>
      </c>
      <c r="H30">
        <f t="shared" si="3"/>
        <v>85380.359689245626</v>
      </c>
      <c r="I30">
        <f t="shared" si="3"/>
        <v>4894.7629443072619</v>
      </c>
      <c r="J30">
        <f t="shared" ref="J30:J41" si="6">SUM(C30:I30)</f>
        <v>1648901.5164658951</v>
      </c>
      <c r="L30">
        <v>398.00392144900002</v>
      </c>
      <c r="N30" t="s">
        <v>1</v>
      </c>
      <c r="O30">
        <f t="shared" ref="O30:O41" si="7">C30/$J30</f>
        <v>1.7799728914620753E-3</v>
      </c>
      <c r="P30">
        <f t="shared" ref="P30:P41" si="8">D30/$J30</f>
        <v>7.9024194616437241E-2</v>
      </c>
      <c r="Q30">
        <f t="shared" ref="Q30:Q41" si="9">E30/$J30</f>
        <v>0.47776957578107598</v>
      </c>
      <c r="R30">
        <f t="shared" ref="R30:R41" si="10">F30/$J30</f>
        <v>0.25615696224445461</v>
      </c>
      <c r="S30">
        <f t="shared" ref="S30:S41" si="11">G30/$J30</f>
        <v>0.13052065015272379</v>
      </c>
      <c r="T30">
        <f t="shared" ref="T30:T41" si="12">H30/$J30</f>
        <v>5.17801450460438E-2</v>
      </c>
      <c r="U30">
        <f t="shared" ref="U30:U41" si="13">I30/$J30</f>
        <v>2.9684992678023913E-3</v>
      </c>
      <c r="V30">
        <f t="shared" ref="V30:V41" si="14">SUM(O30:U30)</f>
        <v>0.99999999999999989</v>
      </c>
      <c r="X30" t="s">
        <v>1</v>
      </c>
      <c r="Y30">
        <f t="shared" ref="Y30:Y41" si="15">$L30*O30</f>
        <v>0.70843619087482124</v>
      </c>
      <c r="Z30">
        <f t="shared" ref="Z30:Z41" si="16">$L30*P30</f>
        <v>31.451939346690978</v>
      </c>
      <c r="AA30">
        <f t="shared" ref="AA30:AA41" si="17">$L30*Q30</f>
        <v>190.15416470989342</v>
      </c>
      <c r="AB30">
        <f t="shared" ref="AB30:AB41" si="18">$L30*R30</f>
        <v>101.95147547975638</v>
      </c>
      <c r="AC30">
        <f t="shared" ref="AC30:AC41" si="19">$L30*S30</f>
        <v>51.947730590857091</v>
      </c>
      <c r="AD30">
        <f t="shared" ref="AD30:AD41" si="20">$L30*T30</f>
        <v>20.608700781523446</v>
      </c>
      <c r="AE30">
        <f t="shared" ref="AE30:AE41" si="21">$L30*U30</f>
        <v>1.1814743494038369</v>
      </c>
      <c r="AF30">
        <f t="shared" ref="AF30:AF41" si="22">SUM(Y30:AE30)</f>
        <v>398.00392144899996</v>
      </c>
      <c r="AH30" s="17" t="s">
        <v>1</v>
      </c>
      <c r="AI30" s="1">
        <v>16.589796515580836</v>
      </c>
      <c r="AJ30" s="1">
        <v>91.673797520425481</v>
      </c>
      <c r="AK30" s="1">
        <v>52.457714833118573</v>
      </c>
      <c r="AL30" s="1">
        <v>85.213598199982982</v>
      </c>
      <c r="AM30" s="1">
        <v>68.5882024860244</v>
      </c>
      <c r="AN30" s="1">
        <v>59.755798398522266</v>
      </c>
      <c r="AO30" s="1">
        <v>23.725013495345465</v>
      </c>
      <c r="AP30">
        <f t="shared" ref="AP30:AP41" si="23">SUM(AI30:AO30)</f>
        <v>398.00392144899996</v>
      </c>
    </row>
    <row r="31" spans="1:42">
      <c r="B31" t="s">
        <v>2</v>
      </c>
      <c r="C31">
        <f t="shared" si="3"/>
        <v>153</v>
      </c>
      <c r="D31">
        <f t="shared" si="3"/>
        <v>5660.8268153438667</v>
      </c>
      <c r="E31">
        <f t="shared" si="3"/>
        <v>61868.243712785938</v>
      </c>
      <c r="F31">
        <f t="shared" si="3"/>
        <v>185699.63865841195</v>
      </c>
      <c r="G31">
        <f t="shared" si="3"/>
        <v>136293.06007077894</v>
      </c>
      <c r="H31">
        <f t="shared" si="3"/>
        <v>110886.33751545931</v>
      </c>
      <c r="I31">
        <f t="shared" si="3"/>
        <v>14776.065638127548</v>
      </c>
      <c r="J31">
        <f t="shared" si="6"/>
        <v>515337.17241090751</v>
      </c>
      <c r="L31">
        <v>159.20153245500001</v>
      </c>
      <c r="N31" t="s">
        <v>2</v>
      </c>
      <c r="O31">
        <f t="shared" si="7"/>
        <v>2.9689300169094817E-4</v>
      </c>
      <c r="P31">
        <f t="shared" si="8"/>
        <v>1.0984705001699681E-2</v>
      </c>
      <c r="Q31">
        <f t="shared" si="9"/>
        <v>0.12005391232180489</v>
      </c>
      <c r="R31">
        <f t="shared" si="10"/>
        <v>0.36034590283804158</v>
      </c>
      <c r="S31">
        <f t="shared" si="11"/>
        <v>0.26447356675855077</v>
      </c>
      <c r="T31">
        <f t="shared" si="12"/>
        <v>0.21517240255869483</v>
      </c>
      <c r="U31">
        <f t="shared" si="13"/>
        <v>2.8672617519517402E-2</v>
      </c>
      <c r="V31">
        <f t="shared" si="14"/>
        <v>1.0000000000000002</v>
      </c>
      <c r="X31" t="s">
        <v>2</v>
      </c>
      <c r="Y31">
        <f t="shared" si="15"/>
        <v>4.7265820844363857E-2</v>
      </c>
      <c r="Z31">
        <f t="shared" si="16"/>
        <v>1.7487818698366926</v>
      </c>
      <c r="AA31">
        <f t="shared" si="17"/>
        <v>19.112766818849547</v>
      </c>
      <c r="AB31">
        <f t="shared" si="18"/>
        <v>57.367619945696752</v>
      </c>
      <c r="AC31">
        <f t="shared" si="19"/>
        <v>42.104597121801028</v>
      </c>
      <c r="AD31">
        <f t="shared" si="20"/>
        <v>34.255776229368379</v>
      </c>
      <c r="AE31">
        <f t="shared" si="21"/>
        <v>4.5647246486032511</v>
      </c>
      <c r="AF31">
        <f t="shared" si="22"/>
        <v>159.20153245500001</v>
      </c>
      <c r="AH31" s="17" t="s">
        <v>2</v>
      </c>
      <c r="AI31" s="1">
        <v>12.454419825501294</v>
      </c>
      <c r="AJ31" s="1">
        <v>29.45166560725955</v>
      </c>
      <c r="AK31" s="1">
        <v>22.776227329010403</v>
      </c>
      <c r="AL31" s="1">
        <v>27.677143429086886</v>
      </c>
      <c r="AM31" s="1">
        <v>26.973739202988298</v>
      </c>
      <c r="AN31" s="1">
        <v>25.96228064678019</v>
      </c>
      <c r="AO31" s="1">
        <v>13.906056414373406</v>
      </c>
      <c r="AP31">
        <f t="shared" si="23"/>
        <v>159.20153245500003</v>
      </c>
    </row>
    <row r="32" spans="1:42">
      <c r="B32" t="s">
        <v>3</v>
      </c>
      <c r="C32">
        <f t="shared" si="3"/>
        <v>2328</v>
      </c>
      <c r="D32">
        <f t="shared" si="3"/>
        <v>84735.436331186225</v>
      </c>
      <c r="E32">
        <f t="shared" si="3"/>
        <v>369524.19474950642</v>
      </c>
      <c r="F32">
        <f t="shared" si="3"/>
        <v>198083.37115565958</v>
      </c>
      <c r="G32">
        <f t="shared" si="3"/>
        <v>88416.620329506331</v>
      </c>
      <c r="H32">
        <f t="shared" si="3"/>
        <v>40001.062481676207</v>
      </c>
      <c r="I32">
        <f t="shared" si="3"/>
        <v>4007.5871606515711</v>
      </c>
      <c r="J32">
        <f t="shared" si="6"/>
        <v>787096.27220818633</v>
      </c>
      <c r="L32">
        <v>194.677974369</v>
      </c>
      <c r="N32" t="s">
        <v>3</v>
      </c>
      <c r="O32">
        <f t="shared" si="7"/>
        <v>2.9577068043643916E-3</v>
      </c>
      <c r="P32">
        <f t="shared" si="8"/>
        <v>0.10765574596543608</v>
      </c>
      <c r="Q32">
        <f t="shared" si="9"/>
        <v>0.46947775996043284</v>
      </c>
      <c r="R32">
        <f t="shared" si="10"/>
        <v>0.25166345992204964</v>
      </c>
      <c r="S32">
        <f t="shared" si="11"/>
        <v>0.11233266304445183</v>
      </c>
      <c r="T32">
        <f t="shared" si="12"/>
        <v>5.0821054417465157E-2</v>
      </c>
      <c r="U32">
        <f t="shared" si="13"/>
        <v>5.0916098858000535E-3</v>
      </c>
      <c r="V32">
        <f t="shared" si="14"/>
        <v>1</v>
      </c>
      <c r="X32" t="s">
        <v>3</v>
      </c>
      <c r="Y32">
        <f t="shared" si="15"/>
        <v>0.57580036945106794</v>
      </c>
      <c r="Z32">
        <f t="shared" si="16"/>
        <v>20.95820255373474</v>
      </c>
      <c r="AA32">
        <f t="shared" si="17"/>
        <v>91.396979320392674</v>
      </c>
      <c r="AB32">
        <f t="shared" si="18"/>
        <v>48.993332600318638</v>
      </c>
      <c r="AC32">
        <f t="shared" si="19"/>
        <v>21.868695296969307</v>
      </c>
      <c r="AD32">
        <f t="shared" si="20"/>
        <v>9.8937399292888362</v>
      </c>
      <c r="AE32">
        <f t="shared" si="21"/>
        <v>0.99122429884472985</v>
      </c>
      <c r="AF32">
        <f t="shared" si="22"/>
        <v>194.67797436900003</v>
      </c>
      <c r="AH32" s="17" t="s">
        <v>3</v>
      </c>
      <c r="AI32" s="1">
        <v>13.47907201198047</v>
      </c>
      <c r="AJ32" s="1">
        <v>38.75722472895638</v>
      </c>
      <c r="AK32" s="1">
        <v>25.617964029544872</v>
      </c>
      <c r="AL32" s="1">
        <v>35.397752737380159</v>
      </c>
      <c r="AM32" s="1">
        <v>33.736366234700846</v>
      </c>
      <c r="AN32" s="1">
        <v>31.869201626084706</v>
      </c>
      <c r="AO32" s="1">
        <v>15.820393000352563</v>
      </c>
      <c r="AP32">
        <f t="shared" si="23"/>
        <v>194.677974369</v>
      </c>
    </row>
    <row r="33" spans="1:42">
      <c r="B33" t="s">
        <v>16</v>
      </c>
      <c r="C33">
        <f t="shared" si="3"/>
        <v>68802</v>
      </c>
      <c r="D33">
        <f t="shared" si="3"/>
        <v>2481961.3067412702</v>
      </c>
      <c r="E33">
        <f t="shared" si="3"/>
        <v>15721443.199504992</v>
      </c>
      <c r="F33">
        <f t="shared" si="3"/>
        <v>7661520.9819286047</v>
      </c>
      <c r="G33">
        <f t="shared" si="3"/>
        <v>3379520.0156702315</v>
      </c>
      <c r="H33">
        <f t="shared" si="3"/>
        <v>1889979.5290039328</v>
      </c>
      <c r="I33">
        <f t="shared" si="3"/>
        <v>267590.57171159767</v>
      </c>
      <c r="J33">
        <f t="shared" si="6"/>
        <v>31470817.604560629</v>
      </c>
      <c r="L33">
        <v>3417.437326409</v>
      </c>
      <c r="N33" t="s">
        <v>16</v>
      </c>
      <c r="O33">
        <f t="shared" si="7"/>
        <v>2.1862158417526936E-3</v>
      </c>
      <c r="P33">
        <f t="shared" si="8"/>
        <v>7.8865485413432482E-2</v>
      </c>
      <c r="Q33">
        <f t="shared" si="9"/>
        <v>0.49955623641715308</v>
      </c>
      <c r="R33">
        <f t="shared" si="10"/>
        <v>0.24344842508376163</v>
      </c>
      <c r="S33">
        <f t="shared" si="11"/>
        <v>0.10738583465275095</v>
      </c>
      <c r="T33">
        <f t="shared" si="12"/>
        <v>6.0054986583190785E-2</v>
      </c>
      <c r="U33">
        <f t="shared" si="13"/>
        <v>8.5028160079584168E-3</v>
      </c>
      <c r="V33">
        <f t="shared" si="14"/>
        <v>1</v>
      </c>
      <c r="X33" t="s">
        <v>16</v>
      </c>
      <c r="Y33">
        <f t="shared" si="15"/>
        <v>7.4712556211923271</v>
      </c>
      <c r="Z33">
        <f t="shared" si="16"/>
        <v>269.5178536172287</v>
      </c>
      <c r="AA33">
        <f t="shared" si="17"/>
        <v>1707.202128972378</v>
      </c>
      <c r="AB33">
        <f t="shared" si="18"/>
        <v>831.96973493673204</v>
      </c>
      <c r="AC33">
        <f t="shared" si="19"/>
        <v>366.98435966989615</v>
      </c>
      <c r="AD33">
        <f t="shared" si="20"/>
        <v>205.23415278638788</v>
      </c>
      <c r="AE33">
        <f t="shared" si="21"/>
        <v>29.057840805185059</v>
      </c>
      <c r="AF33">
        <f t="shared" si="22"/>
        <v>3417.437326409</v>
      </c>
      <c r="AH33" s="17" t="s">
        <v>16</v>
      </c>
      <c r="AI33" s="1">
        <v>20.910524002812448</v>
      </c>
      <c r="AJ33" s="1">
        <v>563.42683559651357</v>
      </c>
      <c r="AK33" s="1">
        <v>1566.8016567405534</v>
      </c>
      <c r="AL33" s="1">
        <v>702.92933774952985</v>
      </c>
      <c r="AM33" s="1">
        <v>289.03527871207802</v>
      </c>
      <c r="AN33" s="1">
        <v>263.18579694095337</v>
      </c>
      <c r="AO33" s="1">
        <v>11.147896666559589</v>
      </c>
      <c r="AP33">
        <f t="shared" si="23"/>
        <v>3417.437326409</v>
      </c>
    </row>
    <row r="34" spans="1:42">
      <c r="B34" t="s">
        <v>32</v>
      </c>
      <c r="C34">
        <f t="shared" si="3"/>
        <v>168</v>
      </c>
      <c r="D34">
        <f t="shared" si="3"/>
        <v>6964.1286124770995</v>
      </c>
      <c r="E34">
        <f t="shared" si="3"/>
        <v>82334.781436272737</v>
      </c>
      <c r="F34">
        <f t="shared" si="3"/>
        <v>117968.38069481676</v>
      </c>
      <c r="G34">
        <f t="shared" si="3"/>
        <v>97591.634973588225</v>
      </c>
      <c r="H34">
        <f t="shared" si="3"/>
        <v>64305.594968334241</v>
      </c>
      <c r="I34">
        <f t="shared" si="3"/>
        <v>7637.8696776794568</v>
      </c>
      <c r="J34">
        <f t="shared" si="6"/>
        <v>376970.3903631685</v>
      </c>
      <c r="L34">
        <v>97.403596623999988</v>
      </c>
      <c r="N34" t="s">
        <v>32</v>
      </c>
      <c r="O34">
        <f t="shared" si="7"/>
        <v>4.4565834424860513E-4</v>
      </c>
      <c r="P34">
        <f t="shared" si="8"/>
        <v>1.8473940634350476E-2</v>
      </c>
      <c r="Q34">
        <f t="shared" si="9"/>
        <v>0.21841179981523867</v>
      </c>
      <c r="R34">
        <f t="shared" si="10"/>
        <v>0.31293805484607828</v>
      </c>
      <c r="S34">
        <f t="shared" si="11"/>
        <v>0.25888408604073565</v>
      </c>
      <c r="T34">
        <f t="shared" si="12"/>
        <v>0.17058526773517424</v>
      </c>
      <c r="U34">
        <f t="shared" si="13"/>
        <v>2.026119258417413E-2</v>
      </c>
      <c r="V34">
        <f t="shared" si="14"/>
        <v>1</v>
      </c>
      <c r="X34" t="s">
        <v>32</v>
      </c>
      <c r="Y34">
        <f t="shared" si="15"/>
        <v>4.3408725595310858E-2</v>
      </c>
      <c r="Z34">
        <f t="shared" si="16"/>
        <v>1.7994282616039963</v>
      </c>
      <c r="AA34">
        <f t="shared" si="17"/>
        <v>21.274094847125344</v>
      </c>
      <c r="AB34">
        <f t="shared" si="18"/>
        <v>30.481292062526595</v>
      </c>
      <c r="AC34">
        <f t="shared" si="19"/>
        <v>25.216241089084722</v>
      </c>
      <c r="AD34">
        <f t="shared" si="20"/>
        <v>16.615618608473952</v>
      </c>
      <c r="AE34">
        <f t="shared" si="21"/>
        <v>1.9735130295900769</v>
      </c>
      <c r="AF34">
        <f t="shared" si="22"/>
        <v>97.403596624000002</v>
      </c>
      <c r="AH34" s="17" t="s">
        <v>153</v>
      </c>
      <c r="AI34" s="1">
        <v>9.4878356045958565</v>
      </c>
      <c r="AJ34" s="1">
        <v>16.150879255080035</v>
      </c>
      <c r="AK34" s="1">
        <v>14.991951498498683</v>
      </c>
      <c r="AL34" s="1">
        <v>15.834185648514254</v>
      </c>
      <c r="AM34" s="1">
        <v>15.672935001606435</v>
      </c>
      <c r="AN34" s="1">
        <v>15.402692779369536</v>
      </c>
      <c r="AO34" s="1">
        <v>9.8631168363352</v>
      </c>
      <c r="AP34">
        <f t="shared" si="23"/>
        <v>97.403596623999988</v>
      </c>
    </row>
    <row r="35" spans="1:42">
      <c r="B35" t="s">
        <v>17</v>
      </c>
      <c r="C35">
        <f t="shared" si="3"/>
        <v>21142</v>
      </c>
      <c r="D35">
        <f t="shared" si="3"/>
        <v>804543.18942296354</v>
      </c>
      <c r="E35">
        <f t="shared" si="3"/>
        <v>4577342.8140808884</v>
      </c>
      <c r="F35">
        <f t="shared" si="3"/>
        <v>2703654.4492214601</v>
      </c>
      <c r="G35">
        <f t="shared" si="3"/>
        <v>1370567.0648389577</v>
      </c>
      <c r="H35">
        <f t="shared" si="3"/>
        <v>689961.78920470027</v>
      </c>
      <c r="I35">
        <f t="shared" si="3"/>
        <v>80406.67878304742</v>
      </c>
      <c r="J35">
        <f t="shared" si="6"/>
        <v>10247617.985552017</v>
      </c>
      <c r="L35">
        <v>1482.5515612059999</v>
      </c>
      <c r="N35" t="s">
        <v>17</v>
      </c>
      <c r="O35">
        <f t="shared" si="7"/>
        <v>2.0631135967214848E-3</v>
      </c>
      <c r="P35">
        <f t="shared" si="8"/>
        <v>7.851026361026324E-2</v>
      </c>
      <c r="Q35">
        <f t="shared" si="9"/>
        <v>0.44667383391285903</v>
      </c>
      <c r="R35">
        <f t="shared" si="10"/>
        <v>0.26383247824355938</v>
      </c>
      <c r="S35">
        <f t="shared" si="11"/>
        <v>0.13374494119231439</v>
      </c>
      <c r="T35">
        <f t="shared" si="12"/>
        <v>6.7328991984036524E-2</v>
      </c>
      <c r="U35">
        <f t="shared" si="13"/>
        <v>7.8463774602460547E-3</v>
      </c>
      <c r="V35">
        <f t="shared" si="14"/>
        <v>1</v>
      </c>
      <c r="X35" t="s">
        <v>17</v>
      </c>
      <c r="Y35">
        <f t="shared" si="15"/>
        <v>3.0586722837647629</v>
      </c>
      <c r="Z35">
        <f t="shared" si="16"/>
        <v>116.39551388609037</v>
      </c>
      <c r="AA35">
        <f t="shared" si="17"/>
        <v>662.21698981737859</v>
      </c>
      <c r="AB35">
        <f t="shared" si="18"/>
        <v>391.14525251683693</v>
      </c>
      <c r="AC35">
        <f t="shared" si="19"/>
        <v>198.28377136807035</v>
      </c>
      <c r="AD35">
        <f t="shared" si="20"/>
        <v>99.818702180359594</v>
      </c>
      <c r="AE35">
        <f t="shared" si="21"/>
        <v>11.632659153499356</v>
      </c>
      <c r="AF35">
        <f t="shared" si="22"/>
        <v>1482.5515612060001</v>
      </c>
      <c r="AH35" s="17" t="s">
        <v>17</v>
      </c>
      <c r="AI35" s="1">
        <v>20.035944779354683</v>
      </c>
      <c r="AJ35" s="1">
        <v>282.69713877812615</v>
      </c>
      <c r="AK35" s="1">
        <v>412.26764371788096</v>
      </c>
      <c r="AL35" s="1">
        <v>314.38529963965021</v>
      </c>
      <c r="AM35" s="1">
        <v>235.55495638251597</v>
      </c>
      <c r="AN35" s="1">
        <v>181.7308710423693</v>
      </c>
      <c r="AO35" s="1">
        <v>35.879706866102637</v>
      </c>
      <c r="AP35">
        <f t="shared" si="23"/>
        <v>1482.5515612059999</v>
      </c>
    </row>
    <row r="36" spans="1:42">
      <c r="B36" t="s">
        <v>18</v>
      </c>
      <c r="C36">
        <f t="shared" si="3"/>
        <v>647</v>
      </c>
      <c r="D36">
        <f t="shared" si="3"/>
        <v>29055.718659411181</v>
      </c>
      <c r="E36">
        <f t="shared" si="3"/>
        <v>305520.07721881371</v>
      </c>
      <c r="F36">
        <f t="shared" si="3"/>
        <v>533233.03178558045</v>
      </c>
      <c r="G36">
        <f t="shared" si="3"/>
        <v>536660.17829906975</v>
      </c>
      <c r="H36">
        <f t="shared" si="3"/>
        <v>321202.87786743854</v>
      </c>
      <c r="I36">
        <f t="shared" si="3"/>
        <v>32519.581311241374</v>
      </c>
      <c r="J36">
        <f t="shared" si="6"/>
        <v>1758838.4651415553</v>
      </c>
      <c r="L36">
        <v>335.40147547800007</v>
      </c>
      <c r="N36" t="s">
        <v>18</v>
      </c>
      <c r="O36">
        <f t="shared" si="7"/>
        <v>3.678564079777093E-4</v>
      </c>
      <c r="P36">
        <f t="shared" si="8"/>
        <v>1.6519833535180679E-2</v>
      </c>
      <c r="Q36">
        <f t="shared" si="9"/>
        <v>0.17370559222687046</v>
      </c>
      <c r="R36">
        <f t="shared" si="10"/>
        <v>0.30317339673525084</v>
      </c>
      <c r="S36">
        <f t="shared" si="11"/>
        <v>0.3051219250290152</v>
      </c>
      <c r="T36">
        <f t="shared" si="12"/>
        <v>0.18262215901764886</v>
      </c>
      <c r="U36">
        <f t="shared" si="13"/>
        <v>1.8489237048056103E-2</v>
      </c>
      <c r="V36">
        <f t="shared" si="14"/>
        <v>0.99999999999999978</v>
      </c>
      <c r="X36" t="s">
        <v>18</v>
      </c>
      <c r="Y36">
        <f t="shared" si="15"/>
        <v>0.12337958199976086</v>
      </c>
      <c r="Z36">
        <f t="shared" si="16"/>
        <v>5.540776542350546</v>
      </c>
      <c r="AA36">
        <f t="shared" si="17"/>
        <v>58.261111931672168</v>
      </c>
      <c r="AB36">
        <f t="shared" si="18"/>
        <v>101.68480459068022</v>
      </c>
      <c r="AC36">
        <f t="shared" si="19"/>
        <v>102.33834385541941</v>
      </c>
      <c r="AD36">
        <f t="shared" si="20"/>
        <v>61.251741589497385</v>
      </c>
      <c r="AE36">
        <f t="shared" si="21"/>
        <v>6.2013173863805191</v>
      </c>
      <c r="AF36">
        <f t="shared" si="22"/>
        <v>335.40147547800001</v>
      </c>
      <c r="AH36" s="17" t="s">
        <v>18</v>
      </c>
      <c r="AI36" s="1">
        <v>15.869581119464144</v>
      </c>
      <c r="AJ36" s="1">
        <v>83.732824394234456</v>
      </c>
      <c r="AK36" s="1">
        <v>28.629938325813654</v>
      </c>
      <c r="AL36" s="1">
        <v>74.22126024714332</v>
      </c>
      <c r="AM36" s="1">
        <v>59.182942266721149</v>
      </c>
      <c r="AN36" s="1">
        <v>52.059605959361399</v>
      </c>
      <c r="AO36" s="1">
        <v>21.705323165261944</v>
      </c>
      <c r="AP36">
        <f t="shared" si="23"/>
        <v>335.40147547800007</v>
      </c>
    </row>
    <row r="37" spans="1:42">
      <c r="B37" t="s">
        <v>111</v>
      </c>
      <c r="C37">
        <f t="shared" si="3"/>
        <v>132</v>
      </c>
      <c r="D37">
        <f t="shared" si="3"/>
        <v>5429.7301708042678</v>
      </c>
      <c r="E37">
        <f t="shared" si="3"/>
        <v>46085.007370616608</v>
      </c>
      <c r="F37">
        <f t="shared" si="3"/>
        <v>65169.554811381902</v>
      </c>
      <c r="G37">
        <f t="shared" si="3"/>
        <v>53893.047844617387</v>
      </c>
      <c r="H37">
        <f t="shared" si="3"/>
        <v>33159.891371735823</v>
      </c>
      <c r="I37">
        <f t="shared" si="3"/>
        <v>2947.0551893849974</v>
      </c>
      <c r="J37">
        <f t="shared" si="6"/>
        <v>206816.28675854098</v>
      </c>
      <c r="L37">
        <v>23.776542274999997</v>
      </c>
      <c r="N37" t="s">
        <v>111</v>
      </c>
      <c r="O37">
        <f t="shared" si="7"/>
        <v>6.3824760645717733E-4</v>
      </c>
      <c r="P37">
        <f t="shared" si="8"/>
        <v>2.6253880948667763E-2</v>
      </c>
      <c r="Q37">
        <f t="shared" si="9"/>
        <v>0.22283064884740472</v>
      </c>
      <c r="R37">
        <f t="shared" si="10"/>
        <v>0.31510842706245701</v>
      </c>
      <c r="S37">
        <f t="shared" si="11"/>
        <v>0.26058415751143321</v>
      </c>
      <c r="T37">
        <f t="shared" si="12"/>
        <v>0.16033500983629087</v>
      </c>
      <c r="U37">
        <f t="shared" si="13"/>
        <v>1.4249628187289228E-2</v>
      </c>
      <c r="V37">
        <f t="shared" si="14"/>
        <v>1</v>
      </c>
      <c r="X37" t="s">
        <v>111</v>
      </c>
      <c r="Y37">
        <f t="shared" si="15"/>
        <v>1.5175321196846638E-2</v>
      </c>
      <c r="Z37">
        <f t="shared" si="16"/>
        <v>0.62422651025881604</v>
      </c>
      <c r="AA37">
        <f t="shared" si="17"/>
        <v>5.2981423424859981</v>
      </c>
      <c r="AB37">
        <f t="shared" si="18"/>
        <v>7.4921888372592624</v>
      </c>
      <c r="AC37">
        <f t="shared" si="19"/>
        <v>6.1957902372658502</v>
      </c>
      <c r="AD37">
        <f t="shared" si="20"/>
        <v>3.8122121395351103</v>
      </c>
      <c r="AE37">
        <f t="shared" si="21"/>
        <v>0.3388068869981139</v>
      </c>
      <c r="AF37">
        <f t="shared" si="22"/>
        <v>23.776542274999997</v>
      </c>
      <c r="AH37" s="17" t="s">
        <v>154</v>
      </c>
      <c r="AI37" s="1">
        <v>3.0620108950532492</v>
      </c>
      <c r="AJ37" s="1">
        <v>3.5493519143051429</v>
      </c>
      <c r="AK37" s="1">
        <v>3.5675658709841667</v>
      </c>
      <c r="AL37" s="1">
        <v>3.5552389613028379</v>
      </c>
      <c r="AM37" s="1">
        <v>3.5422419168371775</v>
      </c>
      <c r="AN37" s="1">
        <v>3.5258650079112517</v>
      </c>
      <c r="AO37" s="1">
        <v>2.9742677086061757</v>
      </c>
      <c r="AP37">
        <f t="shared" si="23"/>
        <v>23.776542275000004</v>
      </c>
    </row>
    <row r="38" spans="1:42">
      <c r="B38" t="s">
        <v>4</v>
      </c>
      <c r="C38">
        <f t="shared" si="3"/>
        <v>180</v>
      </c>
      <c r="D38">
        <f t="shared" si="3"/>
        <v>8560.9856067282017</v>
      </c>
      <c r="E38">
        <f t="shared" si="3"/>
        <v>70129.359042242664</v>
      </c>
      <c r="F38">
        <f t="shared" si="3"/>
        <v>112801.62915938828</v>
      </c>
      <c r="G38">
        <f t="shared" si="3"/>
        <v>92413.099100854888</v>
      </c>
      <c r="H38">
        <f t="shared" si="3"/>
        <v>47584.302771930372</v>
      </c>
      <c r="I38">
        <f t="shared" si="3"/>
        <v>3426.3340610150835</v>
      </c>
      <c r="J38">
        <f t="shared" si="6"/>
        <v>335095.70974215952</v>
      </c>
      <c r="L38">
        <v>35.400142608000003</v>
      </c>
      <c r="N38" t="s">
        <v>4</v>
      </c>
      <c r="O38">
        <f t="shared" si="7"/>
        <v>5.371599658452852E-4</v>
      </c>
      <c r="P38">
        <f t="shared" si="8"/>
        <v>2.5547881867289436E-2</v>
      </c>
      <c r="Q38">
        <f t="shared" si="9"/>
        <v>0.20928157837712671</v>
      </c>
      <c r="R38">
        <f t="shared" si="10"/>
        <v>0.33662510703638626</v>
      </c>
      <c r="S38">
        <f t="shared" si="11"/>
        <v>0.27578120642595649</v>
      </c>
      <c r="T38">
        <f t="shared" si="12"/>
        <v>0.14200212473189905</v>
      </c>
      <c r="U38">
        <f t="shared" si="13"/>
        <v>1.0224941595496664E-2</v>
      </c>
      <c r="V38">
        <f t="shared" si="14"/>
        <v>1</v>
      </c>
      <c r="X38" t="s">
        <v>4</v>
      </c>
      <c r="Y38">
        <f t="shared" si="15"/>
        <v>1.9015539394231507E-2</v>
      </c>
      <c r="Z38">
        <f t="shared" si="16"/>
        <v>0.90439866143438341</v>
      </c>
      <c r="AA38">
        <f t="shared" si="17"/>
        <v>7.4085977197776156</v>
      </c>
      <c r="AB38">
        <f t="shared" si="18"/>
        <v>11.916576794521339</v>
      </c>
      <c r="AC38">
        <f t="shared" si="19"/>
        <v>9.7626940360851471</v>
      </c>
      <c r="AD38">
        <f t="shared" si="20"/>
        <v>5.0268954661482308</v>
      </c>
      <c r="AE38">
        <f t="shared" si="21"/>
        <v>0.361964390639053</v>
      </c>
      <c r="AF38">
        <f t="shared" si="22"/>
        <v>35.400142607999996</v>
      </c>
      <c r="AH38" s="17" t="s">
        <v>4</v>
      </c>
      <c r="AI38" s="1">
        <v>4.2039029268208905</v>
      </c>
      <c r="AJ38" s="1">
        <v>5.3736258768006051</v>
      </c>
      <c r="AK38" s="1">
        <v>5.4515273988676629</v>
      </c>
      <c r="AL38" s="1">
        <v>5.3974158236166128</v>
      </c>
      <c r="AM38" s="1">
        <v>5.3676517655772722</v>
      </c>
      <c r="AN38" s="1">
        <v>5.3263594858459893</v>
      </c>
      <c r="AO38" s="1">
        <v>4.2796593304709711</v>
      </c>
      <c r="AP38">
        <f t="shared" si="23"/>
        <v>35.400142608000003</v>
      </c>
    </row>
    <row r="39" spans="1:42">
      <c r="B39" t="s">
        <v>5</v>
      </c>
      <c r="C39">
        <f t="shared" si="3"/>
        <v>43553</v>
      </c>
      <c r="D39">
        <f t="shared" si="3"/>
        <v>1628032.1397946689</v>
      </c>
      <c r="E39">
        <f t="shared" si="3"/>
        <v>7124238.6620685216</v>
      </c>
      <c r="F39">
        <f t="shared" si="3"/>
        <v>2121293.9326183069</v>
      </c>
      <c r="G39">
        <f t="shared" si="3"/>
        <v>948760.30775592069</v>
      </c>
      <c r="H39">
        <f t="shared" si="3"/>
        <v>547562.24716524896</v>
      </c>
      <c r="I39">
        <f t="shared" si="3"/>
        <v>42961.742259096864</v>
      </c>
      <c r="J39">
        <f t="shared" si="6"/>
        <v>12456402.031661764</v>
      </c>
      <c r="L39">
        <v>1518.4489065299999</v>
      </c>
      <c r="N39" t="s">
        <v>5</v>
      </c>
      <c r="O39">
        <f t="shared" si="7"/>
        <v>3.4964349969836155E-3</v>
      </c>
      <c r="P39">
        <f t="shared" si="8"/>
        <v>0.13069842605083926</v>
      </c>
      <c r="Q39">
        <f t="shared" si="9"/>
        <v>0.57193390546966016</v>
      </c>
      <c r="R39">
        <f t="shared" si="10"/>
        <v>0.17029748455664712</v>
      </c>
      <c r="S39">
        <f t="shared" si="11"/>
        <v>7.6166480926382715E-2</v>
      </c>
      <c r="T39">
        <f t="shared" si="12"/>
        <v>4.3958299176074411E-2</v>
      </c>
      <c r="U39">
        <f t="shared" si="13"/>
        <v>3.4489688234127661E-3</v>
      </c>
      <c r="V39">
        <f t="shared" si="14"/>
        <v>0.99999999999999989</v>
      </c>
      <c r="X39" t="s">
        <v>5</v>
      </c>
      <c r="Y39">
        <f t="shared" si="15"/>
        <v>5.3091578979229945</v>
      </c>
      <c r="Z39">
        <f t="shared" si="16"/>
        <v>198.45888212208894</v>
      </c>
      <c r="AA39">
        <f t="shared" si="17"/>
        <v>868.45241336783783</v>
      </c>
      <c r="AB39">
        <f t="shared" si="18"/>
        <v>258.58802920985039</v>
      </c>
      <c r="AC39">
        <f t="shared" si="19"/>
        <v>115.65490967690393</v>
      </c>
      <c r="AD39">
        <f t="shared" si="20"/>
        <v>66.748431316828785</v>
      </c>
      <c r="AE39">
        <f t="shared" si="21"/>
        <v>5.2370829385671751</v>
      </c>
      <c r="AF39">
        <f t="shared" si="22"/>
        <v>1518.4489065300004</v>
      </c>
      <c r="AH39" s="17" t="s">
        <v>5</v>
      </c>
      <c r="AI39" s="1">
        <v>20.035982727517478</v>
      </c>
      <c r="AJ39" s="1">
        <v>289.31300693400397</v>
      </c>
      <c r="AK39" s="1">
        <v>428.89621185506041</v>
      </c>
      <c r="AL39" s="1">
        <v>322.65099736030118</v>
      </c>
      <c r="AM39" s="1">
        <v>238.16667342895965</v>
      </c>
      <c r="AN39" s="1">
        <v>183.5742000461004</v>
      </c>
      <c r="AO39" s="1">
        <v>35.811834178056685</v>
      </c>
      <c r="AP39">
        <f t="shared" si="23"/>
        <v>1518.4489065299997</v>
      </c>
    </row>
    <row r="40" spans="1:42">
      <c r="B40" t="s">
        <v>6</v>
      </c>
      <c r="C40">
        <f t="shared" si="3"/>
        <v>12981</v>
      </c>
      <c r="D40">
        <f t="shared" si="3"/>
        <v>531164.18673962855</v>
      </c>
      <c r="E40">
        <f t="shared" si="3"/>
        <v>4169871.5615707645</v>
      </c>
      <c r="F40">
        <f t="shared" si="3"/>
        <v>2659919.1111405259</v>
      </c>
      <c r="G40">
        <f t="shared" si="3"/>
        <v>1181068.9266651082</v>
      </c>
      <c r="H40">
        <f t="shared" si="3"/>
        <v>577252.08170332701</v>
      </c>
      <c r="I40">
        <f t="shared" si="3"/>
        <v>44134.445881170483</v>
      </c>
      <c r="J40">
        <f t="shared" si="6"/>
        <v>9176391.3137005251</v>
      </c>
      <c r="L40">
        <v>813.72990659200002</v>
      </c>
      <c r="N40" t="s">
        <v>6</v>
      </c>
      <c r="O40">
        <f t="shared" si="7"/>
        <v>1.4146083744945709E-3</v>
      </c>
      <c r="P40">
        <f t="shared" si="8"/>
        <v>5.7883776811761552E-2</v>
      </c>
      <c r="Q40">
        <f t="shared" si="9"/>
        <v>0.45441300605228852</v>
      </c>
      <c r="R40">
        <f t="shared" si="10"/>
        <v>0.28986548417668462</v>
      </c>
      <c r="S40">
        <f t="shared" si="11"/>
        <v>0.12870734107663326</v>
      </c>
      <c r="T40">
        <f t="shared" si="12"/>
        <v>6.2906219010241946E-2</v>
      </c>
      <c r="U40">
        <f t="shared" si="13"/>
        <v>4.8095644978954771E-3</v>
      </c>
      <c r="V40">
        <f t="shared" si="14"/>
        <v>1</v>
      </c>
      <c r="X40" t="s">
        <v>6</v>
      </c>
      <c r="Y40">
        <f t="shared" si="15"/>
        <v>1.1511091404417282</v>
      </c>
      <c r="Z40">
        <f t="shared" si="16"/>
        <v>47.101760298226907</v>
      </c>
      <c r="AA40">
        <f t="shared" si="17"/>
        <v>369.76945296911867</v>
      </c>
      <c r="AB40">
        <f t="shared" si="18"/>
        <v>235.87221336333843</v>
      </c>
      <c r="AC40">
        <f t="shared" si="19"/>
        <v>104.73301263199347</v>
      </c>
      <c r="AD40">
        <f t="shared" si="20"/>
        <v>51.188671719260071</v>
      </c>
      <c r="AE40">
        <f t="shared" si="21"/>
        <v>3.9136864696206861</v>
      </c>
      <c r="AF40">
        <f t="shared" si="22"/>
        <v>813.72990659199991</v>
      </c>
      <c r="AH40" s="17" t="s">
        <v>6</v>
      </c>
      <c r="AI40" s="1">
        <v>19.320581381868237</v>
      </c>
      <c r="AJ40" s="1">
        <v>153.09696764036488</v>
      </c>
      <c r="AK40" s="1">
        <v>190.65060096027315</v>
      </c>
      <c r="AL40" s="1">
        <v>163.09228129783799</v>
      </c>
      <c r="AM40" s="1">
        <v>138.70658338458043</v>
      </c>
      <c r="AN40" s="1">
        <v>116.59716548688056</v>
      </c>
      <c r="AO40" s="1">
        <v>32.265726440194797</v>
      </c>
      <c r="AP40">
        <f t="shared" si="23"/>
        <v>813.72990659200013</v>
      </c>
    </row>
    <row r="41" spans="1:42">
      <c r="B41" t="s">
        <v>7</v>
      </c>
      <c r="C41">
        <f t="shared" si="3"/>
        <v>123208</v>
      </c>
      <c r="D41">
        <f t="shared" si="3"/>
        <v>3051125.2768695182</v>
      </c>
      <c r="E41">
        <f t="shared" si="3"/>
        <v>19474179.505651135</v>
      </c>
      <c r="F41">
        <f t="shared" si="3"/>
        <v>17535642.625581056</v>
      </c>
      <c r="G41">
        <f t="shared" si="3"/>
        <v>17492806.481655851</v>
      </c>
      <c r="H41">
        <f t="shared" si="3"/>
        <v>14115194.706420559</v>
      </c>
      <c r="I41">
        <f t="shared" si="3"/>
        <v>2278950.6397554581</v>
      </c>
      <c r="J41">
        <f t="shared" si="6"/>
        <v>74071107.235933572</v>
      </c>
      <c r="L41">
        <v>6768.5766135650001</v>
      </c>
      <c r="N41" t="s">
        <v>7</v>
      </c>
      <c r="O41">
        <f t="shared" si="7"/>
        <v>1.6633746220041518E-3</v>
      </c>
      <c r="P41">
        <f t="shared" si="8"/>
        <v>4.1191841066328061E-2</v>
      </c>
      <c r="Q41">
        <f t="shared" si="9"/>
        <v>0.26291195355864438</v>
      </c>
      <c r="R41">
        <f t="shared" si="10"/>
        <v>0.23674065745670558</v>
      </c>
      <c r="S41">
        <f t="shared" si="11"/>
        <v>0.23616234635101679</v>
      </c>
      <c r="T41">
        <f t="shared" si="12"/>
        <v>0.19056276101638939</v>
      </c>
      <c r="U41">
        <f t="shared" si="13"/>
        <v>3.0767065928911718E-2</v>
      </c>
      <c r="V41">
        <f t="shared" si="14"/>
        <v>1</v>
      </c>
      <c r="X41" t="s">
        <v>7</v>
      </c>
      <c r="Y41">
        <f t="shared" si="15"/>
        <v>11.258678566094824</v>
      </c>
      <c r="Z41">
        <f t="shared" si="16"/>
        <v>278.81013211123451</v>
      </c>
      <c r="AA41">
        <f t="shared" si="17"/>
        <v>1779.5397002837278</v>
      </c>
      <c r="AB41">
        <f t="shared" si="18"/>
        <v>1602.39727754146</v>
      </c>
      <c r="AC41">
        <f t="shared" si="19"/>
        <v>1598.4829345161299</v>
      </c>
      <c r="AD41">
        <f t="shared" si="20"/>
        <v>1289.8386476319092</v>
      </c>
      <c r="AE41">
        <f t="shared" si="21"/>
        <v>208.24924291444438</v>
      </c>
      <c r="AF41">
        <f t="shared" si="22"/>
        <v>6768.5766135650001</v>
      </c>
      <c r="AH41" s="17" t="s">
        <v>7</v>
      </c>
      <c r="AI41" s="1">
        <v>22.551178110567498</v>
      </c>
      <c r="AJ41" s="1">
        <v>743.68351686748213</v>
      </c>
      <c r="AK41" s="1">
        <v>3872.9745833568754</v>
      </c>
      <c r="AL41" s="1">
        <v>1006.269807685622</v>
      </c>
      <c r="AM41" s="1">
        <v>795.883358226778</v>
      </c>
      <c r="AN41" s="1">
        <v>316.11284026342798</v>
      </c>
      <c r="AO41" s="1">
        <v>11.10132905424755</v>
      </c>
      <c r="AP41">
        <f t="shared" si="23"/>
        <v>6768.576613565001</v>
      </c>
    </row>
    <row r="42" spans="1:42">
      <c r="B42" t="s">
        <v>112</v>
      </c>
      <c r="C42">
        <f t="shared" si="3"/>
        <v>2442337</v>
      </c>
      <c r="D42">
        <f t="shared" si="3"/>
        <v>35542855.469751537</v>
      </c>
      <c r="E42">
        <f t="shared" si="3"/>
        <v>104890245.81025952</v>
      </c>
      <c r="F42">
        <f t="shared" si="3"/>
        <v>43018113.212591529</v>
      </c>
      <c r="G42">
        <f t="shared" si="3"/>
        <v>26663280.525443543</v>
      </c>
      <c r="H42">
        <f t="shared" si="3"/>
        <v>18754773.770229436</v>
      </c>
      <c r="I42">
        <f t="shared" si="3"/>
        <v>2813611.7146158209</v>
      </c>
      <c r="J42">
        <f>SUM(J29:J41)</f>
        <v>234125217.50289142</v>
      </c>
      <c r="L42">
        <v>19100.983</v>
      </c>
      <c r="N42" t="s">
        <v>112</v>
      </c>
      <c r="W42" t="s">
        <v>142</v>
      </c>
      <c r="X42" s="15" t="s">
        <v>112</v>
      </c>
      <c r="Y42" s="15">
        <f>SUM(Y29:Y41)</f>
        <v>121.49954043030969</v>
      </c>
      <c r="Z42" s="15">
        <f t="shared" ref="Z42:AE42" si="24">SUM(Z29:Z41)</f>
        <v>2107.0428597172363</v>
      </c>
      <c r="AA42" s="15">
        <f t="shared" si="24"/>
        <v>7986.1212917978173</v>
      </c>
      <c r="AB42" s="15">
        <f t="shared" si="24"/>
        <v>4048.2702837346428</v>
      </c>
      <c r="AC42" s="15">
        <f t="shared" si="24"/>
        <v>2688.8825851051442</v>
      </c>
      <c r="AD42" s="15">
        <f t="shared" si="24"/>
        <v>1874.1295537159683</v>
      </c>
      <c r="AE42" s="15">
        <f t="shared" si="24"/>
        <v>274.94664119888398</v>
      </c>
      <c r="AI42">
        <f>SUM(AI29:AI41)</f>
        <v>199.2558409889576</v>
      </c>
      <c r="AJ42">
        <f t="shared" ref="AJ42:AO42" si="25">SUM(AJ29:AJ41)</f>
        <v>2899.7315103422206</v>
      </c>
      <c r="AK42">
        <f t="shared" si="25"/>
        <v>8557.375227277731</v>
      </c>
      <c r="AL42">
        <f t="shared" si="25"/>
        <v>3509.5936088807193</v>
      </c>
      <c r="AM42">
        <f t="shared" si="25"/>
        <v>2175.2994712116069</v>
      </c>
      <c r="AN42">
        <f t="shared" si="25"/>
        <v>1530.0911463665166</v>
      </c>
      <c r="AO42">
        <f t="shared" si="25"/>
        <v>229.54595063224983</v>
      </c>
    </row>
    <row r="43" spans="1:42">
      <c r="C43">
        <f>C42/J42</f>
        <v>1.0431755391620031E-2</v>
      </c>
      <c r="W43" t="s">
        <v>143</v>
      </c>
      <c r="Y43">
        <f>Y42/C27</f>
        <v>121.49954043030969</v>
      </c>
      <c r="Z43">
        <f t="shared" ref="Z43:AE43" si="26">Z42/D27</f>
        <v>1012.0517236178961</v>
      </c>
      <c r="AA43">
        <f t="shared" si="26"/>
        <v>2658.4586555927262</v>
      </c>
      <c r="AB43">
        <f t="shared" si="26"/>
        <v>933.95978984530541</v>
      </c>
      <c r="AC43">
        <f t="shared" si="26"/>
        <v>429.92746119414659</v>
      </c>
      <c r="AD43">
        <f t="shared" si="26"/>
        <v>265.18228806776136</v>
      </c>
      <c r="AE43">
        <f t="shared" si="26"/>
        <v>26.962365548050492</v>
      </c>
      <c r="AI43">
        <f>AI42/C27</f>
        <v>199.2558409889576</v>
      </c>
      <c r="AJ43">
        <f t="shared" ref="AJ43:AO43" si="27">AJ42/D27</f>
        <v>1392.7947689990517</v>
      </c>
      <c r="AK43">
        <f t="shared" si="27"/>
        <v>2848.6204267240673</v>
      </c>
      <c r="AL43">
        <f t="shared" si="27"/>
        <v>809.68390933838123</v>
      </c>
      <c r="AM43">
        <f t="shared" si="27"/>
        <v>347.81027039840251</v>
      </c>
      <c r="AN43">
        <f t="shared" si="27"/>
        <v>216.50214647177495</v>
      </c>
      <c r="AO43">
        <f t="shared" si="27"/>
        <v>22.510192537847935</v>
      </c>
    </row>
    <row r="44" spans="1:42">
      <c r="W44" t="s">
        <v>144</v>
      </c>
      <c r="X44" t="s">
        <v>136</v>
      </c>
      <c r="Y44" s="15">
        <f>Y43/SUM($Y43:$AE43)</f>
        <v>2.2301506550200832E-2</v>
      </c>
      <c r="Z44" s="15">
        <f t="shared" ref="Z44:AE44" si="28">Z43/SUM($Y43:$AE43)</f>
        <v>0.18576430876586336</v>
      </c>
      <c r="AA44" s="15">
        <f t="shared" si="28"/>
        <v>0.48796590432492848</v>
      </c>
      <c r="AB44" s="15">
        <f t="shared" si="28"/>
        <v>0.17143036341611764</v>
      </c>
      <c r="AC44" s="15">
        <f t="shared" si="28"/>
        <v>7.8914126407186064E-2</v>
      </c>
      <c r="AD44" s="15">
        <f t="shared" si="28"/>
        <v>4.8674789331673109E-2</v>
      </c>
      <c r="AE44" s="15">
        <f t="shared" si="28"/>
        <v>4.9490012040305179E-3</v>
      </c>
      <c r="AI44" s="15">
        <f>AI43/SUM($AI43:$AO43)</f>
        <v>3.4135648452671918E-2</v>
      </c>
      <c r="AJ44" s="15">
        <f t="shared" ref="AJ44:AO44" si="29">AJ43/SUM($AI43:$AO43)</f>
        <v>0.23860757288368184</v>
      </c>
      <c r="AK44" s="15">
        <f t="shared" si="29"/>
        <v>0.48801332487483695</v>
      </c>
      <c r="AL44" s="15">
        <f t="shared" si="29"/>
        <v>0.13871154366055333</v>
      </c>
      <c r="AM44" s="15">
        <f t="shared" si="29"/>
        <v>5.9585350470135502E-2</v>
      </c>
      <c r="AN44" s="15">
        <f t="shared" si="29"/>
        <v>3.7090210879283374E-2</v>
      </c>
      <c r="AO44" s="15">
        <f t="shared" si="29"/>
        <v>3.8563487788371492E-3</v>
      </c>
    </row>
    <row r="45" spans="1:42">
      <c r="W45" t="s">
        <v>145</v>
      </c>
      <c r="X45" t="s">
        <v>137</v>
      </c>
      <c r="Y45" s="15">
        <v>3.4135648452676984E-2</v>
      </c>
      <c r="Z45" s="15">
        <v>0.23860757288370471</v>
      </c>
      <c r="AA45" s="15">
        <v>0.48801332487486121</v>
      </c>
      <c r="AB45" s="15">
        <v>0.13871154366057725</v>
      </c>
      <c r="AC45" s="15">
        <v>5.9585350470157894E-2</v>
      </c>
      <c r="AD45" s="15">
        <v>3.709021087930231E-2</v>
      </c>
      <c r="AE45" s="15">
        <v>3.8563487787196538E-3</v>
      </c>
    </row>
    <row r="47" spans="1:42">
      <c r="B47" t="s">
        <v>99</v>
      </c>
      <c r="C47" t="s">
        <v>119</v>
      </c>
      <c r="D47" t="s">
        <v>120</v>
      </c>
      <c r="E47" t="s">
        <v>121</v>
      </c>
      <c r="F47" t="s">
        <v>122</v>
      </c>
      <c r="G47" t="s">
        <v>123</v>
      </c>
      <c r="H47" t="s">
        <v>124</v>
      </c>
    </row>
    <row r="48" spans="1:42">
      <c r="A48" t="s">
        <v>125</v>
      </c>
      <c r="B48">
        <v>0</v>
      </c>
      <c r="C48">
        <v>6</v>
      </c>
      <c r="D48">
        <v>9</v>
      </c>
      <c r="E48">
        <v>12</v>
      </c>
      <c r="F48">
        <v>15</v>
      </c>
      <c r="G48">
        <v>16</v>
      </c>
      <c r="H48">
        <v>19</v>
      </c>
      <c r="J48" t="s">
        <v>126</v>
      </c>
      <c r="K48">
        <v>0.13</v>
      </c>
      <c r="L48" t="s">
        <v>127</v>
      </c>
      <c r="Q48" s="16"/>
    </row>
    <row r="49" spans="1:36">
      <c r="A49" t="s">
        <v>440</v>
      </c>
      <c r="B49">
        <v>1</v>
      </c>
      <c r="C49">
        <f>B49*(1+K48)^C48</f>
        <v>2.0819517526089983</v>
      </c>
      <c r="D49">
        <f>C49*(1+K48)^(D48-C48)</f>
        <v>3.0040419379842649</v>
      </c>
      <c r="E49">
        <f>D49*(1+$K48)^(E48-D48)</f>
        <v>4.3345231001916797</v>
      </c>
      <c r="F49">
        <f>E49*(1+$K48)^(F48-E48)</f>
        <v>6.2542703776972717</v>
      </c>
      <c r="G49">
        <f>F49*(1+$K48)^(G48-F48)</f>
        <v>7.0673255267979167</v>
      </c>
      <c r="H49">
        <f>G49*(1+$K48)^(H48-G48)</f>
        <v>10.19742280064013</v>
      </c>
      <c r="J49" t="s">
        <v>128</v>
      </c>
      <c r="K49">
        <v>0.59079999999999999</v>
      </c>
    </row>
    <row r="50" spans="1:36">
      <c r="J50" t="s">
        <v>129</v>
      </c>
      <c r="K50">
        <v>0.31879999999999997</v>
      </c>
    </row>
    <row r="51" spans="1:36">
      <c r="J51" t="s">
        <v>130</v>
      </c>
      <c r="K51">
        <v>0.27179999999999999</v>
      </c>
    </row>
    <row r="54" spans="1:36" ht="15">
      <c r="J54" t="s">
        <v>131</v>
      </c>
      <c r="K54" s="14" t="s">
        <v>132</v>
      </c>
      <c r="L54" t="s">
        <v>133</v>
      </c>
      <c r="M54" t="s">
        <v>135</v>
      </c>
    </row>
    <row r="55" spans="1:36">
      <c r="M55" t="s">
        <v>134</v>
      </c>
    </row>
    <row r="57" spans="1:36">
      <c r="A57" t="s">
        <v>160</v>
      </c>
      <c r="J57" t="s">
        <v>131</v>
      </c>
      <c r="K57" t="s">
        <v>184</v>
      </c>
    </row>
    <row r="58" spans="1:36">
      <c r="K58" t="s">
        <v>185</v>
      </c>
    </row>
    <row r="60" spans="1:36" ht="14.25" thickBot="1">
      <c r="B60" t="s">
        <v>196</v>
      </c>
      <c r="K60" t="s">
        <v>195</v>
      </c>
      <c r="T60" t="s">
        <v>197</v>
      </c>
      <c r="AC60" t="s">
        <v>198</v>
      </c>
    </row>
    <row r="61" spans="1:36">
      <c r="B61" s="166" t="s">
        <v>186</v>
      </c>
      <c r="C61" s="23" t="s">
        <v>172</v>
      </c>
      <c r="D61" s="182" t="s">
        <v>173</v>
      </c>
      <c r="E61" s="183"/>
      <c r="F61" s="183"/>
      <c r="G61" s="183"/>
      <c r="H61" s="183"/>
      <c r="I61" s="24" t="s">
        <v>174</v>
      </c>
      <c r="K61" s="169" t="s">
        <v>187</v>
      </c>
      <c r="L61" s="36" t="s">
        <v>188</v>
      </c>
      <c r="M61" s="174" t="s">
        <v>189</v>
      </c>
      <c r="N61" s="175"/>
      <c r="O61" s="175"/>
      <c r="P61" s="175"/>
      <c r="Q61" s="175"/>
      <c r="R61" s="30" t="s">
        <v>190</v>
      </c>
      <c r="T61" s="169" t="s">
        <v>187</v>
      </c>
      <c r="U61" s="47" t="s">
        <v>188</v>
      </c>
      <c r="V61" s="174" t="s">
        <v>189</v>
      </c>
      <c r="W61" s="175"/>
      <c r="X61" s="175"/>
      <c r="Y61" s="175"/>
      <c r="Z61" s="175"/>
      <c r="AA61" s="41" t="s">
        <v>190</v>
      </c>
      <c r="AC61" s="169" t="s">
        <v>187</v>
      </c>
      <c r="AD61" s="58" t="s">
        <v>188</v>
      </c>
      <c r="AE61" s="174" t="s">
        <v>189</v>
      </c>
      <c r="AF61" s="175"/>
      <c r="AG61" s="175"/>
      <c r="AH61" s="175"/>
      <c r="AI61" s="175"/>
      <c r="AJ61" s="52" t="s">
        <v>190</v>
      </c>
    </row>
    <row r="62" spans="1:36">
      <c r="B62" s="167"/>
      <c r="C62" s="25" t="s">
        <v>175</v>
      </c>
      <c r="D62" s="184" t="s">
        <v>176</v>
      </c>
      <c r="E62" s="186" t="s">
        <v>177</v>
      </c>
      <c r="F62" s="187"/>
      <c r="G62" s="187"/>
      <c r="H62" s="184" t="s">
        <v>178</v>
      </c>
      <c r="I62" s="26" t="s">
        <v>179</v>
      </c>
      <c r="K62" s="170"/>
      <c r="L62" s="37" t="s">
        <v>191</v>
      </c>
      <c r="M62" s="172" t="s">
        <v>181</v>
      </c>
      <c r="N62" s="176" t="s">
        <v>192</v>
      </c>
      <c r="O62" s="177"/>
      <c r="P62" s="177"/>
      <c r="Q62" s="172" t="s">
        <v>178</v>
      </c>
      <c r="R62" s="31" t="s">
        <v>193</v>
      </c>
      <c r="T62" s="170"/>
      <c r="U62" s="48" t="s">
        <v>191</v>
      </c>
      <c r="V62" s="172" t="s">
        <v>181</v>
      </c>
      <c r="W62" s="176" t="s">
        <v>192</v>
      </c>
      <c r="X62" s="177"/>
      <c r="Y62" s="177"/>
      <c r="Z62" s="172" t="s">
        <v>178</v>
      </c>
      <c r="AA62" s="42" t="s">
        <v>193</v>
      </c>
      <c r="AC62" s="170"/>
      <c r="AD62" s="59" t="s">
        <v>191</v>
      </c>
      <c r="AE62" s="172" t="s">
        <v>181</v>
      </c>
      <c r="AF62" s="176" t="s">
        <v>192</v>
      </c>
      <c r="AG62" s="177"/>
      <c r="AH62" s="177"/>
      <c r="AI62" s="172" t="s">
        <v>178</v>
      </c>
      <c r="AJ62" s="53" t="s">
        <v>193</v>
      </c>
    </row>
    <row r="63" spans="1:36">
      <c r="B63" s="168"/>
      <c r="C63" s="27" t="s">
        <v>180</v>
      </c>
      <c r="D63" s="185"/>
      <c r="E63" s="28" t="s">
        <v>181</v>
      </c>
      <c r="F63" s="28" t="s">
        <v>182</v>
      </c>
      <c r="G63" s="28" t="s">
        <v>183</v>
      </c>
      <c r="H63" s="185"/>
      <c r="I63" s="29" t="s">
        <v>180</v>
      </c>
      <c r="K63" s="171"/>
      <c r="L63" s="38" t="s">
        <v>194</v>
      </c>
      <c r="M63" s="173"/>
      <c r="N63" s="33" t="s">
        <v>181</v>
      </c>
      <c r="O63" s="33" t="s">
        <v>182</v>
      </c>
      <c r="P63" s="33" t="s">
        <v>183</v>
      </c>
      <c r="Q63" s="173"/>
      <c r="R63" s="32" t="s">
        <v>194</v>
      </c>
      <c r="T63" s="171"/>
      <c r="U63" s="49" t="s">
        <v>194</v>
      </c>
      <c r="V63" s="173"/>
      <c r="W63" s="44" t="s">
        <v>181</v>
      </c>
      <c r="X63" s="44" t="s">
        <v>182</v>
      </c>
      <c r="Y63" s="44" t="s">
        <v>183</v>
      </c>
      <c r="Z63" s="173"/>
      <c r="AA63" s="43" t="s">
        <v>194</v>
      </c>
      <c r="AC63" s="171"/>
      <c r="AD63" s="60" t="s">
        <v>194</v>
      </c>
      <c r="AE63" s="173"/>
      <c r="AF63" s="55" t="s">
        <v>181</v>
      </c>
      <c r="AG63" s="55" t="s">
        <v>182</v>
      </c>
      <c r="AH63" s="55" t="s">
        <v>183</v>
      </c>
      <c r="AI63" s="173"/>
      <c r="AJ63" s="54" t="s">
        <v>194</v>
      </c>
    </row>
    <row r="64" spans="1:36">
      <c r="B64" s="19" t="s">
        <v>161</v>
      </c>
      <c r="C64" s="20">
        <v>103817124</v>
      </c>
      <c r="D64" s="20">
        <v>73666301</v>
      </c>
      <c r="E64" s="20">
        <v>71547989</v>
      </c>
      <c r="F64" s="20">
        <v>69677870</v>
      </c>
      <c r="G64" s="20">
        <v>1870119</v>
      </c>
      <c r="H64" s="20">
        <v>2118312</v>
      </c>
      <c r="I64" s="20">
        <v>30150823</v>
      </c>
      <c r="K64" s="39" t="s">
        <v>168</v>
      </c>
      <c r="L64" s="35">
        <v>32675790</v>
      </c>
      <c r="M64" s="35">
        <v>20342913</v>
      </c>
      <c r="N64" s="35">
        <v>19206276</v>
      </c>
      <c r="O64" s="35">
        <v>19040623</v>
      </c>
      <c r="P64" s="35">
        <v>165653</v>
      </c>
      <c r="Q64" s="35">
        <v>1136637</v>
      </c>
      <c r="R64" s="35">
        <v>12332877</v>
      </c>
      <c r="T64" s="50" t="s">
        <v>168</v>
      </c>
      <c r="U64" s="46">
        <v>19932429</v>
      </c>
      <c r="V64" s="46">
        <v>13478122</v>
      </c>
      <c r="W64" s="46">
        <v>12979342</v>
      </c>
      <c r="X64" s="46">
        <v>12712174</v>
      </c>
      <c r="Y64" s="46">
        <v>267168</v>
      </c>
      <c r="Z64" s="46">
        <v>498780</v>
      </c>
      <c r="AA64" s="46">
        <v>6454307</v>
      </c>
      <c r="AC64" s="61" t="s">
        <v>168</v>
      </c>
      <c r="AD64" s="57">
        <v>51208905</v>
      </c>
      <c r="AE64" s="57">
        <v>39845266</v>
      </c>
      <c r="AF64" s="57">
        <v>39362371</v>
      </c>
      <c r="AG64" s="57">
        <v>37925073</v>
      </c>
      <c r="AH64" s="57">
        <v>1437298</v>
      </c>
      <c r="AI64" s="57">
        <v>482895</v>
      </c>
      <c r="AJ64" s="57">
        <v>11363639</v>
      </c>
    </row>
    <row r="65" spans="2:36">
      <c r="B65" s="21" t="s">
        <v>162</v>
      </c>
      <c r="C65" s="22">
        <v>6620458</v>
      </c>
      <c r="D65" s="22">
        <v>2461773</v>
      </c>
      <c r="E65" s="22">
        <v>2442337</v>
      </c>
      <c r="F65" s="22">
        <v>2350935</v>
      </c>
      <c r="G65" s="22">
        <v>91402</v>
      </c>
      <c r="H65" s="22">
        <v>19436</v>
      </c>
      <c r="I65" s="22">
        <v>4158685</v>
      </c>
      <c r="K65" s="40" t="s">
        <v>162</v>
      </c>
      <c r="L65" s="34">
        <v>776136</v>
      </c>
      <c r="M65" s="34">
        <v>122177</v>
      </c>
      <c r="N65" s="34">
        <v>117623</v>
      </c>
      <c r="O65" s="34">
        <v>115297</v>
      </c>
      <c r="P65" s="34">
        <v>2326</v>
      </c>
      <c r="Q65" s="34">
        <v>4554</v>
      </c>
      <c r="R65" s="34">
        <v>653959</v>
      </c>
      <c r="T65" s="51" t="s">
        <v>162</v>
      </c>
      <c r="U65" s="45">
        <v>1005280</v>
      </c>
      <c r="V65" s="45">
        <v>274637</v>
      </c>
      <c r="W65" s="45">
        <v>270048</v>
      </c>
      <c r="X65" s="45">
        <v>259001</v>
      </c>
      <c r="Y65" s="45">
        <v>11047</v>
      </c>
      <c r="Z65" s="45">
        <v>4589</v>
      </c>
      <c r="AA65" s="45">
        <v>730643</v>
      </c>
      <c r="AC65" s="62" t="s">
        <v>162</v>
      </c>
      <c r="AD65" s="56">
        <v>4839042</v>
      </c>
      <c r="AE65" s="56">
        <v>2064959</v>
      </c>
      <c r="AF65" s="56">
        <v>2054666</v>
      </c>
      <c r="AG65" s="56">
        <v>1976637</v>
      </c>
      <c r="AH65" s="56">
        <v>78029</v>
      </c>
      <c r="AI65" s="56">
        <v>10293</v>
      </c>
      <c r="AJ65" s="56">
        <v>2774083</v>
      </c>
    </row>
    <row r="66" spans="2:36">
      <c r="B66" s="21" t="s">
        <v>163</v>
      </c>
      <c r="C66" s="22">
        <v>24971817</v>
      </c>
      <c r="D66" s="22">
        <v>17265450</v>
      </c>
      <c r="E66" s="22">
        <v>17071892</v>
      </c>
      <c r="F66" s="22">
        <v>16526824</v>
      </c>
      <c r="G66" s="22">
        <v>545068</v>
      </c>
      <c r="H66" s="22">
        <v>193558</v>
      </c>
      <c r="I66" s="22">
        <v>7706367</v>
      </c>
      <c r="K66" s="40" t="s">
        <v>169</v>
      </c>
      <c r="L66" s="34">
        <v>3841264</v>
      </c>
      <c r="M66" s="34">
        <v>1649910</v>
      </c>
      <c r="N66" s="34">
        <v>1582509</v>
      </c>
      <c r="O66" s="34">
        <v>1560116</v>
      </c>
      <c r="P66" s="34">
        <v>22393</v>
      </c>
      <c r="Q66" s="34">
        <v>67401</v>
      </c>
      <c r="R66" s="34">
        <v>2191354</v>
      </c>
      <c r="T66" s="51" t="s">
        <v>169</v>
      </c>
      <c r="U66" s="45">
        <v>4143777</v>
      </c>
      <c r="V66" s="45">
        <v>2467435</v>
      </c>
      <c r="W66" s="45">
        <v>2416803</v>
      </c>
      <c r="X66" s="45">
        <v>2351242</v>
      </c>
      <c r="Y66" s="45">
        <v>65561</v>
      </c>
      <c r="Z66" s="45">
        <v>50632</v>
      </c>
      <c r="AA66" s="45">
        <v>1676342</v>
      </c>
      <c r="AC66" s="62" t="s">
        <v>169</v>
      </c>
      <c r="AD66" s="56">
        <v>16986776</v>
      </c>
      <c r="AE66" s="56">
        <v>13148105</v>
      </c>
      <c r="AF66" s="56">
        <v>13072580</v>
      </c>
      <c r="AG66" s="56">
        <v>12615466</v>
      </c>
      <c r="AH66" s="56">
        <v>457114</v>
      </c>
      <c r="AI66" s="56">
        <v>75525</v>
      </c>
      <c r="AJ66" s="56">
        <v>3838671</v>
      </c>
    </row>
    <row r="67" spans="2:36">
      <c r="B67" s="21" t="s">
        <v>164</v>
      </c>
      <c r="C67" s="22">
        <v>43995011</v>
      </c>
      <c r="D67" s="22">
        <v>35849122</v>
      </c>
      <c r="E67" s="22">
        <v>34916372</v>
      </c>
      <c r="F67" s="22">
        <v>33894466</v>
      </c>
      <c r="G67" s="22">
        <v>1021906</v>
      </c>
      <c r="H67" s="22">
        <v>932750</v>
      </c>
      <c r="I67" s="22">
        <v>8145889</v>
      </c>
      <c r="K67" s="40" t="s">
        <v>170</v>
      </c>
      <c r="L67" s="34">
        <v>11612549</v>
      </c>
      <c r="M67" s="34">
        <v>8038091</v>
      </c>
      <c r="N67" s="34">
        <v>7609725</v>
      </c>
      <c r="O67" s="34">
        <v>7537903</v>
      </c>
      <c r="P67" s="34">
        <v>71822</v>
      </c>
      <c r="Q67" s="34">
        <v>428366</v>
      </c>
      <c r="R67" s="34">
        <v>3574458</v>
      </c>
      <c r="T67" s="51" t="s">
        <v>170</v>
      </c>
      <c r="U67" s="45">
        <v>8699440</v>
      </c>
      <c r="V67" s="45">
        <v>6824159</v>
      </c>
      <c r="W67" s="45">
        <v>6587924</v>
      </c>
      <c r="X67" s="45">
        <v>6439049</v>
      </c>
      <c r="Y67" s="45">
        <v>148875</v>
      </c>
      <c r="Z67" s="45">
        <v>236235</v>
      </c>
      <c r="AA67" s="45">
        <v>1875281</v>
      </c>
      <c r="AC67" s="62" t="s">
        <v>170</v>
      </c>
      <c r="AD67" s="56">
        <v>23683022</v>
      </c>
      <c r="AE67" s="56">
        <v>20986872</v>
      </c>
      <c r="AF67" s="56">
        <v>20718723</v>
      </c>
      <c r="AG67" s="56">
        <v>19917514</v>
      </c>
      <c r="AH67" s="56">
        <v>801209</v>
      </c>
      <c r="AI67" s="56">
        <v>268149</v>
      </c>
      <c r="AJ67" s="56">
        <v>2696150</v>
      </c>
    </row>
    <row r="68" spans="2:36">
      <c r="B68" s="21" t="s">
        <v>165</v>
      </c>
      <c r="C68" s="22">
        <v>16749451</v>
      </c>
      <c r="D68" s="22">
        <v>10522259</v>
      </c>
      <c r="E68" s="22">
        <v>9924532</v>
      </c>
      <c r="F68" s="22">
        <v>9767374</v>
      </c>
      <c r="G68" s="22">
        <v>157158</v>
      </c>
      <c r="H68" s="22">
        <v>597727</v>
      </c>
      <c r="I68" s="22">
        <v>6227192</v>
      </c>
      <c r="K68" s="40" t="s">
        <v>171</v>
      </c>
      <c r="L68" s="34">
        <v>8362669</v>
      </c>
      <c r="M68" s="34">
        <v>5228294</v>
      </c>
      <c r="N68" s="34">
        <v>4851927</v>
      </c>
      <c r="O68" s="34">
        <v>4815610</v>
      </c>
      <c r="P68" s="34">
        <v>36317</v>
      </c>
      <c r="Q68" s="34">
        <v>376367</v>
      </c>
      <c r="R68" s="34">
        <v>3134375</v>
      </c>
      <c r="T68" s="51" t="s">
        <v>171</v>
      </c>
      <c r="U68" s="45">
        <v>3896210</v>
      </c>
      <c r="V68" s="45">
        <v>2319406</v>
      </c>
      <c r="W68" s="45">
        <v>2184557</v>
      </c>
      <c r="X68" s="45">
        <v>2153346</v>
      </c>
      <c r="Y68" s="45">
        <v>31211</v>
      </c>
      <c r="Z68" s="45">
        <v>134849</v>
      </c>
      <c r="AA68" s="45">
        <v>1576804</v>
      </c>
      <c r="AC68" s="62" t="s">
        <v>171</v>
      </c>
      <c r="AD68" s="56">
        <v>4490572</v>
      </c>
      <c r="AE68" s="56">
        <v>2974559</v>
      </c>
      <c r="AF68" s="56">
        <v>2888048</v>
      </c>
      <c r="AG68" s="56">
        <v>2798418</v>
      </c>
      <c r="AH68" s="56">
        <v>89630</v>
      </c>
      <c r="AI68" s="56">
        <v>86511</v>
      </c>
      <c r="AJ68" s="56">
        <v>1516013</v>
      </c>
    </row>
    <row r="69" spans="2:36">
      <c r="B69" s="21" t="s">
        <v>166</v>
      </c>
      <c r="C69" s="22">
        <v>6583252</v>
      </c>
      <c r="D69" s="22">
        <v>4521024</v>
      </c>
      <c r="E69" s="22">
        <v>4263212</v>
      </c>
      <c r="F69" s="22">
        <v>4227658</v>
      </c>
      <c r="G69" s="22">
        <v>35554</v>
      </c>
      <c r="H69" s="22">
        <v>257812</v>
      </c>
      <c r="I69" s="22">
        <v>2062228</v>
      </c>
      <c r="K69" s="40" t="s">
        <v>166</v>
      </c>
      <c r="L69" s="34">
        <v>4240412</v>
      </c>
      <c r="M69" s="34">
        <v>2912609</v>
      </c>
      <c r="N69" s="34">
        <v>2742204</v>
      </c>
      <c r="O69" s="34">
        <v>2723753</v>
      </c>
      <c r="P69" s="34">
        <v>18451</v>
      </c>
      <c r="Q69" s="34">
        <v>170405</v>
      </c>
      <c r="R69" s="34">
        <v>1327803</v>
      </c>
      <c r="T69" s="51" t="s">
        <v>166</v>
      </c>
      <c r="U69" s="45">
        <v>1441563</v>
      </c>
      <c r="V69" s="45">
        <v>1079571</v>
      </c>
      <c r="W69" s="45">
        <v>1025453</v>
      </c>
      <c r="X69" s="45">
        <v>1017749</v>
      </c>
      <c r="Y69" s="45">
        <v>7704</v>
      </c>
      <c r="Z69" s="45">
        <v>54118</v>
      </c>
      <c r="AA69" s="45">
        <v>361992</v>
      </c>
      <c r="AC69" s="62" t="s">
        <v>166</v>
      </c>
      <c r="AD69" s="56">
        <v>901277</v>
      </c>
      <c r="AE69" s="56">
        <v>528844</v>
      </c>
      <c r="AF69" s="56">
        <v>495555</v>
      </c>
      <c r="AG69" s="56">
        <v>486156</v>
      </c>
      <c r="AH69" s="56">
        <v>9399</v>
      </c>
      <c r="AI69" s="56">
        <v>33289</v>
      </c>
      <c r="AJ69" s="56">
        <v>372433</v>
      </c>
    </row>
    <row r="70" spans="2:36">
      <c r="B70" s="21" t="s">
        <v>167</v>
      </c>
      <c r="C70" s="22">
        <v>4469420</v>
      </c>
      <c r="D70" s="22">
        <v>2764683</v>
      </c>
      <c r="E70" s="22">
        <v>2653730</v>
      </c>
      <c r="F70" s="22">
        <v>2637195</v>
      </c>
      <c r="G70" s="22">
        <v>16535</v>
      </c>
      <c r="H70" s="22">
        <v>110953</v>
      </c>
      <c r="I70" s="22">
        <v>1704737</v>
      </c>
      <c r="K70" s="40" t="s">
        <v>167</v>
      </c>
      <c r="L70" s="34">
        <v>3451720</v>
      </c>
      <c r="M70" s="34">
        <v>2131008</v>
      </c>
      <c r="N70" s="34">
        <v>2046712</v>
      </c>
      <c r="O70" s="34">
        <v>2034560</v>
      </c>
      <c r="P70" s="34">
        <v>12152</v>
      </c>
      <c r="Q70" s="34">
        <v>84296</v>
      </c>
      <c r="R70" s="34">
        <v>1320712</v>
      </c>
      <c r="T70" s="51" t="s">
        <v>167</v>
      </c>
      <c r="U70" s="45">
        <v>721273</v>
      </c>
      <c r="V70" s="45">
        <v>497333</v>
      </c>
      <c r="W70" s="45">
        <v>479561</v>
      </c>
      <c r="X70" s="45">
        <v>476954</v>
      </c>
      <c r="Y70" s="45">
        <v>2607</v>
      </c>
      <c r="Z70" s="45">
        <v>17772</v>
      </c>
      <c r="AA70" s="45">
        <v>223940</v>
      </c>
      <c r="AC70" s="62" t="s">
        <v>167</v>
      </c>
      <c r="AD70" s="56">
        <v>296427</v>
      </c>
      <c r="AE70" s="56">
        <v>136342</v>
      </c>
      <c r="AF70" s="56">
        <v>127457</v>
      </c>
      <c r="AG70" s="56">
        <v>125681</v>
      </c>
      <c r="AH70" s="56">
        <v>1776</v>
      </c>
      <c r="AI70" s="56">
        <v>8885</v>
      </c>
      <c r="AJ70" s="56">
        <v>160085</v>
      </c>
    </row>
    <row r="71" spans="2:36">
      <c r="B71" s="21" t="s">
        <v>41</v>
      </c>
      <c r="C71" s="22">
        <v>427715</v>
      </c>
      <c r="D71" s="22">
        <v>281990</v>
      </c>
      <c r="E71" s="22">
        <v>275914</v>
      </c>
      <c r="F71" s="22">
        <v>273418</v>
      </c>
      <c r="G71" s="22">
        <v>2496</v>
      </c>
      <c r="H71" s="22">
        <v>6076</v>
      </c>
      <c r="I71" s="22">
        <v>145725</v>
      </c>
      <c r="K71" s="40" t="s">
        <v>41</v>
      </c>
      <c r="L71" s="34">
        <v>391040</v>
      </c>
      <c r="M71" s="34">
        <v>260824</v>
      </c>
      <c r="N71" s="34">
        <v>255576</v>
      </c>
      <c r="O71" s="34">
        <v>253384</v>
      </c>
      <c r="P71" s="34">
        <v>2192</v>
      </c>
      <c r="Q71" s="34">
        <v>5248</v>
      </c>
      <c r="R71" s="34">
        <v>130216</v>
      </c>
      <c r="T71" s="51" t="s">
        <v>41</v>
      </c>
      <c r="U71" s="45">
        <v>24886</v>
      </c>
      <c r="V71" s="45">
        <v>15581</v>
      </c>
      <c r="W71" s="45">
        <v>14996</v>
      </c>
      <c r="X71" s="45">
        <v>14833</v>
      </c>
      <c r="Y71" s="45">
        <v>163</v>
      </c>
      <c r="Z71" s="45">
        <v>585</v>
      </c>
      <c r="AA71" s="45">
        <v>9305</v>
      </c>
      <c r="AC71" s="62" t="s">
        <v>41</v>
      </c>
      <c r="AD71" s="56">
        <v>11789</v>
      </c>
      <c r="AE71" s="56">
        <v>5585</v>
      </c>
      <c r="AF71" s="56">
        <v>5342</v>
      </c>
      <c r="AG71" s="56">
        <v>5201</v>
      </c>
      <c r="AH71" s="56">
        <v>141</v>
      </c>
      <c r="AI71" s="56">
        <v>243</v>
      </c>
      <c r="AJ71" s="56">
        <v>6204</v>
      </c>
    </row>
    <row r="74" spans="2:36" ht="14.25" thickBot="1"/>
    <row r="75" spans="2:36">
      <c r="B75" s="166" t="s">
        <v>186</v>
      </c>
      <c r="K75" s="166" t="s">
        <v>186</v>
      </c>
      <c r="T75" s="166" t="s">
        <v>186</v>
      </c>
      <c r="AC75" s="166" t="s">
        <v>186</v>
      </c>
    </row>
    <row r="76" spans="2:36">
      <c r="B76" s="167"/>
      <c r="K76" s="167"/>
      <c r="T76" s="167"/>
      <c r="AC76" s="167"/>
    </row>
    <row r="77" spans="2:36">
      <c r="B77" s="168"/>
      <c r="K77" s="168"/>
      <c r="T77" s="168"/>
      <c r="AC77" s="168"/>
    </row>
    <row r="78" spans="2:36">
      <c r="B78" s="133" t="s">
        <v>161</v>
      </c>
      <c r="C78" s="134">
        <f>H64/D64</f>
        <v>2.8755509252459954E-2</v>
      </c>
      <c r="D78" s="134">
        <f>(G64+H64)/D64</f>
        <v>5.4141866034511495E-2</v>
      </c>
      <c r="K78" s="19" t="s">
        <v>161</v>
      </c>
      <c r="L78">
        <f t="shared" ref="L78:L85" si="30">Q64/M64</f>
        <v>5.5873856413779087E-2</v>
      </c>
      <c r="M78">
        <f t="shared" ref="M78:M85" si="31">(P64+Q64)/M64</f>
        <v>6.4016888830031371E-2</v>
      </c>
      <c r="T78" s="19" t="s">
        <v>161</v>
      </c>
      <c r="U78">
        <f t="shared" ref="U78:U85" si="32">Z64/V64</f>
        <v>3.7006639352277715E-2</v>
      </c>
      <c r="V78">
        <f t="shared" ref="V78:V85" si="33">(Y64+Z64)/V64</f>
        <v>5.6828985521870184E-2</v>
      </c>
      <c r="AC78" s="19" t="s">
        <v>161</v>
      </c>
      <c r="AD78">
        <f t="shared" ref="AD78:AD85" si="34">AI64/AE64</f>
        <v>1.2119256525982284E-2</v>
      </c>
      <c r="AE78">
        <f t="shared" ref="AE78:AE85" si="35">(AH64+AI64)/AE64</f>
        <v>4.8191245604935852E-2</v>
      </c>
    </row>
    <row r="79" spans="2:36">
      <c r="B79" s="135" t="s">
        <v>162</v>
      </c>
      <c r="C79" s="134">
        <f t="shared" ref="C79:C85" si="36">H65/D65</f>
        <v>7.8951227428361598E-3</v>
      </c>
      <c r="D79" s="134">
        <f t="shared" ref="D79:D85" si="37">(G65+H65)/D65</f>
        <v>4.502364759057801E-2</v>
      </c>
      <c r="K79" s="21" t="s">
        <v>162</v>
      </c>
      <c r="L79">
        <f t="shared" si="30"/>
        <v>3.7273791302782029E-2</v>
      </c>
      <c r="M79">
        <f t="shared" si="31"/>
        <v>5.6311744436350543E-2</v>
      </c>
      <c r="T79" s="21" t="s">
        <v>162</v>
      </c>
      <c r="U79">
        <f t="shared" si="32"/>
        <v>1.670932904160765E-2</v>
      </c>
      <c r="V79">
        <f t="shared" si="33"/>
        <v>5.6933333818822665E-2</v>
      </c>
      <c r="AC79" s="21" t="s">
        <v>162</v>
      </c>
      <c r="AD79">
        <f t="shared" si="34"/>
        <v>4.9846025998579145E-3</v>
      </c>
      <c r="AE79">
        <f t="shared" si="35"/>
        <v>4.2771793531978117E-2</v>
      </c>
    </row>
    <row r="80" spans="2:36">
      <c r="B80" s="135" t="s">
        <v>163</v>
      </c>
      <c r="C80" s="134">
        <f t="shared" si="36"/>
        <v>1.1210712723966071E-2</v>
      </c>
      <c r="D80" s="134">
        <f t="shared" si="37"/>
        <v>4.2780582029428714E-2</v>
      </c>
      <c r="K80" s="21" t="s">
        <v>163</v>
      </c>
      <c r="L80">
        <f t="shared" si="30"/>
        <v>4.0851319162863428E-2</v>
      </c>
      <c r="M80">
        <f t="shared" si="31"/>
        <v>5.4423574619221655E-2</v>
      </c>
      <c r="T80" s="21" t="s">
        <v>163</v>
      </c>
      <c r="U80">
        <f t="shared" si="32"/>
        <v>2.0520094754269108E-2</v>
      </c>
      <c r="V80">
        <f t="shared" si="33"/>
        <v>4.7090602184049431E-2</v>
      </c>
      <c r="AC80" s="21" t="s">
        <v>163</v>
      </c>
      <c r="AD80">
        <f t="shared" si="34"/>
        <v>5.7441737801759265E-3</v>
      </c>
      <c r="AE80">
        <f t="shared" si="35"/>
        <v>4.0510704774566371E-2</v>
      </c>
    </row>
    <row r="81" spans="1:31">
      <c r="B81" s="135" t="s">
        <v>164</v>
      </c>
      <c r="C81" s="134">
        <f t="shared" si="36"/>
        <v>2.6018768325762623E-2</v>
      </c>
      <c r="D81" s="134">
        <f t="shared" si="37"/>
        <v>5.45245152726474E-2</v>
      </c>
      <c r="K81" s="21" t="s">
        <v>164</v>
      </c>
      <c r="L81">
        <f t="shared" si="30"/>
        <v>5.3292006771259497E-2</v>
      </c>
      <c r="M81">
        <f t="shared" si="31"/>
        <v>6.222721290415846E-2</v>
      </c>
      <c r="T81" s="21" t="s">
        <v>164</v>
      </c>
      <c r="U81">
        <f t="shared" si="32"/>
        <v>3.4617452494878853E-2</v>
      </c>
      <c r="V81">
        <f t="shared" si="33"/>
        <v>5.6433327535305083E-2</v>
      </c>
      <c r="AC81" s="21" t="s">
        <v>164</v>
      </c>
      <c r="AD81">
        <f t="shared" si="34"/>
        <v>1.2776987442435443E-2</v>
      </c>
      <c r="AE81">
        <f t="shared" si="35"/>
        <v>5.0953662842180579E-2</v>
      </c>
    </row>
    <row r="82" spans="1:31">
      <c r="B82" s="135" t="s">
        <v>165</v>
      </c>
      <c r="C82" s="134">
        <f t="shared" si="36"/>
        <v>5.6805957732080158E-2</v>
      </c>
      <c r="D82" s="134">
        <f t="shared" si="37"/>
        <v>7.1741723901683083E-2</v>
      </c>
      <c r="K82" s="21" t="s">
        <v>165</v>
      </c>
      <c r="L82">
        <f t="shared" si="30"/>
        <v>7.198657917860013E-2</v>
      </c>
      <c r="M82">
        <f t="shared" si="31"/>
        <v>7.8932822063946667E-2</v>
      </c>
      <c r="T82" s="21" t="s">
        <v>165</v>
      </c>
      <c r="U82">
        <f t="shared" si="32"/>
        <v>5.8139454670721728E-2</v>
      </c>
      <c r="V82">
        <f t="shared" si="33"/>
        <v>7.1595917230532297E-2</v>
      </c>
      <c r="AC82" s="21" t="s">
        <v>165</v>
      </c>
      <c r="AD82">
        <f t="shared" si="34"/>
        <v>2.9083638952866628E-2</v>
      </c>
      <c r="AE82">
        <f t="shared" si="35"/>
        <v>5.9215836700499132E-2</v>
      </c>
    </row>
    <row r="83" spans="1:31">
      <c r="B83" s="135" t="s">
        <v>166</v>
      </c>
      <c r="C83" s="134">
        <f t="shared" si="36"/>
        <v>5.7025134128905308E-2</v>
      </c>
      <c r="D83" s="134">
        <f t="shared" si="37"/>
        <v>6.4889281720247452E-2</v>
      </c>
      <c r="K83" s="21" t="s">
        <v>166</v>
      </c>
      <c r="L83">
        <f t="shared" si="30"/>
        <v>5.8505964926977842E-2</v>
      </c>
      <c r="M83">
        <f t="shared" si="31"/>
        <v>6.4840835141277114E-2</v>
      </c>
      <c r="T83" s="21" t="s">
        <v>166</v>
      </c>
      <c r="U83">
        <f t="shared" si="32"/>
        <v>5.0129171680232239E-2</v>
      </c>
      <c r="V83">
        <f t="shared" si="33"/>
        <v>5.7265339658067883E-2</v>
      </c>
      <c r="AC83" s="21" t="s">
        <v>166</v>
      </c>
      <c r="AD83">
        <f t="shared" si="34"/>
        <v>6.294672909213303E-2</v>
      </c>
      <c r="AE83">
        <f t="shared" si="35"/>
        <v>8.0719456021057248E-2</v>
      </c>
    </row>
    <row r="84" spans="1:31">
      <c r="B84" s="135" t="s">
        <v>167</v>
      </c>
      <c r="C84" s="134">
        <f t="shared" si="36"/>
        <v>4.0132268328774041E-2</v>
      </c>
      <c r="D84" s="134">
        <f t="shared" si="37"/>
        <v>4.6113062510240777E-2</v>
      </c>
      <c r="K84" s="21" t="s">
        <v>167</v>
      </c>
      <c r="L84">
        <f t="shared" si="30"/>
        <v>3.9556866985013664E-2</v>
      </c>
      <c r="M84">
        <f t="shared" si="31"/>
        <v>4.5259332672613145E-2</v>
      </c>
      <c r="T84" s="21" t="s">
        <v>167</v>
      </c>
      <c r="U84">
        <f t="shared" si="32"/>
        <v>3.5734608401212065E-2</v>
      </c>
      <c r="V84">
        <f t="shared" si="33"/>
        <v>4.0976569019148139E-2</v>
      </c>
      <c r="AC84" s="21" t="s">
        <v>167</v>
      </c>
      <c r="AD84">
        <f t="shared" si="34"/>
        <v>6.5167006498364405E-2</v>
      </c>
      <c r="AE84">
        <f t="shared" si="35"/>
        <v>7.8193073300963756E-2</v>
      </c>
    </row>
    <row r="85" spans="1:31">
      <c r="B85" s="135" t="s">
        <v>41</v>
      </c>
      <c r="C85" s="134">
        <f t="shared" si="36"/>
        <v>2.1546863363949075E-2</v>
      </c>
      <c r="D85" s="134">
        <f t="shared" si="37"/>
        <v>3.0398241072378453E-2</v>
      </c>
      <c r="K85" s="21" t="s">
        <v>41</v>
      </c>
      <c r="L85">
        <f t="shared" si="30"/>
        <v>2.0120847774744655E-2</v>
      </c>
      <c r="M85">
        <f t="shared" si="31"/>
        <v>2.8524982363586172E-2</v>
      </c>
      <c r="T85" s="21" t="s">
        <v>41</v>
      </c>
      <c r="U85">
        <f t="shared" si="32"/>
        <v>3.7545728772222578E-2</v>
      </c>
      <c r="V85">
        <f t="shared" si="33"/>
        <v>4.8007188242089723E-2</v>
      </c>
      <c r="AC85" s="21" t="s">
        <v>41</v>
      </c>
      <c r="AD85">
        <f t="shared" si="34"/>
        <v>4.3509400179051028E-2</v>
      </c>
      <c r="AE85">
        <f t="shared" si="35"/>
        <v>6.8755595344673237E-2</v>
      </c>
    </row>
    <row r="89" spans="1:31">
      <c r="A89" t="s">
        <v>390</v>
      </c>
      <c r="B89" s="132"/>
      <c r="C89" s="132"/>
      <c r="D89" s="132"/>
      <c r="E89" s="132"/>
      <c r="F89" s="132"/>
      <c r="J89" t="s">
        <v>395</v>
      </c>
      <c r="K89" t="s">
        <v>396</v>
      </c>
    </row>
    <row r="90" spans="1:31" ht="41.25" thickBot="1">
      <c r="B90" s="132" t="s">
        <v>391</v>
      </c>
      <c r="C90" s="132" t="s">
        <v>393</v>
      </c>
      <c r="D90" s="132" t="s">
        <v>392</v>
      </c>
      <c r="E90" s="132" t="s">
        <v>394</v>
      </c>
      <c r="F90" s="132" t="s">
        <v>390</v>
      </c>
    </row>
    <row r="91" spans="1:31" ht="66.75" customHeight="1">
      <c r="A91">
        <v>2014</v>
      </c>
      <c r="B91" s="131">
        <v>136782</v>
      </c>
      <c r="M91" s="180" t="s">
        <v>441</v>
      </c>
      <c r="N91" s="178" t="s">
        <v>442</v>
      </c>
      <c r="O91" s="178" t="s">
        <v>443</v>
      </c>
    </row>
    <row r="92" spans="1:31" ht="14.25" thickBot="1">
      <c r="A92">
        <v>2013</v>
      </c>
      <c r="B92" s="131">
        <v>136072</v>
      </c>
      <c r="C92">
        <f>B92/B93-1</f>
        <v>4.9333845381229757E-3</v>
      </c>
      <c r="D92" s="131">
        <v>79300</v>
      </c>
      <c r="E92">
        <f>D92/D93-1</f>
        <v>5.1461454609982304E-3</v>
      </c>
      <c r="F92">
        <f>D92/B92</f>
        <v>0.58277970486213182</v>
      </c>
      <c r="G92">
        <f>F92/F93-1</f>
        <v>2.1171644424278213E-4</v>
      </c>
      <c r="H92">
        <f>B92*0.58</f>
        <v>78921.759999999995</v>
      </c>
      <c r="I92">
        <f>H92/H93-1</f>
        <v>4.9333845381229757E-3</v>
      </c>
      <c r="M92" s="181"/>
      <c r="N92" s="179"/>
      <c r="O92" s="179"/>
    </row>
    <row r="93" spans="1:31" ht="14.25" thickBot="1">
      <c r="A93">
        <v>2012</v>
      </c>
      <c r="B93" s="131">
        <v>135404</v>
      </c>
      <c r="C93">
        <f t="shared" ref="C93:E109" si="38">B93/B94-1</f>
        <v>4.9653022599918106E-3</v>
      </c>
      <c r="D93" s="131">
        <v>78894</v>
      </c>
      <c r="E93">
        <f t="shared" si="38"/>
        <v>4.008704615737102E-3</v>
      </c>
      <c r="F93">
        <f t="shared" ref="F93:F110" si="39">D93/B93</f>
        <v>0.58265634693214385</v>
      </c>
      <c r="G93">
        <f t="shared" ref="G93:G110" si="40">F93/F94-1</f>
        <v>-9.5187131546092818E-4</v>
      </c>
      <c r="H93">
        <f t="shared" ref="H93:H110" si="41">B93*0.58</f>
        <v>78534.319999999992</v>
      </c>
      <c r="I93">
        <f t="shared" ref="I93:I110" si="42">H93/H94-1</f>
        <v>4.9653022599918106E-3</v>
      </c>
      <c r="M93" s="136" t="s">
        <v>444</v>
      </c>
      <c r="N93" s="137">
        <v>2.8799999999999999E-2</v>
      </c>
      <c r="O93" s="137">
        <v>5.4100000000000002E-2</v>
      </c>
      <c r="Q93" t="s">
        <v>1119</v>
      </c>
      <c r="R93" s="137">
        <v>2.8799999999999999E-2</v>
      </c>
    </row>
    <row r="94" spans="1:31" ht="14.25" thickBot="1">
      <c r="A94">
        <v>2011</v>
      </c>
      <c r="B94" s="131">
        <v>134735</v>
      </c>
      <c r="C94">
        <f t="shared" si="38"/>
        <v>4.802708608333095E-3</v>
      </c>
      <c r="D94" s="131">
        <v>78579</v>
      </c>
      <c r="E94">
        <f t="shared" si="38"/>
        <v>2.4365974383835365E-3</v>
      </c>
      <c r="F94">
        <f t="shared" si="39"/>
        <v>0.58321148921957922</v>
      </c>
      <c r="G94">
        <f t="shared" si="40"/>
        <v>-2.3548017433460133E-3</v>
      </c>
      <c r="H94">
        <f t="shared" si="41"/>
        <v>78146.299999999988</v>
      </c>
      <c r="I94">
        <f t="shared" si="42"/>
        <v>4.802708608333095E-3</v>
      </c>
      <c r="M94" s="138" t="s">
        <v>162</v>
      </c>
      <c r="N94" s="137">
        <v>7.9000000000000008E-3</v>
      </c>
      <c r="O94" s="137">
        <v>4.4999999999999998E-2</v>
      </c>
      <c r="Q94" t="s">
        <v>1121</v>
      </c>
      <c r="R94" s="137">
        <v>7.9000000000000008E-3</v>
      </c>
      <c r="S94">
        <v>2442337</v>
      </c>
    </row>
    <row r="95" spans="1:31" ht="14.25" thickBot="1">
      <c r="A95">
        <v>2010</v>
      </c>
      <c r="B95" s="131">
        <v>134091</v>
      </c>
      <c r="C95">
        <f t="shared" si="38"/>
        <v>4.8032971150242521E-3</v>
      </c>
      <c r="D95" s="131">
        <v>78388</v>
      </c>
      <c r="E95">
        <f>D95/D96-1</f>
        <v>1.1327570636046946E-2</v>
      </c>
      <c r="F95">
        <f t="shared" si="39"/>
        <v>0.58458807824537073</v>
      </c>
      <c r="G95">
        <f t="shared" si="40"/>
        <v>6.4930853031186508E-3</v>
      </c>
      <c r="H95">
        <f t="shared" si="41"/>
        <v>77772.78</v>
      </c>
      <c r="I95">
        <f t="shared" si="42"/>
        <v>4.8032971150242521E-3</v>
      </c>
      <c r="M95" s="138" t="s">
        <v>445</v>
      </c>
      <c r="N95" s="137">
        <v>1.12E-2</v>
      </c>
      <c r="O95" s="137">
        <v>4.2799999999999998E-2</v>
      </c>
      <c r="Q95" t="s">
        <v>1122</v>
      </c>
      <c r="R95" s="137">
        <v>1.12E-2</v>
      </c>
      <c r="S95">
        <v>17071892</v>
      </c>
    </row>
    <row r="96" spans="1:31" ht="14.25" thickBot="1">
      <c r="A96">
        <v>2009</v>
      </c>
      <c r="B96" s="131">
        <v>133450</v>
      </c>
      <c r="C96">
        <f t="shared" si="38"/>
        <v>4.8794445866779945E-3</v>
      </c>
      <c r="D96" s="131">
        <v>77510</v>
      </c>
      <c r="E96">
        <f t="shared" si="38"/>
        <v>6.0223762427640271E-3</v>
      </c>
      <c r="F96">
        <f t="shared" si="39"/>
        <v>0.5808167853128513</v>
      </c>
      <c r="G96">
        <f t="shared" si="40"/>
        <v>1.1373818643054534E-3</v>
      </c>
      <c r="H96">
        <f t="shared" si="41"/>
        <v>77401</v>
      </c>
      <c r="I96">
        <f t="shared" si="42"/>
        <v>4.8794445866779945E-3</v>
      </c>
      <c r="M96" s="138" t="s">
        <v>446</v>
      </c>
      <c r="N96" s="137">
        <v>2.5999999999999999E-2</v>
      </c>
      <c r="O96" s="137">
        <v>5.45E-2</v>
      </c>
      <c r="Q96" t="s">
        <v>1123</v>
      </c>
      <c r="R96" s="137">
        <v>2.5999999999999999E-2</v>
      </c>
      <c r="S96">
        <v>34916372</v>
      </c>
    </row>
    <row r="97" spans="1:19" ht="14.25" thickBot="1">
      <c r="A97">
        <v>2008</v>
      </c>
      <c r="B97" s="131">
        <v>132802</v>
      </c>
      <c r="C97">
        <f t="shared" si="38"/>
        <v>5.0935071029070134E-3</v>
      </c>
      <c r="D97" s="131">
        <v>77046</v>
      </c>
      <c r="E97">
        <f t="shared" si="38"/>
        <v>6.7292992382173011E-3</v>
      </c>
      <c r="F97">
        <f t="shared" si="39"/>
        <v>0.58015692534750984</v>
      </c>
      <c r="G97">
        <f t="shared" si="40"/>
        <v>1.6275024400718152E-3</v>
      </c>
      <c r="H97">
        <f t="shared" si="41"/>
        <v>77025.159999999989</v>
      </c>
      <c r="I97">
        <f t="shared" si="42"/>
        <v>5.0935071029070134E-3</v>
      </c>
      <c r="M97" s="138" t="s">
        <v>447</v>
      </c>
      <c r="N97" s="137">
        <v>5.6800000000000003E-2</v>
      </c>
      <c r="O97" s="137">
        <v>7.17E-2</v>
      </c>
      <c r="Q97" t="s">
        <v>1124</v>
      </c>
      <c r="R97" s="137">
        <v>5.6800000000000003E-2</v>
      </c>
      <c r="S97">
        <v>9924532</v>
      </c>
    </row>
    <row r="98" spans="1:19" ht="14.25" thickBot="1">
      <c r="A98">
        <v>2007</v>
      </c>
      <c r="B98" s="131">
        <v>132129</v>
      </c>
      <c r="C98">
        <f t="shared" si="38"/>
        <v>5.1807558882599469E-3</v>
      </c>
      <c r="D98" s="131">
        <v>76531</v>
      </c>
      <c r="E98">
        <f t="shared" si="38"/>
        <v>2.8303741073183453E-3</v>
      </c>
      <c r="F98">
        <f t="shared" si="39"/>
        <v>0.57921425273785465</v>
      </c>
      <c r="G98">
        <f t="shared" si="40"/>
        <v>-2.3382677863391654E-3</v>
      </c>
      <c r="H98">
        <f t="shared" si="41"/>
        <v>76634.819999999992</v>
      </c>
      <c r="I98">
        <f t="shared" si="42"/>
        <v>5.1807558882599469E-3</v>
      </c>
      <c r="M98" s="138" t="s">
        <v>166</v>
      </c>
      <c r="N98" s="137">
        <v>5.7000000000000002E-2</v>
      </c>
      <c r="O98" s="137">
        <v>6.4899999999999999E-2</v>
      </c>
      <c r="Q98" t="s">
        <v>1125</v>
      </c>
      <c r="R98" s="137">
        <v>5.7000000000000002E-2</v>
      </c>
      <c r="S98">
        <v>4263212</v>
      </c>
    </row>
    <row r="99" spans="1:19" ht="14.25" thickBot="1">
      <c r="A99">
        <v>2006</v>
      </c>
      <c r="B99" s="131">
        <v>131448</v>
      </c>
      <c r="C99">
        <f t="shared" si="38"/>
        <v>5.2923001621341115E-3</v>
      </c>
      <c r="D99" s="131">
        <v>76315</v>
      </c>
      <c r="E99">
        <f t="shared" si="38"/>
        <v>2.5617446137677913E-3</v>
      </c>
      <c r="F99">
        <f t="shared" si="39"/>
        <v>0.58057178504047224</v>
      </c>
      <c r="G99">
        <f t="shared" si="40"/>
        <v>-2.7161807047819675E-3</v>
      </c>
      <c r="H99">
        <f t="shared" si="41"/>
        <v>76239.839999999997</v>
      </c>
      <c r="I99">
        <f t="shared" si="42"/>
        <v>5.2923001621341115E-3</v>
      </c>
      <c r="M99" s="138" t="s">
        <v>167</v>
      </c>
      <c r="N99" s="137">
        <v>4.0099999999999997E-2</v>
      </c>
      <c r="O99" s="137">
        <v>4.6100000000000002E-2</v>
      </c>
      <c r="Q99" t="s">
        <v>1126</v>
      </c>
      <c r="R99" s="137">
        <v>4.0099999999999997E-2</v>
      </c>
      <c r="S99">
        <v>2653730</v>
      </c>
    </row>
    <row r="100" spans="1:19" ht="14.25" thickBot="1">
      <c r="A100">
        <v>2005</v>
      </c>
      <c r="B100" s="131">
        <v>130756</v>
      </c>
      <c r="C100">
        <f t="shared" si="38"/>
        <v>5.9082376834784789E-3</v>
      </c>
      <c r="D100" s="131">
        <v>76120</v>
      </c>
      <c r="E100">
        <f t="shared" si="38"/>
        <v>1.1024040377208166E-2</v>
      </c>
      <c r="F100">
        <f t="shared" si="39"/>
        <v>0.5821530178347456</v>
      </c>
      <c r="G100">
        <f t="shared" si="40"/>
        <v>5.0857548453036028E-3</v>
      </c>
      <c r="H100">
        <f t="shared" si="41"/>
        <v>75838.48</v>
      </c>
      <c r="I100">
        <f t="shared" si="42"/>
        <v>5.9082376834784789E-3</v>
      </c>
      <c r="M100" s="138" t="s">
        <v>41</v>
      </c>
      <c r="N100" s="137">
        <v>2.1499999999999998E-2</v>
      </c>
      <c r="O100" s="137">
        <v>3.04E-2</v>
      </c>
      <c r="Q100" t="s">
        <v>1120</v>
      </c>
      <c r="R100" s="137">
        <v>2.1499999999999998E-2</v>
      </c>
      <c r="S100">
        <v>275914</v>
      </c>
    </row>
    <row r="101" spans="1:19">
      <c r="A101">
        <v>2004</v>
      </c>
      <c r="B101" s="131">
        <v>129988</v>
      </c>
      <c r="C101">
        <f t="shared" si="38"/>
        <v>5.8888622346722208E-3</v>
      </c>
      <c r="D101" s="131">
        <v>75290</v>
      </c>
      <c r="E101">
        <f t="shared" si="38"/>
        <v>5.0593370800016135E-3</v>
      </c>
      <c r="F101">
        <f t="shared" si="39"/>
        <v>0.57920731144413329</v>
      </c>
      <c r="G101">
        <f t="shared" si="40"/>
        <v>-8.2466879375520108E-4</v>
      </c>
      <c r="H101">
        <f t="shared" si="41"/>
        <v>75393.039999999994</v>
      </c>
      <c r="I101">
        <f t="shared" si="42"/>
        <v>5.8888622346724429E-3</v>
      </c>
    </row>
    <row r="102" spans="1:19">
      <c r="A102">
        <v>2003</v>
      </c>
      <c r="B102" s="131">
        <v>129227</v>
      </c>
      <c r="C102">
        <f t="shared" si="38"/>
        <v>6.025550201240959E-3</v>
      </c>
      <c r="D102" s="131">
        <v>74911</v>
      </c>
      <c r="E102">
        <f t="shared" si="38"/>
        <v>5.6247650754444045E-3</v>
      </c>
      <c r="F102">
        <f t="shared" si="39"/>
        <v>0.57968535987061531</v>
      </c>
      <c r="G102">
        <f t="shared" si="40"/>
        <v>-3.9838463915387035E-4</v>
      </c>
      <c r="H102">
        <f t="shared" si="41"/>
        <v>74951.659999999989</v>
      </c>
      <c r="I102">
        <f t="shared" si="42"/>
        <v>6.025550201240959E-3</v>
      </c>
    </row>
    <row r="103" spans="1:19">
      <c r="A103">
        <v>2002</v>
      </c>
      <c r="B103" s="131">
        <v>128453</v>
      </c>
      <c r="C103">
        <f t="shared" si="38"/>
        <v>6.4719847681133924E-3</v>
      </c>
      <c r="D103" s="131">
        <v>74492</v>
      </c>
      <c r="E103">
        <f t="shared" si="38"/>
        <v>8.2291159114287193E-3</v>
      </c>
      <c r="F103">
        <f t="shared" si="39"/>
        <v>0.57991638965224634</v>
      </c>
      <c r="G103">
        <f t="shared" si="40"/>
        <v>1.7458321442700431E-3</v>
      </c>
      <c r="H103">
        <f t="shared" si="41"/>
        <v>74502.739999999991</v>
      </c>
      <c r="I103">
        <f t="shared" si="42"/>
        <v>6.4719847681133924E-3</v>
      </c>
    </row>
    <row r="104" spans="1:19">
      <c r="A104">
        <v>2001</v>
      </c>
      <c r="B104" s="131">
        <v>127627</v>
      </c>
      <c r="C104">
        <f t="shared" si="38"/>
        <v>6.974744167330682E-3</v>
      </c>
      <c r="D104" s="131">
        <v>73884</v>
      </c>
      <c r="E104">
        <f t="shared" si="38"/>
        <v>-1.4596172559195875E-3</v>
      </c>
      <c r="F104">
        <f t="shared" si="39"/>
        <v>0.57890571744223396</v>
      </c>
      <c r="G104">
        <f t="shared" si="40"/>
        <v>-8.3759413749991962E-3</v>
      </c>
      <c r="H104">
        <f t="shared" si="41"/>
        <v>74023.659999999989</v>
      </c>
      <c r="I104">
        <f t="shared" si="42"/>
        <v>6.974744167330682E-3</v>
      </c>
    </row>
    <row r="105" spans="1:19">
      <c r="A105">
        <v>2000</v>
      </c>
      <c r="B105" s="131">
        <v>126743</v>
      </c>
      <c r="C105">
        <f t="shared" si="38"/>
        <v>7.608159890607924E-3</v>
      </c>
      <c r="D105" s="131">
        <v>73992</v>
      </c>
      <c r="E105">
        <f t="shared" si="38"/>
        <v>1.649929249495119E-2</v>
      </c>
      <c r="F105">
        <f t="shared" si="39"/>
        <v>0.58379555478409062</v>
      </c>
      <c r="G105">
        <f t="shared" si="40"/>
        <v>8.8239982150488672E-3</v>
      </c>
      <c r="H105">
        <f t="shared" si="41"/>
        <v>73510.939999999988</v>
      </c>
      <c r="I105">
        <f t="shared" si="42"/>
        <v>7.608159890607924E-3</v>
      </c>
    </row>
    <row r="106" spans="1:19">
      <c r="A106">
        <v>1999</v>
      </c>
      <c r="B106" s="131">
        <v>125786</v>
      </c>
      <c r="C106">
        <f t="shared" si="38"/>
        <v>8.2157084345269027E-3</v>
      </c>
      <c r="D106" s="131">
        <v>72791</v>
      </c>
      <c r="E106">
        <f t="shared" si="38"/>
        <v>9.7659772219678143E-3</v>
      </c>
      <c r="F106">
        <f t="shared" si="39"/>
        <v>0.57868920229596299</v>
      </c>
      <c r="G106">
        <f t="shared" si="40"/>
        <v>1.5376360182368654E-3</v>
      </c>
      <c r="H106">
        <f t="shared" si="41"/>
        <v>72955.87999999999</v>
      </c>
      <c r="I106">
        <f t="shared" si="42"/>
        <v>8.2157084345269027E-3</v>
      </c>
    </row>
    <row r="107" spans="1:19">
      <c r="A107">
        <v>1998</v>
      </c>
      <c r="B107" s="131">
        <v>124761</v>
      </c>
      <c r="C107">
        <f t="shared" si="38"/>
        <v>9.1809166356591199E-3</v>
      </c>
      <c r="D107" s="131">
        <v>72087</v>
      </c>
      <c r="E107">
        <f t="shared" si="38"/>
        <v>1.8177966101694976E-2</v>
      </c>
      <c r="F107">
        <f t="shared" si="39"/>
        <v>0.57780075504364348</v>
      </c>
      <c r="G107">
        <f t="shared" si="40"/>
        <v>8.9151997602467947E-3</v>
      </c>
      <c r="H107">
        <f t="shared" si="41"/>
        <v>72361.37999999999</v>
      </c>
      <c r="I107">
        <f t="shared" si="42"/>
        <v>9.1809166356588978E-3</v>
      </c>
    </row>
    <row r="108" spans="1:19">
      <c r="A108">
        <v>1997</v>
      </c>
      <c r="B108" s="131">
        <v>123626</v>
      </c>
      <c r="C108">
        <f t="shared" si="38"/>
        <v>1.0107117469707161E-2</v>
      </c>
      <c r="D108" s="131">
        <v>70800</v>
      </c>
      <c r="E108">
        <f t="shared" si="38"/>
        <v>1.4835519243173501E-2</v>
      </c>
      <c r="F108">
        <f t="shared" si="39"/>
        <v>0.57269506414508276</v>
      </c>
      <c r="G108">
        <f t="shared" si="40"/>
        <v>4.6810894524837998E-3</v>
      </c>
      <c r="H108">
        <f t="shared" si="41"/>
        <v>71703.08</v>
      </c>
      <c r="I108">
        <f t="shared" si="42"/>
        <v>1.0107117469707383E-2</v>
      </c>
    </row>
    <row r="109" spans="1:19">
      <c r="A109">
        <v>1996</v>
      </c>
      <c r="B109" s="131">
        <v>122389</v>
      </c>
      <c r="C109">
        <f t="shared" si="38"/>
        <v>1.0468869973002226E-2</v>
      </c>
      <c r="D109" s="131">
        <v>69765</v>
      </c>
      <c r="E109">
        <f t="shared" si="38"/>
        <v>1.3216178926729993E-2</v>
      </c>
      <c r="F109">
        <f t="shared" si="39"/>
        <v>0.57002671808740979</v>
      </c>
      <c r="G109">
        <f t="shared" si="40"/>
        <v>2.7188457114974973E-3</v>
      </c>
      <c r="H109">
        <f t="shared" si="41"/>
        <v>70985.62</v>
      </c>
      <c r="I109">
        <f t="shared" si="42"/>
        <v>1.0468869973002226E-2</v>
      </c>
    </row>
    <row r="110" spans="1:19">
      <c r="A110">
        <v>1995</v>
      </c>
      <c r="B110" s="131">
        <v>121121</v>
      </c>
      <c r="D110" s="131">
        <v>68855</v>
      </c>
      <c r="F110">
        <f t="shared" si="39"/>
        <v>0.56848110567118837</v>
      </c>
      <c r="G110" t="e">
        <f t="shared" si="40"/>
        <v>#DIV/0!</v>
      </c>
      <c r="H110">
        <f t="shared" si="41"/>
        <v>70250.179999999993</v>
      </c>
      <c r="I110" t="e">
        <f t="shared" si="42"/>
        <v>#DIV/0!</v>
      </c>
    </row>
    <row r="112" spans="1:19">
      <c r="A112" t="s">
        <v>397</v>
      </c>
      <c r="B112">
        <f>(B91/B110)^(1/(A91-A110))-1</f>
        <v>6.4204375079888187E-3</v>
      </c>
    </row>
    <row r="113" spans="1:2">
      <c r="A113" s="128" t="s">
        <v>398</v>
      </c>
      <c r="B113" s="128">
        <f>(B91/B100)^(1/(A91-A100))-1</f>
        <v>5.0187102581547016E-3</v>
      </c>
    </row>
  </sheetData>
  <mergeCells count="27">
    <mergeCell ref="N91:N92"/>
    <mergeCell ref="O91:O92"/>
    <mergeCell ref="M91:M92"/>
    <mergeCell ref="B75:B77"/>
    <mergeCell ref="B61:B63"/>
    <mergeCell ref="D61:H61"/>
    <mergeCell ref="D62:D63"/>
    <mergeCell ref="E62:G62"/>
    <mergeCell ref="H62:H63"/>
    <mergeCell ref="K75:K77"/>
    <mergeCell ref="AI62:AI63"/>
    <mergeCell ref="AE61:AI61"/>
    <mergeCell ref="AF62:AH62"/>
    <mergeCell ref="T61:T63"/>
    <mergeCell ref="V62:V63"/>
    <mergeCell ref="Z62:Z63"/>
    <mergeCell ref="V61:Z61"/>
    <mergeCell ref="W62:Y62"/>
    <mergeCell ref="T75:T77"/>
    <mergeCell ref="AC75:AC77"/>
    <mergeCell ref="AC61:AC63"/>
    <mergeCell ref="AE62:AE63"/>
    <mergeCell ref="K61:K63"/>
    <mergeCell ref="M62:M63"/>
    <mergeCell ref="Q62:Q63"/>
    <mergeCell ref="M61:Q61"/>
    <mergeCell ref="N62:P6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topLeftCell="I19" workbookViewId="0">
      <selection activeCell="T21" sqref="T21"/>
    </sheetView>
  </sheetViews>
  <sheetFormatPr defaultRowHeight="13.5"/>
  <cols>
    <col min="1" max="1" width="17.5" bestFit="1" customWidth="1"/>
    <col min="10" max="10" width="9.5" bestFit="1" customWidth="1"/>
    <col min="16" max="16" width="11.625" bestFit="1" customWidth="1"/>
  </cols>
  <sheetData>
    <row r="1" spans="1:26">
      <c r="B1" t="s">
        <v>99</v>
      </c>
      <c r="C1" t="s">
        <v>119</v>
      </c>
      <c r="D1" t="s">
        <v>155</v>
      </c>
      <c r="E1" t="s">
        <v>156</v>
      </c>
      <c r="F1" t="s">
        <v>122</v>
      </c>
      <c r="G1" t="s">
        <v>100</v>
      </c>
      <c r="H1" t="s">
        <v>157</v>
      </c>
    </row>
    <row r="2" spans="1:26">
      <c r="A2">
        <v>0.13</v>
      </c>
      <c r="B2">
        <v>1</v>
      </c>
      <c r="C2">
        <v>2.0819517526089983</v>
      </c>
      <c r="D2">
        <v>3.0040419379842649</v>
      </c>
      <c r="E2">
        <v>4.3345231001916797</v>
      </c>
      <c r="F2">
        <v>6.2542703776972717</v>
      </c>
      <c r="G2">
        <v>7.0673255267979167</v>
      </c>
      <c r="H2">
        <v>10.19742280064013</v>
      </c>
    </row>
    <row r="3" spans="1:26">
      <c r="A3">
        <v>0.11</v>
      </c>
      <c r="B3">
        <v>1</v>
      </c>
      <c r="C3">
        <v>1.8704145521610007</v>
      </c>
      <c r="D3">
        <v>2.558036924386502</v>
      </c>
      <c r="E3">
        <v>3.498450596935637</v>
      </c>
      <c r="F3">
        <v>4.7845894883376827</v>
      </c>
      <c r="G3">
        <v>5.3108943320548283</v>
      </c>
      <c r="H3">
        <v>7.2633437262424785</v>
      </c>
    </row>
    <row r="4" spans="1:26">
      <c r="A4">
        <v>0.09</v>
      </c>
      <c r="B4">
        <v>1</v>
      </c>
      <c r="C4">
        <v>1.6771001108410006</v>
      </c>
      <c r="D4">
        <v>2.1718932794423105</v>
      </c>
      <c r="E4">
        <v>2.8126647817828965</v>
      </c>
      <c r="F4">
        <v>3.6424824596875234</v>
      </c>
      <c r="G4">
        <v>3.9703058810594007</v>
      </c>
      <c r="H4">
        <v>5.1416612548424752</v>
      </c>
    </row>
    <row r="5" spans="1:26">
      <c r="A5" s="188" t="s">
        <v>158</v>
      </c>
      <c r="B5" s="188"/>
      <c r="C5" s="188"/>
      <c r="D5" s="188"/>
      <c r="E5" s="188"/>
      <c r="F5" s="188"/>
      <c r="G5" s="188"/>
      <c r="H5" s="188"/>
      <c r="J5" s="188" t="s">
        <v>159</v>
      </c>
      <c r="K5" s="188"/>
      <c r="L5" s="188"/>
      <c r="M5" s="188"/>
      <c r="N5" s="188"/>
      <c r="O5" s="188"/>
      <c r="P5" s="188"/>
      <c r="Q5" s="188"/>
    </row>
    <row r="6" spans="1:26">
      <c r="A6" s="18">
        <v>0.09</v>
      </c>
      <c r="B6" s="17" t="s">
        <v>146</v>
      </c>
      <c r="C6" s="17" t="s">
        <v>147</v>
      </c>
      <c r="D6" s="17" t="s">
        <v>148</v>
      </c>
      <c r="E6" s="17" t="s">
        <v>149</v>
      </c>
      <c r="F6" s="17" t="s">
        <v>150</v>
      </c>
      <c r="G6" s="17" t="s">
        <v>151</v>
      </c>
      <c r="H6" s="17" t="s">
        <v>152</v>
      </c>
      <c r="K6" s="17" t="s">
        <v>146</v>
      </c>
      <c r="L6" s="17" t="s">
        <v>147</v>
      </c>
      <c r="M6" s="17" t="s">
        <v>148</v>
      </c>
      <c r="N6" s="17" t="s">
        <v>149</v>
      </c>
      <c r="O6" s="17" t="s">
        <v>150</v>
      </c>
      <c r="P6" s="17" t="s">
        <v>151</v>
      </c>
      <c r="Q6" s="17" t="s">
        <v>152</v>
      </c>
      <c r="T6" t="s">
        <v>104</v>
      </c>
      <c r="U6" t="s">
        <v>105</v>
      </c>
      <c r="V6" t="s">
        <v>106</v>
      </c>
      <c r="W6" t="s">
        <v>107</v>
      </c>
      <c r="X6" t="s">
        <v>108</v>
      </c>
      <c r="Y6" t="s">
        <v>109</v>
      </c>
      <c r="Z6" t="s">
        <v>110</v>
      </c>
    </row>
    <row r="7" spans="1:26">
      <c r="A7" s="17" t="s">
        <v>0</v>
      </c>
      <c r="B7" s="1">
        <v>35.928796236686466</v>
      </c>
      <c r="C7" s="1">
        <v>678.16214518540028</v>
      </c>
      <c r="D7" s="1">
        <v>1881.3768529703507</v>
      </c>
      <c r="E7" s="1">
        <v>685.3213732898455</v>
      </c>
      <c r="F7" s="1">
        <v>351.40932263575115</v>
      </c>
      <c r="G7" s="1">
        <v>206.88717744096709</v>
      </c>
      <c r="H7" s="1">
        <v>17.197588380999004</v>
      </c>
      <c r="J7" s="17" t="s">
        <v>0</v>
      </c>
      <c r="K7">
        <f>B7/B$4</f>
        <v>35.928796236686466</v>
      </c>
      <c r="L7">
        <f t="shared" ref="L7:Q7" si="0">C7/C$4</f>
        <v>404.36592950037328</v>
      </c>
      <c r="M7">
        <f t="shared" si="0"/>
        <v>866.23816684650478</v>
      </c>
      <c r="N7">
        <f t="shared" si="0"/>
        <v>243.65554606028553</v>
      </c>
      <c r="O7">
        <f t="shared" si="0"/>
        <v>96.475227135588568</v>
      </c>
      <c r="P7">
        <f t="shared" si="0"/>
        <v>52.108624282057377</v>
      </c>
      <c r="Q7">
        <f t="shared" si="0"/>
        <v>3.3447532866546039</v>
      </c>
      <c r="S7" t="s">
        <v>0</v>
      </c>
      <c r="T7">
        <v>2166108</v>
      </c>
      <c r="U7">
        <v>12860682</v>
      </c>
      <c r="V7">
        <v>17343271</v>
      </c>
      <c r="W7">
        <v>2007314</v>
      </c>
      <c r="X7">
        <v>171095</v>
      </c>
      <c r="Y7">
        <v>32870</v>
      </c>
      <c r="Z7">
        <v>2879</v>
      </c>
    </row>
    <row r="8" spans="1:26">
      <c r="A8" s="17" t="s">
        <v>1</v>
      </c>
      <c r="B8" s="1">
        <v>21.625722646159517</v>
      </c>
      <c r="C8" s="1">
        <v>75.109917145428938</v>
      </c>
      <c r="D8" s="1">
        <v>83.144920950582801</v>
      </c>
      <c r="E8" s="1">
        <v>75.331298490191287</v>
      </c>
      <c r="F8" s="1">
        <v>67.79275627826442</v>
      </c>
      <c r="G8" s="1">
        <v>60.256136890167383</v>
      </c>
      <c r="H8" s="1">
        <v>14.743169048205653</v>
      </c>
      <c r="J8" s="17" t="s">
        <v>1</v>
      </c>
      <c r="K8">
        <f t="shared" ref="K8:K19" si="1">B8/B$4</f>
        <v>21.625722646159517</v>
      </c>
      <c r="L8">
        <f t="shared" ref="L8:L19" si="2">C8/C$4</f>
        <v>44.785589518424295</v>
      </c>
      <c r="M8">
        <f t="shared" ref="M8:M19" si="3">D8/D$4</f>
        <v>38.282231331335211</v>
      </c>
      <c r="N8">
        <f t="shared" ref="N8:N19" si="4">E8/E$4</f>
        <v>26.782892500413848</v>
      </c>
      <c r="O8">
        <f t="shared" ref="O8:O19" si="5">F8/F$4</f>
        <v>18.611690523852278</v>
      </c>
      <c r="P8">
        <f t="shared" ref="P8:P19" si="6">G8/G$4</f>
        <v>15.176698898093257</v>
      </c>
      <c r="Q8">
        <f t="shared" ref="Q8:Q19" si="7">H8/H$4</f>
        <v>2.8673940809150675</v>
      </c>
      <c r="S8" t="s">
        <v>1</v>
      </c>
      <c r="T8">
        <v>2935</v>
      </c>
      <c r="U8">
        <v>62587</v>
      </c>
      <c r="V8">
        <v>262245</v>
      </c>
      <c r="W8">
        <v>97445</v>
      </c>
      <c r="X8">
        <v>34411</v>
      </c>
      <c r="Y8">
        <v>12081</v>
      </c>
      <c r="Z8">
        <v>480</v>
      </c>
    </row>
    <row r="9" spans="1:26">
      <c r="A9" s="17" t="s">
        <v>2</v>
      </c>
      <c r="B9" s="1">
        <v>13.497508894007023</v>
      </c>
      <c r="C9" s="1">
        <v>27.12931834770448</v>
      </c>
      <c r="D9" s="1">
        <v>28.767653623489601</v>
      </c>
      <c r="E9" s="1">
        <v>27.232936961075449</v>
      </c>
      <c r="F9" s="1">
        <v>26.091087627547317</v>
      </c>
      <c r="G9" s="1">
        <v>24.779655164441674</v>
      </c>
      <c r="H9" s="1">
        <v>11.703371836734453</v>
      </c>
      <c r="J9" s="17" t="s">
        <v>2</v>
      </c>
      <c r="K9">
        <f t="shared" si="1"/>
        <v>13.497508894007023</v>
      </c>
      <c r="L9">
        <f t="shared" si="2"/>
        <v>16.176326131241016</v>
      </c>
      <c r="M9">
        <f t="shared" si="3"/>
        <v>13.245426879757387</v>
      </c>
      <c r="N9">
        <f t="shared" si="4"/>
        <v>9.6822547562219601</v>
      </c>
      <c r="O9">
        <f t="shared" si="5"/>
        <v>7.1629960929957601</v>
      </c>
      <c r="P9">
        <f t="shared" si="6"/>
        <v>6.2412458653764213</v>
      </c>
      <c r="Q9">
        <f t="shared" si="7"/>
        <v>2.2761849248065662</v>
      </c>
      <c r="S9" t="s">
        <v>2</v>
      </c>
      <c r="T9">
        <v>153</v>
      </c>
      <c r="U9">
        <v>2719</v>
      </c>
      <c r="V9">
        <v>20595</v>
      </c>
      <c r="W9">
        <v>42842</v>
      </c>
      <c r="X9">
        <v>21792</v>
      </c>
      <c r="Y9">
        <v>15690</v>
      </c>
      <c r="Z9">
        <v>1449</v>
      </c>
    </row>
    <row r="10" spans="1:26">
      <c r="A10" s="17" t="s">
        <v>3</v>
      </c>
      <c r="B10" s="1">
        <v>15.161016491833212</v>
      </c>
      <c r="C10" s="1">
        <v>33.918830263661611</v>
      </c>
      <c r="D10" s="1">
        <v>36.246131417537136</v>
      </c>
      <c r="E10" s="1">
        <v>34.050555499210624</v>
      </c>
      <c r="F10" s="1">
        <v>32.307174636842177</v>
      </c>
      <c r="G10" s="1">
        <v>30.358917520869483</v>
      </c>
      <c r="H10" s="1">
        <v>12.635348539045765</v>
      </c>
      <c r="J10" s="17" t="s">
        <v>3</v>
      </c>
      <c r="K10">
        <f t="shared" si="1"/>
        <v>15.161016491833212</v>
      </c>
      <c r="L10">
        <f t="shared" si="2"/>
        <v>20.224690252183358</v>
      </c>
      <c r="M10">
        <f t="shared" si="3"/>
        <v>16.688725804632657</v>
      </c>
      <c r="N10">
        <f t="shared" si="4"/>
        <v>12.10615488903964</v>
      </c>
      <c r="O10">
        <f t="shared" si="5"/>
        <v>8.8695484451594879</v>
      </c>
      <c r="P10">
        <f t="shared" si="6"/>
        <v>7.6464933509779813</v>
      </c>
      <c r="Q10">
        <f t="shared" si="7"/>
        <v>2.4574447659587939</v>
      </c>
      <c r="S10" t="s">
        <v>3</v>
      </c>
      <c r="T10">
        <v>2328</v>
      </c>
      <c r="U10">
        <v>40700</v>
      </c>
      <c r="V10">
        <v>123009</v>
      </c>
      <c r="W10">
        <v>45699</v>
      </c>
      <c r="X10">
        <v>14137</v>
      </c>
      <c r="Y10">
        <v>5660</v>
      </c>
      <c r="Z10">
        <v>393</v>
      </c>
    </row>
    <row r="11" spans="1:26">
      <c r="A11" s="17" t="s">
        <v>16</v>
      </c>
      <c r="B11" s="1">
        <v>36.852047236810911</v>
      </c>
      <c r="C11" s="1">
        <v>647.91193943278745</v>
      </c>
      <c r="D11" s="1">
        <v>1512.9548327189584</v>
      </c>
      <c r="E11" s="1">
        <v>642.60836482402465</v>
      </c>
      <c r="F11" s="1">
        <v>348.96475674727304</v>
      </c>
      <c r="G11" s="1">
        <v>211.5305362025457</v>
      </c>
      <c r="H11" s="1">
        <v>16.614849246599587</v>
      </c>
      <c r="J11" s="17" t="s">
        <v>16</v>
      </c>
      <c r="K11">
        <f t="shared" si="1"/>
        <v>36.852047236810911</v>
      </c>
      <c r="L11">
        <f t="shared" si="2"/>
        <v>386.32872017871654</v>
      </c>
      <c r="M11">
        <f t="shared" si="3"/>
        <v>696.60643413724665</v>
      </c>
      <c r="N11">
        <f t="shared" si="4"/>
        <v>228.46958833703852</v>
      </c>
      <c r="O11">
        <f t="shared" si="5"/>
        <v>95.80410080470493</v>
      </c>
      <c r="P11">
        <f t="shared" si="6"/>
        <v>53.278145951339852</v>
      </c>
      <c r="Q11">
        <f t="shared" si="7"/>
        <v>3.2314165447892025</v>
      </c>
      <c r="S11" t="s">
        <v>16</v>
      </c>
      <c r="T11">
        <v>68802</v>
      </c>
      <c r="U11">
        <v>1192132</v>
      </c>
      <c r="V11">
        <v>5233430</v>
      </c>
      <c r="W11">
        <v>1767558</v>
      </c>
      <c r="X11">
        <v>540354</v>
      </c>
      <c r="Y11">
        <v>267425</v>
      </c>
      <c r="Z11">
        <v>26241</v>
      </c>
    </row>
    <row r="12" spans="1:26">
      <c r="A12" s="17" t="s">
        <v>153</v>
      </c>
      <c r="B12" s="1">
        <v>9.9268012551062537</v>
      </c>
      <c r="C12" s="1">
        <v>15.80842980189311</v>
      </c>
      <c r="D12" s="1">
        <v>16.320870754413448</v>
      </c>
      <c r="E12" s="1">
        <v>15.83897243335165</v>
      </c>
      <c r="F12" s="1">
        <v>15.456034744596213</v>
      </c>
      <c r="G12" s="1">
        <v>14.969180827886309</v>
      </c>
      <c r="H12" s="1">
        <v>9.0833068067529936</v>
      </c>
      <c r="J12" s="17" t="s">
        <v>153</v>
      </c>
      <c r="K12">
        <f t="shared" si="1"/>
        <v>9.9268012551062537</v>
      </c>
      <c r="L12">
        <f t="shared" si="2"/>
        <v>9.4260501801325365</v>
      </c>
      <c r="M12">
        <f t="shared" si="3"/>
        <v>7.5145822812271197</v>
      </c>
      <c r="N12">
        <f t="shared" si="4"/>
        <v>5.6313047100165337</v>
      </c>
      <c r="O12">
        <f t="shared" si="5"/>
        <v>4.2432695052489384</v>
      </c>
      <c r="P12">
        <f t="shared" si="6"/>
        <v>3.770284022522735</v>
      </c>
      <c r="Q12">
        <f t="shared" si="7"/>
        <v>1.7666093421067426</v>
      </c>
      <c r="S12" t="s">
        <v>32</v>
      </c>
      <c r="T12">
        <v>168</v>
      </c>
      <c r="U12">
        <v>3345</v>
      </c>
      <c r="V12">
        <v>27408</v>
      </c>
      <c r="W12">
        <v>27216</v>
      </c>
      <c r="X12">
        <v>15604</v>
      </c>
      <c r="Y12">
        <v>9099</v>
      </c>
      <c r="Z12">
        <v>749</v>
      </c>
    </row>
    <row r="13" spans="1:26">
      <c r="A13" s="17" t="s">
        <v>17</v>
      </c>
      <c r="B13" s="1">
        <v>34.049085087129292</v>
      </c>
      <c r="C13" s="1">
        <v>318.18941930413416</v>
      </c>
      <c r="D13" s="1">
        <v>410.96623439315596</v>
      </c>
      <c r="E13" s="1">
        <v>314.62993942656391</v>
      </c>
      <c r="F13" s="1">
        <v>224.29807507825905</v>
      </c>
      <c r="G13" s="1">
        <v>165.04967125509353</v>
      </c>
      <c r="H13" s="1">
        <v>15.369136661663678</v>
      </c>
      <c r="J13" s="17" t="s">
        <v>17</v>
      </c>
      <c r="K13">
        <f t="shared" si="1"/>
        <v>34.049085087129292</v>
      </c>
      <c r="L13">
        <f t="shared" si="2"/>
        <v>189.72595448972604</v>
      </c>
      <c r="M13">
        <f t="shared" si="3"/>
        <v>189.22027075781648</v>
      </c>
      <c r="N13">
        <f t="shared" si="4"/>
        <v>111.86186902341265</v>
      </c>
      <c r="O13">
        <f t="shared" si="5"/>
        <v>61.578354202287869</v>
      </c>
      <c r="P13">
        <f t="shared" si="6"/>
        <v>41.57102152820859</v>
      </c>
      <c r="Q13">
        <f t="shared" si="7"/>
        <v>2.989138315401243</v>
      </c>
      <c r="S13" t="s">
        <v>17</v>
      </c>
      <c r="T13">
        <v>21142</v>
      </c>
      <c r="U13">
        <v>386437</v>
      </c>
      <c r="V13">
        <v>1523728</v>
      </c>
      <c r="W13">
        <v>623749</v>
      </c>
      <c r="X13">
        <v>219141</v>
      </c>
      <c r="Y13">
        <v>97627</v>
      </c>
      <c r="Z13">
        <v>7885</v>
      </c>
    </row>
    <row r="14" spans="1:26">
      <c r="A14" s="17" t="s">
        <v>18</v>
      </c>
      <c r="B14" s="1">
        <v>20.014808845555638</v>
      </c>
      <c r="C14" s="1">
        <v>62.112035031799707</v>
      </c>
      <c r="D14" s="1">
        <v>68.09422431022638</v>
      </c>
      <c r="E14" s="1">
        <v>62.323180015227422</v>
      </c>
      <c r="F14" s="1">
        <v>56.978127683510635</v>
      </c>
      <c r="G14" s="1">
        <v>51.465503078001966</v>
      </c>
      <c r="H14" s="1">
        <v>14.413596513678318</v>
      </c>
      <c r="J14" s="17" t="s">
        <v>18</v>
      </c>
      <c r="K14">
        <f t="shared" si="1"/>
        <v>20.014808845555638</v>
      </c>
      <c r="L14">
        <f t="shared" si="2"/>
        <v>37.035377095439422</v>
      </c>
      <c r="M14">
        <f t="shared" si="3"/>
        <v>31.352472497042456</v>
      </c>
      <c r="N14">
        <f t="shared" si="4"/>
        <v>22.158054674301393</v>
      </c>
      <c r="O14">
        <f t="shared" si="5"/>
        <v>15.642663571919741</v>
      </c>
      <c r="P14">
        <f t="shared" si="6"/>
        <v>12.962604046081552</v>
      </c>
      <c r="Q14">
        <f t="shared" si="7"/>
        <v>2.8032956274790424</v>
      </c>
      <c r="S14" t="s">
        <v>18</v>
      </c>
      <c r="T14">
        <v>647</v>
      </c>
      <c r="U14">
        <v>13956</v>
      </c>
      <c r="V14">
        <v>101703</v>
      </c>
      <c r="W14">
        <v>123020</v>
      </c>
      <c r="X14">
        <v>85807</v>
      </c>
      <c r="Y14">
        <v>45449</v>
      </c>
      <c r="Z14">
        <v>3189</v>
      </c>
    </row>
    <row r="15" spans="1:26">
      <c r="A15" s="17" t="s">
        <v>154</v>
      </c>
      <c r="B15" s="1">
        <v>4.5379060179313679</v>
      </c>
      <c r="C15" s="1">
        <v>3.484737405231916</v>
      </c>
      <c r="D15" s="1">
        <v>2.4194866857291606</v>
      </c>
      <c r="E15" s="1">
        <v>3.3249014486753077</v>
      </c>
      <c r="F15" s="1">
        <v>3.4005996214754539</v>
      </c>
      <c r="G15" s="1">
        <v>3.4897720813012398</v>
      </c>
      <c r="H15" s="1">
        <v>3.1191390146555551</v>
      </c>
      <c r="J15" s="17" t="s">
        <v>154</v>
      </c>
      <c r="K15">
        <f t="shared" si="1"/>
        <v>4.5379060179313679</v>
      </c>
      <c r="L15">
        <f t="shared" si="2"/>
        <v>2.0778350574936493</v>
      </c>
      <c r="M15">
        <f t="shared" si="3"/>
        <v>1.1139988822795317</v>
      </c>
      <c r="N15">
        <f t="shared" si="4"/>
        <v>1.1821179225516216</v>
      </c>
      <c r="O15">
        <f t="shared" si="5"/>
        <v>0.93359395937000067</v>
      </c>
      <c r="P15">
        <f t="shared" si="6"/>
        <v>0.87896806589875653</v>
      </c>
      <c r="Q15">
        <f t="shared" si="7"/>
        <v>0.60664031721613598</v>
      </c>
      <c r="S15" t="s">
        <v>111</v>
      </c>
      <c r="T15">
        <v>132</v>
      </c>
      <c r="U15">
        <v>2608</v>
      </c>
      <c r="V15">
        <v>15341</v>
      </c>
      <c r="W15">
        <v>15035</v>
      </c>
      <c r="X15">
        <v>8617</v>
      </c>
      <c r="Y15">
        <v>4692</v>
      </c>
      <c r="Z15">
        <v>289</v>
      </c>
    </row>
    <row r="16" spans="1:26">
      <c r="A16" s="17" t="s">
        <v>4</v>
      </c>
      <c r="B16" s="1">
        <v>5.4446048551735498</v>
      </c>
      <c r="C16" s="1">
        <v>5.331953967928726</v>
      </c>
      <c r="D16" s="1">
        <v>4.537957492414348</v>
      </c>
      <c r="E16" s="1">
        <v>5.2169318168692049</v>
      </c>
      <c r="F16" s="1">
        <v>5.2612767000297831</v>
      </c>
      <c r="G16" s="1">
        <v>5.2767475927707341</v>
      </c>
      <c r="H16" s="1">
        <v>4.3306701828136562</v>
      </c>
      <c r="J16" s="17" t="s">
        <v>4</v>
      </c>
      <c r="K16">
        <f t="shared" si="1"/>
        <v>5.4446048551735498</v>
      </c>
      <c r="L16">
        <f t="shared" si="2"/>
        <v>3.1792699394998896</v>
      </c>
      <c r="M16">
        <f t="shared" si="3"/>
        <v>2.0894016917716995</v>
      </c>
      <c r="N16">
        <f t="shared" si="4"/>
        <v>1.8548004193952639</v>
      </c>
      <c r="O16">
        <f t="shared" si="5"/>
        <v>1.4444206000325204</v>
      </c>
      <c r="P16">
        <f t="shared" si="6"/>
        <v>1.3290531638742993</v>
      </c>
      <c r="Q16">
        <f t="shared" si="7"/>
        <v>0.8422706141395413</v>
      </c>
      <c r="S16" t="s">
        <v>4</v>
      </c>
      <c r="T16">
        <v>180</v>
      </c>
      <c r="U16">
        <v>4112</v>
      </c>
      <c r="V16">
        <v>23345</v>
      </c>
      <c r="W16">
        <v>26024</v>
      </c>
      <c r="X16">
        <v>14776</v>
      </c>
      <c r="Y16">
        <v>6733</v>
      </c>
      <c r="Z16">
        <v>336</v>
      </c>
    </row>
    <row r="17" spans="1:26">
      <c r="A17" s="17" t="s">
        <v>5</v>
      </c>
      <c r="B17" s="1">
        <v>34.239289558681072</v>
      </c>
      <c r="C17" s="1">
        <v>326.47784949970151</v>
      </c>
      <c r="D17" s="1">
        <v>423.95753997034069</v>
      </c>
      <c r="E17" s="1">
        <v>322.66088413551063</v>
      </c>
      <c r="F17" s="1">
        <v>228.4374400471043</v>
      </c>
      <c r="G17" s="1">
        <v>167.30099792768289</v>
      </c>
      <c r="H17" s="1">
        <v>15.374905390978922</v>
      </c>
      <c r="J17" s="17" t="s">
        <v>5</v>
      </c>
      <c r="K17">
        <f t="shared" si="1"/>
        <v>34.239289558681072</v>
      </c>
      <c r="L17">
        <f t="shared" si="2"/>
        <v>194.66807460646194</v>
      </c>
      <c r="M17">
        <f t="shared" si="3"/>
        <v>195.20182873773737</v>
      </c>
      <c r="N17">
        <f t="shared" si="4"/>
        <v>114.71714874283093</v>
      </c>
      <c r="O17">
        <f t="shared" si="5"/>
        <v>62.71476735311478</v>
      </c>
      <c r="P17">
        <f t="shared" si="6"/>
        <v>42.138062642932134</v>
      </c>
      <c r="Q17">
        <f t="shared" si="7"/>
        <v>2.990260273661292</v>
      </c>
      <c r="S17" t="s">
        <v>5</v>
      </c>
      <c r="T17">
        <v>43553</v>
      </c>
      <c r="U17">
        <v>781974</v>
      </c>
      <c r="V17">
        <v>2371551</v>
      </c>
      <c r="W17">
        <v>489395</v>
      </c>
      <c r="X17">
        <v>151698</v>
      </c>
      <c r="Y17">
        <v>77478</v>
      </c>
      <c r="Z17">
        <v>4213</v>
      </c>
    </row>
    <row r="18" spans="1:26">
      <c r="A18" s="17" t="s">
        <v>6</v>
      </c>
      <c r="B18" s="1">
        <v>28.59272419102648</v>
      </c>
      <c r="C18" s="1">
        <v>165.768863499942</v>
      </c>
      <c r="D18" s="1">
        <v>193.5571275392719</v>
      </c>
      <c r="E18" s="1">
        <v>165.42772030152807</v>
      </c>
      <c r="F18" s="1">
        <v>135.10035179854782</v>
      </c>
      <c r="G18" s="1">
        <v>109.96857173066589</v>
      </c>
      <c r="H18" s="1">
        <v>15.314547531017876</v>
      </c>
      <c r="J18" s="17" t="s">
        <v>6</v>
      </c>
      <c r="K18">
        <f t="shared" si="1"/>
        <v>28.59272419102648</v>
      </c>
      <c r="L18">
        <f t="shared" si="2"/>
        <v>98.842557118916019</v>
      </c>
      <c r="M18">
        <f t="shared" si="3"/>
        <v>89.119078442460435</v>
      </c>
      <c r="N18">
        <f t="shared" si="4"/>
        <v>58.815299061933175</v>
      </c>
      <c r="O18">
        <f t="shared" si="5"/>
        <v>37.090185963486462</v>
      </c>
      <c r="P18">
        <f t="shared" si="6"/>
        <v>27.697758063245963</v>
      </c>
      <c r="Q18">
        <f t="shared" si="7"/>
        <v>2.9785212934038507</v>
      </c>
      <c r="S18" t="s">
        <v>6</v>
      </c>
      <c r="T18">
        <v>12981</v>
      </c>
      <c r="U18">
        <v>255128</v>
      </c>
      <c r="V18">
        <v>1388087</v>
      </c>
      <c r="W18">
        <v>613659</v>
      </c>
      <c r="X18">
        <v>188842</v>
      </c>
      <c r="Y18">
        <v>81679</v>
      </c>
      <c r="Z18">
        <v>4328</v>
      </c>
    </row>
    <row r="19" spans="1:26">
      <c r="A19" s="17" t="s">
        <v>7</v>
      </c>
      <c r="B19" s="1">
        <v>27.554648005386131</v>
      </c>
      <c r="C19" s="1">
        <v>1010.0485635704642</v>
      </c>
      <c r="D19" s="1">
        <v>4262.2093731028426</v>
      </c>
      <c r="E19" s="1">
        <v>931.12013656661429</v>
      </c>
      <c r="F19" s="1">
        <v>331.98575599798892</v>
      </c>
      <c r="G19" s="1">
        <v>188.60405021523641</v>
      </c>
      <c r="H19" s="1">
        <v>17.054086106467601</v>
      </c>
      <c r="J19" s="17" t="s">
        <v>7</v>
      </c>
      <c r="K19">
        <f t="shared" si="1"/>
        <v>27.554648005386131</v>
      </c>
      <c r="L19">
        <f t="shared" si="2"/>
        <v>602.25895701835236</v>
      </c>
      <c r="M19">
        <f t="shared" si="3"/>
        <v>1962.439597491307</v>
      </c>
      <c r="N19">
        <f t="shared" si="4"/>
        <v>331.04554179271742</v>
      </c>
      <c r="O19">
        <f t="shared" si="5"/>
        <v>91.142719195542512</v>
      </c>
      <c r="P19">
        <f t="shared" si="6"/>
        <v>47.503657366799914</v>
      </c>
      <c r="Q19">
        <f t="shared" si="7"/>
        <v>3.3168435766564488</v>
      </c>
      <c r="S19" t="s">
        <v>7</v>
      </c>
      <c r="T19">
        <v>123208</v>
      </c>
      <c r="U19">
        <v>1465512</v>
      </c>
      <c r="V19">
        <v>6482659</v>
      </c>
      <c r="W19">
        <v>4045576</v>
      </c>
      <c r="X19">
        <v>2796938</v>
      </c>
      <c r="Y19">
        <v>1997247</v>
      </c>
      <c r="Z19">
        <v>223483</v>
      </c>
    </row>
    <row r="20" spans="1:26">
      <c r="B20">
        <f>SUM(B7:B19)</f>
        <v>287.42495932148688</v>
      </c>
      <c r="C20">
        <f t="shared" ref="C20:H20" si="8">SUM(C7:C19)</f>
        <v>3369.4540024560783</v>
      </c>
      <c r="D20">
        <f t="shared" si="8"/>
        <v>8924.5532059293146</v>
      </c>
      <c r="E20">
        <f t="shared" si="8"/>
        <v>3285.0871952086877</v>
      </c>
      <c r="F20">
        <f t="shared" si="8"/>
        <v>1827.4827595971904</v>
      </c>
      <c r="G20">
        <f t="shared" si="8"/>
        <v>1239.9369179276305</v>
      </c>
      <c r="H20">
        <f t="shared" si="8"/>
        <v>166.95371525961306</v>
      </c>
      <c r="T20">
        <f>SUM(T7:T19)</f>
        <v>2442337</v>
      </c>
      <c r="U20">
        <f t="shared" ref="U20:Z20" si="9">SUM(U7:U19)</f>
        <v>17071892</v>
      </c>
      <c r="V20">
        <f t="shared" si="9"/>
        <v>34916372</v>
      </c>
      <c r="W20">
        <f t="shared" si="9"/>
        <v>9924532</v>
      </c>
      <c r="X20">
        <f t="shared" si="9"/>
        <v>4263212</v>
      </c>
      <c r="Y20">
        <f t="shared" si="9"/>
        <v>2653730</v>
      </c>
      <c r="Z20">
        <f t="shared" si="9"/>
        <v>275914</v>
      </c>
    </row>
    <row r="21" spans="1:26">
      <c r="B21">
        <f>B20/B4</f>
        <v>287.42495932148688</v>
      </c>
      <c r="C21">
        <f t="shared" ref="C21:H21" si="10">C20/C4</f>
        <v>2009.0953310869604</v>
      </c>
      <c r="D21">
        <f t="shared" si="10"/>
        <v>4109.1122157811196</v>
      </c>
      <c r="E21">
        <f t="shared" si="10"/>
        <v>1167.9625728901583</v>
      </c>
      <c r="F21">
        <f t="shared" si="10"/>
        <v>501.71353735330388</v>
      </c>
      <c r="G21">
        <f t="shared" si="10"/>
        <v>312.30261724740888</v>
      </c>
      <c r="H21">
        <f t="shared" si="10"/>
        <v>32.47077296318853</v>
      </c>
      <c r="I21">
        <f>SUM(B21:H21)</f>
        <v>8420.0820066436263</v>
      </c>
      <c r="T21">
        <f>T20/K38</f>
        <v>10204.086564034151</v>
      </c>
      <c r="U21">
        <f>U20/L38</f>
        <v>10204.086564033967</v>
      </c>
      <c r="V21">
        <f t="shared" ref="V21:Z21" si="11">V20/M38</f>
        <v>10204.086564033894</v>
      </c>
      <c r="W21">
        <f t="shared" si="11"/>
        <v>10204.086564034085</v>
      </c>
      <c r="X21">
        <f t="shared" si="11"/>
        <v>10204.086564034387</v>
      </c>
      <c r="Y21">
        <f t="shared" si="11"/>
        <v>10204.086564034582</v>
      </c>
      <c r="Z21">
        <f t="shared" si="11"/>
        <v>10204.086563986069</v>
      </c>
    </row>
    <row r="22" spans="1:26">
      <c r="B22" s="15">
        <f>B21/$I21</f>
        <v>3.4135648452675686E-2</v>
      </c>
      <c r="C22" s="15">
        <f t="shared" ref="C22:H22" si="12">C21/$I21</f>
        <v>0.23860757288370124</v>
      </c>
      <c r="D22" s="15">
        <f t="shared" si="12"/>
        <v>0.48801332487485771</v>
      </c>
      <c r="E22" s="15">
        <f t="shared" si="12"/>
        <v>0.1387115436605737</v>
      </c>
      <c r="F22" s="15">
        <f t="shared" si="12"/>
        <v>5.9585350470154695E-2</v>
      </c>
      <c r="G22" s="15">
        <f t="shared" si="12"/>
        <v>3.7090210879299673E-2</v>
      </c>
      <c r="H22" s="15">
        <f t="shared" si="12"/>
        <v>3.8563487787373553E-3</v>
      </c>
    </row>
    <row r="24" spans="1:26">
      <c r="A24" s="18">
        <v>0.11</v>
      </c>
      <c r="B24" s="17" t="s">
        <v>146</v>
      </c>
      <c r="C24" s="17" t="s">
        <v>147</v>
      </c>
      <c r="D24" s="17" t="s">
        <v>148</v>
      </c>
      <c r="E24" s="17" t="s">
        <v>149</v>
      </c>
      <c r="F24" s="17" t="s">
        <v>150</v>
      </c>
      <c r="G24" s="17" t="s">
        <v>151</v>
      </c>
      <c r="H24" s="17" t="s">
        <v>152</v>
      </c>
      <c r="K24" s="17" t="s">
        <v>146</v>
      </c>
      <c r="L24" s="17" t="s">
        <v>147</v>
      </c>
      <c r="M24" s="17" t="s">
        <v>148</v>
      </c>
      <c r="N24" s="17" t="s">
        <v>149</v>
      </c>
      <c r="O24" s="17" t="s">
        <v>150</v>
      </c>
      <c r="P24" s="17" t="s">
        <v>151</v>
      </c>
      <c r="Q24" s="17" t="s">
        <v>152</v>
      </c>
    </row>
    <row r="25" spans="1:26">
      <c r="A25" s="17" t="s">
        <v>0</v>
      </c>
      <c r="B25" s="1">
        <v>26.024459798215169</v>
      </c>
      <c r="C25" s="1">
        <v>628.71632249251445</v>
      </c>
      <c r="D25" s="1">
        <v>1903.0754260668798</v>
      </c>
      <c r="E25" s="1">
        <v>689.40531508949766</v>
      </c>
      <c r="F25" s="1">
        <v>340.15849744286101</v>
      </c>
      <c r="G25" s="1">
        <v>246.19690566313324</v>
      </c>
      <c r="H25" s="1">
        <v>22.706329586898221</v>
      </c>
      <c r="J25" s="17" t="s">
        <v>0</v>
      </c>
      <c r="K25">
        <f t="shared" ref="K25:Q25" si="13">B25/B$3</f>
        <v>26.024459798215169</v>
      </c>
      <c r="L25">
        <f t="shared" si="13"/>
        <v>336.1374203200682</v>
      </c>
      <c r="M25">
        <f t="shared" si="13"/>
        <v>743.95932596762555</v>
      </c>
      <c r="N25">
        <f t="shared" si="13"/>
        <v>197.06018306885957</v>
      </c>
      <c r="O25">
        <f t="shared" si="13"/>
        <v>71.094604515599272</v>
      </c>
      <c r="P25">
        <f t="shared" si="13"/>
        <v>46.356958031939911</v>
      </c>
      <c r="Q25">
        <f t="shared" si="13"/>
        <v>3.1261537995042419</v>
      </c>
      <c r="T25">
        <f>K25*T$21</f>
        <v>265555.84056321433</v>
      </c>
      <c r="U25">
        <f t="shared" ref="U25:Z25" si="14">L25*U$21</f>
        <v>3429975.3343570461</v>
      </c>
      <c r="V25">
        <f t="shared" si="14"/>
        <v>7591425.3622939605</v>
      </c>
      <c r="W25">
        <f t="shared" si="14"/>
        <v>2010819.1663590472</v>
      </c>
      <c r="X25">
        <f t="shared" si="14"/>
        <v>725455.49871296505</v>
      </c>
      <c r="Y25">
        <f t="shared" si="14"/>
        <v>473030.41260323301</v>
      </c>
      <c r="Z25">
        <f t="shared" si="14"/>
        <v>31899.543982475236</v>
      </c>
    </row>
    <row r="26" spans="1:26">
      <c r="A26" s="17" t="s">
        <v>1</v>
      </c>
      <c r="B26" s="1">
        <v>20.394621092279799</v>
      </c>
      <c r="C26" s="1">
        <v>74.784531274095315</v>
      </c>
      <c r="D26" s="1">
        <v>79.497125829436101</v>
      </c>
      <c r="E26" s="1">
        <v>75.397379017417919</v>
      </c>
      <c r="F26" s="1">
        <v>69.206365545841791</v>
      </c>
      <c r="G26" s="1">
        <v>62.456827874281963</v>
      </c>
      <c r="H26" s="1">
        <v>16.267070815647163</v>
      </c>
      <c r="J26" s="17" t="s">
        <v>1</v>
      </c>
      <c r="K26">
        <f t="shared" ref="K26:K37" si="15">B26/B$3</f>
        <v>20.394621092279799</v>
      </c>
      <c r="L26">
        <f t="shared" ref="L26:L37" si="16">C26/C$3</f>
        <v>39.982864326890699</v>
      </c>
      <c r="M26">
        <f t="shared" ref="M26:M37" si="17">D26/D$3</f>
        <v>31.07739574498207</v>
      </c>
      <c r="N26">
        <f t="shared" ref="N26:N37" si="18">E26/E$3</f>
        <v>21.551648916654703</v>
      </c>
      <c r="O26">
        <f t="shared" ref="O26:O37" si="19">F26/F$3</f>
        <v>14.464431214951791</v>
      </c>
      <c r="P26">
        <f t="shared" ref="P26:P37" si="20">G26/G$3</f>
        <v>11.760133787131274</v>
      </c>
      <c r="Q26">
        <f t="shared" ref="Q26:Q37" si="21">H26/H$3</f>
        <v>2.239611868687172</v>
      </c>
      <c r="T26">
        <f t="shared" ref="T26:T37" si="22">K26*T$21</f>
        <v>208108.4790662998</v>
      </c>
      <c r="U26">
        <f t="shared" ref="U26:U37" si="23">L26*U$21</f>
        <v>407988.60866961838</v>
      </c>
      <c r="V26">
        <f t="shared" ref="V26:V37" si="24">M26*V$21</f>
        <v>317116.43636653567</v>
      </c>
      <c r="W26">
        <f t="shared" ref="W26:W37" si="25">N26*W$21</f>
        <v>219914.89114321599</v>
      </c>
      <c r="X26">
        <f t="shared" ref="X26:X37" si="26">O26*X$21</f>
        <v>147596.30821688916</v>
      </c>
      <c r="Y26">
        <f t="shared" ref="Y26:Y37" si="27">P26*Y$21</f>
        <v>120001.42316851535</v>
      </c>
      <c r="Z26">
        <f t="shared" ref="Z26:Z37" si="28">Q26*Z$21</f>
        <v>22853.193377814507</v>
      </c>
    </row>
    <row r="27" spans="1:26">
      <c r="A27" s="17" t="s">
        <v>2</v>
      </c>
      <c r="B27" s="1">
        <v>13.683533453942959</v>
      </c>
      <c r="C27" s="1">
        <v>27.108959866653667</v>
      </c>
      <c r="D27" s="1">
        <v>27.6338752096791</v>
      </c>
      <c r="E27" s="1">
        <v>27.174812229721226</v>
      </c>
      <c r="F27" s="1">
        <v>26.339095789233358</v>
      </c>
      <c r="G27" s="1">
        <v>25.308897648715554</v>
      </c>
      <c r="H27" s="1">
        <v>11.952358257054115</v>
      </c>
      <c r="J27" s="17" t="s">
        <v>2</v>
      </c>
      <c r="K27">
        <f t="shared" si="15"/>
        <v>13.683533453942959</v>
      </c>
      <c r="L27">
        <f t="shared" si="16"/>
        <v>14.49355696860521</v>
      </c>
      <c r="M27">
        <f t="shared" si="17"/>
        <v>10.802766350335844</v>
      </c>
      <c r="N27">
        <f t="shared" si="18"/>
        <v>7.7676707092917621</v>
      </c>
      <c r="O27">
        <f t="shared" si="19"/>
        <v>5.504985506788878</v>
      </c>
      <c r="P27">
        <f t="shared" si="20"/>
        <v>4.7654681238825054</v>
      </c>
      <c r="Q27">
        <f t="shared" si="21"/>
        <v>1.6455724398489109</v>
      </c>
      <c r="T27">
        <f t="shared" si="22"/>
        <v>139627.95986589117</v>
      </c>
      <c r="U27">
        <f t="shared" si="23"/>
        <v>147893.50992840528</v>
      </c>
      <c r="V27">
        <f t="shared" si="24"/>
        <v>110232.36296985946</v>
      </c>
      <c r="W27">
        <f t="shared" si="25"/>
        <v>79261.984318525181</v>
      </c>
      <c r="X27">
        <f t="shared" si="26"/>
        <v>56173.348645028425</v>
      </c>
      <c r="Y27">
        <f t="shared" si="27"/>
        <v>48627.249254244562</v>
      </c>
      <c r="Z27">
        <f t="shared" si="28"/>
        <v>16791.563623528047</v>
      </c>
    </row>
    <row r="28" spans="1:26">
      <c r="A28" s="17" t="s">
        <v>3</v>
      </c>
      <c r="B28" s="1">
        <v>15.275860370044578</v>
      </c>
      <c r="C28" s="1">
        <v>33.851279834880586</v>
      </c>
      <c r="D28" s="1">
        <v>34.744424589095559</v>
      </c>
      <c r="E28" s="1">
        <v>33.9688830806422</v>
      </c>
      <c r="F28" s="1">
        <v>32.669099288581251</v>
      </c>
      <c r="G28" s="1">
        <v>31.09414212040274</v>
      </c>
      <c r="H28" s="1">
        <v>13.074285085353095</v>
      </c>
      <c r="J28" s="17" t="s">
        <v>3</v>
      </c>
      <c r="K28">
        <f t="shared" si="15"/>
        <v>15.275860370044578</v>
      </c>
      <c r="L28">
        <f t="shared" si="16"/>
        <v>18.098276553596204</v>
      </c>
      <c r="M28">
        <f t="shared" si="17"/>
        <v>13.582456241294627</v>
      </c>
      <c r="N28">
        <f t="shared" si="18"/>
        <v>9.7096935170089935</v>
      </c>
      <c r="O28">
        <f t="shared" si="19"/>
        <v>6.8279837524643154</v>
      </c>
      <c r="P28">
        <f t="shared" si="20"/>
        <v>5.8547845572314676</v>
      </c>
      <c r="Q28">
        <f t="shared" si="21"/>
        <v>1.8000366743096119</v>
      </c>
      <c r="T28">
        <f t="shared" si="22"/>
        <v>155876.20155603363</v>
      </c>
      <c r="U28">
        <f t="shared" si="23"/>
        <v>184676.38061272199</v>
      </c>
      <c r="V28">
        <f t="shared" si="24"/>
        <v>138596.55923837281</v>
      </c>
      <c r="W28">
        <f t="shared" si="25"/>
        <v>99078.553157800328</v>
      </c>
      <c r="X28">
        <f t="shared" si="26"/>
        <v>69673.337267966213</v>
      </c>
      <c r="Y28">
        <f t="shared" si="27"/>
        <v>59742.72843576278</v>
      </c>
      <c r="Z28">
        <f t="shared" si="28"/>
        <v>18367.730043004878</v>
      </c>
    </row>
    <row r="29" spans="1:26">
      <c r="A29" s="17" t="s">
        <v>16</v>
      </c>
      <c r="B29" s="1">
        <v>25.545449885470774</v>
      </c>
      <c r="C29" s="1">
        <v>530.18090618701376</v>
      </c>
      <c r="D29" s="1">
        <v>1755.8329736111057</v>
      </c>
      <c r="E29" s="1">
        <v>587.44297403894541</v>
      </c>
      <c r="F29" s="1">
        <v>263.95602057299953</v>
      </c>
      <c r="G29" s="1">
        <v>231.89306937837776</v>
      </c>
      <c r="H29" s="1">
        <v>22.58593273508707</v>
      </c>
      <c r="J29" s="17" t="s">
        <v>16</v>
      </c>
      <c r="K29">
        <f t="shared" si="15"/>
        <v>25.545449885470774</v>
      </c>
      <c r="L29">
        <f t="shared" si="16"/>
        <v>283.4563629621382</v>
      </c>
      <c r="M29">
        <f t="shared" si="17"/>
        <v>686.39860389513717</v>
      </c>
      <c r="N29">
        <f t="shared" si="18"/>
        <v>167.91518352538648</v>
      </c>
      <c r="O29">
        <f t="shared" si="19"/>
        <v>55.167955624277845</v>
      </c>
      <c r="P29">
        <f t="shared" si="20"/>
        <v>43.663657169517897</v>
      </c>
      <c r="Q29">
        <f t="shared" si="21"/>
        <v>3.1095778454603544</v>
      </c>
      <c r="T29">
        <f t="shared" si="22"/>
        <v>260667.98194854005</v>
      </c>
      <c r="U29">
        <f t="shared" si="23"/>
        <v>2892413.26479189</v>
      </c>
      <c r="V29">
        <f t="shared" si="24"/>
        <v>7004070.7715779925</v>
      </c>
      <c r="W29">
        <f t="shared" si="25"/>
        <v>1713421.0681087137</v>
      </c>
      <c r="X29">
        <f t="shared" si="26"/>
        <v>562938.59475093882</v>
      </c>
      <c r="Y29">
        <f t="shared" si="27"/>
        <v>445547.73746008979</v>
      </c>
      <c r="Z29">
        <f t="shared" si="28"/>
        <v>31730.401512530752</v>
      </c>
    </row>
    <row r="30" spans="1:26">
      <c r="A30" s="17" t="s">
        <v>153</v>
      </c>
      <c r="B30" s="1">
        <v>9.9928841893209821</v>
      </c>
      <c r="C30" s="1">
        <v>15.837432919664616</v>
      </c>
      <c r="D30" s="1">
        <v>15.896969406987726</v>
      </c>
      <c r="E30" s="1">
        <v>15.83453855001799</v>
      </c>
      <c r="F30" s="1">
        <v>15.55310419786065</v>
      </c>
      <c r="G30" s="1">
        <v>15.197661078909583</v>
      </c>
      <c r="H30" s="1">
        <v>9.0910062812384318</v>
      </c>
      <c r="J30" s="17" t="s">
        <v>153</v>
      </c>
      <c r="K30">
        <f t="shared" si="15"/>
        <v>9.9928841893209821</v>
      </c>
      <c r="L30">
        <f t="shared" si="16"/>
        <v>8.4673383776696411</v>
      </c>
      <c r="M30">
        <f t="shared" si="17"/>
        <v>6.2145191320099187</v>
      </c>
      <c r="N30">
        <f t="shared" si="18"/>
        <v>4.5261575406803747</v>
      </c>
      <c r="O30">
        <f t="shared" si="19"/>
        <v>3.2506663812581942</v>
      </c>
      <c r="P30">
        <f t="shared" si="20"/>
        <v>2.8616011030724997</v>
      </c>
      <c r="Q30">
        <f t="shared" si="21"/>
        <v>1.2516282615667222</v>
      </c>
      <c r="T30">
        <f t="shared" si="22"/>
        <v>101968.25529219954</v>
      </c>
      <c r="U30">
        <f t="shared" si="23"/>
        <v>86401.453772707959</v>
      </c>
      <c r="V30">
        <f t="shared" si="24"/>
        <v>63413.491176873991</v>
      </c>
      <c r="W30">
        <f t="shared" si="25"/>
        <v>46185.303347558169</v>
      </c>
      <c r="X30">
        <f t="shared" si="26"/>
        <v>33170.081145155025</v>
      </c>
      <c r="Y30">
        <f t="shared" si="27"/>
        <v>29200.025367488633</v>
      </c>
      <c r="Z30">
        <f t="shared" si="28"/>
        <v>12771.723126958232</v>
      </c>
    </row>
    <row r="31" spans="1:26">
      <c r="A31" s="17" t="s">
        <v>17</v>
      </c>
      <c r="B31" s="1">
        <v>24.785854507312475</v>
      </c>
      <c r="C31" s="1">
        <v>292.42824345982751</v>
      </c>
      <c r="D31" s="1">
        <v>500.65265337561351</v>
      </c>
      <c r="E31" s="1">
        <v>307.04100476776529</v>
      </c>
      <c r="F31" s="1">
        <v>181.65780132356093</v>
      </c>
      <c r="G31" s="1">
        <v>157.56052918549258</v>
      </c>
      <c r="H31" s="1">
        <v>18.425474586427416</v>
      </c>
      <c r="J31" s="17" t="s">
        <v>17</v>
      </c>
      <c r="K31">
        <f t="shared" si="15"/>
        <v>24.785854507312475</v>
      </c>
      <c r="L31">
        <f t="shared" si="16"/>
        <v>156.34408057933888</v>
      </c>
      <c r="M31">
        <f t="shared" si="17"/>
        <v>195.71752409152023</v>
      </c>
      <c r="N31">
        <f t="shared" si="18"/>
        <v>87.76485368600278</v>
      </c>
      <c r="O31">
        <f t="shared" si="19"/>
        <v>37.967270079564251</v>
      </c>
      <c r="P31">
        <f t="shared" si="20"/>
        <v>29.667419333596708</v>
      </c>
      <c r="Q31">
        <f t="shared" si="21"/>
        <v>2.536775799258423</v>
      </c>
      <c r="T31">
        <f t="shared" si="22"/>
        <v>252917.00495617252</v>
      </c>
      <c r="U31">
        <f t="shared" si="23"/>
        <v>1595348.5320058758</v>
      </c>
      <c r="V31">
        <f t="shared" si="24"/>
        <v>1997118.5579282616</v>
      </c>
      <c r="W31">
        <f t="shared" si="25"/>
        <v>895560.16429175832</v>
      </c>
      <c r="X31">
        <f t="shared" si="26"/>
        <v>387421.31049194635</v>
      </c>
      <c r="Y31">
        <f t="shared" si="27"/>
        <v>302728.91501153394</v>
      </c>
      <c r="Z31">
        <f t="shared" si="28"/>
        <v>25885.479849057898</v>
      </c>
    </row>
    <row r="32" spans="1:26">
      <c r="A32" s="17" t="s">
        <v>18</v>
      </c>
      <c r="B32" s="1">
        <v>19.306129885322104</v>
      </c>
      <c r="C32" s="1">
        <v>61.86392890987166</v>
      </c>
      <c r="D32" s="1">
        <v>65.067615614950739</v>
      </c>
      <c r="E32" s="1">
        <v>62.287320063118187</v>
      </c>
      <c r="F32" s="1">
        <v>58.022195996454499</v>
      </c>
      <c r="G32" s="1">
        <v>53.212888911601418</v>
      </c>
      <c r="H32" s="1">
        <v>15.641396096681476</v>
      </c>
      <c r="J32" s="17" t="s">
        <v>18</v>
      </c>
      <c r="K32">
        <f t="shared" si="15"/>
        <v>19.306129885322104</v>
      </c>
      <c r="L32">
        <f t="shared" si="16"/>
        <v>33.074982676111347</v>
      </c>
      <c r="M32">
        <f t="shared" si="17"/>
        <v>25.436542762398165</v>
      </c>
      <c r="N32">
        <f t="shared" si="18"/>
        <v>17.804258867533218</v>
      </c>
      <c r="O32">
        <f t="shared" si="19"/>
        <v>12.12689116545571</v>
      </c>
      <c r="P32">
        <f t="shared" si="20"/>
        <v>10.019572144455173</v>
      </c>
      <c r="Q32">
        <f t="shared" si="21"/>
        <v>2.1534704519309851</v>
      </c>
      <c r="T32">
        <f t="shared" si="22"/>
        <v>197001.42056631346</v>
      </c>
      <c r="U32">
        <f t="shared" si="23"/>
        <v>337499.98633096402</v>
      </c>
      <c r="V32">
        <f t="shared" si="24"/>
        <v>259556.68423726072</v>
      </c>
      <c r="W32">
        <f t="shared" si="25"/>
        <v>181676.19869278042</v>
      </c>
      <c r="X32">
        <f t="shared" si="26"/>
        <v>123743.84720493392</v>
      </c>
      <c r="Y32">
        <f t="shared" si="27"/>
        <v>102240.58149661019</v>
      </c>
      <c r="Z32">
        <f t="shared" si="28"/>
        <v>21974.198904489975</v>
      </c>
    </row>
    <row r="33" spans="1:26">
      <c r="A33" s="17" t="s">
        <v>154</v>
      </c>
      <c r="B33" s="1">
        <v>3.4261631862604931</v>
      </c>
      <c r="C33" s="1">
        <v>3.5416750872244918</v>
      </c>
      <c r="D33" s="1">
        <v>3.3231040053213925</v>
      </c>
      <c r="E33" s="1">
        <v>3.4906393383035965</v>
      </c>
      <c r="F33" s="1">
        <v>3.4830183908686494</v>
      </c>
      <c r="G33" s="1">
        <v>3.4916000517580597</v>
      </c>
      <c r="H33" s="1">
        <v>3.0203422152633124</v>
      </c>
      <c r="J33" s="17" t="s">
        <v>154</v>
      </c>
      <c r="K33">
        <f t="shared" si="15"/>
        <v>3.4261631862604931</v>
      </c>
      <c r="L33">
        <f t="shared" si="16"/>
        <v>1.8935241297885459</v>
      </c>
      <c r="M33">
        <f t="shared" si="17"/>
        <v>1.2990836737504787</v>
      </c>
      <c r="N33">
        <f t="shared" si="18"/>
        <v>0.9977672233991578</v>
      </c>
      <c r="O33">
        <f t="shared" si="19"/>
        <v>0.72796598315454641</v>
      </c>
      <c r="P33">
        <f t="shared" si="20"/>
        <v>0.6574410698936145</v>
      </c>
      <c r="Q33">
        <f t="shared" si="21"/>
        <v>0.41583357873465476</v>
      </c>
      <c r="T33">
        <f t="shared" si="22"/>
        <v>34960.865735109131</v>
      </c>
      <c r="U33">
        <f t="shared" si="23"/>
        <v>19321.684131449412</v>
      </c>
      <c r="V33">
        <f t="shared" si="24"/>
        <v>13255.962260873051</v>
      </c>
      <c r="W33">
        <f t="shared" si="25"/>
        <v>10181.303118320942</v>
      </c>
      <c r="X33">
        <f t="shared" si="26"/>
        <v>7428.2279077813901</v>
      </c>
      <c r="Y33">
        <f t="shared" si="27"/>
        <v>6708.5855879459523</v>
      </c>
      <c r="Z33">
        <f t="shared" si="28"/>
        <v>4243.2018336205338</v>
      </c>
    </row>
    <row r="34" spans="1:26">
      <c r="A34" s="17" t="s">
        <v>4</v>
      </c>
      <c r="B34" s="1">
        <v>4.6762480475968502</v>
      </c>
      <c r="C34" s="1">
        <v>5.3761106918626789</v>
      </c>
      <c r="D34" s="1">
        <v>5.1702920034506024</v>
      </c>
      <c r="E34" s="1">
        <v>5.3283138455466652</v>
      </c>
      <c r="F34" s="1">
        <v>5.3054243932274225</v>
      </c>
      <c r="G34" s="1">
        <v>5.2861613780931469</v>
      </c>
      <c r="H34" s="1">
        <v>4.2575922482226325</v>
      </c>
      <c r="J34" s="17" t="s">
        <v>4</v>
      </c>
      <c r="K34">
        <f t="shared" si="15"/>
        <v>4.6762480475968502</v>
      </c>
      <c r="L34">
        <f t="shared" si="16"/>
        <v>2.874288315203354</v>
      </c>
      <c r="M34">
        <f t="shared" si="17"/>
        <v>2.0211952197252203</v>
      </c>
      <c r="N34">
        <f t="shared" si="18"/>
        <v>1.5230496180834574</v>
      </c>
      <c r="O34">
        <f t="shared" si="19"/>
        <v>1.1088567590091609</v>
      </c>
      <c r="P34">
        <f t="shared" si="20"/>
        <v>0.99534297758243817</v>
      </c>
      <c r="Q34">
        <f t="shared" si="21"/>
        <v>0.58617523948920958</v>
      </c>
      <c r="T34">
        <f t="shared" si="22"/>
        <v>47716.839872573946</v>
      </c>
      <c r="U34">
        <f t="shared" si="23"/>
        <v>29329.486778326373</v>
      </c>
      <c r="V34">
        <f t="shared" si="24"/>
        <v>20624.450984887655</v>
      </c>
      <c r="W34">
        <f t="shared" si="25"/>
        <v>15541.330144242653</v>
      </c>
      <c r="X34">
        <f t="shared" si="26"/>
        <v>11314.870356044095</v>
      </c>
      <c r="Y34">
        <f t="shared" si="27"/>
        <v>10156.565904155132</v>
      </c>
      <c r="Z34">
        <f t="shared" si="28"/>
        <v>5981.3828854131598</v>
      </c>
    </row>
    <row r="35" spans="1:26">
      <c r="A35" s="17" t="s">
        <v>5</v>
      </c>
      <c r="B35" s="1">
        <v>24.803761622050025</v>
      </c>
      <c r="C35" s="1">
        <v>295.9988061778256</v>
      </c>
      <c r="D35" s="1">
        <v>528.91855010235656</v>
      </c>
      <c r="E35" s="1">
        <v>311.46134913671125</v>
      </c>
      <c r="F35" s="1">
        <v>179.82188213786461</v>
      </c>
      <c r="G35" s="1">
        <v>158.98633678764548</v>
      </c>
      <c r="H35" s="1">
        <v>18.458220565546235</v>
      </c>
      <c r="J35" s="17" t="s">
        <v>5</v>
      </c>
      <c r="K35">
        <f t="shared" si="15"/>
        <v>24.803761622050025</v>
      </c>
      <c r="L35">
        <f t="shared" si="16"/>
        <v>158.25304921619684</v>
      </c>
      <c r="M35">
        <f t="shared" si="17"/>
        <v>206.76736330895923</v>
      </c>
      <c r="N35">
        <f t="shared" si="18"/>
        <v>89.02836856107858</v>
      </c>
      <c r="O35">
        <f t="shared" si="19"/>
        <v>37.583554989655006</v>
      </c>
      <c r="P35">
        <f t="shared" si="20"/>
        <v>29.93588778975619</v>
      </c>
      <c r="Q35">
        <f t="shared" si="21"/>
        <v>2.5412841882804802</v>
      </c>
      <c r="T35">
        <f t="shared" si="22"/>
        <v>253099.73070506658</v>
      </c>
      <c r="U35">
        <f t="shared" si="23"/>
        <v>1614827.8132244004</v>
      </c>
      <c r="V35">
        <f t="shared" si="24"/>
        <v>2109872.0738216657</v>
      </c>
      <c r="W35">
        <f t="shared" si="25"/>
        <v>908453.17945197655</v>
      </c>
      <c r="X35">
        <f t="shared" si="26"/>
        <v>383505.84849858622</v>
      </c>
      <c r="Y35">
        <f t="shared" si="27"/>
        <v>305468.39037789806</v>
      </c>
      <c r="Z35">
        <f t="shared" si="28"/>
        <v>25931.483840903093</v>
      </c>
    </row>
    <row r="36" spans="1:26">
      <c r="A36" s="17" t="s">
        <v>6</v>
      </c>
      <c r="B36" s="1">
        <v>23.656887660402337</v>
      </c>
      <c r="C36" s="1">
        <v>164.48529163086252</v>
      </c>
      <c r="D36" s="1">
        <v>190.49972235638165</v>
      </c>
      <c r="E36" s="1">
        <v>167.44864592670069</v>
      </c>
      <c r="F36" s="1">
        <v>137.04898425093</v>
      </c>
      <c r="G36" s="1">
        <v>112.71604112774934</v>
      </c>
      <c r="H36" s="1">
        <v>17.874333638973418</v>
      </c>
      <c r="J36" s="17" t="s">
        <v>6</v>
      </c>
      <c r="K36">
        <f t="shared" si="15"/>
        <v>23.656887660402337</v>
      </c>
      <c r="L36">
        <f t="shared" si="16"/>
        <v>87.940553841833037</v>
      </c>
      <c r="M36">
        <f t="shared" si="17"/>
        <v>74.471060421486882</v>
      </c>
      <c r="N36">
        <f t="shared" si="18"/>
        <v>47.863658864690649</v>
      </c>
      <c r="O36">
        <f t="shared" si="19"/>
        <v>28.643833412455443</v>
      </c>
      <c r="P36">
        <f t="shared" si="20"/>
        <v>21.223551831455584</v>
      </c>
      <c r="Q36">
        <f t="shared" si="21"/>
        <v>2.4608960160309374</v>
      </c>
      <c r="T36">
        <f t="shared" si="22"/>
        <v>241396.92952237677</v>
      </c>
      <c r="U36">
        <f t="shared" si="23"/>
        <v>897353.02389115421</v>
      </c>
      <c r="V36">
        <f t="shared" si="24"/>
        <v>759909.1470562506</v>
      </c>
      <c r="W36">
        <f t="shared" si="25"/>
        <v>488404.9183267008</v>
      </c>
      <c r="X36">
        <f t="shared" si="26"/>
        <v>292284.15566647582</v>
      </c>
      <c r="Y36">
        <f t="shared" si="27"/>
        <v>216566.96008444746</v>
      </c>
      <c r="Z36">
        <f t="shared" si="28"/>
        <v>25111.195972548136</v>
      </c>
    </row>
    <row r="37" spans="1:26">
      <c r="A37" s="17" t="s">
        <v>7</v>
      </c>
      <c r="B37" s="1">
        <v>27.777056630353812</v>
      </c>
      <c r="C37" s="1">
        <v>995.11349167316405</v>
      </c>
      <c r="D37" s="1">
        <v>3642.7851841507982</v>
      </c>
      <c r="E37" s="1">
        <v>1116.3247006913693</v>
      </c>
      <c r="F37" s="1">
        <v>685.75403814607546</v>
      </c>
      <c r="G37" s="1">
        <v>277.77887365234722</v>
      </c>
      <c r="H37" s="1">
        <v>23.043268620891201</v>
      </c>
      <c r="J37" s="17" t="s">
        <v>7</v>
      </c>
      <c r="K37">
        <f t="shared" si="15"/>
        <v>27.777056630353812</v>
      </c>
      <c r="L37">
        <f t="shared" si="16"/>
        <v>532.02830919137716</v>
      </c>
      <c r="M37">
        <f t="shared" si="17"/>
        <v>1424.0549655179248</v>
      </c>
      <c r="N37">
        <f t="shared" si="18"/>
        <v>319.09117186596274</v>
      </c>
      <c r="O37">
        <f t="shared" si="19"/>
        <v>143.32557470553823</v>
      </c>
      <c r="P37">
        <f t="shared" si="20"/>
        <v>52.303596397270496</v>
      </c>
      <c r="Q37">
        <f t="shared" si="21"/>
        <v>3.1725427694734885</v>
      </c>
      <c r="T37">
        <f t="shared" si="22"/>
        <v>283439.49035020906</v>
      </c>
      <c r="U37">
        <f t="shared" si="23"/>
        <v>5428862.921505441</v>
      </c>
      <c r="V37">
        <f t="shared" si="24"/>
        <v>14531180.140087206</v>
      </c>
      <c r="W37">
        <f t="shared" si="25"/>
        <v>3256033.9395393613</v>
      </c>
      <c r="X37">
        <f t="shared" si="26"/>
        <v>1462506.5711352895</v>
      </c>
      <c r="Y37">
        <f t="shared" si="27"/>
        <v>533710.42524807539</v>
      </c>
      <c r="Z37">
        <f t="shared" si="28"/>
        <v>32372.901047655578</v>
      </c>
    </row>
    <row r="38" spans="1:26">
      <c r="B38">
        <f t="shared" ref="B38:H38" si="29">SUM(B25:B37)</f>
        <v>239.34891032857234</v>
      </c>
      <c r="C38">
        <f t="shared" si="29"/>
        <v>3129.2869802054611</v>
      </c>
      <c r="D38">
        <f t="shared" si="29"/>
        <v>8753.0979163220582</v>
      </c>
      <c r="E38">
        <f t="shared" si="29"/>
        <v>3402.6058757757578</v>
      </c>
      <c r="F38">
        <f t="shared" si="29"/>
        <v>1998.9755274763593</v>
      </c>
      <c r="G38">
        <f t="shared" si="29"/>
        <v>1381.1799348585082</v>
      </c>
      <c r="H38">
        <f t="shared" si="29"/>
        <v>196.39761073328378</v>
      </c>
      <c r="K38">
        <f>SUM(K25:K37)</f>
        <v>239.34891032857234</v>
      </c>
      <c r="L38">
        <f t="shared" ref="L38:Q38" si="30">SUM(L25:L37)</f>
        <v>1673.0446074588172</v>
      </c>
      <c r="M38">
        <f t="shared" si="30"/>
        <v>3421.8028023271499</v>
      </c>
      <c r="N38">
        <f t="shared" si="30"/>
        <v>972.60366596463223</v>
      </c>
      <c r="O38">
        <f t="shared" si="30"/>
        <v>417.79457409017266</v>
      </c>
      <c r="P38">
        <f t="shared" si="30"/>
        <v>260.06541431678573</v>
      </c>
      <c r="Q38">
        <f t="shared" si="30"/>
        <v>27.03955893257519</v>
      </c>
    </row>
    <row r="39" spans="1:26">
      <c r="B39">
        <f>B38/B3</f>
        <v>239.34891032857234</v>
      </c>
      <c r="C39">
        <f t="shared" ref="C39:H39" si="31">C38/C3</f>
        <v>1673.0446074588174</v>
      </c>
      <c r="D39">
        <f t="shared" si="31"/>
        <v>3421.8028023271509</v>
      </c>
      <c r="E39">
        <f t="shared" si="31"/>
        <v>972.60366596463257</v>
      </c>
      <c r="F39">
        <f t="shared" si="31"/>
        <v>417.79457409017266</v>
      </c>
      <c r="G39">
        <f t="shared" si="31"/>
        <v>260.06541431678579</v>
      </c>
      <c r="H39">
        <f t="shared" si="31"/>
        <v>27.03955893257519</v>
      </c>
      <c r="I39">
        <f>SUM(B39:H39)</f>
        <v>7011.6995334187068</v>
      </c>
    </row>
    <row r="40" spans="1:26">
      <c r="B40" s="15">
        <f t="shared" ref="B40:H40" si="32">B39/$I39</f>
        <v>3.413564845267586E-2</v>
      </c>
      <c r="C40" s="15">
        <f t="shared" si="32"/>
        <v>0.23860757288370113</v>
      </c>
      <c r="D40" s="15">
        <f t="shared" si="32"/>
        <v>0.4880133248748576</v>
      </c>
      <c r="E40" s="15">
        <f t="shared" si="32"/>
        <v>0.13871154366057362</v>
      </c>
      <c r="F40" s="15">
        <f t="shared" si="32"/>
        <v>5.9585350470154536E-2</v>
      </c>
      <c r="G40" s="15">
        <f t="shared" si="32"/>
        <v>3.7090210879299507E-2</v>
      </c>
      <c r="H40" s="15">
        <f t="shared" si="32"/>
        <v>3.8563487787377369E-3</v>
      </c>
    </row>
    <row r="43" spans="1:26">
      <c r="A43" s="18">
        <v>0.13</v>
      </c>
      <c r="B43" s="17" t="s">
        <v>146</v>
      </c>
      <c r="C43" s="17" t="s">
        <v>147</v>
      </c>
      <c r="D43" s="17" t="s">
        <v>148</v>
      </c>
      <c r="E43" s="17" t="s">
        <v>149</v>
      </c>
      <c r="F43" s="17" t="s">
        <v>150</v>
      </c>
      <c r="G43" s="17" t="s">
        <v>151</v>
      </c>
      <c r="H43" s="17" t="s">
        <v>152</v>
      </c>
      <c r="K43" s="17" t="s">
        <v>146</v>
      </c>
      <c r="L43" s="17" t="s">
        <v>147</v>
      </c>
      <c r="M43" s="17" t="s">
        <v>148</v>
      </c>
      <c r="N43" s="17" t="s">
        <v>149</v>
      </c>
      <c r="O43" s="17" t="s">
        <v>150</v>
      </c>
      <c r="P43" s="17" t="s">
        <v>151</v>
      </c>
      <c r="Q43" s="17" t="s">
        <v>152</v>
      </c>
    </row>
    <row r="44" spans="1:26">
      <c r="A44" s="17" t="s">
        <v>0</v>
      </c>
      <c r="B44" s="1">
        <v>21.255011087840536</v>
      </c>
      <c r="C44" s="1">
        <v>598.82467522866818</v>
      </c>
      <c r="D44" s="1">
        <v>1932.2916413612493</v>
      </c>
      <c r="E44" s="1">
        <v>752.96929010075053</v>
      </c>
      <c r="F44" s="1">
        <v>264.88854220223914</v>
      </c>
      <c r="G44" s="1">
        <v>274.98846868290963</v>
      </c>
      <c r="H44" s="1">
        <v>11.065627476342897</v>
      </c>
      <c r="J44" s="17" t="s">
        <v>0</v>
      </c>
      <c r="K44">
        <f>B44/B$2</f>
        <v>21.255011087840536</v>
      </c>
      <c r="L44">
        <f t="shared" ref="L44:Q44" si="33">C44/C$2</f>
        <v>287.62658619646248</v>
      </c>
      <c r="M44">
        <f t="shared" si="33"/>
        <v>643.23058108097905</v>
      </c>
      <c r="N44">
        <f t="shared" si="33"/>
        <v>173.71444855547153</v>
      </c>
      <c r="O44">
        <f t="shared" si="33"/>
        <v>42.35322846719766</v>
      </c>
      <c r="P44">
        <f t="shared" si="33"/>
        <v>38.909834793969388</v>
      </c>
      <c r="Q44">
        <f t="shared" si="33"/>
        <v>1.085139617399042</v>
      </c>
    </row>
    <row r="45" spans="1:26">
      <c r="A45" s="17" t="s">
        <v>1</v>
      </c>
      <c r="B45" s="1">
        <v>16.589796515580836</v>
      </c>
      <c r="C45" s="1">
        <v>91.673797520425481</v>
      </c>
      <c r="D45" s="1">
        <v>52.457714833118573</v>
      </c>
      <c r="E45" s="1">
        <v>85.213598199982982</v>
      </c>
      <c r="F45" s="1">
        <v>68.5882024860244</v>
      </c>
      <c r="G45" s="1">
        <v>59.755798398522266</v>
      </c>
      <c r="H45" s="1">
        <v>23.725013495345465</v>
      </c>
      <c r="J45" s="17" t="s">
        <v>1</v>
      </c>
      <c r="K45">
        <f t="shared" ref="K45:K56" si="34">B45/B$2</f>
        <v>16.589796515580836</v>
      </c>
      <c r="L45">
        <f t="shared" ref="L45:L56" si="35">C45/C$2</f>
        <v>44.032623429214652</v>
      </c>
      <c r="M45">
        <f t="shared" ref="M45:M56" si="36">D45/D$2</f>
        <v>17.462377661850521</v>
      </c>
      <c r="N45">
        <f t="shared" ref="N45:N56" si="37">E45/E$2</f>
        <v>19.659278824979545</v>
      </c>
      <c r="O45">
        <f t="shared" ref="O45:O56" si="38">F45/F$2</f>
        <v>10.966619340700385</v>
      </c>
      <c r="P45">
        <f t="shared" ref="P45:P56" si="39">G45/G$2</f>
        <v>8.4552208854594237</v>
      </c>
      <c r="Q45">
        <f t="shared" ref="Q45:Q56" si="40">H45/H$2</f>
        <v>2.3265695616598498</v>
      </c>
    </row>
    <row r="46" spans="1:26">
      <c r="A46" s="17" t="s">
        <v>2</v>
      </c>
      <c r="B46" s="1">
        <v>12.454419825501294</v>
      </c>
      <c r="C46" s="1">
        <v>29.45166560725955</v>
      </c>
      <c r="D46" s="1">
        <v>22.776227329010403</v>
      </c>
      <c r="E46" s="1">
        <v>27.677143429086886</v>
      </c>
      <c r="F46" s="1">
        <v>26.973739202988298</v>
      </c>
      <c r="G46" s="1">
        <v>25.96228064678019</v>
      </c>
      <c r="H46" s="1">
        <v>13.906056414373406</v>
      </c>
      <c r="J46" s="17" t="s">
        <v>2</v>
      </c>
      <c r="K46">
        <f t="shared" si="34"/>
        <v>12.454419825501294</v>
      </c>
      <c r="L46">
        <f t="shared" si="35"/>
        <v>14.146180654932175</v>
      </c>
      <c r="M46">
        <f t="shared" si="36"/>
        <v>7.5818606395000687</v>
      </c>
      <c r="N46">
        <f t="shared" si="37"/>
        <v>6.385279946452</v>
      </c>
      <c r="O46">
        <f t="shared" si="38"/>
        <v>4.3128514717202906</v>
      </c>
      <c r="P46">
        <f t="shared" si="39"/>
        <v>3.6735651341283626</v>
      </c>
      <c r="Q46">
        <f t="shared" si="40"/>
        <v>1.3636834214131508</v>
      </c>
    </row>
    <row r="47" spans="1:26">
      <c r="A47" s="17" t="s">
        <v>3</v>
      </c>
      <c r="B47" s="1">
        <v>13.47907201198047</v>
      </c>
      <c r="C47" s="1">
        <v>38.75722472895638</v>
      </c>
      <c r="D47" s="1">
        <v>25.617964029544872</v>
      </c>
      <c r="E47" s="1">
        <v>35.397752737380159</v>
      </c>
      <c r="F47" s="1">
        <v>33.736366234700846</v>
      </c>
      <c r="G47" s="1">
        <v>31.869201626084706</v>
      </c>
      <c r="H47" s="1">
        <v>15.820393000352563</v>
      </c>
      <c r="J47" s="17" t="s">
        <v>3</v>
      </c>
      <c r="K47">
        <f t="shared" si="34"/>
        <v>13.47907201198047</v>
      </c>
      <c r="L47">
        <f t="shared" si="35"/>
        <v>18.615813109207625</v>
      </c>
      <c r="M47">
        <f t="shared" si="36"/>
        <v>8.5278316875744817</v>
      </c>
      <c r="N47">
        <f t="shared" si="37"/>
        <v>8.1664699712443127</v>
      </c>
      <c r="O47">
        <f t="shared" si="38"/>
        <v>5.3941329999107053</v>
      </c>
      <c r="P47">
        <f t="shared" si="39"/>
        <v>4.5093722519562629</v>
      </c>
      <c r="Q47">
        <f t="shared" si="40"/>
        <v>1.5514109113294252</v>
      </c>
    </row>
    <row r="48" spans="1:26">
      <c r="A48" s="17" t="s">
        <v>16</v>
      </c>
      <c r="B48" s="1">
        <v>20.910524002812448</v>
      </c>
      <c r="C48" s="1">
        <v>563.42683559651357</v>
      </c>
      <c r="D48" s="1">
        <v>1566.8016567405534</v>
      </c>
      <c r="E48" s="1">
        <v>702.92933774952985</v>
      </c>
      <c r="F48" s="1">
        <v>289.03527871207802</v>
      </c>
      <c r="G48" s="1">
        <v>263.18579694095337</v>
      </c>
      <c r="H48" s="1">
        <v>11.147896666559589</v>
      </c>
      <c r="J48" s="17" t="s">
        <v>16</v>
      </c>
      <c r="K48">
        <f t="shared" si="34"/>
        <v>20.910524002812448</v>
      </c>
      <c r="L48">
        <f t="shared" si="35"/>
        <v>270.62434799003154</v>
      </c>
      <c r="M48">
        <f t="shared" si="36"/>
        <v>521.56450844753829</v>
      </c>
      <c r="N48">
        <f t="shared" si="37"/>
        <v>162.16993692303663</v>
      </c>
      <c r="O48">
        <f t="shared" si="38"/>
        <v>46.214068349647597</v>
      </c>
      <c r="P48">
        <f t="shared" si="39"/>
        <v>37.239801101987489</v>
      </c>
      <c r="Q48">
        <f t="shared" si="40"/>
        <v>1.0932072627075731</v>
      </c>
    </row>
    <row r="49" spans="1:17">
      <c r="A49" s="17" t="s">
        <v>153</v>
      </c>
      <c r="B49" s="1">
        <v>9.4878356045958565</v>
      </c>
      <c r="C49" s="1">
        <v>16.150879255080035</v>
      </c>
      <c r="D49" s="1">
        <v>14.991951498498683</v>
      </c>
      <c r="E49" s="1">
        <v>15.834185648514254</v>
      </c>
      <c r="F49" s="1">
        <v>15.672935001606435</v>
      </c>
      <c r="G49" s="1">
        <v>15.402692779369536</v>
      </c>
      <c r="H49" s="1">
        <v>9.8631168363352</v>
      </c>
      <c r="J49" s="17" t="s">
        <v>153</v>
      </c>
      <c r="K49">
        <f t="shared" si="34"/>
        <v>9.4878356045958565</v>
      </c>
      <c r="L49">
        <f t="shared" si="35"/>
        <v>7.7575665405504983</v>
      </c>
      <c r="M49">
        <f t="shared" si="36"/>
        <v>4.9905932766565826</v>
      </c>
      <c r="N49">
        <f t="shared" si="37"/>
        <v>3.6530398575598868</v>
      </c>
      <c r="O49">
        <f t="shared" si="38"/>
        <v>2.5059573787369542</v>
      </c>
      <c r="P49">
        <f t="shared" si="39"/>
        <v>2.1794231383520595</v>
      </c>
      <c r="Q49">
        <f t="shared" si="40"/>
        <v>0.96721662219556648</v>
      </c>
    </row>
    <row r="50" spans="1:17">
      <c r="A50" s="17" t="s">
        <v>17</v>
      </c>
      <c r="B50" s="1">
        <v>20.035944779354683</v>
      </c>
      <c r="C50" s="1">
        <v>282.69713877812615</v>
      </c>
      <c r="D50" s="1">
        <v>412.26764371788096</v>
      </c>
      <c r="E50" s="1">
        <v>314.38529963965021</v>
      </c>
      <c r="F50" s="1">
        <v>235.55495638251597</v>
      </c>
      <c r="G50" s="1">
        <v>181.7308710423693</v>
      </c>
      <c r="H50" s="1">
        <v>35.879706866102637</v>
      </c>
      <c r="J50" s="17" t="s">
        <v>17</v>
      </c>
      <c r="K50">
        <f t="shared" si="34"/>
        <v>20.035944779354683</v>
      </c>
      <c r="L50">
        <f t="shared" si="35"/>
        <v>135.7846734074717</v>
      </c>
      <c r="M50">
        <f t="shared" si="36"/>
        <v>137.23764588803166</v>
      </c>
      <c r="N50">
        <f t="shared" si="37"/>
        <v>72.530539663232517</v>
      </c>
      <c r="O50">
        <f t="shared" si="38"/>
        <v>37.663059343021843</v>
      </c>
      <c r="P50">
        <f t="shared" si="39"/>
        <v>25.714235229901519</v>
      </c>
      <c r="Q50">
        <f t="shared" si="40"/>
        <v>3.5185073295039149</v>
      </c>
    </row>
    <row r="51" spans="1:17">
      <c r="A51" s="17" t="s">
        <v>18</v>
      </c>
      <c r="B51" s="1">
        <v>15.869581119464144</v>
      </c>
      <c r="C51" s="1">
        <v>83.732824394234456</v>
      </c>
      <c r="D51" s="1">
        <v>28.629938325813654</v>
      </c>
      <c r="E51" s="1">
        <v>74.22126024714332</v>
      </c>
      <c r="F51" s="1">
        <v>59.182942266721149</v>
      </c>
      <c r="G51" s="1">
        <v>52.059605959361399</v>
      </c>
      <c r="H51" s="1">
        <v>21.705323165261944</v>
      </c>
      <c r="J51" s="17" t="s">
        <v>18</v>
      </c>
      <c r="K51">
        <f t="shared" si="34"/>
        <v>15.869581119464144</v>
      </c>
      <c r="L51">
        <f t="shared" si="35"/>
        <v>40.218426910856437</v>
      </c>
      <c r="M51">
        <f t="shared" si="36"/>
        <v>9.5304722493403542</v>
      </c>
      <c r="N51">
        <f t="shared" si="37"/>
        <v>17.123281738621056</v>
      </c>
      <c r="O51">
        <f t="shared" si="38"/>
        <v>9.4628052023090525</v>
      </c>
      <c r="P51">
        <f t="shared" si="39"/>
        <v>7.3662385809117676</v>
      </c>
      <c r="Q51">
        <f t="shared" si="40"/>
        <v>2.128510662899985</v>
      </c>
    </row>
    <row r="52" spans="1:17">
      <c r="A52" s="17" t="s">
        <v>154</v>
      </c>
      <c r="B52" s="1">
        <v>3.0620108950532492</v>
      </c>
      <c r="C52" s="1">
        <v>3.5493519143051429</v>
      </c>
      <c r="D52" s="1">
        <v>3.5675658709841667</v>
      </c>
      <c r="E52" s="1">
        <v>3.5552389613028379</v>
      </c>
      <c r="F52" s="1">
        <v>3.5422419168371775</v>
      </c>
      <c r="G52" s="1">
        <v>3.5258650079112517</v>
      </c>
      <c r="H52" s="1">
        <v>2.9742677086061757</v>
      </c>
      <c r="J52" s="17" t="s">
        <v>154</v>
      </c>
      <c r="K52">
        <f t="shared" si="34"/>
        <v>3.0620108950532492</v>
      </c>
      <c r="L52">
        <f t="shared" si="35"/>
        <v>1.7048194848210443</v>
      </c>
      <c r="M52">
        <f t="shared" si="36"/>
        <v>1.1875885705437357</v>
      </c>
      <c r="N52">
        <f t="shared" si="37"/>
        <v>0.82021456089266642</v>
      </c>
      <c r="O52">
        <f t="shared" si="38"/>
        <v>0.5663717273031259</v>
      </c>
      <c r="P52">
        <f t="shared" si="39"/>
        <v>0.49889664690580066</v>
      </c>
      <c r="Q52">
        <f t="shared" si="40"/>
        <v>0.29166856829938148</v>
      </c>
    </row>
    <row r="53" spans="1:17">
      <c r="A53" s="17" t="s">
        <v>4</v>
      </c>
      <c r="B53" s="1">
        <v>4.2039029268208905</v>
      </c>
      <c r="C53" s="1">
        <v>5.3736258768006051</v>
      </c>
      <c r="D53" s="1">
        <v>5.4515273988676629</v>
      </c>
      <c r="E53" s="1">
        <v>5.3974158236166128</v>
      </c>
      <c r="F53" s="1">
        <v>5.3676517655772722</v>
      </c>
      <c r="G53" s="1">
        <v>5.3263594858459893</v>
      </c>
      <c r="H53" s="1">
        <v>4.2796593304709711</v>
      </c>
      <c r="J53" s="17" t="s">
        <v>4</v>
      </c>
      <c r="K53">
        <f t="shared" si="34"/>
        <v>4.2039029268208905</v>
      </c>
      <c r="L53">
        <f t="shared" si="35"/>
        <v>2.581052068121485</v>
      </c>
      <c r="M53">
        <f t="shared" si="36"/>
        <v>1.8147307898523146</v>
      </c>
      <c r="N53">
        <f t="shared" si="37"/>
        <v>1.2452156093891691</v>
      </c>
      <c r="O53">
        <f t="shared" si="38"/>
        <v>0.85823788250637811</v>
      </c>
      <c r="P53">
        <f t="shared" si="39"/>
        <v>0.75365984850272927</v>
      </c>
      <c r="Q53">
        <f t="shared" si="40"/>
        <v>0.41968048340628977</v>
      </c>
    </row>
    <row r="54" spans="1:17">
      <c r="A54" s="17" t="s">
        <v>5</v>
      </c>
      <c r="B54" s="1">
        <v>20.035982727517478</v>
      </c>
      <c r="C54" s="1">
        <v>289.31300693400397</v>
      </c>
      <c r="D54" s="1">
        <v>428.89621185506041</v>
      </c>
      <c r="E54" s="1">
        <v>322.65099736030118</v>
      </c>
      <c r="F54" s="1">
        <v>238.16667342895965</v>
      </c>
      <c r="G54" s="1">
        <v>183.5742000461004</v>
      </c>
      <c r="H54" s="1">
        <v>35.811834178056685</v>
      </c>
      <c r="J54" s="17" t="s">
        <v>5</v>
      </c>
      <c r="K54">
        <f t="shared" si="34"/>
        <v>20.035982727517478</v>
      </c>
      <c r="L54">
        <f t="shared" si="35"/>
        <v>138.96239745779474</v>
      </c>
      <c r="M54">
        <f t="shared" si="36"/>
        <v>142.77304402176657</v>
      </c>
      <c r="N54">
        <f t="shared" si="37"/>
        <v>74.43748479412487</v>
      </c>
      <c r="O54">
        <f t="shared" si="38"/>
        <v>38.08064874813568</v>
      </c>
      <c r="P54">
        <f t="shared" si="39"/>
        <v>25.975059355908105</v>
      </c>
      <c r="Q54">
        <f t="shared" si="40"/>
        <v>3.5118514626861059</v>
      </c>
    </row>
    <row r="55" spans="1:17">
      <c r="A55" s="17" t="s">
        <v>6</v>
      </c>
      <c r="B55" s="1">
        <v>19.320581381868237</v>
      </c>
      <c r="C55" s="1">
        <v>153.09696764036488</v>
      </c>
      <c r="D55" s="1">
        <v>190.65060096027315</v>
      </c>
      <c r="E55" s="1">
        <v>163.09228129783799</v>
      </c>
      <c r="F55" s="1">
        <v>138.70658338458043</v>
      </c>
      <c r="G55" s="1">
        <v>116.59716548688056</v>
      </c>
      <c r="H55" s="1">
        <v>32.265726440194797</v>
      </c>
      <c r="J55" s="17" t="s">
        <v>6</v>
      </c>
      <c r="K55">
        <f t="shared" si="34"/>
        <v>19.320581381868237</v>
      </c>
      <c r="L55">
        <f t="shared" si="35"/>
        <v>73.535310051499209</v>
      </c>
      <c r="M55">
        <f t="shared" si="36"/>
        <v>63.464693534938185</v>
      </c>
      <c r="N55">
        <f t="shared" si="37"/>
        <v>37.626349549417739</v>
      </c>
      <c r="O55">
        <f t="shared" si="38"/>
        <v>22.177900059966724</v>
      </c>
      <c r="P55">
        <f t="shared" si="39"/>
        <v>16.498060694214086</v>
      </c>
      <c r="Q55">
        <f t="shared" si="40"/>
        <v>3.1641059776563702</v>
      </c>
    </row>
    <row r="56" spans="1:17">
      <c r="A56" s="17" t="s">
        <v>7</v>
      </c>
      <c r="B56" s="1">
        <v>22.551178110567498</v>
      </c>
      <c r="C56" s="1">
        <v>743.68351686748213</v>
      </c>
      <c r="D56" s="1">
        <v>3872.9745833568754</v>
      </c>
      <c r="E56" s="1">
        <v>1006.269807685622</v>
      </c>
      <c r="F56" s="1">
        <v>795.883358226778</v>
      </c>
      <c r="G56" s="1">
        <v>316.11284026342798</v>
      </c>
      <c r="H56" s="1">
        <v>11.10132905424755</v>
      </c>
      <c r="J56" s="17" t="s">
        <v>7</v>
      </c>
      <c r="K56">
        <f t="shared" si="34"/>
        <v>22.551178110567498</v>
      </c>
      <c r="L56">
        <f t="shared" si="35"/>
        <v>357.20497169808806</v>
      </c>
      <c r="M56">
        <f t="shared" si="36"/>
        <v>1289.2544988754953</v>
      </c>
      <c r="N56">
        <f t="shared" si="37"/>
        <v>232.15236934395924</v>
      </c>
      <c r="O56">
        <f t="shared" si="38"/>
        <v>127.25438942724607</v>
      </c>
      <c r="P56">
        <f t="shared" si="39"/>
        <v>44.728778809577953</v>
      </c>
      <c r="Q56">
        <f t="shared" si="40"/>
        <v>1.0886406566912847</v>
      </c>
    </row>
    <row r="57" spans="1:17">
      <c r="B57">
        <f t="shared" ref="B57:H57" si="41">SUM(B44:B56)</f>
        <v>199.2558409889576</v>
      </c>
      <c r="C57">
        <f t="shared" si="41"/>
        <v>2899.7315103422206</v>
      </c>
      <c r="D57">
        <f t="shared" si="41"/>
        <v>8557.375227277731</v>
      </c>
      <c r="E57">
        <f t="shared" si="41"/>
        <v>3509.5936088807193</v>
      </c>
      <c r="F57">
        <f t="shared" si="41"/>
        <v>2175.2994712116069</v>
      </c>
      <c r="G57">
        <f t="shared" si="41"/>
        <v>1530.0911463665166</v>
      </c>
      <c r="H57">
        <f t="shared" si="41"/>
        <v>229.54595063224983</v>
      </c>
    </row>
    <row r="58" spans="1:17">
      <c r="B58">
        <f>B57/B2</f>
        <v>199.2558409889576</v>
      </c>
      <c r="C58">
        <f t="shared" ref="C58:H58" si="42">C57/C2</f>
        <v>1392.7947689990517</v>
      </c>
      <c r="D58">
        <f t="shared" si="42"/>
        <v>2848.6204267240673</v>
      </c>
      <c r="E58">
        <f t="shared" si="42"/>
        <v>809.68390933838123</v>
      </c>
      <c r="F58">
        <f t="shared" si="42"/>
        <v>347.81027039840251</v>
      </c>
      <c r="G58">
        <f t="shared" si="42"/>
        <v>216.50214647177495</v>
      </c>
      <c r="H58">
        <f t="shared" si="42"/>
        <v>22.510192537847935</v>
      </c>
      <c r="I58">
        <f>SUM(B58:H58)</f>
        <v>5837.1775554584829</v>
      </c>
    </row>
    <row r="59" spans="1:17">
      <c r="B59" s="15">
        <f t="shared" ref="B59:H59" si="43">B58/$I58</f>
        <v>3.4135648452671918E-2</v>
      </c>
      <c r="C59" s="15">
        <f t="shared" si="43"/>
        <v>0.23860757288368184</v>
      </c>
      <c r="D59" s="15">
        <f t="shared" si="43"/>
        <v>0.48801332487483695</v>
      </c>
      <c r="E59" s="15">
        <f t="shared" si="43"/>
        <v>0.13871154366055333</v>
      </c>
      <c r="F59" s="15">
        <f t="shared" si="43"/>
        <v>5.9585350470135502E-2</v>
      </c>
      <c r="G59" s="15">
        <f t="shared" si="43"/>
        <v>3.7090210879283374E-2</v>
      </c>
      <c r="H59" s="15">
        <f t="shared" si="43"/>
        <v>3.8563487788371492E-3</v>
      </c>
    </row>
  </sheetData>
  <mergeCells count="2">
    <mergeCell ref="A5:H5"/>
    <mergeCell ref="J5:Q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opLeftCell="F1" workbookViewId="0">
      <selection activeCell="T30" sqref="T30"/>
    </sheetView>
  </sheetViews>
  <sheetFormatPr defaultRowHeight="13.5"/>
  <cols>
    <col min="3" max="3" width="46.875" bestFit="1" customWidth="1"/>
    <col min="5" max="5" width="64.5" customWidth="1"/>
  </cols>
  <sheetData>
    <row r="1" spans="1:27">
      <c r="A1" t="s">
        <v>85</v>
      </c>
      <c r="B1" t="s">
        <v>1145</v>
      </c>
      <c r="C1" t="s">
        <v>1146</v>
      </c>
      <c r="D1" t="s">
        <v>1128</v>
      </c>
      <c r="E1" t="s">
        <v>521</v>
      </c>
      <c r="F1" t="s">
        <v>470</v>
      </c>
      <c r="G1" s="141" t="s">
        <v>449</v>
      </c>
      <c r="H1" s="141" t="s">
        <v>450</v>
      </c>
      <c r="I1" s="141" t="s">
        <v>451</v>
      </c>
      <c r="J1" s="141" t="s">
        <v>452</v>
      </c>
      <c r="K1" s="141" t="s">
        <v>453</v>
      </c>
      <c r="L1" s="141" t="s">
        <v>454</v>
      </c>
      <c r="M1" s="141" t="s">
        <v>455</v>
      </c>
      <c r="N1" s="141" t="s">
        <v>456</v>
      </c>
      <c r="O1" s="141" t="s">
        <v>457</v>
      </c>
      <c r="P1" s="141" t="s">
        <v>458</v>
      </c>
      <c r="Q1" s="141" t="s">
        <v>459</v>
      </c>
      <c r="R1" s="141" t="s">
        <v>460</v>
      </c>
      <c r="S1" s="141" t="s">
        <v>461</v>
      </c>
      <c r="T1" s="141" t="s">
        <v>462</v>
      </c>
      <c r="U1" s="141" t="s">
        <v>463</v>
      </c>
      <c r="V1" s="141" t="s">
        <v>464</v>
      </c>
      <c r="W1" s="141" t="s">
        <v>465</v>
      </c>
      <c r="X1" s="141" t="s">
        <v>466</v>
      </c>
      <c r="Y1" s="141" t="s">
        <v>467</v>
      </c>
      <c r="Z1" s="141" t="s">
        <v>468</v>
      </c>
      <c r="AA1" s="141" t="s">
        <v>469</v>
      </c>
    </row>
    <row r="2" spans="1:27" ht="14.25">
      <c r="A2">
        <v>2010</v>
      </c>
      <c r="B2">
        <f>B24/1000000</f>
        <v>1.3409687369999999</v>
      </c>
      <c r="C2">
        <f>C24/1000000</f>
        <v>0.99686374600000005</v>
      </c>
      <c r="D2" s="8">
        <f>C2/B2</f>
        <v>0.74339074319523091</v>
      </c>
      <c r="F2" s="142">
        <v>2010</v>
      </c>
      <c r="G2" s="143">
        <v>78846.86</v>
      </c>
      <c r="H2" s="143">
        <v>75443.813999999998</v>
      </c>
      <c r="I2" s="143">
        <v>79237.762000000002</v>
      </c>
      <c r="J2" s="143">
        <v>106717.25900000001</v>
      </c>
      <c r="K2" s="143">
        <v>129818.041</v>
      </c>
      <c r="L2" s="143">
        <v>100026.955</v>
      </c>
      <c r="M2" s="143">
        <v>95879.847999999998</v>
      </c>
      <c r="N2" s="143">
        <v>120031.72199999999</v>
      </c>
      <c r="O2" s="143">
        <v>124838.402</v>
      </c>
      <c r="P2" s="143">
        <v>101017.59</v>
      </c>
      <c r="Q2" s="143">
        <v>81066.694000000003</v>
      </c>
      <c r="R2" s="143">
        <v>81601.407000000007</v>
      </c>
      <c r="S2" s="143">
        <v>55865.828000000001</v>
      </c>
      <c r="T2" s="143">
        <v>39452.421999999999</v>
      </c>
      <c r="U2" s="143">
        <v>31539.199000000001</v>
      </c>
      <c r="V2" s="143">
        <v>21801.246999999999</v>
      </c>
      <c r="W2" s="143">
        <v>11440.525</v>
      </c>
      <c r="X2" s="143">
        <v>4626.3509999999997</v>
      </c>
      <c r="Y2" s="143">
        <v>1437.741</v>
      </c>
      <c r="Z2" s="143">
        <v>251.17099999999999</v>
      </c>
      <c r="AA2" s="143">
        <v>27.899000000000001</v>
      </c>
    </row>
    <row r="3" spans="1:27" ht="14.25">
      <c r="A3">
        <v>2015</v>
      </c>
      <c r="B3">
        <f t="shared" ref="B3:C10" si="0">B25/1000000</f>
        <v>1.3760490000000001</v>
      </c>
      <c r="C3">
        <f t="shared" si="0"/>
        <v>1.0075044099999999</v>
      </c>
      <c r="D3" s="8">
        <f t="shared" ref="D3:D10" si="1">C3/B3</f>
        <v>0.73217189940183802</v>
      </c>
      <c r="E3" s="134">
        <f>C3/C2-1</f>
        <v>1.0674140816833155E-2</v>
      </c>
      <c r="F3" s="139">
        <v>2015</v>
      </c>
      <c r="G3" s="140">
        <v>83185.944000000003</v>
      </c>
      <c r="H3" s="140">
        <v>78637.403999999995</v>
      </c>
      <c r="I3" s="140">
        <v>75291.907999999996</v>
      </c>
      <c r="J3" s="140">
        <v>78930.129000000001</v>
      </c>
      <c r="K3" s="140">
        <v>106138.61199999999</v>
      </c>
      <c r="L3" s="140">
        <v>129085.568</v>
      </c>
      <c r="M3" s="140">
        <v>99374.546000000002</v>
      </c>
      <c r="N3" s="140">
        <v>95219.097999999998</v>
      </c>
      <c r="O3" s="140">
        <v>119092.005</v>
      </c>
      <c r="P3" s="140">
        <v>123525.40399999999</v>
      </c>
      <c r="Q3" s="140">
        <v>99395.399000000005</v>
      </c>
      <c r="R3" s="140">
        <v>78933.376999999993</v>
      </c>
      <c r="S3" s="140">
        <v>77810.271999999997</v>
      </c>
      <c r="T3" s="140">
        <v>51161.150999999998</v>
      </c>
      <c r="U3" s="140">
        <v>33752.396000000001</v>
      </c>
      <c r="V3" s="140">
        <v>24156.347000000002</v>
      </c>
      <c r="W3" s="140">
        <v>14259.709000000001</v>
      </c>
      <c r="X3" s="140">
        <v>5938.9350000000004</v>
      </c>
      <c r="Y3" s="140">
        <v>1742.2360000000001</v>
      </c>
      <c r="Z3" s="140">
        <v>370.846</v>
      </c>
      <c r="AA3" s="140">
        <v>47.656999999999996</v>
      </c>
    </row>
    <row r="4" spans="1:27" ht="14.25">
      <c r="A4">
        <v>2020</v>
      </c>
      <c r="B4">
        <f t="shared" si="0"/>
        <v>1.400315</v>
      </c>
      <c r="C4">
        <f t="shared" si="0"/>
        <v>0.99310149000000014</v>
      </c>
      <c r="D4" s="8">
        <f t="shared" si="1"/>
        <v>0.70919863744943112</v>
      </c>
      <c r="E4" s="134">
        <f t="shared" ref="E4:E10" si="2">C4/C3-1</f>
        <v>-1.4295639658787995E-2</v>
      </c>
      <c r="F4" s="139">
        <v>2020</v>
      </c>
      <c r="G4" s="140">
        <v>78634.232000000004</v>
      </c>
      <c r="H4" s="140">
        <v>83002.638999999996</v>
      </c>
      <c r="I4" s="140">
        <v>78503.327000000005</v>
      </c>
      <c r="J4" s="140">
        <v>75034.414000000004</v>
      </c>
      <c r="K4" s="140">
        <v>78488.974000000002</v>
      </c>
      <c r="L4" s="140">
        <v>105566.026</v>
      </c>
      <c r="M4" s="140">
        <v>128403.89</v>
      </c>
      <c r="N4" s="140">
        <v>98770.494000000006</v>
      </c>
      <c r="O4" s="140">
        <v>94527.303</v>
      </c>
      <c r="P4" s="140">
        <v>117952.685</v>
      </c>
      <c r="Q4" s="140">
        <v>121735.174</v>
      </c>
      <c r="R4" s="140">
        <v>97025.718999999997</v>
      </c>
      <c r="S4" s="140">
        <v>75596.811000000002</v>
      </c>
      <c r="T4" s="140">
        <v>71840.983999999997</v>
      </c>
      <c r="U4" s="140">
        <v>44409.714</v>
      </c>
      <c r="V4" s="140">
        <v>26440.221000000001</v>
      </c>
      <c r="W4" s="140">
        <v>16298.321</v>
      </c>
      <c r="X4" s="140">
        <v>7716.6180000000004</v>
      </c>
      <c r="Y4" s="140">
        <v>2352.1979999999999</v>
      </c>
      <c r="Z4" s="140">
        <v>474.68900000000002</v>
      </c>
      <c r="AA4" s="140">
        <v>73.405000000000001</v>
      </c>
    </row>
    <row r="5" spans="1:27" ht="14.25">
      <c r="A5">
        <v>2025</v>
      </c>
      <c r="B5">
        <f t="shared" si="0"/>
        <v>1.4079470000000001</v>
      </c>
      <c r="C5">
        <f t="shared" si="0"/>
        <v>0.98421321499999992</v>
      </c>
      <c r="D5" s="8">
        <f t="shared" si="1"/>
        <v>0.69904138081902223</v>
      </c>
      <c r="E5" s="134">
        <f t="shared" si="2"/>
        <v>-8.9500167802589736E-3</v>
      </c>
      <c r="F5" s="139">
        <v>2025</v>
      </c>
      <c r="G5" s="140">
        <v>68697.288</v>
      </c>
      <c r="H5" s="140">
        <v>78480.091</v>
      </c>
      <c r="I5" s="140">
        <v>82877.865000000005</v>
      </c>
      <c r="J5" s="140">
        <v>78254.597999999998</v>
      </c>
      <c r="K5" s="140">
        <v>74616.562999999995</v>
      </c>
      <c r="L5" s="140">
        <v>78017.366999999998</v>
      </c>
      <c r="M5" s="140">
        <v>105009.246</v>
      </c>
      <c r="N5" s="140">
        <v>127722.67600000001</v>
      </c>
      <c r="O5" s="140">
        <v>98115.092000000004</v>
      </c>
      <c r="P5" s="140">
        <v>93687.126999999993</v>
      </c>
      <c r="Q5" s="140">
        <v>116388.633</v>
      </c>
      <c r="R5" s="140">
        <v>119099.327</v>
      </c>
      <c r="S5" s="140">
        <v>93302.585999999996</v>
      </c>
      <c r="T5" s="140">
        <v>70327.089000000007</v>
      </c>
      <c r="U5" s="140">
        <v>63187.724000000002</v>
      </c>
      <c r="V5" s="140">
        <v>35567.462</v>
      </c>
      <c r="W5" s="140">
        <v>18391.605</v>
      </c>
      <c r="X5" s="140">
        <v>9162.8320000000003</v>
      </c>
      <c r="Y5" s="140">
        <v>3198.16</v>
      </c>
      <c r="Z5" s="140">
        <v>671.33</v>
      </c>
      <c r="AA5" s="140">
        <v>97.680999999999997</v>
      </c>
    </row>
    <row r="6" spans="1:27" ht="14.25">
      <c r="A6">
        <v>2030</v>
      </c>
      <c r="B6">
        <f t="shared" si="0"/>
        <v>1.40324</v>
      </c>
      <c r="C6">
        <f t="shared" si="0"/>
        <v>0.96262800300000007</v>
      </c>
      <c r="D6" s="8">
        <f t="shared" si="1"/>
        <v>0.68600382186938802</v>
      </c>
      <c r="E6" s="134">
        <f t="shared" si="2"/>
        <v>-2.1931438910825718E-2</v>
      </c>
      <c r="F6" s="139">
        <v>2030</v>
      </c>
      <c r="G6" s="140">
        <v>62799.25</v>
      </c>
      <c r="H6" s="140">
        <v>68572.89</v>
      </c>
      <c r="I6" s="140">
        <v>78373.534</v>
      </c>
      <c r="J6" s="140">
        <v>82636.226999999999</v>
      </c>
      <c r="K6" s="140">
        <v>77847.508000000002</v>
      </c>
      <c r="L6" s="140">
        <v>74176.244999999995</v>
      </c>
      <c r="M6" s="140">
        <v>77581.130999999994</v>
      </c>
      <c r="N6" s="140">
        <v>104472.683</v>
      </c>
      <c r="O6" s="140">
        <v>126975.414</v>
      </c>
      <c r="P6" s="140">
        <v>97321.528000000006</v>
      </c>
      <c r="Q6" s="140">
        <v>92547.815000000002</v>
      </c>
      <c r="R6" s="140">
        <v>114095.299</v>
      </c>
      <c r="S6" s="140">
        <v>114974.15300000001</v>
      </c>
      <c r="T6" s="140">
        <v>87436.873000000007</v>
      </c>
      <c r="U6" s="140">
        <v>62649.260999999999</v>
      </c>
      <c r="V6" s="140">
        <v>51679.423999999999</v>
      </c>
      <c r="W6" s="140">
        <v>25537.993999999999</v>
      </c>
      <c r="X6" s="140">
        <v>10776.132</v>
      </c>
      <c r="Y6" s="140">
        <v>3989.404</v>
      </c>
      <c r="Z6" s="140">
        <v>961.93399999999997</v>
      </c>
      <c r="AA6" s="140">
        <v>140.41</v>
      </c>
    </row>
    <row r="7" spans="1:27" ht="14.25">
      <c r="A7">
        <v>2035</v>
      </c>
      <c r="B7">
        <f t="shared" si="0"/>
        <v>1.3906780000000001</v>
      </c>
      <c r="C7">
        <f t="shared" si="0"/>
        <v>0.91631338500000004</v>
      </c>
      <c r="D7" s="8">
        <f t="shared" si="1"/>
        <v>0.65889687260458563</v>
      </c>
      <c r="E7" s="134">
        <f t="shared" si="2"/>
        <v>-4.8112685124120591E-2</v>
      </c>
      <c r="F7" s="139">
        <v>2035</v>
      </c>
      <c r="G7" s="140">
        <v>61531.427000000003</v>
      </c>
      <c r="H7" s="140">
        <v>62692.900999999998</v>
      </c>
      <c r="I7" s="140">
        <v>68484.885999999999</v>
      </c>
      <c r="J7" s="140">
        <v>78146.039000000004</v>
      </c>
      <c r="K7" s="140">
        <v>82236.478000000003</v>
      </c>
      <c r="L7" s="140">
        <v>77418.410999999993</v>
      </c>
      <c r="M7" s="140">
        <v>73774.59</v>
      </c>
      <c r="N7" s="140">
        <v>77176.728000000003</v>
      </c>
      <c r="O7" s="140">
        <v>103894.693</v>
      </c>
      <c r="P7" s="140">
        <v>126051.618</v>
      </c>
      <c r="Q7" s="140">
        <v>96239.540999999997</v>
      </c>
      <c r="R7" s="140">
        <v>90877.342000000004</v>
      </c>
      <c r="S7" s="140">
        <v>110497.94500000001</v>
      </c>
      <c r="T7" s="140">
        <v>108424.43</v>
      </c>
      <c r="U7" s="140">
        <v>78742.519</v>
      </c>
      <c r="V7" s="140">
        <v>52154.461000000003</v>
      </c>
      <c r="W7" s="140">
        <v>38086.038</v>
      </c>
      <c r="X7" s="140">
        <v>15517.569</v>
      </c>
      <c r="Y7" s="140">
        <v>4905.8770000000004</v>
      </c>
      <c r="Z7" s="140">
        <v>1256.444</v>
      </c>
      <c r="AA7" s="140">
        <v>206.11500000000001</v>
      </c>
    </row>
    <row r="8" spans="1:27" ht="14.25">
      <c r="A8">
        <v>2040</v>
      </c>
      <c r="B8">
        <f t="shared" si="0"/>
        <v>1.3713340000000001</v>
      </c>
      <c r="C8">
        <f t="shared" si="0"/>
        <v>0.86600189599999988</v>
      </c>
      <c r="D8" s="8">
        <f t="shared" si="1"/>
        <v>0.63150326324586126</v>
      </c>
      <c r="E8" s="134">
        <f t="shared" si="2"/>
        <v>-5.4906421562313179E-2</v>
      </c>
      <c r="F8" s="139">
        <v>2040</v>
      </c>
      <c r="G8" s="140">
        <v>61741.048000000003</v>
      </c>
      <c r="H8" s="140">
        <v>61435.758999999998</v>
      </c>
      <c r="I8" s="140">
        <v>62617.057000000001</v>
      </c>
      <c r="J8" s="140">
        <v>68274.290999999997</v>
      </c>
      <c r="K8" s="140">
        <v>77765.400999999998</v>
      </c>
      <c r="L8" s="140">
        <v>81817.888000000006</v>
      </c>
      <c r="M8" s="140">
        <v>77031.067999999999</v>
      </c>
      <c r="N8" s="140">
        <v>73409.941999999995</v>
      </c>
      <c r="O8" s="140">
        <v>76761.338000000003</v>
      </c>
      <c r="P8" s="140">
        <v>103194.93799999999</v>
      </c>
      <c r="Q8" s="140">
        <v>124789.80499999999</v>
      </c>
      <c r="R8" s="140">
        <v>94667.031000000003</v>
      </c>
      <c r="S8" s="140">
        <v>88290.194000000003</v>
      </c>
      <c r="T8" s="140">
        <v>104826.26</v>
      </c>
      <c r="U8" s="140">
        <v>98687.001000000004</v>
      </c>
      <c r="V8" s="140">
        <v>66701.971000000005</v>
      </c>
      <c r="W8" s="140">
        <v>39430.330999999998</v>
      </c>
      <c r="X8" s="140">
        <v>23968.523000000001</v>
      </c>
      <c r="Y8" s="140">
        <v>7399.1639999999998</v>
      </c>
      <c r="Z8" s="140">
        <v>1624.2940000000001</v>
      </c>
      <c r="AA8" s="140">
        <v>281.58699999999999</v>
      </c>
    </row>
    <row r="9" spans="1:27" ht="14.25">
      <c r="A9">
        <v>2045</v>
      </c>
      <c r="B9">
        <f t="shared" si="0"/>
        <v>1.3428949999999999</v>
      </c>
      <c r="C9">
        <f t="shared" si="0"/>
        <v>0.83258632399999988</v>
      </c>
      <c r="D9" s="8">
        <f t="shared" si="1"/>
        <v>0.61999361379705775</v>
      </c>
      <c r="E9" s="134">
        <f t="shared" si="2"/>
        <v>-3.8586026375166282E-2</v>
      </c>
      <c r="F9" s="139">
        <v>2045</v>
      </c>
      <c r="G9" s="140">
        <v>61220.036999999997</v>
      </c>
      <c r="H9" s="140">
        <v>61652.987000000001</v>
      </c>
      <c r="I9" s="140">
        <v>61366.703000000001</v>
      </c>
      <c r="J9" s="140">
        <v>62417.07</v>
      </c>
      <c r="K9" s="140">
        <v>67916.197</v>
      </c>
      <c r="L9" s="140">
        <v>77370.365000000005</v>
      </c>
      <c r="M9" s="140">
        <v>81441.622000000003</v>
      </c>
      <c r="N9" s="140">
        <v>76681.385999999999</v>
      </c>
      <c r="O9" s="140">
        <v>73040.774999999994</v>
      </c>
      <c r="P9" s="140">
        <v>76273.114000000001</v>
      </c>
      <c r="Q9" s="140">
        <v>102248.95699999999</v>
      </c>
      <c r="R9" s="140">
        <v>122952.25</v>
      </c>
      <c r="S9" s="140">
        <v>92244.588000000003</v>
      </c>
      <c r="T9" s="140">
        <v>84225</v>
      </c>
      <c r="U9" s="140">
        <v>96344.358999999997</v>
      </c>
      <c r="V9" s="140">
        <v>84991.745999999999</v>
      </c>
      <c r="W9" s="140">
        <v>51686.904999999999</v>
      </c>
      <c r="X9" s="140">
        <v>25676.815999999999</v>
      </c>
      <c r="Y9" s="140">
        <v>11943.88</v>
      </c>
      <c r="Z9" s="140">
        <v>2579.9699999999998</v>
      </c>
      <c r="AA9" s="140">
        <v>382.334</v>
      </c>
    </row>
    <row r="10" spans="1:27" ht="14.25">
      <c r="A10">
        <v>2050</v>
      </c>
      <c r="B10">
        <f t="shared" si="0"/>
        <v>1.3043439999999999</v>
      </c>
      <c r="C10">
        <f t="shared" si="0"/>
        <v>0.79452904700000004</v>
      </c>
      <c r="D10" s="8">
        <f t="shared" si="1"/>
        <v>0.60914072284612042</v>
      </c>
      <c r="E10" s="134">
        <f t="shared" si="2"/>
        <v>-4.5709707093387064E-2</v>
      </c>
      <c r="F10" s="139">
        <v>2050</v>
      </c>
      <c r="G10" s="140">
        <v>59408.169000000002</v>
      </c>
      <c r="H10" s="140">
        <v>61138.845000000001</v>
      </c>
      <c r="I10" s="140">
        <v>61589.375</v>
      </c>
      <c r="J10" s="140">
        <v>61172.849000000002</v>
      </c>
      <c r="K10" s="140">
        <v>62073.419000000002</v>
      </c>
      <c r="L10" s="140">
        <v>67549.356</v>
      </c>
      <c r="M10" s="140">
        <v>77021.936000000002</v>
      </c>
      <c r="N10" s="140">
        <v>81104.232999999993</v>
      </c>
      <c r="O10" s="140">
        <v>76330.922999999995</v>
      </c>
      <c r="P10" s="140">
        <v>72614.725999999995</v>
      </c>
      <c r="Q10" s="140">
        <v>75630.137000000002</v>
      </c>
      <c r="R10" s="140">
        <v>100889.329</v>
      </c>
      <c r="S10" s="140">
        <v>120142.139</v>
      </c>
      <c r="T10" s="140">
        <v>88457.68</v>
      </c>
      <c r="U10" s="140">
        <v>78119.176000000007</v>
      </c>
      <c r="V10" s="140">
        <v>84242.222999999998</v>
      </c>
      <c r="W10" s="140">
        <v>67424.448999999993</v>
      </c>
      <c r="X10" s="140">
        <v>34791.273000000001</v>
      </c>
      <c r="Y10" s="140">
        <v>13360.119000000001</v>
      </c>
      <c r="Z10" s="140">
        <v>4375.5810000000001</v>
      </c>
      <c r="AA10" s="140">
        <v>620.39300000000003</v>
      </c>
    </row>
    <row r="13" spans="1:27">
      <c r="C13" t="s">
        <v>1127</v>
      </c>
    </row>
    <row r="18" spans="1:3">
      <c r="A18" t="s">
        <v>448</v>
      </c>
      <c r="B18" s="144" t="s">
        <v>471</v>
      </c>
    </row>
    <row r="20" spans="1:3" ht="15">
      <c r="A20" s="145" t="s">
        <v>472</v>
      </c>
    </row>
    <row r="24" spans="1:3">
      <c r="B24">
        <v>1340968.737</v>
      </c>
      <c r="C24" s="146">
        <v>996863.74600000004</v>
      </c>
    </row>
    <row r="25" spans="1:3">
      <c r="B25">
        <v>1376049</v>
      </c>
      <c r="C25" s="146">
        <v>1007504.4099999999</v>
      </c>
    </row>
    <row r="26" spans="1:3">
      <c r="B26">
        <v>1400315</v>
      </c>
      <c r="C26" s="146">
        <v>993101.49000000011</v>
      </c>
    </row>
    <row r="27" spans="1:3">
      <c r="B27">
        <v>1407947</v>
      </c>
      <c r="C27" s="146">
        <v>984213.21499999997</v>
      </c>
    </row>
    <row r="28" spans="1:3">
      <c r="B28">
        <v>1403240</v>
      </c>
      <c r="C28" s="146">
        <v>962628.00300000003</v>
      </c>
    </row>
    <row r="29" spans="1:3">
      <c r="B29">
        <v>1390678</v>
      </c>
      <c r="C29" s="146">
        <v>916313.38500000001</v>
      </c>
    </row>
    <row r="30" spans="1:3">
      <c r="B30">
        <v>1371334</v>
      </c>
      <c r="C30" s="146">
        <v>866001.89599999983</v>
      </c>
    </row>
    <row r="31" spans="1:3">
      <c r="B31">
        <v>1342895</v>
      </c>
      <c r="C31" s="146">
        <v>832586.32399999991</v>
      </c>
    </row>
    <row r="32" spans="1:3">
      <c r="B32">
        <v>1304344</v>
      </c>
      <c r="C32" s="146">
        <v>794529.04700000002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tabSelected="1" topLeftCell="A116" workbookViewId="0">
      <selection activeCell="L133" sqref="L133"/>
    </sheetView>
  </sheetViews>
  <sheetFormatPr defaultRowHeight="13.5"/>
  <cols>
    <col min="1" max="1" width="10.5" bestFit="1" customWidth="1"/>
    <col min="2" max="2" width="42.75" bestFit="1" customWidth="1"/>
    <col min="3" max="3" width="17.5" customWidth="1"/>
  </cols>
  <sheetData>
    <row r="1" spans="1:3">
      <c r="A1" t="s">
        <v>473</v>
      </c>
      <c r="B1" t="s">
        <v>476</v>
      </c>
      <c r="C1" t="s">
        <v>477</v>
      </c>
    </row>
    <row r="2" spans="1:3">
      <c r="A2" t="s">
        <v>478</v>
      </c>
    </row>
    <row r="3" spans="1:3">
      <c r="A3" t="s">
        <v>474</v>
      </c>
      <c r="B3">
        <v>6.6</v>
      </c>
      <c r="C3">
        <v>6.4</v>
      </c>
    </row>
    <row r="4" spans="1:3">
      <c r="A4" t="s">
        <v>475</v>
      </c>
      <c r="B4">
        <v>2.2999999999999998</v>
      </c>
      <c r="C4">
        <v>2.2999999999999998</v>
      </c>
    </row>
    <row r="5" spans="1:3">
      <c r="A5" s="144" t="s">
        <v>497</v>
      </c>
    </row>
    <row r="6" spans="1:3">
      <c r="B6" t="s">
        <v>480</v>
      </c>
      <c r="C6" t="s">
        <v>479</v>
      </c>
    </row>
    <row r="7" spans="1:3">
      <c r="A7">
        <v>2010</v>
      </c>
      <c r="B7">
        <v>10.199999999999999</v>
      </c>
    </row>
    <row r="8" spans="1:3">
      <c r="A8">
        <v>2013</v>
      </c>
      <c r="B8">
        <v>9.5</v>
      </c>
    </row>
    <row r="9" spans="1:3">
      <c r="A9">
        <v>2020</v>
      </c>
      <c r="B9">
        <v>6.9</v>
      </c>
      <c r="C9">
        <v>7.2</v>
      </c>
    </row>
    <row r="10" spans="1:3">
      <c r="A10">
        <v>2030</v>
      </c>
      <c r="B10">
        <v>4</v>
      </c>
      <c r="C10">
        <v>4.3</v>
      </c>
    </row>
    <row r="11" spans="1:3">
      <c r="A11">
        <v>2040</v>
      </c>
      <c r="B11">
        <v>3.1</v>
      </c>
      <c r="C11">
        <v>3.5</v>
      </c>
    </row>
    <row r="12" spans="1:3">
      <c r="A12">
        <v>2050</v>
      </c>
      <c r="B12">
        <v>1.6</v>
      </c>
      <c r="C12">
        <v>2</v>
      </c>
    </row>
    <row r="13" spans="1:3">
      <c r="A13" t="s">
        <v>481</v>
      </c>
    </row>
    <row r="14" spans="1:3">
      <c r="A14" t="s">
        <v>483</v>
      </c>
      <c r="B14">
        <v>5.7</v>
      </c>
    </row>
    <row r="15" spans="1:3">
      <c r="A15" t="s">
        <v>482</v>
      </c>
      <c r="B15">
        <v>4.3</v>
      </c>
    </row>
    <row r="16" spans="1:3">
      <c r="A16" t="s">
        <v>484</v>
      </c>
      <c r="B16">
        <v>3.7</v>
      </c>
    </row>
    <row r="17" spans="1:2">
      <c r="A17" t="s">
        <v>485</v>
      </c>
      <c r="B17">
        <v>3.3</v>
      </c>
    </row>
    <row r="18" spans="1:2">
      <c r="A18" t="s">
        <v>486</v>
      </c>
      <c r="B18">
        <v>2.5</v>
      </c>
    </row>
    <row r="19" spans="1:2">
      <c r="A19" t="s">
        <v>487</v>
      </c>
      <c r="B19">
        <v>1.8</v>
      </c>
    </row>
    <row r="20" spans="1:2">
      <c r="A20" t="s">
        <v>499</v>
      </c>
      <c r="B20" t="s">
        <v>489</v>
      </c>
    </row>
    <row r="21" spans="1:2">
      <c r="A21" t="s">
        <v>490</v>
      </c>
      <c r="B21">
        <v>7.9</v>
      </c>
    </row>
    <row r="22" spans="1:2">
      <c r="A22" t="s">
        <v>491</v>
      </c>
      <c r="B22">
        <v>7</v>
      </c>
    </row>
    <row r="23" spans="1:2">
      <c r="A23" t="s">
        <v>492</v>
      </c>
      <c r="B23">
        <v>6.6</v>
      </c>
    </row>
    <row r="24" spans="1:2">
      <c r="A24" t="s">
        <v>482</v>
      </c>
      <c r="B24">
        <v>5.9</v>
      </c>
    </row>
    <row r="25" spans="1:2">
      <c r="A25" t="s">
        <v>488</v>
      </c>
      <c r="B25" t="s">
        <v>493</v>
      </c>
    </row>
    <row r="26" spans="1:2">
      <c r="A26">
        <v>2015</v>
      </c>
      <c r="B26">
        <v>7.2</v>
      </c>
    </row>
    <row r="27" spans="1:2">
      <c r="A27" t="s">
        <v>491</v>
      </c>
      <c r="B27">
        <v>7</v>
      </c>
    </row>
    <row r="28" spans="1:2">
      <c r="A28" t="s">
        <v>492</v>
      </c>
      <c r="B28">
        <v>6.89</v>
      </c>
    </row>
    <row r="29" spans="1:2">
      <c r="A29" t="s">
        <v>482</v>
      </c>
      <c r="B29">
        <v>6.31</v>
      </c>
    </row>
    <row r="30" spans="1:2">
      <c r="A30" t="s">
        <v>484</v>
      </c>
      <c r="B30">
        <v>5.69</v>
      </c>
    </row>
    <row r="31" spans="1:2">
      <c r="A31" t="s">
        <v>485</v>
      </c>
      <c r="B31">
        <v>4.83</v>
      </c>
    </row>
    <row r="32" spans="1:2">
      <c r="A32" t="s">
        <v>486</v>
      </c>
      <c r="B32">
        <v>4.17</v>
      </c>
    </row>
    <row r="33" spans="1:4">
      <c r="A33" t="s">
        <v>487</v>
      </c>
      <c r="B33">
        <v>3.69</v>
      </c>
    </row>
    <row r="34" spans="1:4">
      <c r="A34" t="s">
        <v>488</v>
      </c>
      <c r="B34" t="s">
        <v>494</v>
      </c>
    </row>
    <row r="35" spans="1:4">
      <c r="A35">
        <v>2020</v>
      </c>
      <c r="B35">
        <v>7</v>
      </c>
    </row>
    <row r="36" spans="1:4">
      <c r="A36">
        <v>2025</v>
      </c>
      <c r="B36">
        <v>6</v>
      </c>
    </row>
    <row r="37" spans="1:4">
      <c r="A37">
        <v>2030</v>
      </c>
      <c r="B37">
        <v>5</v>
      </c>
    </row>
    <row r="38" spans="1:4">
      <c r="A38">
        <v>2035</v>
      </c>
      <c r="B38">
        <v>4</v>
      </c>
    </row>
    <row r="40" spans="1:4">
      <c r="A40" t="s">
        <v>488</v>
      </c>
      <c r="B40" t="s">
        <v>504</v>
      </c>
    </row>
    <row r="41" spans="1:4">
      <c r="A41" t="s">
        <v>495</v>
      </c>
      <c r="B41" t="s">
        <v>505</v>
      </c>
      <c r="C41" t="s">
        <v>506</v>
      </c>
      <c r="D41" t="s">
        <v>507</v>
      </c>
    </row>
    <row r="42" spans="1:4">
      <c r="A42" t="s">
        <v>491</v>
      </c>
      <c r="B42">
        <v>5.7</v>
      </c>
      <c r="C42">
        <v>7.3</v>
      </c>
      <c r="D42">
        <v>9</v>
      </c>
    </row>
    <row r="43" spans="1:4">
      <c r="A43" t="s">
        <v>492</v>
      </c>
      <c r="B43">
        <v>4.8</v>
      </c>
      <c r="C43">
        <v>6</v>
      </c>
      <c r="D43">
        <v>7.6</v>
      </c>
    </row>
    <row r="44" spans="1:4">
      <c r="A44" t="s">
        <v>482</v>
      </c>
      <c r="B44">
        <v>3.8</v>
      </c>
      <c r="C44">
        <v>5</v>
      </c>
      <c r="D44">
        <v>6.3</v>
      </c>
    </row>
    <row r="45" spans="1:4">
      <c r="A45" t="s">
        <v>484</v>
      </c>
      <c r="B45">
        <v>2.1</v>
      </c>
      <c r="C45">
        <v>3.1</v>
      </c>
      <c r="D45">
        <v>3.8</v>
      </c>
    </row>
    <row r="46" spans="1:4">
      <c r="A46" t="s">
        <v>485</v>
      </c>
      <c r="B46">
        <v>2</v>
      </c>
      <c r="C46">
        <v>2.8</v>
      </c>
      <c r="D46">
        <v>2.1</v>
      </c>
    </row>
    <row r="47" spans="1:4">
      <c r="A47" t="s">
        <v>486</v>
      </c>
      <c r="B47">
        <v>1.1000000000000001</v>
      </c>
      <c r="C47">
        <v>1.9</v>
      </c>
      <c r="D47">
        <v>1.2</v>
      </c>
    </row>
    <row r="48" spans="1:4">
      <c r="A48" t="s">
        <v>487</v>
      </c>
      <c r="B48">
        <v>1.4</v>
      </c>
      <c r="C48">
        <v>1.8</v>
      </c>
      <c r="D48">
        <v>1</v>
      </c>
    </row>
    <row r="53" spans="1:9">
      <c r="A53" t="s">
        <v>495</v>
      </c>
      <c r="B53" t="s">
        <v>496</v>
      </c>
      <c r="C53" t="s">
        <v>498</v>
      </c>
      <c r="D53" t="s">
        <v>498</v>
      </c>
      <c r="E53" t="s">
        <v>500</v>
      </c>
      <c r="F53" t="s">
        <v>501</v>
      </c>
      <c r="G53" t="s">
        <v>502</v>
      </c>
      <c r="H53" t="s">
        <v>503</v>
      </c>
      <c r="I53" t="s">
        <v>508</v>
      </c>
    </row>
    <row r="54" spans="1:9">
      <c r="A54">
        <v>2010</v>
      </c>
      <c r="B54">
        <v>6.6</v>
      </c>
      <c r="C54">
        <v>10.199999999999999</v>
      </c>
      <c r="D54">
        <v>10.199999999999999</v>
      </c>
    </row>
    <row r="55" spans="1:9">
      <c r="A55">
        <v>2015</v>
      </c>
      <c r="B55">
        <v>6.6</v>
      </c>
      <c r="C55">
        <v>6.9</v>
      </c>
      <c r="D55">
        <v>6.9</v>
      </c>
      <c r="F55">
        <v>7.9</v>
      </c>
      <c r="G55">
        <v>7.2</v>
      </c>
    </row>
    <row r="56" spans="1:9">
      <c r="A56">
        <v>2020</v>
      </c>
      <c r="B56">
        <v>6.6</v>
      </c>
      <c r="C56">
        <v>6.9</v>
      </c>
      <c r="D56">
        <v>7.2</v>
      </c>
      <c r="F56">
        <v>7</v>
      </c>
      <c r="G56">
        <v>7</v>
      </c>
      <c r="H56">
        <v>7</v>
      </c>
      <c r="I56">
        <v>7.3</v>
      </c>
    </row>
    <row r="57" spans="1:9">
      <c r="A57">
        <v>2025</v>
      </c>
      <c r="B57">
        <v>6.6</v>
      </c>
      <c r="E57">
        <v>5.7</v>
      </c>
      <c r="F57">
        <v>6.6</v>
      </c>
      <c r="G57">
        <v>6.89</v>
      </c>
      <c r="I57">
        <v>6</v>
      </c>
    </row>
    <row r="58" spans="1:9">
      <c r="A58">
        <v>2030</v>
      </c>
      <c r="B58">
        <v>2.2999999999999998</v>
      </c>
      <c r="C58">
        <v>4</v>
      </c>
      <c r="D58">
        <v>4.3</v>
      </c>
      <c r="E58">
        <v>4.3</v>
      </c>
      <c r="F58">
        <v>5.9</v>
      </c>
      <c r="G58">
        <v>6.31</v>
      </c>
      <c r="H58">
        <v>6</v>
      </c>
      <c r="I58">
        <v>5</v>
      </c>
    </row>
    <row r="59" spans="1:9">
      <c r="A59">
        <v>2035</v>
      </c>
      <c r="B59">
        <v>2.2999999999999998</v>
      </c>
      <c r="E59">
        <v>3.7</v>
      </c>
      <c r="G59">
        <v>5.69</v>
      </c>
      <c r="I59">
        <v>3.1</v>
      </c>
    </row>
    <row r="60" spans="1:9">
      <c r="A60">
        <v>2040</v>
      </c>
      <c r="B60">
        <v>2.2999999999999998</v>
      </c>
      <c r="C60">
        <v>3.1</v>
      </c>
      <c r="D60">
        <v>3.5</v>
      </c>
      <c r="E60">
        <v>3.3</v>
      </c>
      <c r="G60">
        <v>4.83</v>
      </c>
      <c r="H60">
        <v>5</v>
      </c>
      <c r="I60">
        <v>2.8</v>
      </c>
    </row>
    <row r="61" spans="1:9">
      <c r="A61">
        <v>2045</v>
      </c>
      <c r="B61">
        <v>2.2999999999999998</v>
      </c>
      <c r="E61">
        <v>2.5</v>
      </c>
      <c r="G61">
        <v>4.17</v>
      </c>
      <c r="I61">
        <v>1.9</v>
      </c>
    </row>
    <row r="62" spans="1:9">
      <c r="A62">
        <v>2050</v>
      </c>
      <c r="B62">
        <v>2.2999999999999998</v>
      </c>
      <c r="C62">
        <v>1.6</v>
      </c>
      <c r="D62">
        <v>2</v>
      </c>
      <c r="E62">
        <v>1.8</v>
      </c>
      <c r="G62">
        <v>3.69</v>
      </c>
      <c r="H62">
        <v>4</v>
      </c>
      <c r="I62">
        <v>1.8</v>
      </c>
    </row>
    <row r="65" spans="1:12">
      <c r="A65" t="s">
        <v>495</v>
      </c>
      <c r="B65" t="s">
        <v>496</v>
      </c>
      <c r="C65" t="s">
        <v>515</v>
      </c>
      <c r="D65" t="s">
        <v>516</v>
      </c>
      <c r="E65" t="s">
        <v>500</v>
      </c>
      <c r="F65" t="s">
        <v>501</v>
      </c>
      <c r="G65" t="s">
        <v>502</v>
      </c>
      <c r="H65" t="s">
        <v>503</v>
      </c>
      <c r="I65" t="s">
        <v>517</v>
      </c>
      <c r="J65" t="s">
        <v>518</v>
      </c>
      <c r="K65" t="s">
        <v>519</v>
      </c>
      <c r="L65" t="s">
        <v>520</v>
      </c>
    </row>
    <row r="66" spans="1:12">
      <c r="A66" t="s">
        <v>491</v>
      </c>
      <c r="B66">
        <v>6.6</v>
      </c>
      <c r="C66">
        <v>6.9</v>
      </c>
      <c r="D66">
        <v>7.2</v>
      </c>
      <c r="E66" s="129">
        <v>6.5</v>
      </c>
      <c r="F66">
        <v>7</v>
      </c>
      <c r="G66">
        <v>7</v>
      </c>
      <c r="H66">
        <v>7</v>
      </c>
      <c r="I66">
        <v>5.7</v>
      </c>
      <c r="J66">
        <v>7.3</v>
      </c>
      <c r="K66">
        <v>9</v>
      </c>
      <c r="L66">
        <v>6.5</v>
      </c>
    </row>
    <row r="67" spans="1:12">
      <c r="A67" t="s">
        <v>492</v>
      </c>
      <c r="B67">
        <v>6.6</v>
      </c>
      <c r="C67">
        <v>4</v>
      </c>
      <c r="D67">
        <v>4.3</v>
      </c>
      <c r="E67">
        <v>5.7</v>
      </c>
      <c r="F67">
        <v>6.6</v>
      </c>
      <c r="G67">
        <v>6.89</v>
      </c>
      <c r="H67">
        <v>6</v>
      </c>
      <c r="I67">
        <v>4.8</v>
      </c>
      <c r="J67">
        <v>6</v>
      </c>
      <c r="K67">
        <v>7.6</v>
      </c>
      <c r="L67">
        <v>6</v>
      </c>
    </row>
    <row r="68" spans="1:12">
      <c r="A68" t="s">
        <v>482</v>
      </c>
      <c r="B68">
        <v>6.6</v>
      </c>
      <c r="C68">
        <v>4</v>
      </c>
      <c r="D68">
        <v>4.3</v>
      </c>
      <c r="E68">
        <v>4.3</v>
      </c>
      <c r="F68">
        <v>5.9</v>
      </c>
      <c r="G68">
        <v>6.31</v>
      </c>
      <c r="H68">
        <v>5</v>
      </c>
      <c r="I68">
        <v>3.8</v>
      </c>
      <c r="J68">
        <v>5</v>
      </c>
      <c r="K68">
        <v>6.3</v>
      </c>
      <c r="L68">
        <v>5</v>
      </c>
    </row>
    <row r="69" spans="1:12">
      <c r="A69" t="s">
        <v>484</v>
      </c>
      <c r="B69">
        <v>2.2999999999999998</v>
      </c>
      <c r="C69">
        <v>3.1</v>
      </c>
      <c r="D69">
        <v>3.5</v>
      </c>
      <c r="E69">
        <v>3.7</v>
      </c>
      <c r="G69">
        <v>5.69</v>
      </c>
      <c r="H69">
        <v>4</v>
      </c>
      <c r="I69">
        <v>2.1</v>
      </c>
      <c r="J69">
        <v>3.1</v>
      </c>
      <c r="K69">
        <v>3.8</v>
      </c>
      <c r="L69">
        <v>3.1</v>
      </c>
    </row>
    <row r="70" spans="1:12">
      <c r="A70" t="s">
        <v>485</v>
      </c>
      <c r="B70">
        <v>2.2999999999999998</v>
      </c>
      <c r="C70">
        <v>3.1</v>
      </c>
      <c r="D70">
        <v>3.5</v>
      </c>
      <c r="E70">
        <v>3.3</v>
      </c>
      <c r="G70">
        <v>4.83</v>
      </c>
      <c r="I70">
        <v>2</v>
      </c>
      <c r="J70">
        <v>2.8</v>
      </c>
      <c r="K70">
        <v>2.1</v>
      </c>
      <c r="L70">
        <v>2.8</v>
      </c>
    </row>
    <row r="71" spans="1:12">
      <c r="A71" t="s">
        <v>486</v>
      </c>
      <c r="B71">
        <v>2.2999999999999998</v>
      </c>
      <c r="C71">
        <v>1.6</v>
      </c>
      <c r="D71">
        <v>2</v>
      </c>
      <c r="E71">
        <v>2.5</v>
      </c>
      <c r="G71">
        <v>4.17</v>
      </c>
      <c r="I71">
        <v>1.1000000000000001</v>
      </c>
      <c r="J71">
        <v>1.9</v>
      </c>
      <c r="K71">
        <v>1.2</v>
      </c>
      <c r="L71">
        <v>1.9</v>
      </c>
    </row>
    <row r="72" spans="1:12">
      <c r="A72" t="s">
        <v>487</v>
      </c>
      <c r="B72">
        <v>2.2999999999999998</v>
      </c>
      <c r="C72">
        <v>1.6</v>
      </c>
      <c r="D72">
        <v>2</v>
      </c>
      <c r="E72">
        <v>1.8</v>
      </c>
      <c r="G72">
        <v>3.69</v>
      </c>
      <c r="I72">
        <v>1.4</v>
      </c>
      <c r="J72">
        <v>1.8</v>
      </c>
      <c r="K72">
        <v>1</v>
      </c>
      <c r="L72">
        <v>1.8</v>
      </c>
    </row>
    <row r="74" spans="1:12">
      <c r="A74" t="s">
        <v>509</v>
      </c>
      <c r="B74" t="s">
        <v>510</v>
      </c>
      <c r="C74" t="s">
        <v>511</v>
      </c>
      <c r="D74" t="s">
        <v>512</v>
      </c>
      <c r="F74" t="s">
        <v>513</v>
      </c>
    </row>
    <row r="75" spans="1:12">
      <c r="A75">
        <v>2005</v>
      </c>
      <c r="B75">
        <v>185895.8</v>
      </c>
      <c r="C75">
        <v>1215.3</v>
      </c>
      <c r="D75">
        <v>11.3</v>
      </c>
    </row>
    <row r="76" spans="1:12">
      <c r="A76">
        <v>2010</v>
      </c>
      <c r="B76">
        <v>408903</v>
      </c>
      <c r="C76">
        <v>2071.8000000000002</v>
      </c>
      <c r="D76">
        <v>10.6</v>
      </c>
      <c r="F76">
        <v>40425.781999999999</v>
      </c>
    </row>
    <row r="77" spans="1:12">
      <c r="A77">
        <v>2011</v>
      </c>
      <c r="B77">
        <v>484123.5</v>
      </c>
      <c r="C77">
        <v>2268.3000000000002</v>
      </c>
      <c r="D77">
        <v>9.5</v>
      </c>
    </row>
    <row r="78" spans="1:12">
      <c r="A78">
        <v>2012</v>
      </c>
      <c r="B78">
        <v>534123</v>
      </c>
      <c r="C78">
        <v>2444.1</v>
      </c>
      <c r="D78">
        <v>7.7</v>
      </c>
    </row>
    <row r="79" spans="1:12">
      <c r="A79">
        <v>2013</v>
      </c>
      <c r="B79">
        <v>588018.80000000005</v>
      </c>
      <c r="C79">
        <v>2631.9</v>
      </c>
      <c r="D79">
        <v>7.7</v>
      </c>
    </row>
    <row r="80" spans="1:12">
      <c r="A80">
        <v>2014</v>
      </c>
      <c r="B80">
        <v>635910</v>
      </c>
      <c r="C80">
        <v>2823.2</v>
      </c>
      <c r="D80">
        <v>7.3</v>
      </c>
    </row>
    <row r="81" spans="1:13">
      <c r="A81">
        <v>2015</v>
      </c>
      <c r="B81">
        <v>676708</v>
      </c>
      <c r="D81">
        <v>6.9</v>
      </c>
    </row>
    <row r="82" spans="1:13">
      <c r="B82" t="s">
        <v>514</v>
      </c>
    </row>
    <row r="83" spans="1:13">
      <c r="B83" t="s">
        <v>496</v>
      </c>
      <c r="C83" t="s">
        <v>515</v>
      </c>
      <c r="D83" t="s">
        <v>516</v>
      </c>
      <c r="E83" t="s">
        <v>500</v>
      </c>
      <c r="F83" t="s">
        <v>501</v>
      </c>
      <c r="G83" t="s">
        <v>502</v>
      </c>
      <c r="H83" t="s">
        <v>503</v>
      </c>
      <c r="I83" t="s">
        <v>517</v>
      </c>
      <c r="J83" t="s">
        <v>518</v>
      </c>
      <c r="K83" t="s">
        <v>519</v>
      </c>
      <c r="L83" t="s">
        <v>520</v>
      </c>
    </row>
    <row r="84" spans="1:13">
      <c r="A84">
        <v>2010</v>
      </c>
      <c r="B84">
        <v>40890.300000000003</v>
      </c>
      <c r="C84">
        <v>40890.300000000003</v>
      </c>
      <c r="D84">
        <v>40890.300000000003</v>
      </c>
      <c r="E84">
        <v>40890.300000000003</v>
      </c>
      <c r="F84">
        <v>40890.300000000003</v>
      </c>
      <c r="G84">
        <v>40890.300000000003</v>
      </c>
      <c r="H84">
        <v>40890.300000000003</v>
      </c>
      <c r="I84">
        <v>40890.300000000003</v>
      </c>
      <c r="J84">
        <v>40890.300000000003</v>
      </c>
      <c r="K84">
        <v>40890.300000000003</v>
      </c>
      <c r="L84">
        <v>40890.300000000003</v>
      </c>
      <c r="M84">
        <v>10.6</v>
      </c>
    </row>
    <row r="85" spans="1:13">
      <c r="A85">
        <v>2015</v>
      </c>
      <c r="B85">
        <f>B84*(1+D77/100)*(1+D78/100)*(1+D79/100)*(1+D80/100)*(1+D81/100)</f>
        <v>59572.146630201198</v>
      </c>
      <c r="C85">
        <v>59572.146630201198</v>
      </c>
      <c r="D85">
        <v>59572.146630201198</v>
      </c>
      <c r="E85">
        <v>59572.146630201198</v>
      </c>
      <c r="F85">
        <v>59572.146630201198</v>
      </c>
      <c r="G85">
        <v>59572.146630201198</v>
      </c>
      <c r="H85">
        <v>59572.146630201198</v>
      </c>
      <c r="I85">
        <v>59572.146630201198</v>
      </c>
      <c r="J85">
        <v>59572.146630201198</v>
      </c>
      <c r="K85">
        <v>59572.146630201198</v>
      </c>
      <c r="L85">
        <v>59572.146630201198</v>
      </c>
      <c r="M85">
        <v>6.5</v>
      </c>
    </row>
    <row r="86" spans="1:13">
      <c r="A86">
        <v>2020</v>
      </c>
      <c r="B86">
        <f t="shared" ref="B86:L88" si="0">B85*(1+B66/100)^5</f>
        <v>82002.911696971307</v>
      </c>
      <c r="C86">
        <f t="shared" si="0"/>
        <v>83163.311799842224</v>
      </c>
      <c r="D86">
        <f t="shared" si="0"/>
        <v>84336.811277885237</v>
      </c>
      <c r="E86">
        <f>E85*(1+E66/100)^5</f>
        <v>81619.003609078703</v>
      </c>
      <c r="F86">
        <f t="shared" si="0"/>
        <v>83553.017357702876</v>
      </c>
      <c r="G86">
        <f t="shared" si="0"/>
        <v>83553.017357702876</v>
      </c>
      <c r="H86">
        <f t="shared" si="0"/>
        <v>83553.017357702876</v>
      </c>
      <c r="I86">
        <f t="shared" si="0"/>
        <v>78599.210971617082</v>
      </c>
      <c r="J86">
        <f t="shared" si="0"/>
        <v>84730.90784001381</v>
      </c>
      <c r="K86">
        <f t="shared" si="0"/>
        <v>91659.131850042904</v>
      </c>
      <c r="L86">
        <f>L85*(1+L66/100)^5</f>
        <v>81619.003609078703</v>
      </c>
      <c r="M86">
        <v>4.8</v>
      </c>
    </row>
    <row r="87" spans="1:13">
      <c r="A87">
        <v>2025</v>
      </c>
      <c r="B87">
        <f t="shared" si="0"/>
        <v>112879.55709442533</v>
      </c>
      <c r="C87">
        <f t="shared" si="0"/>
        <v>101180.88467447423</v>
      </c>
      <c r="D87">
        <f t="shared" si="0"/>
        <v>104097.12106379832</v>
      </c>
      <c r="E87">
        <f t="shared" si="0"/>
        <v>107687.73070720361</v>
      </c>
      <c r="F87">
        <f t="shared" si="0"/>
        <v>115013.3257230264</v>
      </c>
      <c r="G87">
        <f t="shared" si="0"/>
        <v>116586.30104597975</v>
      </c>
      <c r="H87">
        <f t="shared" si="0"/>
        <v>111812.78491373479</v>
      </c>
      <c r="I87">
        <f t="shared" si="0"/>
        <v>99362.978078925385</v>
      </c>
      <c r="J87">
        <f t="shared" si="0"/>
        <v>113389.06808477489</v>
      </c>
      <c r="K87">
        <f t="shared" si="0"/>
        <v>132201.71714384647</v>
      </c>
      <c r="L87">
        <f>L86*(1+L67/100)^5</f>
        <v>109224.63824789587</v>
      </c>
      <c r="M87">
        <v>3.8</v>
      </c>
    </row>
    <row r="88" spans="1:13">
      <c r="A88">
        <v>2030</v>
      </c>
      <c r="B88">
        <f t="shared" si="0"/>
        <v>155382.21931580795</v>
      </c>
      <c r="C88">
        <f t="shared" si="0"/>
        <v>123102.01700659879</v>
      </c>
      <c r="D88">
        <f t="shared" si="0"/>
        <v>128487.31709889237</v>
      </c>
      <c r="E88">
        <f t="shared" si="0"/>
        <v>132919.21487969469</v>
      </c>
      <c r="F88">
        <f t="shared" si="0"/>
        <v>153189.13441373367</v>
      </c>
      <c r="G88">
        <f t="shared" si="0"/>
        <v>158313.55975903172</v>
      </c>
      <c r="H88">
        <f t="shared" si="0"/>
        <v>142704.59583717788</v>
      </c>
      <c r="I88">
        <f t="shared" si="0"/>
        <v>119732.31157036794</v>
      </c>
      <c r="J88">
        <f t="shared" si="0"/>
        <v>144716.3769856554</v>
      </c>
      <c r="K88">
        <f t="shared" si="0"/>
        <v>179433.45466955061</v>
      </c>
      <c r="L88">
        <f t="shared" si="0"/>
        <v>139401.39196652183</v>
      </c>
      <c r="M88">
        <v>2.1</v>
      </c>
    </row>
    <row r="89" spans="1:13">
      <c r="A89">
        <v>2035</v>
      </c>
      <c r="B89">
        <f t="shared" ref="B89:E92" si="1">B88*(1+B69/100)^5</f>
        <v>174092.27024360199</v>
      </c>
      <c r="C89">
        <f t="shared" si="1"/>
        <v>143403.08530873689</v>
      </c>
      <c r="D89">
        <f t="shared" si="1"/>
        <v>152602.62696766196</v>
      </c>
      <c r="E89">
        <f t="shared" si="1"/>
        <v>159397.51603124189</v>
      </c>
      <c r="G89">
        <f t="shared" ref="G89:L89" si="2">G88*(1+G69/100)^5</f>
        <v>208779.3801374633</v>
      </c>
      <c r="H89">
        <f t="shared" si="2"/>
        <v>173621.96071112147</v>
      </c>
      <c r="I89">
        <f t="shared" si="2"/>
        <v>132843.42910595363</v>
      </c>
      <c r="J89">
        <f t="shared" si="2"/>
        <v>168581.92464330484</v>
      </c>
      <c r="K89">
        <f t="shared" si="2"/>
        <v>216217.17380065945</v>
      </c>
      <c r="L89">
        <f t="shared" si="2"/>
        <v>162390.43185831973</v>
      </c>
      <c r="M89">
        <v>2</v>
      </c>
    </row>
    <row r="90" spans="1:13">
      <c r="A90">
        <v>2040</v>
      </c>
      <c r="B90">
        <f t="shared" si="1"/>
        <v>195055.25594901785</v>
      </c>
      <c r="C90">
        <f t="shared" si="1"/>
        <v>167052.05467886466</v>
      </c>
      <c r="D90">
        <f t="shared" si="1"/>
        <v>181244.05025523054</v>
      </c>
      <c r="E90">
        <f t="shared" si="1"/>
        <v>187492.17921370556</v>
      </c>
      <c r="G90">
        <f>G89*(1+G70/100)^5</f>
        <v>264311.17953777267</v>
      </c>
      <c r="I90">
        <f t="shared" ref="I90:L92" si="3">I89*(1+I70/100)^5</f>
        <v>146669.87990714354</v>
      </c>
      <c r="J90">
        <f t="shared" si="3"/>
        <v>193542.60448748304</v>
      </c>
      <c r="K90">
        <f t="shared" si="3"/>
        <v>239893.7297923688</v>
      </c>
      <c r="L90">
        <f t="shared" si="3"/>
        <v>186434.38311792078</v>
      </c>
      <c r="M90">
        <v>1.1000000000000001</v>
      </c>
    </row>
    <row r="91" spans="1:13">
      <c r="A91">
        <v>2045</v>
      </c>
      <c r="B91">
        <f t="shared" si="1"/>
        <v>218542.45923784835</v>
      </c>
      <c r="C91">
        <f t="shared" si="1"/>
        <v>180850.76968009543</v>
      </c>
      <c r="D91">
        <f t="shared" si="1"/>
        <v>200108.0765810161</v>
      </c>
      <c r="E91">
        <f t="shared" si="1"/>
        <v>212130.19141514733</v>
      </c>
      <c r="G91">
        <f>G90*(1+G71/100)^5</f>
        <v>324211.8270715223</v>
      </c>
      <c r="I91">
        <f t="shared" si="3"/>
        <v>154916.15679341546</v>
      </c>
      <c r="J91">
        <f t="shared" si="3"/>
        <v>212641.24239579492</v>
      </c>
      <c r="K91">
        <f t="shared" si="3"/>
        <v>254636.97084633788</v>
      </c>
      <c r="L91">
        <f t="shared" si="3"/>
        <v>204831.58711472314</v>
      </c>
      <c r="M91">
        <v>1.4</v>
      </c>
    </row>
    <row r="92" spans="1:13">
      <c r="A92">
        <v>2050</v>
      </c>
      <c r="B92">
        <f t="shared" si="1"/>
        <v>244857.82891290038</v>
      </c>
      <c r="C92">
        <f t="shared" si="1"/>
        <v>195789.27632322619</v>
      </c>
      <c r="D92">
        <f t="shared" si="1"/>
        <v>220935.48591837537</v>
      </c>
      <c r="E92">
        <f t="shared" si="1"/>
        <v>231921.69363918831</v>
      </c>
      <c r="G92">
        <f>G91*(1+G72/100)^5</f>
        <v>388609.33249318565</v>
      </c>
      <c r="I92">
        <f t="shared" si="3"/>
        <v>166068.20417522514</v>
      </c>
      <c r="J92">
        <f t="shared" si="3"/>
        <v>232480.42508697079</v>
      </c>
      <c r="K92">
        <f t="shared" si="3"/>
        <v>267626.01548652182</v>
      </c>
      <c r="L92">
        <f t="shared" si="3"/>
        <v>223942.13797450715</v>
      </c>
    </row>
    <row r="95" spans="1:13">
      <c r="B95" t="s">
        <v>1111</v>
      </c>
      <c r="C95" t="s">
        <v>1112</v>
      </c>
      <c r="D95" t="s">
        <v>1111</v>
      </c>
      <c r="E95" t="s">
        <v>1112</v>
      </c>
      <c r="F95" t="s">
        <v>1111</v>
      </c>
      <c r="G95" t="s">
        <v>1112</v>
      </c>
      <c r="H95" t="s">
        <v>1111</v>
      </c>
      <c r="I95" t="s">
        <v>1112</v>
      </c>
    </row>
    <row r="96" spans="1:13">
      <c r="A96">
        <v>2010</v>
      </c>
      <c r="B96">
        <v>40890.300000000003</v>
      </c>
      <c r="D96">
        <v>40890.300000000003</v>
      </c>
      <c r="F96">
        <v>40890.300000000003</v>
      </c>
      <c r="H96">
        <v>40890.300000000003</v>
      </c>
    </row>
    <row r="97" spans="1:9">
      <c r="A97">
        <v>2015</v>
      </c>
      <c r="B97">
        <v>59572.146630201198</v>
      </c>
      <c r="D97">
        <v>59572.146630201198</v>
      </c>
      <c r="F97">
        <v>59572.146630201198</v>
      </c>
      <c r="H97">
        <v>59572.146630201198</v>
      </c>
    </row>
    <row r="98" spans="1:9">
      <c r="A98">
        <v>2016</v>
      </c>
      <c r="B98">
        <f>B97*(1+C98/100)</f>
        <v>63444.336161164276</v>
      </c>
      <c r="C98">
        <v>6.5</v>
      </c>
      <c r="D98">
        <f>D97*(1+E98/100)</f>
        <v>63444.336161164276</v>
      </c>
      <c r="E98">
        <v>6.5</v>
      </c>
      <c r="F98">
        <f>F97*(1+G98/100)</f>
        <v>63444.336161164276</v>
      </c>
      <c r="G98">
        <v>6.5</v>
      </c>
      <c r="H98">
        <f>H97*(1+I98/100)</f>
        <v>63444.336161164276</v>
      </c>
      <c r="I98">
        <v>6.5</v>
      </c>
    </row>
    <row r="99" spans="1:9">
      <c r="A99">
        <v>2017</v>
      </c>
      <c r="B99">
        <f t="shared" ref="B99:B112" si="4">B98*(1+C99/100)</f>
        <v>67568.218011639954</v>
      </c>
      <c r="C99">
        <v>6.5</v>
      </c>
      <c r="D99">
        <f t="shared" ref="D99:D112" si="5">D98*(1+E99/100)</f>
        <v>67568.218011639954</v>
      </c>
      <c r="E99">
        <v>6.5</v>
      </c>
      <c r="F99">
        <f t="shared" ref="F99:F112" si="6">F98*(1+G99/100)</f>
        <v>67568.218011639954</v>
      </c>
      <c r="G99">
        <v>6.5</v>
      </c>
      <c r="H99">
        <f t="shared" ref="H99:H112" si="7">H98*(1+I99/100)</f>
        <v>67568.218011639954</v>
      </c>
      <c r="I99">
        <v>6.5</v>
      </c>
    </row>
    <row r="100" spans="1:9">
      <c r="A100">
        <v>2018</v>
      </c>
      <c r="B100">
        <f t="shared" si="4"/>
        <v>71960.152182396545</v>
      </c>
      <c r="C100">
        <v>6.5</v>
      </c>
      <c r="D100">
        <f t="shared" si="5"/>
        <v>71960.152182396545</v>
      </c>
      <c r="E100">
        <v>6.5</v>
      </c>
      <c r="F100">
        <f t="shared" si="6"/>
        <v>71960.152182396545</v>
      </c>
      <c r="G100">
        <v>6.5</v>
      </c>
      <c r="H100">
        <f t="shared" si="7"/>
        <v>71960.152182396545</v>
      </c>
      <c r="I100">
        <v>6.5</v>
      </c>
    </row>
    <row r="101" spans="1:9">
      <c r="A101">
        <v>2019</v>
      </c>
      <c r="B101">
        <f t="shared" si="4"/>
        <v>76637.562074252317</v>
      </c>
      <c r="C101">
        <v>6.5</v>
      </c>
      <c r="D101">
        <f t="shared" si="5"/>
        <v>76637.562074252317</v>
      </c>
      <c r="E101">
        <v>6.5</v>
      </c>
      <c r="F101">
        <f t="shared" si="6"/>
        <v>76637.562074252317</v>
      </c>
      <c r="G101">
        <v>6.5</v>
      </c>
      <c r="H101">
        <f t="shared" si="7"/>
        <v>76637.562074252317</v>
      </c>
      <c r="I101">
        <v>6.5</v>
      </c>
    </row>
    <row r="102" spans="1:9">
      <c r="A102">
        <v>2020</v>
      </c>
      <c r="B102">
        <f t="shared" si="4"/>
        <v>81619.003609078718</v>
      </c>
      <c r="C102">
        <v>6.5</v>
      </c>
      <c r="D102">
        <f t="shared" si="5"/>
        <v>81619.003609078718</v>
      </c>
      <c r="E102">
        <v>6.5</v>
      </c>
      <c r="F102">
        <f t="shared" si="6"/>
        <v>81619.003609078718</v>
      </c>
      <c r="G102">
        <v>6.5</v>
      </c>
      <c r="H102">
        <f t="shared" si="7"/>
        <v>81619.003609078718</v>
      </c>
      <c r="I102">
        <v>6.5</v>
      </c>
    </row>
    <row r="103" spans="1:9">
      <c r="A103">
        <v>2021</v>
      </c>
      <c r="B103">
        <f t="shared" si="4"/>
        <v>85536.715782314495</v>
      </c>
      <c r="C103">
        <v>4.8</v>
      </c>
      <c r="D103">
        <f t="shared" si="5"/>
        <v>86516.14382562344</v>
      </c>
      <c r="E103">
        <v>6</v>
      </c>
      <c r="F103">
        <f t="shared" si="6"/>
        <v>85536.715782314495</v>
      </c>
      <c r="G103">
        <v>4.8</v>
      </c>
      <c r="H103">
        <f t="shared" si="7"/>
        <v>86924.238843668834</v>
      </c>
      <c r="I103">
        <v>6.5</v>
      </c>
    </row>
    <row r="104" spans="1:9">
      <c r="A104">
        <v>2022</v>
      </c>
      <c r="B104">
        <f t="shared" si="4"/>
        <v>89642.47813986559</v>
      </c>
      <c r="C104">
        <v>4.8</v>
      </c>
      <c r="D104">
        <f t="shared" si="5"/>
        <v>91707.112455160852</v>
      </c>
      <c r="E104">
        <v>6</v>
      </c>
      <c r="F104">
        <f t="shared" si="6"/>
        <v>89642.47813986559</v>
      </c>
      <c r="G104">
        <v>4.8</v>
      </c>
      <c r="H104">
        <f t="shared" si="7"/>
        <v>92574.314368507301</v>
      </c>
      <c r="I104">
        <v>6.5</v>
      </c>
    </row>
    <row r="105" spans="1:9">
      <c r="A105">
        <v>2023</v>
      </c>
      <c r="B105">
        <f t="shared" si="4"/>
        <v>93945.317090579148</v>
      </c>
      <c r="C105">
        <v>4.8</v>
      </c>
      <c r="D105">
        <f t="shared" si="5"/>
        <v>97209.539202470507</v>
      </c>
      <c r="E105">
        <v>6</v>
      </c>
      <c r="F105">
        <f t="shared" si="6"/>
        <v>93945.317090579148</v>
      </c>
      <c r="G105">
        <v>4.8</v>
      </c>
      <c r="H105">
        <f t="shared" si="7"/>
        <v>98591.644802460272</v>
      </c>
      <c r="I105">
        <v>6.5</v>
      </c>
    </row>
    <row r="106" spans="1:9">
      <c r="A106">
        <v>2024</v>
      </c>
      <c r="B106">
        <f t="shared" si="4"/>
        <v>98454.692310926956</v>
      </c>
      <c r="C106">
        <v>4.8</v>
      </c>
      <c r="D106">
        <f t="shared" si="5"/>
        <v>103042.11155461874</v>
      </c>
      <c r="E106">
        <v>6</v>
      </c>
      <c r="F106">
        <f t="shared" si="6"/>
        <v>98454.692310926956</v>
      </c>
      <c r="G106">
        <v>4.8</v>
      </c>
      <c r="H106">
        <f t="shared" si="7"/>
        <v>105000.10171462018</v>
      </c>
      <c r="I106">
        <v>6.5</v>
      </c>
    </row>
    <row r="107" spans="1:9">
      <c r="A107">
        <v>2025</v>
      </c>
      <c r="B107">
        <f t="shared" si="4"/>
        <v>103180.51754185146</v>
      </c>
      <c r="C107">
        <v>4.8</v>
      </c>
      <c r="D107">
        <f t="shared" si="5"/>
        <v>109224.63824789587</v>
      </c>
      <c r="E107">
        <v>6</v>
      </c>
      <c r="F107">
        <f t="shared" si="6"/>
        <v>103180.51754185146</v>
      </c>
      <c r="G107">
        <v>4.8</v>
      </c>
      <c r="H107">
        <f t="shared" si="7"/>
        <v>111825.10832607048</v>
      </c>
      <c r="I107">
        <v>6.5</v>
      </c>
    </row>
    <row r="108" spans="1:9">
      <c r="A108">
        <v>2026</v>
      </c>
      <c r="B108">
        <f t="shared" si="4"/>
        <v>107101.37720844182</v>
      </c>
      <c r="C108">
        <v>3.8</v>
      </c>
      <c r="D108">
        <f t="shared" si="5"/>
        <v>114685.87016029067</v>
      </c>
      <c r="E108">
        <v>5</v>
      </c>
      <c r="F108">
        <f t="shared" si="6"/>
        <v>107101.37720844182</v>
      </c>
      <c r="G108">
        <v>3.8</v>
      </c>
      <c r="H108">
        <f t="shared" si="7"/>
        <v>119093.74036726505</v>
      </c>
      <c r="I108">
        <v>6.5</v>
      </c>
    </row>
    <row r="109" spans="1:9">
      <c r="A109">
        <v>2027</v>
      </c>
      <c r="B109">
        <f t="shared" si="4"/>
        <v>111171.22954236261</v>
      </c>
      <c r="C109">
        <v>3.8</v>
      </c>
      <c r="D109">
        <f t="shared" si="5"/>
        <v>120420.16366830521</v>
      </c>
      <c r="E109">
        <v>5</v>
      </c>
      <c r="F109">
        <f t="shared" si="6"/>
        <v>111171.22954236261</v>
      </c>
      <c r="G109">
        <v>3.8</v>
      </c>
      <c r="H109">
        <f t="shared" si="7"/>
        <v>126834.83349113728</v>
      </c>
      <c r="I109">
        <v>6.5</v>
      </c>
    </row>
    <row r="110" spans="1:9">
      <c r="A110">
        <v>2028</v>
      </c>
      <c r="B110">
        <f t="shared" si="4"/>
        <v>115395.73626497239</v>
      </c>
      <c r="C110">
        <v>3.8</v>
      </c>
      <c r="D110">
        <f t="shared" si="5"/>
        <v>126441.17185172047</v>
      </c>
      <c r="E110">
        <v>5</v>
      </c>
      <c r="F110">
        <f t="shared" si="6"/>
        <v>115395.73626497239</v>
      </c>
      <c r="G110">
        <v>3.8</v>
      </c>
      <c r="H110">
        <f t="shared" si="7"/>
        <v>135079.09766806121</v>
      </c>
      <c r="I110">
        <v>6.5</v>
      </c>
    </row>
    <row r="111" spans="1:9">
      <c r="A111">
        <v>2029</v>
      </c>
      <c r="B111">
        <f t="shared" si="4"/>
        <v>119780.77424304135</v>
      </c>
      <c r="C111">
        <v>3.8</v>
      </c>
      <c r="D111">
        <f t="shared" si="5"/>
        <v>132763.23044430651</v>
      </c>
      <c r="E111">
        <v>5</v>
      </c>
      <c r="F111">
        <f t="shared" si="6"/>
        <v>119780.77424304135</v>
      </c>
      <c r="G111">
        <v>3.8</v>
      </c>
      <c r="H111">
        <f t="shared" si="7"/>
        <v>143859.23901648517</v>
      </c>
      <c r="I111">
        <v>6.5</v>
      </c>
    </row>
    <row r="112" spans="1:9">
      <c r="A112">
        <v>2030</v>
      </c>
      <c r="B112">
        <f t="shared" si="4"/>
        <v>124332.44366427693</v>
      </c>
      <c r="C112">
        <v>3.8</v>
      </c>
      <c r="D112">
        <f t="shared" si="5"/>
        <v>139401.39196652183</v>
      </c>
      <c r="E112">
        <v>5</v>
      </c>
      <c r="F112">
        <f t="shared" si="6"/>
        <v>124332.44366427693</v>
      </c>
      <c r="G112">
        <v>3.8</v>
      </c>
      <c r="H112">
        <f t="shared" si="7"/>
        <v>153210.08955255669</v>
      </c>
      <c r="I112">
        <v>6.5</v>
      </c>
    </row>
    <row r="116" spans="1:12">
      <c r="B116" t="s">
        <v>1134</v>
      </c>
      <c r="C116" t="s">
        <v>1135</v>
      </c>
      <c r="D116" t="s">
        <v>1136</v>
      </c>
      <c r="E116" t="s">
        <v>1137</v>
      </c>
      <c r="F116" t="s">
        <v>1138</v>
      </c>
      <c r="G116" t="s">
        <v>1139</v>
      </c>
      <c r="H116" t="s">
        <v>1140</v>
      </c>
      <c r="I116" t="s">
        <v>1141</v>
      </c>
      <c r="J116" t="s">
        <v>1142</v>
      </c>
      <c r="K116" t="s">
        <v>1143</v>
      </c>
      <c r="L116" t="s">
        <v>1144</v>
      </c>
    </row>
    <row r="117" spans="1:12">
      <c r="A117">
        <v>2010</v>
      </c>
      <c r="B117">
        <v>40890.300000000003</v>
      </c>
      <c r="C117">
        <v>40890.300000000003</v>
      </c>
      <c r="D117">
        <v>40890.300000000003</v>
      </c>
      <c r="E117">
        <v>40890.300000000003</v>
      </c>
      <c r="F117">
        <v>40890.300000000003</v>
      </c>
      <c r="G117">
        <v>40890.300000000003</v>
      </c>
      <c r="H117">
        <v>40890.300000000003</v>
      </c>
      <c r="I117">
        <v>40890.300000000003</v>
      </c>
      <c r="J117">
        <v>40890.300000000003</v>
      </c>
      <c r="K117">
        <v>40890.300000000003</v>
      </c>
      <c r="L117">
        <v>40890.300000000003</v>
      </c>
    </row>
    <row r="118" spans="1:12">
      <c r="A118">
        <v>2015</v>
      </c>
      <c r="B118">
        <v>59572.146630201198</v>
      </c>
      <c r="C118">
        <v>59572.146630201198</v>
      </c>
      <c r="D118">
        <v>59572.146630201198</v>
      </c>
      <c r="E118">
        <v>59572.146630201198</v>
      </c>
      <c r="F118">
        <v>59572.146630201198</v>
      </c>
      <c r="G118">
        <v>59572.146630201198</v>
      </c>
      <c r="H118">
        <v>59572.146630201198</v>
      </c>
      <c r="I118">
        <v>59572.146630201198</v>
      </c>
      <c r="J118">
        <v>59572.146630201198</v>
      </c>
      <c r="K118">
        <v>59572.146630201198</v>
      </c>
      <c r="L118">
        <v>59572.146630201198</v>
      </c>
    </row>
    <row r="119" spans="1:12">
      <c r="A119">
        <v>2020</v>
      </c>
      <c r="B119">
        <v>82002.911696971307</v>
      </c>
      <c r="C119">
        <v>83163.311799842224</v>
      </c>
      <c r="D119">
        <v>84336.811277885237</v>
      </c>
      <c r="E119">
        <v>81619.003609078703</v>
      </c>
      <c r="F119">
        <v>83553.017357702876</v>
      </c>
      <c r="G119">
        <v>83553.017357702876</v>
      </c>
      <c r="H119">
        <v>83553.017357702876</v>
      </c>
      <c r="I119">
        <v>78599.210971617082</v>
      </c>
      <c r="J119">
        <v>84730.90784001381</v>
      </c>
      <c r="K119">
        <v>91659.131850042904</v>
      </c>
      <c r="L119">
        <v>81619.003609078703</v>
      </c>
    </row>
    <row r="120" spans="1:12">
      <c r="A120">
        <v>2025</v>
      </c>
      <c r="B120">
        <v>112879.55709442533</v>
      </c>
      <c r="C120">
        <v>101180.88467447423</v>
      </c>
      <c r="D120">
        <v>104097.12106379832</v>
      </c>
      <c r="E120">
        <v>107687.73070720361</v>
      </c>
      <c r="F120">
        <v>115013.3257230264</v>
      </c>
      <c r="G120">
        <v>116586.30104597975</v>
      </c>
      <c r="H120">
        <v>111812.78491373479</v>
      </c>
      <c r="I120">
        <v>99362.978078925385</v>
      </c>
      <c r="J120">
        <v>113389.06808477489</v>
      </c>
      <c r="K120">
        <v>132201.71714384647</v>
      </c>
      <c r="L120">
        <v>109224.63824789587</v>
      </c>
    </row>
    <row r="121" spans="1:12">
      <c r="A121">
        <v>2030</v>
      </c>
      <c r="B121">
        <v>155382.21931580795</v>
      </c>
      <c r="C121">
        <v>123102.01700659879</v>
      </c>
      <c r="D121">
        <v>128487.31709889237</v>
      </c>
      <c r="E121">
        <v>132919.21487969469</v>
      </c>
      <c r="F121">
        <v>153189.13441373367</v>
      </c>
      <c r="G121">
        <v>158313.55975903172</v>
      </c>
      <c r="H121">
        <v>142704.59583717788</v>
      </c>
      <c r="I121">
        <v>119732.31157036794</v>
      </c>
      <c r="J121">
        <v>144716.3769856554</v>
      </c>
      <c r="K121">
        <v>179433.45466955061</v>
      </c>
      <c r="L121">
        <v>139401.39196652183</v>
      </c>
    </row>
    <row r="122" spans="1:12">
      <c r="A122">
        <v>2035</v>
      </c>
      <c r="B122">
        <v>174092.27024360199</v>
      </c>
      <c r="C122">
        <v>143403.08530873689</v>
      </c>
      <c r="D122">
        <v>152602.62696766196</v>
      </c>
      <c r="E122">
        <v>159397.51603124189</v>
      </c>
      <c r="G122">
        <v>208779.3801374633</v>
      </c>
      <c r="H122">
        <v>173621.96071112147</v>
      </c>
      <c r="I122">
        <v>132843.42910595363</v>
      </c>
      <c r="J122">
        <v>168581.92464330484</v>
      </c>
      <c r="K122">
        <v>216217.17380065945</v>
      </c>
      <c r="L122">
        <v>162390.43185831973</v>
      </c>
    </row>
    <row r="123" spans="1:12">
      <c r="A123">
        <v>2040</v>
      </c>
      <c r="B123">
        <v>195055.25594901785</v>
      </c>
      <c r="C123">
        <v>167052.05467886466</v>
      </c>
      <c r="D123">
        <v>181244.05025523054</v>
      </c>
      <c r="E123">
        <v>187492.17921370556</v>
      </c>
      <c r="G123">
        <v>264311.17953777267</v>
      </c>
      <c r="I123">
        <v>146669.87990714354</v>
      </c>
      <c r="J123">
        <v>193542.60448748304</v>
      </c>
      <c r="K123">
        <v>239893.7297923688</v>
      </c>
      <c r="L123">
        <v>186434.38311792078</v>
      </c>
    </row>
    <row r="124" spans="1:12">
      <c r="A124">
        <v>2045</v>
      </c>
      <c r="B124">
        <v>218542.45923784835</v>
      </c>
      <c r="C124">
        <v>180850.76968009543</v>
      </c>
      <c r="D124">
        <v>200108.0765810161</v>
      </c>
      <c r="E124">
        <v>212130.19141514733</v>
      </c>
      <c r="G124">
        <v>324211.8270715223</v>
      </c>
      <c r="I124">
        <v>154916.15679341546</v>
      </c>
      <c r="J124">
        <v>212641.24239579492</v>
      </c>
      <c r="K124">
        <v>254636.97084633788</v>
      </c>
      <c r="L124">
        <v>204831.58711472314</v>
      </c>
    </row>
    <row r="125" spans="1:12">
      <c r="A125">
        <v>2050</v>
      </c>
      <c r="B125">
        <v>244857.82891290038</v>
      </c>
      <c r="C125">
        <v>195789.27632322619</v>
      </c>
      <c r="D125">
        <v>220935.48591837537</v>
      </c>
      <c r="E125">
        <v>231921.69363918831</v>
      </c>
      <c r="G125">
        <v>388609.33249318565</v>
      </c>
      <c r="I125">
        <v>166068.20417522514</v>
      </c>
      <c r="J125">
        <v>232480.42508697079</v>
      </c>
      <c r="K125">
        <v>267626.01548652182</v>
      </c>
      <c r="L125">
        <v>223942.13797450715</v>
      </c>
    </row>
    <row r="127" spans="1:12">
      <c r="B127" t="s">
        <v>1134</v>
      </c>
      <c r="C127" t="s">
        <v>1135</v>
      </c>
      <c r="D127" t="s">
        <v>1136</v>
      </c>
      <c r="E127" t="s">
        <v>1137</v>
      </c>
      <c r="F127" t="s">
        <v>1138</v>
      </c>
      <c r="G127" t="s">
        <v>1139</v>
      </c>
      <c r="H127" t="s">
        <v>1140</v>
      </c>
      <c r="I127" t="s">
        <v>1141</v>
      </c>
      <c r="J127" t="s">
        <v>1142</v>
      </c>
      <c r="K127" t="s">
        <v>1143</v>
      </c>
      <c r="L127" t="s">
        <v>1144</v>
      </c>
    </row>
    <row r="128" spans="1:12">
      <c r="A128">
        <v>2010</v>
      </c>
      <c r="B128">
        <v>40890.300000000003</v>
      </c>
      <c r="C128">
        <v>40890.300000000003</v>
      </c>
      <c r="D128">
        <v>40890.300000000003</v>
      </c>
      <c r="E128">
        <v>40890.300000000003</v>
      </c>
      <c r="F128">
        <v>40890.300000000003</v>
      </c>
      <c r="G128">
        <v>40890.300000000003</v>
      </c>
      <c r="H128">
        <v>40890.300000000003</v>
      </c>
      <c r="I128">
        <v>40890.300000000003</v>
      </c>
      <c r="J128">
        <v>40890.300000000003</v>
      </c>
      <c r="K128">
        <v>40890.300000000003</v>
      </c>
      <c r="L128">
        <v>40890.300000000003</v>
      </c>
    </row>
    <row r="129" spans="1:12">
      <c r="A129">
        <v>2015</v>
      </c>
      <c r="B129">
        <f>(B118/B117)^0.2-1</f>
        <v>7.816341408844707E-2</v>
      </c>
      <c r="C129">
        <f t="shared" ref="C129:L129" si="8">(C118/C117)^0.2-1</f>
        <v>7.816341408844707E-2</v>
      </c>
      <c r="D129">
        <f t="shared" si="8"/>
        <v>7.816341408844707E-2</v>
      </c>
      <c r="E129">
        <f t="shared" si="8"/>
        <v>7.816341408844707E-2</v>
      </c>
      <c r="F129">
        <f t="shared" si="8"/>
        <v>7.816341408844707E-2</v>
      </c>
      <c r="G129">
        <f t="shared" si="8"/>
        <v>7.816341408844707E-2</v>
      </c>
      <c r="H129">
        <f t="shared" si="8"/>
        <v>7.816341408844707E-2</v>
      </c>
      <c r="I129">
        <f t="shared" si="8"/>
        <v>7.816341408844707E-2</v>
      </c>
      <c r="J129">
        <f t="shared" si="8"/>
        <v>7.816341408844707E-2</v>
      </c>
      <c r="K129">
        <f t="shared" si="8"/>
        <v>7.816341408844707E-2</v>
      </c>
      <c r="L129">
        <f t="shared" si="8"/>
        <v>7.816341408844707E-2</v>
      </c>
    </row>
    <row r="130" spans="1:12">
      <c r="A130">
        <v>2020</v>
      </c>
      <c r="B130">
        <f t="shared" ref="B130:L130" si="9">(B119/B118)^0.2-1</f>
        <v>6.6000000000000059E-2</v>
      </c>
      <c r="C130">
        <f t="shared" si="9"/>
        <v>6.899999999999995E-2</v>
      </c>
      <c r="D130">
        <f t="shared" si="9"/>
        <v>7.2000000000000064E-2</v>
      </c>
      <c r="E130">
        <f t="shared" si="9"/>
        <v>6.4999999999999947E-2</v>
      </c>
      <c r="F130">
        <f t="shared" si="9"/>
        <v>7.0000000000000062E-2</v>
      </c>
      <c r="G130">
        <f t="shared" si="9"/>
        <v>7.0000000000000062E-2</v>
      </c>
      <c r="H130">
        <f t="shared" si="9"/>
        <v>7.0000000000000062E-2</v>
      </c>
      <c r="I130">
        <f t="shared" si="9"/>
        <v>5.699999999999994E-2</v>
      </c>
      <c r="J130">
        <f t="shared" si="9"/>
        <v>7.2999999999999954E-2</v>
      </c>
      <c r="K130">
        <f t="shared" si="9"/>
        <v>9.000000000000008E-2</v>
      </c>
      <c r="L130">
        <f t="shared" si="9"/>
        <v>6.4999999999999947E-2</v>
      </c>
    </row>
    <row r="131" spans="1:12">
      <c r="A131">
        <v>2025</v>
      </c>
      <c r="B131">
        <f t="shared" ref="B131:L131" si="10">(B120/B119)^0.2-1</f>
        <v>6.6000000000000059E-2</v>
      </c>
      <c r="C131">
        <f t="shared" si="10"/>
        <v>4.0000000000000036E-2</v>
      </c>
      <c r="D131">
        <f t="shared" si="10"/>
        <v>4.2999999999999927E-2</v>
      </c>
      <c r="E131">
        <f t="shared" si="10"/>
        <v>5.699999999999994E-2</v>
      </c>
      <c r="F131">
        <f t="shared" si="10"/>
        <v>6.6000000000000059E-2</v>
      </c>
      <c r="G131">
        <f t="shared" si="10"/>
        <v>6.8899999999999961E-2</v>
      </c>
      <c r="H131">
        <f t="shared" si="10"/>
        <v>6.0000000000000053E-2</v>
      </c>
      <c r="I131">
        <f t="shared" si="10"/>
        <v>4.8000000000000043E-2</v>
      </c>
      <c r="J131">
        <f t="shared" si="10"/>
        <v>6.0000000000000053E-2</v>
      </c>
      <c r="K131">
        <f t="shared" si="10"/>
        <v>7.6000000000000068E-2</v>
      </c>
      <c r="L131">
        <f t="shared" si="10"/>
        <v>6.0000000000000053E-2</v>
      </c>
    </row>
    <row r="132" spans="1:12">
      <c r="A132">
        <v>2030</v>
      </c>
      <c r="B132">
        <f t="shared" ref="B132:L132" si="11">(B121/B120)^0.2-1</f>
        <v>6.6000000000000059E-2</v>
      </c>
      <c r="C132">
        <f t="shared" si="11"/>
        <v>4.0000000000000036E-2</v>
      </c>
      <c r="D132">
        <f t="shared" si="11"/>
        <v>4.2999999999999927E-2</v>
      </c>
      <c r="E132">
        <f t="shared" si="11"/>
        <v>4.2999999999999927E-2</v>
      </c>
      <c r="F132">
        <f t="shared" si="11"/>
        <v>5.8999999999999941E-2</v>
      </c>
      <c r="G132">
        <f t="shared" si="11"/>
        <v>6.3099999999999934E-2</v>
      </c>
      <c r="H132">
        <f t="shared" si="11"/>
        <v>5.0000000000000044E-2</v>
      </c>
      <c r="I132">
        <f t="shared" si="11"/>
        <v>3.8000000000000034E-2</v>
      </c>
      <c r="J132">
        <f t="shared" si="11"/>
        <v>5.0000000000000044E-2</v>
      </c>
      <c r="K132">
        <f t="shared" si="11"/>
        <v>6.2999999999999945E-2</v>
      </c>
      <c r="L132">
        <f t="shared" si="11"/>
        <v>5.0000000000000044E-2</v>
      </c>
    </row>
    <row r="133" spans="1:12">
      <c r="A133">
        <v>2035</v>
      </c>
      <c r="B133">
        <f t="shared" ref="B133:L133" si="12">(B122/B121)^0.2-1</f>
        <v>2.2999999999999909E-2</v>
      </c>
      <c r="C133">
        <f t="shared" si="12"/>
        <v>3.0999999999999917E-2</v>
      </c>
      <c r="D133">
        <f t="shared" si="12"/>
        <v>3.499999999999992E-2</v>
      </c>
      <c r="E133">
        <f t="shared" si="12"/>
        <v>3.6999999999999922E-2</v>
      </c>
      <c r="F133">
        <f>(F122/F121)^0.2-1</f>
        <v>-1</v>
      </c>
      <c r="G133">
        <f t="shared" si="12"/>
        <v>5.6899999999999951E-2</v>
      </c>
      <c r="H133">
        <f t="shared" si="12"/>
        <v>4.0000000000000036E-2</v>
      </c>
      <c r="I133">
        <f t="shared" si="12"/>
        <v>2.0999999999999908E-2</v>
      </c>
      <c r="J133">
        <f t="shared" si="12"/>
        <v>3.0999999999999917E-2</v>
      </c>
      <c r="K133">
        <f t="shared" si="12"/>
        <v>3.8000000000000034E-2</v>
      </c>
      <c r="L133">
        <f t="shared" si="12"/>
        <v>3.0999999999999917E-2</v>
      </c>
    </row>
    <row r="134" spans="1:12">
      <c r="A134">
        <v>2040</v>
      </c>
      <c r="B134">
        <f t="shared" ref="B134:L134" si="13">(B123/B122)^0.2-1</f>
        <v>2.2999999999999909E-2</v>
      </c>
      <c r="C134">
        <f t="shared" si="13"/>
        <v>3.0999999999999917E-2</v>
      </c>
      <c r="D134">
        <f t="shared" si="13"/>
        <v>3.499999999999992E-2</v>
      </c>
      <c r="E134">
        <f t="shared" si="13"/>
        <v>3.2999999999999918E-2</v>
      </c>
      <c r="F134" t="e">
        <f t="shared" si="13"/>
        <v>#DIV/0!</v>
      </c>
      <c r="G134">
        <f t="shared" si="13"/>
        <v>4.830000000000001E-2</v>
      </c>
      <c r="H134">
        <f t="shared" si="13"/>
        <v>-1</v>
      </c>
      <c r="I134">
        <f t="shared" si="13"/>
        <v>2.0000000000000018E-2</v>
      </c>
      <c r="J134">
        <f t="shared" si="13"/>
        <v>2.8000000000000025E-2</v>
      </c>
      <c r="K134">
        <f t="shared" si="13"/>
        <v>2.0999999999999908E-2</v>
      </c>
      <c r="L134">
        <f t="shared" si="13"/>
        <v>2.8000000000000025E-2</v>
      </c>
    </row>
    <row r="135" spans="1:12">
      <c r="A135">
        <v>2045</v>
      </c>
      <c r="B135">
        <f t="shared" ref="B135:L135" si="14">(B124/B123)^0.2-1</f>
        <v>2.2999999999999909E-2</v>
      </c>
      <c r="C135">
        <f t="shared" si="14"/>
        <v>1.6000000000000014E-2</v>
      </c>
      <c r="D135">
        <f t="shared" si="14"/>
        <v>2.0000000000000018E-2</v>
      </c>
      <c r="E135">
        <f t="shared" si="14"/>
        <v>2.4999999999999911E-2</v>
      </c>
      <c r="F135" t="e">
        <f t="shared" si="14"/>
        <v>#DIV/0!</v>
      </c>
      <c r="G135">
        <f t="shared" si="14"/>
        <v>4.170000000000007E-2</v>
      </c>
      <c r="H135" t="e">
        <f t="shared" si="14"/>
        <v>#DIV/0!</v>
      </c>
      <c r="I135">
        <f t="shared" si="14"/>
        <v>1.0999999999999899E-2</v>
      </c>
      <c r="J135">
        <f t="shared" si="14"/>
        <v>1.8999999999999906E-2</v>
      </c>
      <c r="K135">
        <f t="shared" si="14"/>
        <v>1.2000000000000011E-2</v>
      </c>
      <c r="L135">
        <f t="shared" si="14"/>
        <v>1.8999999999999906E-2</v>
      </c>
    </row>
    <row r="136" spans="1:12">
      <c r="A136">
        <v>2050</v>
      </c>
      <c r="B136">
        <f t="shared" ref="B136:L136" si="15">(B125/B124)^0.2-1</f>
        <v>2.2999999999999909E-2</v>
      </c>
      <c r="C136">
        <f t="shared" si="15"/>
        <v>1.6000000000000014E-2</v>
      </c>
      <c r="D136">
        <f t="shared" si="15"/>
        <v>2.0000000000000018E-2</v>
      </c>
      <c r="E136">
        <f t="shared" si="15"/>
        <v>1.8000000000000016E-2</v>
      </c>
      <c r="F136" t="e">
        <f t="shared" si="15"/>
        <v>#DIV/0!</v>
      </c>
      <c r="G136">
        <f t="shared" si="15"/>
        <v>3.6899999999999933E-2</v>
      </c>
      <c r="H136" t="e">
        <f t="shared" si="15"/>
        <v>#DIV/0!</v>
      </c>
      <c r="I136">
        <f t="shared" si="15"/>
        <v>1.4000000000000012E-2</v>
      </c>
      <c r="J136">
        <f t="shared" si="15"/>
        <v>1.8000000000000016E-2</v>
      </c>
      <c r="K136">
        <f t="shared" si="15"/>
        <v>1.0000000000000009E-2</v>
      </c>
      <c r="L136">
        <f t="shared" si="15"/>
        <v>1.8000000000000016E-2</v>
      </c>
    </row>
  </sheetData>
  <sortState ref="A76:D81">
    <sortCondition ref="A76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9" workbookViewId="0">
      <selection activeCell="F13" sqref="F13"/>
    </sheetView>
  </sheetViews>
  <sheetFormatPr defaultRowHeight="13.5"/>
  <cols>
    <col min="1" max="1" width="40.25" bestFit="1" customWidth="1"/>
    <col min="2" max="2" width="19.375" bestFit="1" customWidth="1"/>
    <col min="3" max="4" width="18.375" bestFit="1" customWidth="1"/>
    <col min="5" max="5" width="29.875" bestFit="1" customWidth="1"/>
    <col min="7" max="7" width="27.75" bestFit="1" customWidth="1"/>
    <col min="8" max="8" width="19.375" bestFit="1" customWidth="1"/>
    <col min="9" max="9" width="29.625" bestFit="1" customWidth="1"/>
    <col min="10" max="10" width="18.375" bestFit="1" customWidth="1"/>
    <col min="11" max="11" width="17.25" bestFit="1" customWidth="1"/>
  </cols>
  <sheetData>
    <row r="1" spans="1:10">
      <c r="A1" s="1" t="s">
        <v>199</v>
      </c>
      <c r="B1" s="1" t="s">
        <v>200</v>
      </c>
      <c r="C1" s="1"/>
      <c r="D1" s="1"/>
      <c r="E1" s="1"/>
      <c r="F1" s="1"/>
      <c r="G1" s="1"/>
    </row>
    <row r="2" spans="1:10">
      <c r="A2" s="1"/>
      <c r="B2" s="1" t="s">
        <v>201</v>
      </c>
      <c r="C2" s="1"/>
      <c r="D2" s="1"/>
      <c r="E2" s="1"/>
      <c r="F2" s="1"/>
      <c r="G2" s="1"/>
    </row>
    <row r="3" spans="1:10">
      <c r="A3" s="1"/>
      <c r="B3" s="1" t="s">
        <v>202</v>
      </c>
      <c r="C3" s="1"/>
      <c r="D3" s="1"/>
      <c r="E3" s="1"/>
      <c r="F3" s="1"/>
      <c r="G3" s="1"/>
    </row>
    <row r="4" spans="1:10">
      <c r="A4" s="1"/>
      <c r="B4" s="1"/>
      <c r="C4" s="1"/>
      <c r="D4" s="1"/>
      <c r="E4" s="1"/>
      <c r="F4" s="1"/>
      <c r="G4" s="1"/>
    </row>
    <row r="5" spans="1:10">
      <c r="A5" s="1"/>
      <c r="B5" s="1" t="s">
        <v>203</v>
      </c>
      <c r="C5" s="1" t="s">
        <v>204</v>
      </c>
      <c r="D5" s="1" t="s">
        <v>205</v>
      </c>
      <c r="E5" s="1"/>
      <c r="F5" s="1"/>
      <c r="G5" s="1"/>
    </row>
    <row r="6" spans="1:10">
      <c r="A6" s="1" t="s">
        <v>206</v>
      </c>
      <c r="B6" s="1">
        <v>0.24686</v>
      </c>
      <c r="C6" s="1">
        <v>0.19900000000000001</v>
      </c>
      <c r="D6" s="1">
        <v>0.13700000000000001</v>
      </c>
      <c r="E6" s="1"/>
      <c r="F6" s="1" t="s">
        <v>207</v>
      </c>
      <c r="G6" s="1" t="s">
        <v>208</v>
      </c>
    </row>
    <row r="7" spans="1:10">
      <c r="A7" s="1" t="s">
        <v>209</v>
      </c>
      <c r="B7" s="1">
        <v>1.0273559999999999</v>
      </c>
      <c r="C7" s="1">
        <v>0.87061900000000003</v>
      </c>
      <c r="D7" s="1">
        <v>1.035231</v>
      </c>
      <c r="E7" s="1"/>
      <c r="F7" s="1" t="s">
        <v>210</v>
      </c>
      <c r="G7" s="1" t="s">
        <v>211</v>
      </c>
    </row>
    <row r="8" spans="1:10">
      <c r="A8" s="1" t="s">
        <v>212</v>
      </c>
      <c r="B8" s="127">
        <f>B35</f>
        <v>178085.22621554541</v>
      </c>
      <c r="C8" s="127">
        <f>C35</f>
        <v>61314.989238999995</v>
      </c>
      <c r="D8" s="127">
        <f>D35</f>
        <v>12405.309000000001</v>
      </c>
      <c r="E8" s="1"/>
      <c r="F8" s="1" t="s">
        <v>213</v>
      </c>
      <c r="G8" s="1" t="s">
        <v>214</v>
      </c>
      <c r="I8" s="129" t="s">
        <v>389</v>
      </c>
    </row>
    <row r="9" spans="1:10">
      <c r="A9" s="1" t="s">
        <v>387</v>
      </c>
      <c r="B9" s="1">
        <v>2073.6203647109637</v>
      </c>
      <c r="C9" s="1">
        <v>3004.1394679127293</v>
      </c>
      <c r="D9" s="1">
        <v>215.00599910348163</v>
      </c>
      <c r="E9" s="1"/>
      <c r="F9" s="1" t="s">
        <v>215</v>
      </c>
      <c r="G9" s="1" t="s">
        <v>216</v>
      </c>
      <c r="I9" s="130" t="s">
        <v>388</v>
      </c>
    </row>
    <row r="10" spans="1:10">
      <c r="A10" s="1"/>
      <c r="B10" s="1"/>
      <c r="C10" s="1"/>
      <c r="D10" s="1"/>
      <c r="E10" s="1"/>
      <c r="F10" s="1"/>
      <c r="G10" s="1"/>
    </row>
    <row r="11" spans="1:10">
      <c r="A11" s="1" t="s">
        <v>217</v>
      </c>
      <c r="B11" s="1">
        <f>B8*10000*1000*7000*1000*4.1868/10^18</f>
        <v>52.192505758347181</v>
      </c>
      <c r="C11" s="1">
        <f>C8*10000*1000*7000*1000*4.1868/10^18</f>
        <v>17.969951786209162</v>
      </c>
      <c r="D11" s="1">
        <f>D8*10000*1000*7000*1000*4.1868/10^18</f>
        <v>3.6356983404840002</v>
      </c>
      <c r="E11" s="1"/>
      <c r="F11" s="1"/>
      <c r="G11" s="1"/>
    </row>
    <row r="12" spans="1:10">
      <c r="A12" s="1" t="s">
        <v>218</v>
      </c>
      <c r="B12" s="1">
        <f>B11*B6*B7</f>
        <v>13.23670329487809</v>
      </c>
      <c r="C12" s="1">
        <f>C11*C6*C7</f>
        <v>3.1133513093773697</v>
      </c>
      <c r="D12" s="1">
        <f>D11*D6*D7</f>
        <v>0.51563890513431021</v>
      </c>
      <c r="E12" s="1"/>
      <c r="F12" s="1"/>
      <c r="G12" s="1"/>
      <c r="H12" s="1" t="s">
        <v>203</v>
      </c>
      <c r="I12" s="1" t="s">
        <v>204</v>
      </c>
      <c r="J12" s="1" t="s">
        <v>205</v>
      </c>
    </row>
    <row r="13" spans="1:10">
      <c r="A13" s="1" t="s">
        <v>219</v>
      </c>
      <c r="B13" s="1">
        <f>B12*44/12</f>
        <v>48.534578747886336</v>
      </c>
      <c r="C13" s="1">
        <f>C12*44/12</f>
        <v>11.415621467717022</v>
      </c>
      <c r="D13" s="1">
        <f>D12*44/12</f>
        <v>1.8906759854924708</v>
      </c>
      <c r="E13" s="164" t="s">
        <v>220</v>
      </c>
      <c r="F13" s="164">
        <f>SUM(B13:D13)</f>
        <v>61.840876201095831</v>
      </c>
      <c r="G13" s="1" t="s">
        <v>206</v>
      </c>
      <c r="H13" s="1">
        <v>0.24686</v>
      </c>
      <c r="I13" s="1">
        <v>0.19900000000000001</v>
      </c>
      <c r="J13" s="1">
        <v>0.13700000000000001</v>
      </c>
    </row>
    <row r="14" spans="1:10">
      <c r="A14" s="1" t="s">
        <v>221</v>
      </c>
      <c r="B14" s="1">
        <f>B13/B9</f>
        <v>2.3405720532963342E-2</v>
      </c>
      <c r="C14" s="1">
        <f>C13/C9</f>
        <v>3.7999638797224602E-3</v>
      </c>
      <c r="D14" s="1">
        <f>D13/D9</f>
        <v>8.7935964269652556E-3</v>
      </c>
      <c r="E14" s="1"/>
      <c r="F14" s="1"/>
      <c r="G14" s="1" t="s">
        <v>209</v>
      </c>
      <c r="H14" s="1">
        <v>1.0273559999999999</v>
      </c>
      <c r="I14" s="1">
        <v>0.87061900000000003</v>
      </c>
      <c r="J14" s="1">
        <v>1.035231</v>
      </c>
    </row>
    <row r="15" spans="1:10">
      <c r="A15" s="1"/>
      <c r="B15" s="63"/>
      <c r="C15" s="63"/>
      <c r="D15" s="63"/>
      <c r="E15" s="63"/>
      <c r="F15" s="63"/>
      <c r="G15" s="1" t="s">
        <v>212</v>
      </c>
      <c r="H15" s="127">
        <f>H35</f>
        <v>153213.54999999999</v>
      </c>
      <c r="I15" s="127">
        <f t="shared" ref="I15:J15" si="0">I35</f>
        <v>44719.27902099998</v>
      </c>
      <c r="J15" s="127">
        <f t="shared" si="0"/>
        <v>6164.68</v>
      </c>
    </row>
    <row r="16" spans="1:10">
      <c r="A16" s="1"/>
      <c r="B16" s="1">
        <f>B13/B11</f>
        <v>0.92991470791999997</v>
      </c>
      <c r="C16" s="1">
        <f t="shared" ref="C16:D16" si="1">C13/C11</f>
        <v>0.63526166366666681</v>
      </c>
      <c r="D16" s="1">
        <f t="shared" si="1"/>
        <v>0.52003103900000014</v>
      </c>
      <c r="E16" s="1"/>
      <c r="F16" s="1"/>
      <c r="G16" s="1" t="s">
        <v>387</v>
      </c>
      <c r="H16" s="1"/>
      <c r="I16" s="1"/>
      <c r="J16" s="1"/>
    </row>
    <row r="17" spans="1:12">
      <c r="A17" s="1" t="s">
        <v>222</v>
      </c>
      <c r="B17" s="1" t="s">
        <v>223</v>
      </c>
      <c r="C17" s="1" t="s">
        <v>224</v>
      </c>
      <c r="D17" s="1"/>
      <c r="E17" s="1"/>
      <c r="F17" s="1"/>
      <c r="G17" s="1"/>
      <c r="H17" s="1"/>
      <c r="I17" s="1"/>
      <c r="J17" s="1"/>
    </row>
    <row r="18" spans="1:12">
      <c r="A18" s="1" t="s">
        <v>225</v>
      </c>
      <c r="B18" s="1" t="s">
        <v>226</v>
      </c>
      <c r="C18" s="1" t="s">
        <v>227</v>
      </c>
      <c r="D18" s="1"/>
      <c r="E18" s="1"/>
      <c r="F18" s="1"/>
      <c r="G18" s="1" t="s">
        <v>217</v>
      </c>
      <c r="H18" s="1">
        <f>H15*10000*1000*7000*1000*4.1868/10^18</f>
        <v>44.903214379799998</v>
      </c>
      <c r="I18" s="1">
        <f>I15*10000*1000*7000*1000*4.1868/10^18</f>
        <v>13.106147418358589</v>
      </c>
      <c r="J18" s="1">
        <f>J15*10000*1000*7000*1000*4.1868/10^18</f>
        <v>1.8067197556800001</v>
      </c>
    </row>
    <row r="19" spans="1:12">
      <c r="A19" s="1" t="s">
        <v>228</v>
      </c>
      <c r="B19" s="1" t="s">
        <v>223</v>
      </c>
      <c r="C19" s="1" t="s">
        <v>229</v>
      </c>
      <c r="D19" s="1"/>
      <c r="E19" s="1"/>
      <c r="F19" s="1"/>
      <c r="G19" s="1" t="s">
        <v>218</v>
      </c>
      <c r="H19" s="1">
        <f>H18*H13*H14</f>
        <v>11.388043495816598</v>
      </c>
      <c r="I19" s="1">
        <f>I18*I13*I14</f>
        <v>2.2706817308855634</v>
      </c>
      <c r="J19" s="1">
        <f>J18*J13*J14</f>
        <v>0.25624100501675362</v>
      </c>
    </row>
    <row r="20" spans="1:12">
      <c r="G20" s="1" t="s">
        <v>219</v>
      </c>
      <c r="H20" s="1">
        <f>H19*44/12</f>
        <v>41.756159484660863</v>
      </c>
      <c r="I20" s="1">
        <f>I19*44/12</f>
        <v>8.325833013247065</v>
      </c>
      <c r="J20" s="1">
        <f>J19*44/12</f>
        <v>0.93955035172809664</v>
      </c>
      <c r="K20" s="164" t="s">
        <v>1101</v>
      </c>
      <c r="L20" s="164">
        <f>SUM(H20:J20)</f>
        <v>51.02154284963602</v>
      </c>
    </row>
    <row r="21" spans="1:12">
      <c r="G21" s="1" t="s">
        <v>221</v>
      </c>
      <c r="H21" s="1"/>
      <c r="I21" s="1"/>
      <c r="J21" s="1"/>
    </row>
    <row r="22" spans="1:12" ht="14.25" thickBot="1"/>
    <row r="23" spans="1:12">
      <c r="A23" t="s">
        <v>1091</v>
      </c>
      <c r="B23" s="189" t="s">
        <v>235</v>
      </c>
      <c r="C23" s="191" t="s">
        <v>247</v>
      </c>
      <c r="D23" s="191" t="s">
        <v>262</v>
      </c>
      <c r="E23" s="191" t="s">
        <v>263</v>
      </c>
      <c r="G23" t="s">
        <v>1092</v>
      </c>
      <c r="H23" s="189" t="s">
        <v>235</v>
      </c>
      <c r="I23" s="191" t="s">
        <v>247</v>
      </c>
      <c r="J23" s="191" t="s">
        <v>262</v>
      </c>
    </row>
    <row r="24" spans="1:12">
      <c r="B24" s="190"/>
      <c r="C24" s="192"/>
      <c r="D24" s="192"/>
      <c r="E24" s="193"/>
      <c r="H24" s="190"/>
      <c r="I24" s="192"/>
      <c r="J24" s="192"/>
    </row>
    <row r="25" spans="1:12">
      <c r="A25" s="104" t="s">
        <v>313</v>
      </c>
      <c r="B25" s="124">
        <v>224756.83730489542</v>
      </c>
      <c r="C25" s="124">
        <v>63233.540218000016</v>
      </c>
      <c r="D25" s="124">
        <v>12554.934000000001</v>
      </c>
      <c r="E25" s="124">
        <v>1641.7519600000001</v>
      </c>
      <c r="G25" s="104" t="s">
        <v>313</v>
      </c>
      <c r="H25" s="124" t="s">
        <v>1093</v>
      </c>
      <c r="I25" s="124" t="s">
        <v>1094</v>
      </c>
      <c r="J25" s="124" t="s">
        <v>1095</v>
      </c>
    </row>
    <row r="26" spans="1:12">
      <c r="A26" t="s">
        <v>385</v>
      </c>
      <c r="G26" t="s">
        <v>385</v>
      </c>
    </row>
    <row r="27" spans="1:12">
      <c r="A27" s="104" t="s">
        <v>341</v>
      </c>
      <c r="B27" s="121">
        <v>-4070.2893551900024</v>
      </c>
      <c r="C27" s="109"/>
      <c r="D27" s="121"/>
      <c r="E27" s="121"/>
      <c r="G27" s="159" t="s">
        <v>750</v>
      </c>
      <c r="H27" s="121" t="s">
        <v>1096</v>
      </c>
      <c r="I27" s="109"/>
      <c r="J27" s="121"/>
    </row>
    <row r="28" spans="1:12">
      <c r="A28" s="104" t="s">
        <v>343</v>
      </c>
      <c r="B28" s="121">
        <v>-41558.549424000004</v>
      </c>
      <c r="C28" s="109"/>
      <c r="D28" s="121"/>
      <c r="E28" s="121"/>
      <c r="G28" s="159" t="s">
        <v>761</v>
      </c>
      <c r="H28" s="121" t="s">
        <v>1097</v>
      </c>
      <c r="I28" s="109"/>
      <c r="J28" s="121"/>
    </row>
    <row r="29" spans="1:12">
      <c r="A29" s="104" t="s">
        <v>345</v>
      </c>
      <c r="B29" s="121">
        <v>-168.64491799999999</v>
      </c>
      <c r="C29" s="121">
        <v>3373.2336609999811</v>
      </c>
      <c r="D29" s="122"/>
      <c r="E29" s="121"/>
      <c r="G29" s="159" t="s">
        <v>771</v>
      </c>
      <c r="H29" s="121"/>
      <c r="I29" s="121">
        <v>3373.2336609999811</v>
      </c>
      <c r="J29" s="122" t="s">
        <v>1100</v>
      </c>
    </row>
    <row r="30" spans="1:12">
      <c r="A30" s="104" t="s">
        <v>347</v>
      </c>
      <c r="B30" s="121"/>
      <c r="C30" s="121">
        <v>-5291.7846399999999</v>
      </c>
      <c r="D30" s="122"/>
      <c r="E30" s="121"/>
      <c r="G30" s="159" t="s">
        <v>786</v>
      </c>
      <c r="H30" s="121" t="s">
        <v>1098</v>
      </c>
      <c r="I30" s="121">
        <v>-5291.7846399999999</v>
      </c>
      <c r="J30" s="122"/>
    </row>
    <row r="31" spans="1:12">
      <c r="A31" s="104" t="s">
        <v>349</v>
      </c>
      <c r="B31" s="122">
        <v>-823.99323800000002</v>
      </c>
      <c r="C31" s="109"/>
      <c r="D31" s="121">
        <v>-52.136000000000003</v>
      </c>
      <c r="E31" s="121"/>
      <c r="G31" s="159" t="s">
        <v>800</v>
      </c>
      <c r="H31" s="122"/>
      <c r="I31" s="109"/>
      <c r="J31" s="121"/>
      <c r="K31">
        <f>(J47/J44)^(1/3)-1</f>
        <v>0.17057462810406188</v>
      </c>
    </row>
    <row r="32" spans="1:12">
      <c r="A32" s="104" t="s">
        <v>351</v>
      </c>
      <c r="B32" s="121"/>
      <c r="C32" s="109"/>
      <c r="D32" s="122"/>
      <c r="E32" s="121"/>
      <c r="G32" s="159" t="s">
        <v>804</v>
      </c>
      <c r="H32" s="121" t="s">
        <v>1099</v>
      </c>
      <c r="I32" s="109"/>
      <c r="J32" s="122"/>
    </row>
    <row r="33" spans="1:10">
      <c r="A33" s="104" t="s">
        <v>353</v>
      </c>
      <c r="B33" s="122"/>
      <c r="C33" s="110"/>
      <c r="D33" s="121">
        <v>-97.489000000000004</v>
      </c>
      <c r="E33" s="121">
        <v>80.743340000000003</v>
      </c>
      <c r="G33" s="104"/>
      <c r="H33" s="122"/>
      <c r="I33" s="110"/>
      <c r="J33" s="121"/>
    </row>
    <row r="34" spans="1:10">
      <c r="A34" s="104" t="s">
        <v>355</v>
      </c>
      <c r="B34" s="121">
        <v>-50.13415415999998</v>
      </c>
      <c r="C34" s="110"/>
      <c r="D34" s="122"/>
      <c r="E34" s="121"/>
      <c r="G34" s="104"/>
      <c r="H34" s="121"/>
      <c r="I34" s="110"/>
      <c r="J34" s="122"/>
    </row>
    <row r="35" spans="1:10">
      <c r="A35" s="125" t="s">
        <v>386</v>
      </c>
      <c r="B35" s="126">
        <f>B25+SUM(B27:B34)</f>
        <v>178085.22621554541</v>
      </c>
      <c r="C35" s="126">
        <f>C25+SUM(C27:C34)</f>
        <v>61314.989238999995</v>
      </c>
      <c r="D35" s="126">
        <f>D25+SUM(D27:D34)</f>
        <v>12405.309000000001</v>
      </c>
      <c r="E35" s="126">
        <f>E25+SUM(E27:E34)</f>
        <v>1722.4953</v>
      </c>
      <c r="G35" s="125" t="s">
        <v>386</v>
      </c>
      <c r="H35" s="126">
        <f>H25+SUM(H27:H34)</f>
        <v>153213.54999999999</v>
      </c>
      <c r="I35" s="126">
        <f>I25+SUM(I27:I34)</f>
        <v>44719.27902099998</v>
      </c>
      <c r="J35" s="126">
        <f>J25+SUM(J27:J34)</f>
        <v>6164.68</v>
      </c>
    </row>
    <row r="41" spans="1:10">
      <c r="A41" s="15" t="s">
        <v>423</v>
      </c>
    </row>
    <row r="42" spans="1:10">
      <c r="B42" t="s">
        <v>429</v>
      </c>
      <c r="C42" t="s">
        <v>430</v>
      </c>
      <c r="D42" t="s">
        <v>431</v>
      </c>
      <c r="E42" t="s">
        <v>434</v>
      </c>
      <c r="F42" t="s">
        <v>432</v>
      </c>
      <c r="G42" t="s">
        <v>433</v>
      </c>
      <c r="J42" t="s">
        <v>439</v>
      </c>
    </row>
    <row r="43" spans="1:10">
      <c r="A43" t="s">
        <v>424</v>
      </c>
      <c r="B43">
        <v>6.1787813784606671</v>
      </c>
      <c r="C43">
        <v>6.1777937766913524</v>
      </c>
      <c r="D43">
        <v>6.1787813784606671</v>
      </c>
      <c r="E43">
        <v>6.1777937766913524</v>
      </c>
      <c r="F43">
        <v>6.189301605730015</v>
      </c>
      <c r="G43">
        <v>6.189338147774488</v>
      </c>
      <c r="J43">
        <v>6.1787813784606671</v>
      </c>
    </row>
    <row r="44" spans="1:10">
      <c r="A44" t="s">
        <v>425</v>
      </c>
      <c r="B44">
        <v>6.8579665922654724</v>
      </c>
      <c r="C44">
        <v>6.7531888402846594</v>
      </c>
      <c r="D44">
        <v>7.7018456288846711</v>
      </c>
      <c r="E44">
        <v>7.6916114814514156</v>
      </c>
      <c r="F44">
        <v>6.245039324858797</v>
      </c>
      <c r="G44">
        <v>6.2452315358936836</v>
      </c>
      <c r="J44">
        <v>6.8579665922654724</v>
      </c>
    </row>
    <row r="45" spans="1:10">
      <c r="A45" t="s">
        <v>426</v>
      </c>
      <c r="B45">
        <v>8.9417452538740392</v>
      </c>
      <c r="C45">
        <v>8.7947077805985607</v>
      </c>
      <c r="D45">
        <v>12.02118703561581</v>
      </c>
      <c r="E45">
        <v>12.081176521836046</v>
      </c>
      <c r="F45">
        <v>12.324159723790238</v>
      </c>
      <c r="G45">
        <v>12.331094569817932</v>
      </c>
      <c r="J45">
        <f>J44*(1+$K$31)</f>
        <v>8.0277616932912359</v>
      </c>
    </row>
    <row r="46" spans="1:10">
      <c r="A46" t="s">
        <v>427</v>
      </c>
      <c r="B46">
        <v>11.859536307568465</v>
      </c>
      <c r="C46">
        <v>11.663062499880283</v>
      </c>
      <c r="D46">
        <v>17.557825638315496</v>
      </c>
      <c r="E46">
        <v>17.532866495131113</v>
      </c>
      <c r="F46">
        <v>16.933806509533898</v>
      </c>
      <c r="G46">
        <v>16.945121060485533</v>
      </c>
      <c r="J46">
        <f>J45*(1+$K$31)</f>
        <v>9.3970941586324219</v>
      </c>
    </row>
    <row r="47" spans="1:10">
      <c r="A47" t="s">
        <v>428</v>
      </c>
      <c r="B47">
        <v>15.911853301593483</v>
      </c>
      <c r="C47">
        <v>15.653741960293694</v>
      </c>
      <c r="D47">
        <v>22.39873519978973</v>
      </c>
      <c r="E47">
        <v>22.302192827324742</v>
      </c>
      <c r="F47">
        <v>23.093298608244265</v>
      </c>
      <c r="G47">
        <v>23.1101667747497</v>
      </c>
      <c r="J47">
        <v>11</v>
      </c>
    </row>
    <row r="48" spans="1:10">
      <c r="A48" t="s">
        <v>435</v>
      </c>
    </row>
    <row r="49" spans="1:1">
      <c r="A49" t="s">
        <v>436</v>
      </c>
    </row>
    <row r="50" spans="1:1">
      <c r="A50" t="s">
        <v>437</v>
      </c>
    </row>
    <row r="51" spans="1:1">
      <c r="A51" t="s">
        <v>438</v>
      </c>
    </row>
  </sheetData>
  <mergeCells count="7">
    <mergeCell ref="B23:B24"/>
    <mergeCell ref="H23:H24"/>
    <mergeCell ref="I23:I24"/>
    <mergeCell ref="J23:J24"/>
    <mergeCell ref="C23:C24"/>
    <mergeCell ref="D23:D24"/>
    <mergeCell ref="E23:E24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topLeftCell="C37" workbookViewId="0">
      <selection activeCell="F30" sqref="F30"/>
    </sheetView>
  </sheetViews>
  <sheetFormatPr defaultRowHeight="13.5"/>
  <cols>
    <col min="2" max="2" width="31.25" bestFit="1" customWidth="1"/>
    <col min="3" max="3" width="12.75" bestFit="1" customWidth="1"/>
    <col min="4" max="6" width="17.375" bestFit="1" customWidth="1"/>
  </cols>
  <sheetData>
    <row r="1" spans="1:16">
      <c r="A1" t="s">
        <v>1102</v>
      </c>
      <c r="B1" t="s">
        <v>1105</v>
      </c>
      <c r="C1" t="s">
        <v>1104</v>
      </c>
      <c r="D1" t="s">
        <v>1106</v>
      </c>
      <c r="E1" t="s">
        <v>1106</v>
      </c>
      <c r="F1" t="s">
        <v>1106</v>
      </c>
      <c r="G1" t="s">
        <v>1103</v>
      </c>
      <c r="H1" t="s">
        <v>1109</v>
      </c>
      <c r="I1" t="s">
        <v>1110</v>
      </c>
      <c r="J1" t="s">
        <v>1131</v>
      </c>
    </row>
    <row r="2" spans="1:16">
      <c r="A2">
        <v>2005</v>
      </c>
      <c r="B2">
        <f>B3/GDP增长路径!C76*GDP增长路径!C75</f>
        <v>23677.700810599476</v>
      </c>
      <c r="C2">
        <v>51.02154284963602</v>
      </c>
      <c r="D2">
        <f>C2/B2*10000</f>
        <v>21.548351868183037</v>
      </c>
      <c r="E2">
        <f>D2</f>
        <v>21.548351868183037</v>
      </c>
      <c r="F2">
        <f>E2</f>
        <v>21.548351868183037</v>
      </c>
    </row>
    <row r="3" spans="1:16">
      <c r="A3">
        <v>2010</v>
      </c>
      <c r="B3">
        <v>40364.898000000001</v>
      </c>
      <c r="C3">
        <v>61.840876201095831</v>
      </c>
      <c r="D3">
        <f>C3/B3*10000</f>
        <v>15.320458929710618</v>
      </c>
      <c r="E3">
        <f t="shared" ref="E3:F5" si="0">D3</f>
        <v>15.320458929710618</v>
      </c>
      <c r="F3">
        <f t="shared" si="0"/>
        <v>15.320458929710618</v>
      </c>
      <c r="G3">
        <f>D3/D2</f>
        <v>0.7109805438220943</v>
      </c>
      <c r="H3">
        <v>1</v>
      </c>
      <c r="I3">
        <v>1</v>
      </c>
      <c r="J3">
        <v>1</v>
      </c>
    </row>
    <row r="4" spans="1:16">
      <c r="A4">
        <v>2015</v>
      </c>
      <c r="D4">
        <f>D3*J4</f>
        <v>13.329279379845879</v>
      </c>
      <c r="E4">
        <f t="shared" si="0"/>
        <v>13.329279379845879</v>
      </c>
      <c r="F4">
        <f t="shared" si="0"/>
        <v>13.329279379845879</v>
      </c>
      <c r="H4">
        <v>0.87003133789920029</v>
      </c>
      <c r="I4">
        <v>0.87003133789920029</v>
      </c>
      <c r="J4">
        <v>0.87003133789920029</v>
      </c>
    </row>
    <row r="5" spans="1:16">
      <c r="A5">
        <v>2020</v>
      </c>
      <c r="D5">
        <f>D3*J5</f>
        <v>11.683748592205028</v>
      </c>
      <c r="E5">
        <f t="shared" si="0"/>
        <v>11.683748592205028</v>
      </c>
      <c r="F5">
        <f>E5</f>
        <v>11.683748592205028</v>
      </c>
      <c r="G5" t="s">
        <v>1107</v>
      </c>
      <c r="H5">
        <v>0.76262392959697833</v>
      </c>
      <c r="I5">
        <v>0.76262392959697833</v>
      </c>
      <c r="J5">
        <v>0.76262392959697833</v>
      </c>
      <c r="K5">
        <f>F5/F2-1</f>
        <v>-0.45778922380339782</v>
      </c>
    </row>
    <row r="6" spans="1:16">
      <c r="A6">
        <v>2025</v>
      </c>
      <c r="D6">
        <f>D3*H6</f>
        <v>10.035248393621796</v>
      </c>
      <c r="E6">
        <f>E3*I6</f>
        <v>9.3871153200265809</v>
      </c>
      <c r="F6">
        <f>F3*J6</f>
        <v>10.392567887714019</v>
      </c>
      <c r="H6">
        <f>GEOMEAN(H5,H7)</f>
        <v>0.65502270132134666</v>
      </c>
      <c r="I6">
        <f>GEOMEAN(I5,I7)</f>
        <v>0.61271763222590947</v>
      </c>
      <c r="J6">
        <v>0.67834572941936799</v>
      </c>
      <c r="M6">
        <f>H6/H5</f>
        <v>0.85890656705134416</v>
      </c>
      <c r="O6">
        <f>(H7/H5)^0.1-1</f>
        <v>-2.9961023633333306E-2</v>
      </c>
      <c r="P6">
        <f>(I7/I5)^0.1-1</f>
        <v>-4.2827990784730874E-2</v>
      </c>
    </row>
    <row r="7" spans="1:16">
      <c r="A7">
        <v>2030</v>
      </c>
      <c r="D7">
        <f>D3*H7</f>
        <v>8.6193407472732151</v>
      </c>
      <c r="E7">
        <f>E3*I7</f>
        <v>7.5419231538640625</v>
      </c>
      <c r="F7">
        <f>F3*J7</f>
        <v>9.2745723053535158</v>
      </c>
      <c r="G7" t="s">
        <v>1108</v>
      </c>
      <c r="H7">
        <f>D2*0.4/D3</f>
        <v>0.56260329973261591</v>
      </c>
      <c r="I7">
        <f>D2*0.35/D3</f>
        <v>0.49227788726603888</v>
      </c>
      <c r="J7">
        <v>0.60537170249956074</v>
      </c>
      <c r="M7">
        <f>H7/H6</f>
        <v>0.85890656705134427</v>
      </c>
    </row>
    <row r="11" spans="1:16">
      <c r="A11">
        <v>60</v>
      </c>
    </row>
    <row r="12" spans="1:16">
      <c r="A12" t="s">
        <v>1113</v>
      </c>
      <c r="B12" t="s">
        <v>1114</v>
      </c>
      <c r="C12" t="s">
        <v>1115</v>
      </c>
      <c r="D12" t="s">
        <v>1116</v>
      </c>
      <c r="E12" t="s">
        <v>1117</v>
      </c>
      <c r="F12" t="s">
        <v>1118</v>
      </c>
    </row>
    <row r="13" spans="1:16">
      <c r="A13">
        <v>2005</v>
      </c>
      <c r="B13">
        <v>23677.700810599476</v>
      </c>
      <c r="C13">
        <v>51.02154284963602</v>
      </c>
      <c r="D13">
        <f>D2</f>
        <v>21.548351868183037</v>
      </c>
      <c r="E13">
        <f>D13/D$13</f>
        <v>1</v>
      </c>
    </row>
    <row r="14" spans="1:16">
      <c r="A14">
        <v>2010</v>
      </c>
      <c r="B14">
        <v>40364.898000000001</v>
      </c>
      <c r="C14">
        <v>61.840876201095831</v>
      </c>
      <c r="D14">
        <f>D3</f>
        <v>15.320458929710618</v>
      </c>
      <c r="E14">
        <f t="shared" ref="E14:E29" si="1">D14/D$13</f>
        <v>0.7109805438220943</v>
      </c>
      <c r="F14">
        <f>E14/E$14</f>
        <v>1</v>
      </c>
      <c r="I14">
        <f>(D20/D15)^0.2-1</f>
        <v>-2.6008635247376066E-2</v>
      </c>
    </row>
    <row r="15" spans="1:16">
      <c r="A15">
        <v>2015</v>
      </c>
      <c r="D15">
        <f>D4</f>
        <v>13.329279379845879</v>
      </c>
      <c r="E15">
        <f t="shared" si="1"/>
        <v>0.6185753537618377</v>
      </c>
      <c r="F15">
        <f t="shared" ref="F15:F29" si="2">E15/E$14</f>
        <v>0.87003133789920029</v>
      </c>
      <c r="H15">
        <f t="shared" ref="H15:H29" si="3">D15/D14-1</f>
        <v>-0.12996866210079971</v>
      </c>
    </row>
    <row r="16" spans="1:16">
      <c r="A16">
        <v>2016</v>
      </c>
      <c r="D16">
        <f>D15*(1+I$14)</f>
        <v>12.982603014345097</v>
      </c>
      <c r="E16">
        <f t="shared" si="1"/>
        <v>0.60248705301282945</v>
      </c>
      <c r="F16">
        <f t="shared" si="2"/>
        <v>0.84740301017799335</v>
      </c>
      <c r="H16">
        <f t="shared" si="3"/>
        <v>-2.6008635247376066E-2</v>
      </c>
    </row>
    <row r="17" spans="1:12">
      <c r="A17">
        <v>2017</v>
      </c>
      <c r="D17">
        <f t="shared" ref="D17:D19" si="4">D16*(1+I$14)</f>
        <v>12.644943227983511</v>
      </c>
      <c r="E17">
        <f t="shared" si="1"/>
        <v>0.58681718700975227</v>
      </c>
      <c r="F17">
        <f t="shared" si="2"/>
        <v>0.82536321437874549</v>
      </c>
      <c r="H17">
        <f t="shared" si="3"/>
        <v>-2.6008635247376066E-2</v>
      </c>
    </row>
    <row r="18" spans="1:12">
      <c r="A18">
        <v>2018</v>
      </c>
      <c r="D18">
        <f t="shared" si="4"/>
        <v>12.31606551184311</v>
      </c>
      <c r="E18">
        <f t="shared" si="1"/>
        <v>0.57155487283592443</v>
      </c>
      <c r="F18">
        <f t="shared" si="2"/>
        <v>0.80389664358936697</v>
      </c>
      <c r="H18">
        <f t="shared" si="3"/>
        <v>-2.6008635247376066E-2</v>
      </c>
    </row>
    <row r="19" spans="1:12">
      <c r="A19">
        <v>2019</v>
      </c>
      <c r="D19">
        <f t="shared" si="4"/>
        <v>11.995741456262795</v>
      </c>
      <c r="E19">
        <f t="shared" si="1"/>
        <v>0.55668951062447447</v>
      </c>
      <c r="F19">
        <f t="shared" si="2"/>
        <v>0.78298838900966128</v>
      </c>
      <c r="H19">
        <f t="shared" si="3"/>
        <v>-2.6008635247376066E-2</v>
      </c>
      <c r="I19">
        <f>(D25/D20)^0.2-1</f>
        <v>-2.9961023633333417E-2</v>
      </c>
      <c r="J19">
        <f>(E25/E20)^0.2-1</f>
        <v>-2.9961023633333417E-2</v>
      </c>
      <c r="L19">
        <f>O6</f>
        <v>-2.9961023633333306E-2</v>
      </c>
    </row>
    <row r="20" spans="1:12">
      <c r="A20">
        <v>2020</v>
      </c>
      <c r="D20">
        <f>D5</f>
        <v>11.683748592205028</v>
      </c>
      <c r="E20">
        <f>D20/D$13</f>
        <v>0.54221077619660218</v>
      </c>
      <c r="F20">
        <f t="shared" si="2"/>
        <v>0.76262392959697833</v>
      </c>
      <c r="H20">
        <f t="shared" si="3"/>
        <v>-2.6008635247376177E-2</v>
      </c>
    </row>
    <row r="21" spans="1:12">
      <c r="A21">
        <v>2021</v>
      </c>
      <c r="D21">
        <f>D20*(1+L$19)</f>
        <v>11.333691524508048</v>
      </c>
      <c r="E21">
        <f t="shared" si="1"/>
        <v>0.52596558631672774</v>
      </c>
      <c r="F21">
        <f t="shared" si="2"/>
        <v>0.73977493601897759</v>
      </c>
      <c r="H21">
        <f t="shared" si="3"/>
        <v>-2.9961023633333306E-2</v>
      </c>
    </row>
    <row r="22" spans="1:12">
      <c r="A22">
        <v>2022</v>
      </c>
      <c r="D22">
        <f t="shared" ref="D22:D29" si="5">D21*(1+L$19)</f>
        <v>10.994122524889352</v>
      </c>
      <c r="E22">
        <f t="shared" si="1"/>
        <v>0.51020711895477233</v>
      </c>
      <c r="F22">
        <f t="shared" si="2"/>
        <v>0.71761052167756556</v>
      </c>
      <c r="H22">
        <f t="shared" si="3"/>
        <v>-2.9961023633333306E-2</v>
      </c>
    </row>
    <row r="23" spans="1:12">
      <c r="A23">
        <v>2023</v>
      </c>
      <c r="D23">
        <f t="shared" si="5"/>
        <v>10.66472736009338</v>
      </c>
      <c r="E23">
        <f t="shared" si="1"/>
        <v>0.49492079140587342</v>
      </c>
      <c r="F23">
        <f t="shared" si="2"/>
        <v>0.69611017587805524</v>
      </c>
      <c r="H23">
        <f t="shared" si="3"/>
        <v>-2.9961023633333306E-2</v>
      </c>
    </row>
    <row r="24" spans="1:12">
      <c r="A24">
        <v>2024</v>
      </c>
      <c r="D24">
        <f t="shared" si="5"/>
        <v>10.345201211614565</v>
      </c>
      <c r="E24">
        <f t="shared" si="1"/>
        <v>0.48009245787793403</v>
      </c>
      <c r="F24">
        <f t="shared" si="2"/>
        <v>0.67525400244716904</v>
      </c>
      <c r="H24">
        <f t="shared" si="3"/>
        <v>-2.9961023633333417E-2</v>
      </c>
      <c r="I24">
        <f>(D30/D25)^0.2-1</f>
        <v>-2.9961023633333306E-2</v>
      </c>
      <c r="J24">
        <f>(E30/E25)^0.2-1</f>
        <v>-2.9961023633333306E-2</v>
      </c>
    </row>
    <row r="25" spans="1:12">
      <c r="A25">
        <v>2025</v>
      </c>
      <c r="D25">
        <f t="shared" si="5"/>
        <v>10.035248393621792</v>
      </c>
      <c r="E25">
        <f t="shared" si="1"/>
        <v>0.4657083964012681</v>
      </c>
      <c r="F25">
        <f t="shared" si="2"/>
        <v>0.65502270132134643</v>
      </c>
      <c r="H25">
        <f>D25/D24-1</f>
        <v>-2.9961023633333417E-2</v>
      </c>
      <c r="L25">
        <f>D30/D13</f>
        <v>0.39999999999999974</v>
      </c>
    </row>
    <row r="26" spans="1:12">
      <c r="A26">
        <v>2026</v>
      </c>
      <c r="D26">
        <f t="shared" si="5"/>
        <v>9.7345820793341193</v>
      </c>
      <c r="E26">
        <f t="shared" si="1"/>
        <v>0.45175529613044796</v>
      </c>
      <c r="F26">
        <f t="shared" si="2"/>
        <v>0.63539755068668768</v>
      </c>
      <c r="H26">
        <f t="shared" si="3"/>
        <v>-2.9961023633333306E-2</v>
      </c>
    </row>
    <row r="27" spans="1:12">
      <c r="A27">
        <v>2027</v>
      </c>
      <c r="D27">
        <f t="shared" si="5"/>
        <v>9.4429240355945669</v>
      </c>
      <c r="E27">
        <f t="shared" si="1"/>
        <v>0.43822024502660012</v>
      </c>
      <c r="F27">
        <f t="shared" si="2"/>
        <v>0.61636038965400175</v>
      </c>
      <c r="H27">
        <f t="shared" si="3"/>
        <v>-2.9961023633333306E-2</v>
      </c>
    </row>
    <row r="28" spans="1:12">
      <c r="A28">
        <v>2028</v>
      </c>
      <c r="D28">
        <f t="shared" si="5"/>
        <v>9.1600043653963468</v>
      </c>
      <c r="E28">
        <f t="shared" si="1"/>
        <v>0.42509071790875302</v>
      </c>
      <c r="F28">
        <f t="shared" si="2"/>
        <v>0.59789360145292769</v>
      </c>
      <c r="H28">
        <f t="shared" si="3"/>
        <v>-2.9961023633333306E-2</v>
      </c>
    </row>
    <row r="29" spans="1:12">
      <c r="A29">
        <v>2029</v>
      </c>
      <c r="D29">
        <f t="shared" si="5"/>
        <v>8.8855612581232712</v>
      </c>
      <c r="E29">
        <f t="shared" si="1"/>
        <v>0.41235456486317829</v>
      </c>
      <c r="F29">
        <f t="shared" si="2"/>
        <v>0.57998009712957777</v>
      </c>
      <c r="H29">
        <f t="shared" si="3"/>
        <v>-2.9961023633333195E-2</v>
      </c>
    </row>
    <row r="30" spans="1:12">
      <c r="A30">
        <v>2030</v>
      </c>
      <c r="D30">
        <f>D29*(1+L$19)</f>
        <v>8.6193407472732098</v>
      </c>
      <c r="E30">
        <f>D30/D$13</f>
        <v>0.39999999999999974</v>
      </c>
      <c r="F30">
        <f>E30/E$14</f>
        <v>0.56260329973261558</v>
      </c>
      <c r="H30">
        <f>D30/D29-1</f>
        <v>-2.9961023633333195E-2</v>
      </c>
    </row>
    <row r="32" spans="1:12">
      <c r="A32">
        <v>65</v>
      </c>
    </row>
    <row r="33" spans="1:9">
      <c r="A33" t="s">
        <v>1113</v>
      </c>
      <c r="B33" t="s">
        <v>1114</v>
      </c>
      <c r="C33" t="s">
        <v>1115</v>
      </c>
      <c r="D33" t="s">
        <v>1116</v>
      </c>
      <c r="E33" t="s">
        <v>1117</v>
      </c>
      <c r="F33" t="s">
        <v>1118</v>
      </c>
    </row>
    <row r="34" spans="1:9">
      <c r="A34">
        <v>2005</v>
      </c>
      <c r="B34">
        <v>23677.700810599476</v>
      </c>
      <c r="C34">
        <v>51.02154284963602</v>
      </c>
      <c r="D34">
        <f>D2</f>
        <v>21.548351868183037</v>
      </c>
      <c r="E34">
        <f>D34/D$34</f>
        <v>1</v>
      </c>
    </row>
    <row r="35" spans="1:9">
      <c r="A35">
        <v>2010</v>
      </c>
      <c r="B35">
        <v>40364.898000000001</v>
      </c>
      <c r="C35">
        <v>61.840876201095831</v>
      </c>
      <c r="D35">
        <f>D3</f>
        <v>15.320458929710618</v>
      </c>
      <c r="E35">
        <f t="shared" ref="E35:E51" si="6">D35/D$34</f>
        <v>0.7109805438220943</v>
      </c>
      <c r="F35">
        <f>E35/E$35</f>
        <v>1</v>
      </c>
      <c r="H35">
        <f t="shared" ref="H35:H50" si="7">D35/D34-1</f>
        <v>-0.2890194561779057</v>
      </c>
      <c r="I35">
        <f>(D41/D36)^0.2-1</f>
        <v>-2.6008635247376066E-2</v>
      </c>
    </row>
    <row r="36" spans="1:9">
      <c r="A36">
        <v>2015</v>
      </c>
      <c r="D36">
        <f>D4</f>
        <v>13.329279379845879</v>
      </c>
      <c r="E36">
        <f t="shared" si="6"/>
        <v>0.6185753537618377</v>
      </c>
      <c r="F36">
        <f t="shared" ref="F36:F51" si="8">E36/E$35</f>
        <v>0.87003133789920029</v>
      </c>
      <c r="H36">
        <f t="shared" si="7"/>
        <v>-0.12996866210079971</v>
      </c>
    </row>
    <row r="37" spans="1:9">
      <c r="A37">
        <v>2016</v>
      </c>
      <c r="D37">
        <f>D36*(1+I$35)</f>
        <v>12.982603014345097</v>
      </c>
      <c r="E37">
        <f t="shared" si="6"/>
        <v>0.60248705301282945</v>
      </c>
      <c r="F37">
        <f t="shared" si="8"/>
        <v>0.84740301017799335</v>
      </c>
      <c r="H37">
        <f>D37/D36-1</f>
        <v>-2.6008635247376066E-2</v>
      </c>
    </row>
    <row r="38" spans="1:9">
      <c r="A38">
        <v>2017</v>
      </c>
      <c r="D38">
        <f t="shared" ref="D38:D40" si="9">D37*(1+I$35)</f>
        <v>12.644943227983511</v>
      </c>
      <c r="E38">
        <f t="shared" si="6"/>
        <v>0.58681718700975227</v>
      </c>
      <c r="F38">
        <f t="shared" si="8"/>
        <v>0.82536321437874549</v>
      </c>
      <c r="H38">
        <f t="shared" si="7"/>
        <v>-2.6008635247376066E-2</v>
      </c>
    </row>
    <row r="39" spans="1:9">
      <c r="A39">
        <v>2018</v>
      </c>
      <c r="D39">
        <f t="shared" si="9"/>
        <v>12.31606551184311</v>
      </c>
      <c r="E39">
        <f t="shared" si="6"/>
        <v>0.57155487283592443</v>
      </c>
      <c r="F39">
        <f t="shared" si="8"/>
        <v>0.80389664358936697</v>
      </c>
      <c r="H39">
        <f t="shared" si="7"/>
        <v>-2.6008635247376066E-2</v>
      </c>
    </row>
    <row r="40" spans="1:9">
      <c r="A40">
        <v>2019</v>
      </c>
      <c r="D40">
        <f t="shared" si="9"/>
        <v>11.995741456262795</v>
      </c>
      <c r="E40">
        <f t="shared" si="6"/>
        <v>0.55668951062447447</v>
      </c>
      <c r="F40">
        <f t="shared" si="8"/>
        <v>0.78298838900966128</v>
      </c>
      <c r="H40">
        <f t="shared" si="7"/>
        <v>-2.6008635247376066E-2</v>
      </c>
      <c r="I40">
        <f>(D46/D41)^0.2-1</f>
        <v>-4.2827990784730874E-2</v>
      </c>
    </row>
    <row r="41" spans="1:9">
      <c r="A41">
        <v>2020</v>
      </c>
      <c r="D41">
        <f>D5</f>
        <v>11.683748592205028</v>
      </c>
      <c r="E41">
        <f t="shared" si="6"/>
        <v>0.54221077619660218</v>
      </c>
      <c r="F41">
        <f t="shared" si="8"/>
        <v>0.76262392959697833</v>
      </c>
      <c r="H41">
        <f t="shared" si="7"/>
        <v>-2.6008635247376177E-2</v>
      </c>
    </row>
    <row r="42" spans="1:9">
      <c r="A42">
        <v>2021</v>
      </c>
      <c r="D42">
        <f>D41*(1+P$6)</f>
        <v>11.183357115166958</v>
      </c>
      <c r="E42">
        <f t="shared" si="6"/>
        <v>0.51898897807027233</v>
      </c>
      <c r="F42">
        <f t="shared" si="8"/>
        <v>0.72996227896798371</v>
      </c>
      <c r="H42">
        <f t="shared" si="7"/>
        <v>-4.2827990784730985E-2</v>
      </c>
    </row>
    <row r="43" spans="1:9">
      <c r="A43">
        <v>2022</v>
      </c>
      <c r="D43">
        <f t="shared" ref="D43:D51" si="10">D42*(1+P$6)</f>
        <v>10.704396399696233</v>
      </c>
      <c r="E43">
        <f t="shared" si="6"/>
        <v>0.49676172290010179</v>
      </c>
      <c r="F43">
        <f t="shared" si="8"/>
        <v>0.69869946121114168</v>
      </c>
      <c r="H43">
        <f t="shared" si="7"/>
        <v>-4.2827990784730874E-2</v>
      </c>
    </row>
    <row r="44" spans="1:9">
      <c r="A44">
        <v>2023</v>
      </c>
      <c r="D44">
        <f t="shared" si="10"/>
        <v>10.245948609333936</v>
      </c>
      <c r="E44">
        <f t="shared" si="6"/>
        <v>0.47548641640952921</v>
      </c>
      <c r="F44">
        <f t="shared" si="8"/>
        <v>0.66877556712509445</v>
      </c>
      <c r="H44">
        <f t="shared" si="7"/>
        <v>-4.2827990784730874E-2</v>
      </c>
    </row>
    <row r="45" spans="1:9">
      <c r="A45">
        <v>2024</v>
      </c>
      <c r="D45">
        <f t="shared" si="10"/>
        <v>9.8071352167125561</v>
      </c>
      <c r="E45">
        <f t="shared" si="6"/>
        <v>0.45512228854927717</v>
      </c>
      <c r="F45">
        <f t="shared" si="8"/>
        <v>0.64013325329920778</v>
      </c>
      <c r="H45">
        <f t="shared" si="7"/>
        <v>-4.2827990784730874E-2</v>
      </c>
      <c r="I45">
        <f>(D51/D46)^0.2-1</f>
        <v>-4.2827990784730874E-2</v>
      </c>
    </row>
    <row r="46" spans="1:9">
      <c r="A46">
        <v>2025</v>
      </c>
      <c r="D46">
        <f t="shared" si="10"/>
        <v>9.3871153200265809</v>
      </c>
      <c r="E46">
        <f t="shared" si="6"/>
        <v>0.43563031536936309</v>
      </c>
      <c r="F46">
        <f t="shared" si="8"/>
        <v>0.61271763222590947</v>
      </c>
      <c r="H46">
        <f t="shared" si="7"/>
        <v>-4.2827990784730874E-2</v>
      </c>
    </row>
    <row r="47" spans="1:9">
      <c r="A47">
        <v>2026</v>
      </c>
      <c r="D47">
        <f t="shared" si="10"/>
        <v>8.9850840316052771</v>
      </c>
      <c r="E47">
        <f t="shared" si="6"/>
        <v>0.41697314423717463</v>
      </c>
      <c r="F47">
        <f t="shared" si="8"/>
        <v>0.58647616711929618</v>
      </c>
      <c r="H47">
        <f t="shared" si="7"/>
        <v>-4.2827990784730763E-2</v>
      </c>
    </row>
    <row r="48" spans="1:9">
      <c r="A48">
        <v>2027</v>
      </c>
      <c r="D48">
        <f t="shared" si="10"/>
        <v>8.6002709354996529</v>
      </c>
      <c r="E48">
        <f t="shared" si="6"/>
        <v>0.39911502225830464</v>
      </c>
      <c r="F48">
        <f t="shared" si="8"/>
        <v>0.56135857123844657</v>
      </c>
      <c r="H48">
        <f t="shared" si="7"/>
        <v>-4.2827990784730985E-2</v>
      </c>
    </row>
    <row r="49" spans="1:8">
      <c r="A49">
        <v>2028</v>
      </c>
      <c r="D49">
        <f t="shared" si="10"/>
        <v>8.2319386111278856</v>
      </c>
      <c r="E49">
        <f t="shared" si="6"/>
        <v>0.38202172776297832</v>
      </c>
      <c r="F49">
        <f t="shared" si="8"/>
        <v>0.5373167115225167</v>
      </c>
      <c r="H49">
        <f t="shared" si="7"/>
        <v>-4.2827990784730763E-2</v>
      </c>
    </row>
    <row r="50" spans="1:8">
      <c r="A50">
        <v>2029</v>
      </c>
      <c r="D50">
        <f t="shared" si="10"/>
        <v>7.8793812201500302</v>
      </c>
      <c r="E50">
        <f t="shared" si="6"/>
        <v>0.36566050472677852</v>
      </c>
      <c r="F50">
        <f t="shared" si="8"/>
        <v>0.51430451635294849</v>
      </c>
      <c r="H50">
        <f t="shared" si="7"/>
        <v>-4.2827990784730874E-2</v>
      </c>
    </row>
    <row r="51" spans="1:8">
      <c r="A51">
        <v>2030</v>
      </c>
      <c r="D51">
        <f t="shared" si="10"/>
        <v>7.5419231538640634</v>
      </c>
      <c r="E51">
        <f t="shared" si="6"/>
        <v>0.35000000000000003</v>
      </c>
      <c r="F51">
        <f t="shared" si="8"/>
        <v>0.49227788726603899</v>
      </c>
      <c r="H51">
        <f>D51/D50-1</f>
        <v>-4.2827990784730874E-2</v>
      </c>
    </row>
    <row r="54" spans="1:8">
      <c r="B54" t="s">
        <v>1132</v>
      </c>
      <c r="C54" t="s">
        <v>1133</v>
      </c>
      <c r="D54" t="s">
        <v>1129</v>
      </c>
      <c r="E54" t="s">
        <v>1130</v>
      </c>
    </row>
    <row r="55" spans="1:8">
      <c r="A55">
        <v>2005</v>
      </c>
      <c r="B55">
        <v>2.1548351868183038</v>
      </c>
      <c r="C55">
        <v>2.1548351868183038</v>
      </c>
      <c r="D55">
        <f t="shared" ref="D55:D72" si="11">D13/10</f>
        <v>2.1548351868183038</v>
      </c>
      <c r="E55">
        <f t="shared" ref="E55:E72" si="12">D34/10</f>
        <v>2.1548351868183038</v>
      </c>
    </row>
    <row r="56" spans="1:8">
      <c r="A56">
        <v>2010</v>
      </c>
      <c r="B56">
        <v>1.5320458929710619</v>
      </c>
      <c r="C56">
        <v>1.5320458929710619</v>
      </c>
      <c r="D56">
        <f t="shared" si="11"/>
        <v>1.5320458929710619</v>
      </c>
      <c r="E56">
        <f t="shared" si="12"/>
        <v>1.5320458929710619</v>
      </c>
    </row>
    <row r="57" spans="1:8">
      <c r="A57">
        <v>2015</v>
      </c>
      <c r="B57">
        <v>1.3322723011028077</v>
      </c>
      <c r="C57">
        <v>1.3322723011028077</v>
      </c>
      <c r="D57">
        <f t="shared" si="11"/>
        <v>1.332927937984588</v>
      </c>
      <c r="E57">
        <f t="shared" si="12"/>
        <v>1.332927937984588</v>
      </c>
    </row>
    <row r="58" spans="1:8">
      <c r="A58">
        <v>2016</v>
      </c>
      <c r="B58">
        <v>1.2979216212042395</v>
      </c>
      <c r="C58">
        <v>1.2979216212042395</v>
      </c>
      <c r="D58">
        <f t="shared" si="11"/>
        <v>1.2982603014345098</v>
      </c>
      <c r="E58">
        <f t="shared" si="12"/>
        <v>1.2982603014345098</v>
      </c>
    </row>
    <row r="59" spans="1:8">
      <c r="A59">
        <v>2017</v>
      </c>
      <c r="B59">
        <v>1.2644566230154219</v>
      </c>
      <c r="C59">
        <v>1.2644566230154219</v>
      </c>
      <c r="D59">
        <f t="shared" si="11"/>
        <v>1.2644943227983512</v>
      </c>
      <c r="E59">
        <f t="shared" si="12"/>
        <v>1.2644943227983512</v>
      </c>
    </row>
    <row r="60" spans="1:8">
      <c r="A60">
        <v>2018</v>
      </c>
      <c r="B60">
        <v>1.2318544705373788</v>
      </c>
      <c r="C60">
        <v>1.2318544705373788</v>
      </c>
      <c r="D60">
        <f t="shared" si="11"/>
        <v>1.2316065511843111</v>
      </c>
      <c r="E60">
        <f t="shared" si="12"/>
        <v>1.2316065511843111</v>
      </c>
    </row>
    <row r="61" spans="1:8">
      <c r="A61">
        <v>2019</v>
      </c>
      <c r="B61">
        <v>1.2000929165637486</v>
      </c>
      <c r="C61">
        <v>1.2000929165637486</v>
      </c>
      <c r="D61">
        <f t="shared" si="11"/>
        <v>1.1995741456262796</v>
      </c>
      <c r="E61">
        <f t="shared" si="12"/>
        <v>1.1995741456262796</v>
      </c>
    </row>
    <row r="62" spans="1:8">
      <c r="A62">
        <v>2020</v>
      </c>
      <c r="B62">
        <v>1.1691502874996329</v>
      </c>
      <c r="C62">
        <v>1.1691502874996329</v>
      </c>
      <c r="D62">
        <f t="shared" si="11"/>
        <v>1.1683748592205028</v>
      </c>
      <c r="E62">
        <f t="shared" si="12"/>
        <v>1.1683748592205028</v>
      </c>
    </row>
    <row r="63" spans="1:8">
      <c r="A63">
        <v>2021</v>
      </c>
      <c r="B63">
        <v>1.1390054685718698</v>
      </c>
      <c r="D63">
        <f t="shared" si="11"/>
        <v>1.1333691524508047</v>
      </c>
      <c r="E63">
        <f t="shared" si="12"/>
        <v>1.1183357115166959</v>
      </c>
    </row>
    <row r="64" spans="1:8">
      <c r="A64">
        <v>2022</v>
      </c>
      <c r="B64">
        <v>1.1096378894206376</v>
      </c>
      <c r="D64">
        <f t="shared" si="11"/>
        <v>1.0994122524889351</v>
      </c>
      <c r="E64">
        <f t="shared" si="12"/>
        <v>1.0704396399696232</v>
      </c>
    </row>
    <row r="65" spans="1:5">
      <c r="A65">
        <v>2023</v>
      </c>
      <c r="B65">
        <v>1.0810275100625595</v>
      </c>
      <c r="D65">
        <f t="shared" si="11"/>
        <v>1.066472736009338</v>
      </c>
      <c r="E65">
        <f t="shared" si="12"/>
        <v>1.0245948609333937</v>
      </c>
    </row>
    <row r="66" spans="1:5">
      <c r="A66">
        <v>2024</v>
      </c>
      <c r="B66">
        <v>1.0531548072157266</v>
      </c>
      <c r="D66">
        <f t="shared" si="11"/>
        <v>1.0345201211614565</v>
      </c>
      <c r="E66">
        <f t="shared" si="12"/>
        <v>0.98071352167125558</v>
      </c>
    </row>
    <row r="67" spans="1:5">
      <c r="A67">
        <v>2025</v>
      </c>
      <c r="B67">
        <f>F6/10</f>
        <v>1.0392567887714019</v>
      </c>
      <c r="C67">
        <v>1.0093608160570153</v>
      </c>
      <c r="D67">
        <f t="shared" si="11"/>
        <v>1.0035248393621792</v>
      </c>
      <c r="E67">
        <f t="shared" si="12"/>
        <v>0.93871153200265811</v>
      </c>
    </row>
    <row r="68" spans="1:5">
      <c r="A68">
        <v>2026</v>
      </c>
      <c r="D68">
        <f t="shared" si="11"/>
        <v>0.97345820793341198</v>
      </c>
      <c r="E68">
        <f t="shared" si="12"/>
        <v>0.89850840316052771</v>
      </c>
    </row>
    <row r="69" spans="1:5">
      <c r="A69">
        <v>2027</v>
      </c>
      <c r="D69">
        <f>D27/10</f>
        <v>0.94429240355945665</v>
      </c>
      <c r="E69">
        <f t="shared" si="12"/>
        <v>0.86002709354996532</v>
      </c>
    </row>
    <row r="70" spans="1:5">
      <c r="A70">
        <v>2028</v>
      </c>
      <c r="D70">
        <f t="shared" si="11"/>
        <v>0.9160004365396347</v>
      </c>
      <c r="E70">
        <f t="shared" si="12"/>
        <v>0.82319386111278858</v>
      </c>
    </row>
    <row r="71" spans="1:5">
      <c r="A71">
        <v>2029</v>
      </c>
      <c r="D71">
        <f t="shared" si="11"/>
        <v>0.88855612581232712</v>
      </c>
      <c r="E71">
        <f t="shared" si="12"/>
        <v>0.78793812201500302</v>
      </c>
    </row>
    <row r="72" spans="1:5">
      <c r="A72">
        <v>2030</v>
      </c>
      <c r="B72">
        <f>F7/10</f>
        <v>0.92745723053535156</v>
      </c>
      <c r="C72">
        <v>0.88594253765930975</v>
      </c>
      <c r="D72">
        <f t="shared" si="11"/>
        <v>0.86193407472732098</v>
      </c>
      <c r="E72">
        <f t="shared" si="12"/>
        <v>0.7541923153864063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8"/>
  <sheetViews>
    <sheetView topLeftCell="A4" workbookViewId="0">
      <pane xSplit="1" topLeftCell="B1" activePane="topRight" state="frozen"/>
      <selection activeCell="A16" sqref="A16"/>
      <selection pane="topRight" activeCell="AI34" activeCellId="3" sqref="E34 Q34 AF34 AI34"/>
    </sheetView>
  </sheetViews>
  <sheetFormatPr defaultRowHeight="13.5"/>
  <cols>
    <col min="1" max="1" width="36.5" style="1" customWidth="1"/>
    <col min="2" max="2" width="47.25" style="1" customWidth="1"/>
    <col min="3" max="36" width="15.25" style="1" customWidth="1"/>
    <col min="37" max="256" width="9" style="1"/>
    <col min="257" max="257" width="36.5" style="1" customWidth="1"/>
    <col min="258" max="258" width="47.25" style="1" customWidth="1"/>
    <col min="259" max="292" width="15.25" style="1" customWidth="1"/>
    <col min="293" max="512" width="9" style="1"/>
    <col min="513" max="513" width="36.5" style="1" customWidth="1"/>
    <col min="514" max="514" width="47.25" style="1" customWidth="1"/>
    <col min="515" max="548" width="15.25" style="1" customWidth="1"/>
    <col min="549" max="768" width="9" style="1"/>
    <col min="769" max="769" width="36.5" style="1" customWidth="1"/>
    <col min="770" max="770" width="47.25" style="1" customWidth="1"/>
    <col min="771" max="804" width="15.25" style="1" customWidth="1"/>
    <col min="805" max="1024" width="9" style="1"/>
    <col min="1025" max="1025" width="36.5" style="1" customWidth="1"/>
    <col min="1026" max="1026" width="47.25" style="1" customWidth="1"/>
    <col min="1027" max="1060" width="15.25" style="1" customWidth="1"/>
    <col min="1061" max="1280" width="9" style="1"/>
    <col min="1281" max="1281" width="36.5" style="1" customWidth="1"/>
    <col min="1282" max="1282" width="47.25" style="1" customWidth="1"/>
    <col min="1283" max="1316" width="15.25" style="1" customWidth="1"/>
    <col min="1317" max="1536" width="9" style="1"/>
    <col min="1537" max="1537" width="36.5" style="1" customWidth="1"/>
    <col min="1538" max="1538" width="47.25" style="1" customWidth="1"/>
    <col min="1539" max="1572" width="15.25" style="1" customWidth="1"/>
    <col min="1573" max="1792" width="9" style="1"/>
    <col min="1793" max="1793" width="36.5" style="1" customWidth="1"/>
    <col min="1794" max="1794" width="47.25" style="1" customWidth="1"/>
    <col min="1795" max="1828" width="15.25" style="1" customWidth="1"/>
    <col min="1829" max="2048" width="9" style="1"/>
    <col min="2049" max="2049" width="36.5" style="1" customWidth="1"/>
    <col min="2050" max="2050" width="47.25" style="1" customWidth="1"/>
    <col min="2051" max="2084" width="15.25" style="1" customWidth="1"/>
    <col min="2085" max="2304" width="9" style="1"/>
    <col min="2305" max="2305" width="36.5" style="1" customWidth="1"/>
    <col min="2306" max="2306" width="47.25" style="1" customWidth="1"/>
    <col min="2307" max="2340" width="15.25" style="1" customWidth="1"/>
    <col min="2341" max="2560" width="9" style="1"/>
    <col min="2561" max="2561" width="36.5" style="1" customWidth="1"/>
    <col min="2562" max="2562" width="47.25" style="1" customWidth="1"/>
    <col min="2563" max="2596" width="15.25" style="1" customWidth="1"/>
    <col min="2597" max="2816" width="9" style="1"/>
    <col min="2817" max="2817" width="36.5" style="1" customWidth="1"/>
    <col min="2818" max="2818" width="47.25" style="1" customWidth="1"/>
    <col min="2819" max="2852" width="15.25" style="1" customWidth="1"/>
    <col min="2853" max="3072" width="9" style="1"/>
    <col min="3073" max="3073" width="36.5" style="1" customWidth="1"/>
    <col min="3074" max="3074" width="47.25" style="1" customWidth="1"/>
    <col min="3075" max="3108" width="15.25" style="1" customWidth="1"/>
    <col min="3109" max="3328" width="9" style="1"/>
    <col min="3329" max="3329" width="36.5" style="1" customWidth="1"/>
    <col min="3330" max="3330" width="47.25" style="1" customWidth="1"/>
    <col min="3331" max="3364" width="15.25" style="1" customWidth="1"/>
    <col min="3365" max="3584" width="9" style="1"/>
    <col min="3585" max="3585" width="36.5" style="1" customWidth="1"/>
    <col min="3586" max="3586" width="47.25" style="1" customWidth="1"/>
    <col min="3587" max="3620" width="15.25" style="1" customWidth="1"/>
    <col min="3621" max="3840" width="9" style="1"/>
    <col min="3841" max="3841" width="36.5" style="1" customWidth="1"/>
    <col min="3842" max="3842" width="47.25" style="1" customWidth="1"/>
    <col min="3843" max="3876" width="15.25" style="1" customWidth="1"/>
    <col min="3877" max="4096" width="9" style="1"/>
    <col min="4097" max="4097" width="36.5" style="1" customWidth="1"/>
    <col min="4098" max="4098" width="47.25" style="1" customWidth="1"/>
    <col min="4099" max="4132" width="15.25" style="1" customWidth="1"/>
    <col min="4133" max="4352" width="9" style="1"/>
    <col min="4353" max="4353" width="36.5" style="1" customWidth="1"/>
    <col min="4354" max="4354" width="47.25" style="1" customWidth="1"/>
    <col min="4355" max="4388" width="15.25" style="1" customWidth="1"/>
    <col min="4389" max="4608" width="9" style="1"/>
    <col min="4609" max="4609" width="36.5" style="1" customWidth="1"/>
    <col min="4610" max="4610" width="47.25" style="1" customWidth="1"/>
    <col min="4611" max="4644" width="15.25" style="1" customWidth="1"/>
    <col min="4645" max="4864" width="9" style="1"/>
    <col min="4865" max="4865" width="36.5" style="1" customWidth="1"/>
    <col min="4866" max="4866" width="47.25" style="1" customWidth="1"/>
    <col min="4867" max="4900" width="15.25" style="1" customWidth="1"/>
    <col min="4901" max="5120" width="9" style="1"/>
    <col min="5121" max="5121" width="36.5" style="1" customWidth="1"/>
    <col min="5122" max="5122" width="47.25" style="1" customWidth="1"/>
    <col min="5123" max="5156" width="15.25" style="1" customWidth="1"/>
    <col min="5157" max="5376" width="9" style="1"/>
    <col min="5377" max="5377" width="36.5" style="1" customWidth="1"/>
    <col min="5378" max="5378" width="47.25" style="1" customWidth="1"/>
    <col min="5379" max="5412" width="15.25" style="1" customWidth="1"/>
    <col min="5413" max="5632" width="9" style="1"/>
    <col min="5633" max="5633" width="36.5" style="1" customWidth="1"/>
    <col min="5634" max="5634" width="47.25" style="1" customWidth="1"/>
    <col min="5635" max="5668" width="15.25" style="1" customWidth="1"/>
    <col min="5669" max="5888" width="9" style="1"/>
    <col min="5889" max="5889" width="36.5" style="1" customWidth="1"/>
    <col min="5890" max="5890" width="47.25" style="1" customWidth="1"/>
    <col min="5891" max="5924" width="15.25" style="1" customWidth="1"/>
    <col min="5925" max="6144" width="9" style="1"/>
    <col min="6145" max="6145" width="36.5" style="1" customWidth="1"/>
    <col min="6146" max="6146" width="47.25" style="1" customWidth="1"/>
    <col min="6147" max="6180" width="15.25" style="1" customWidth="1"/>
    <col min="6181" max="6400" width="9" style="1"/>
    <col min="6401" max="6401" width="36.5" style="1" customWidth="1"/>
    <col min="6402" max="6402" width="47.25" style="1" customWidth="1"/>
    <col min="6403" max="6436" width="15.25" style="1" customWidth="1"/>
    <col min="6437" max="6656" width="9" style="1"/>
    <col min="6657" max="6657" width="36.5" style="1" customWidth="1"/>
    <col min="6658" max="6658" width="47.25" style="1" customWidth="1"/>
    <col min="6659" max="6692" width="15.25" style="1" customWidth="1"/>
    <col min="6693" max="6912" width="9" style="1"/>
    <col min="6913" max="6913" width="36.5" style="1" customWidth="1"/>
    <col min="6914" max="6914" width="47.25" style="1" customWidth="1"/>
    <col min="6915" max="6948" width="15.25" style="1" customWidth="1"/>
    <col min="6949" max="7168" width="9" style="1"/>
    <col min="7169" max="7169" width="36.5" style="1" customWidth="1"/>
    <col min="7170" max="7170" width="47.25" style="1" customWidth="1"/>
    <col min="7171" max="7204" width="15.25" style="1" customWidth="1"/>
    <col min="7205" max="7424" width="9" style="1"/>
    <col min="7425" max="7425" width="36.5" style="1" customWidth="1"/>
    <col min="7426" max="7426" width="47.25" style="1" customWidth="1"/>
    <col min="7427" max="7460" width="15.25" style="1" customWidth="1"/>
    <col min="7461" max="7680" width="9" style="1"/>
    <col min="7681" max="7681" width="36.5" style="1" customWidth="1"/>
    <col min="7682" max="7682" width="47.25" style="1" customWidth="1"/>
    <col min="7683" max="7716" width="15.25" style="1" customWidth="1"/>
    <col min="7717" max="7936" width="9" style="1"/>
    <col min="7937" max="7937" width="36.5" style="1" customWidth="1"/>
    <col min="7938" max="7938" width="47.25" style="1" customWidth="1"/>
    <col min="7939" max="7972" width="15.25" style="1" customWidth="1"/>
    <col min="7973" max="8192" width="9" style="1"/>
    <col min="8193" max="8193" width="36.5" style="1" customWidth="1"/>
    <col min="8194" max="8194" width="47.25" style="1" customWidth="1"/>
    <col min="8195" max="8228" width="15.25" style="1" customWidth="1"/>
    <col min="8229" max="8448" width="9" style="1"/>
    <col min="8449" max="8449" width="36.5" style="1" customWidth="1"/>
    <col min="8450" max="8450" width="47.25" style="1" customWidth="1"/>
    <col min="8451" max="8484" width="15.25" style="1" customWidth="1"/>
    <col min="8485" max="8704" width="9" style="1"/>
    <col min="8705" max="8705" width="36.5" style="1" customWidth="1"/>
    <col min="8706" max="8706" width="47.25" style="1" customWidth="1"/>
    <col min="8707" max="8740" width="15.25" style="1" customWidth="1"/>
    <col min="8741" max="8960" width="9" style="1"/>
    <col min="8961" max="8961" width="36.5" style="1" customWidth="1"/>
    <col min="8962" max="8962" width="47.25" style="1" customWidth="1"/>
    <col min="8963" max="8996" width="15.25" style="1" customWidth="1"/>
    <col min="8997" max="9216" width="9" style="1"/>
    <col min="9217" max="9217" width="36.5" style="1" customWidth="1"/>
    <col min="9218" max="9218" width="47.25" style="1" customWidth="1"/>
    <col min="9219" max="9252" width="15.25" style="1" customWidth="1"/>
    <col min="9253" max="9472" width="9" style="1"/>
    <col min="9473" max="9473" width="36.5" style="1" customWidth="1"/>
    <col min="9474" max="9474" width="47.25" style="1" customWidth="1"/>
    <col min="9475" max="9508" width="15.25" style="1" customWidth="1"/>
    <col min="9509" max="9728" width="9" style="1"/>
    <col min="9729" max="9729" width="36.5" style="1" customWidth="1"/>
    <col min="9730" max="9730" width="47.25" style="1" customWidth="1"/>
    <col min="9731" max="9764" width="15.25" style="1" customWidth="1"/>
    <col min="9765" max="9984" width="9" style="1"/>
    <col min="9985" max="9985" width="36.5" style="1" customWidth="1"/>
    <col min="9986" max="9986" width="47.25" style="1" customWidth="1"/>
    <col min="9987" max="10020" width="15.25" style="1" customWidth="1"/>
    <col min="10021" max="10240" width="9" style="1"/>
    <col min="10241" max="10241" width="36.5" style="1" customWidth="1"/>
    <col min="10242" max="10242" width="47.25" style="1" customWidth="1"/>
    <col min="10243" max="10276" width="15.25" style="1" customWidth="1"/>
    <col min="10277" max="10496" width="9" style="1"/>
    <col min="10497" max="10497" width="36.5" style="1" customWidth="1"/>
    <col min="10498" max="10498" width="47.25" style="1" customWidth="1"/>
    <col min="10499" max="10532" width="15.25" style="1" customWidth="1"/>
    <col min="10533" max="10752" width="9" style="1"/>
    <col min="10753" max="10753" width="36.5" style="1" customWidth="1"/>
    <col min="10754" max="10754" width="47.25" style="1" customWidth="1"/>
    <col min="10755" max="10788" width="15.25" style="1" customWidth="1"/>
    <col min="10789" max="11008" width="9" style="1"/>
    <col min="11009" max="11009" width="36.5" style="1" customWidth="1"/>
    <col min="11010" max="11010" width="47.25" style="1" customWidth="1"/>
    <col min="11011" max="11044" width="15.25" style="1" customWidth="1"/>
    <col min="11045" max="11264" width="9" style="1"/>
    <col min="11265" max="11265" width="36.5" style="1" customWidth="1"/>
    <col min="11266" max="11266" width="47.25" style="1" customWidth="1"/>
    <col min="11267" max="11300" width="15.25" style="1" customWidth="1"/>
    <col min="11301" max="11520" width="9" style="1"/>
    <col min="11521" max="11521" width="36.5" style="1" customWidth="1"/>
    <col min="11522" max="11522" width="47.25" style="1" customWidth="1"/>
    <col min="11523" max="11556" width="15.25" style="1" customWidth="1"/>
    <col min="11557" max="11776" width="9" style="1"/>
    <col min="11777" max="11777" width="36.5" style="1" customWidth="1"/>
    <col min="11778" max="11778" width="47.25" style="1" customWidth="1"/>
    <col min="11779" max="11812" width="15.25" style="1" customWidth="1"/>
    <col min="11813" max="12032" width="9" style="1"/>
    <col min="12033" max="12033" width="36.5" style="1" customWidth="1"/>
    <col min="12034" max="12034" width="47.25" style="1" customWidth="1"/>
    <col min="12035" max="12068" width="15.25" style="1" customWidth="1"/>
    <col min="12069" max="12288" width="9" style="1"/>
    <col min="12289" max="12289" width="36.5" style="1" customWidth="1"/>
    <col min="12290" max="12290" width="47.25" style="1" customWidth="1"/>
    <col min="12291" max="12324" width="15.25" style="1" customWidth="1"/>
    <col min="12325" max="12544" width="9" style="1"/>
    <col min="12545" max="12545" width="36.5" style="1" customWidth="1"/>
    <col min="12546" max="12546" width="47.25" style="1" customWidth="1"/>
    <col min="12547" max="12580" width="15.25" style="1" customWidth="1"/>
    <col min="12581" max="12800" width="9" style="1"/>
    <col min="12801" max="12801" width="36.5" style="1" customWidth="1"/>
    <col min="12802" max="12802" width="47.25" style="1" customWidth="1"/>
    <col min="12803" max="12836" width="15.25" style="1" customWidth="1"/>
    <col min="12837" max="13056" width="9" style="1"/>
    <col min="13057" max="13057" width="36.5" style="1" customWidth="1"/>
    <col min="13058" max="13058" width="47.25" style="1" customWidth="1"/>
    <col min="13059" max="13092" width="15.25" style="1" customWidth="1"/>
    <col min="13093" max="13312" width="9" style="1"/>
    <col min="13313" max="13313" width="36.5" style="1" customWidth="1"/>
    <col min="13314" max="13314" width="47.25" style="1" customWidth="1"/>
    <col min="13315" max="13348" width="15.25" style="1" customWidth="1"/>
    <col min="13349" max="13568" width="9" style="1"/>
    <col min="13569" max="13569" width="36.5" style="1" customWidth="1"/>
    <col min="13570" max="13570" width="47.25" style="1" customWidth="1"/>
    <col min="13571" max="13604" width="15.25" style="1" customWidth="1"/>
    <col min="13605" max="13824" width="9" style="1"/>
    <col min="13825" max="13825" width="36.5" style="1" customWidth="1"/>
    <col min="13826" max="13826" width="47.25" style="1" customWidth="1"/>
    <col min="13827" max="13860" width="15.25" style="1" customWidth="1"/>
    <col min="13861" max="14080" width="9" style="1"/>
    <col min="14081" max="14081" width="36.5" style="1" customWidth="1"/>
    <col min="14082" max="14082" width="47.25" style="1" customWidth="1"/>
    <col min="14083" max="14116" width="15.25" style="1" customWidth="1"/>
    <col min="14117" max="14336" width="9" style="1"/>
    <col min="14337" max="14337" width="36.5" style="1" customWidth="1"/>
    <col min="14338" max="14338" width="47.25" style="1" customWidth="1"/>
    <col min="14339" max="14372" width="15.25" style="1" customWidth="1"/>
    <col min="14373" max="14592" width="9" style="1"/>
    <col min="14593" max="14593" width="36.5" style="1" customWidth="1"/>
    <col min="14594" max="14594" width="47.25" style="1" customWidth="1"/>
    <col min="14595" max="14628" width="15.25" style="1" customWidth="1"/>
    <col min="14629" max="14848" width="9" style="1"/>
    <col min="14849" max="14849" width="36.5" style="1" customWidth="1"/>
    <col min="14850" max="14850" width="47.25" style="1" customWidth="1"/>
    <col min="14851" max="14884" width="15.25" style="1" customWidth="1"/>
    <col min="14885" max="15104" width="9" style="1"/>
    <col min="15105" max="15105" width="36.5" style="1" customWidth="1"/>
    <col min="15106" max="15106" width="47.25" style="1" customWidth="1"/>
    <col min="15107" max="15140" width="15.25" style="1" customWidth="1"/>
    <col min="15141" max="15360" width="9" style="1"/>
    <col min="15361" max="15361" width="36.5" style="1" customWidth="1"/>
    <col min="15362" max="15362" width="47.25" style="1" customWidth="1"/>
    <col min="15363" max="15396" width="15.25" style="1" customWidth="1"/>
    <col min="15397" max="15616" width="9" style="1"/>
    <col min="15617" max="15617" width="36.5" style="1" customWidth="1"/>
    <col min="15618" max="15618" width="47.25" style="1" customWidth="1"/>
    <col min="15619" max="15652" width="15.25" style="1" customWidth="1"/>
    <col min="15653" max="15872" width="9" style="1"/>
    <col min="15873" max="15873" width="36.5" style="1" customWidth="1"/>
    <col min="15874" max="15874" width="47.25" style="1" customWidth="1"/>
    <col min="15875" max="15908" width="15.25" style="1" customWidth="1"/>
    <col min="15909" max="16128" width="9" style="1"/>
    <col min="16129" max="16129" width="36.5" style="1" customWidth="1"/>
    <col min="16130" max="16130" width="47.25" style="1" customWidth="1"/>
    <col min="16131" max="16164" width="15.25" style="1" customWidth="1"/>
    <col min="16165" max="16384" width="9" style="1"/>
  </cols>
  <sheetData>
    <row r="1" spans="1:36">
      <c r="A1" s="202" t="s">
        <v>230</v>
      </c>
      <c r="B1" s="202"/>
      <c r="C1" s="202"/>
      <c r="D1" s="202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</row>
    <row r="2" spans="1:36">
      <c r="A2" s="204" t="s">
        <v>231</v>
      </c>
      <c r="B2" s="204"/>
      <c r="C2" s="204"/>
      <c r="D2" s="204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  <c r="AE2" s="205"/>
      <c r="AF2" s="205"/>
      <c r="AG2" s="205"/>
      <c r="AH2" s="205"/>
      <c r="AI2" s="205"/>
      <c r="AJ2" s="205"/>
    </row>
    <row r="3" spans="1:36">
      <c r="A3" s="64"/>
      <c r="B3" s="65"/>
      <c r="C3" s="64"/>
      <c r="D3" s="66"/>
      <c r="E3" s="66"/>
      <c r="F3" s="67"/>
      <c r="G3" s="66"/>
      <c r="H3" s="64"/>
      <c r="I3" s="66"/>
      <c r="J3" s="66"/>
      <c r="K3" s="66"/>
      <c r="L3" s="66"/>
      <c r="M3" s="68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</row>
    <row r="4" spans="1:36" ht="14.25" thickBot="1">
      <c r="A4" s="70" t="s">
        <v>232</v>
      </c>
      <c r="B4" s="71"/>
      <c r="C4" s="72"/>
      <c r="D4" s="73"/>
      <c r="E4" s="74"/>
      <c r="F4" s="74"/>
      <c r="G4" s="73"/>
      <c r="H4" s="72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206" t="s">
        <v>233</v>
      </c>
      <c r="AJ4" s="207"/>
    </row>
    <row r="5" spans="1:36">
      <c r="A5" s="75"/>
      <c r="B5" s="76"/>
      <c r="C5" s="208" t="s">
        <v>234</v>
      </c>
      <c r="D5" s="209"/>
      <c r="E5" s="189" t="s">
        <v>235</v>
      </c>
      <c r="F5" s="191" t="s">
        <v>236</v>
      </c>
      <c r="G5" s="191" t="s">
        <v>237</v>
      </c>
      <c r="H5" s="191" t="s">
        <v>238</v>
      </c>
      <c r="I5" s="210" t="s">
        <v>239</v>
      </c>
      <c r="J5" s="191" t="s">
        <v>240</v>
      </c>
      <c r="K5" s="191" t="s">
        <v>241</v>
      </c>
      <c r="L5" s="191" t="s">
        <v>242</v>
      </c>
      <c r="M5" s="189" t="s">
        <v>243</v>
      </c>
      <c r="N5" s="191" t="s">
        <v>244</v>
      </c>
      <c r="O5" s="191" t="s">
        <v>245</v>
      </c>
      <c r="P5" s="191" t="s">
        <v>246</v>
      </c>
      <c r="Q5" s="191" t="s">
        <v>247</v>
      </c>
      <c r="R5" s="191" t="s">
        <v>248</v>
      </c>
      <c r="S5" s="191" t="s">
        <v>249</v>
      </c>
      <c r="T5" s="191" t="s">
        <v>250</v>
      </c>
      <c r="U5" s="191" t="s">
        <v>251</v>
      </c>
      <c r="V5" s="191" t="s">
        <v>252</v>
      </c>
      <c r="W5" s="191" t="s">
        <v>253</v>
      </c>
      <c r="X5" s="191" t="s">
        <v>254</v>
      </c>
      <c r="Y5" s="189" t="s">
        <v>255</v>
      </c>
      <c r="Z5" s="191" t="s">
        <v>256</v>
      </c>
      <c r="AA5" s="191" t="s">
        <v>257</v>
      </c>
      <c r="AB5" s="191" t="s">
        <v>258</v>
      </c>
      <c r="AC5" s="191" t="s">
        <v>259</v>
      </c>
      <c r="AD5" s="191" t="s">
        <v>260</v>
      </c>
      <c r="AE5" s="191" t="s">
        <v>261</v>
      </c>
      <c r="AF5" s="191" t="s">
        <v>262</v>
      </c>
      <c r="AG5" s="191" t="s">
        <v>263</v>
      </c>
      <c r="AH5" s="191" t="s">
        <v>264</v>
      </c>
      <c r="AI5" s="191" t="s">
        <v>265</v>
      </c>
      <c r="AJ5" s="200" t="s">
        <v>266</v>
      </c>
    </row>
    <row r="6" spans="1:36">
      <c r="A6" s="77"/>
      <c r="B6" s="78"/>
      <c r="C6" s="79" t="s">
        <v>267</v>
      </c>
      <c r="D6" s="79" t="s">
        <v>268</v>
      </c>
      <c r="E6" s="190"/>
      <c r="F6" s="192"/>
      <c r="G6" s="192"/>
      <c r="H6" s="192"/>
      <c r="I6" s="211"/>
      <c r="J6" s="192"/>
      <c r="K6" s="192"/>
      <c r="L6" s="192"/>
      <c r="M6" s="190"/>
      <c r="N6" s="193"/>
      <c r="O6" s="192"/>
      <c r="P6" s="192"/>
      <c r="Q6" s="192"/>
      <c r="R6" s="192"/>
      <c r="S6" s="193"/>
      <c r="T6" s="192"/>
      <c r="U6" s="193"/>
      <c r="V6" s="192"/>
      <c r="W6" s="192"/>
      <c r="X6" s="192"/>
      <c r="Y6" s="190"/>
      <c r="Z6" s="193"/>
      <c r="AA6" s="192"/>
      <c r="AB6" s="192"/>
      <c r="AC6" s="192"/>
      <c r="AD6" s="192"/>
      <c r="AE6" s="193"/>
      <c r="AF6" s="192"/>
      <c r="AG6" s="193"/>
      <c r="AH6" s="192"/>
      <c r="AI6" s="192"/>
      <c r="AJ6" s="201"/>
    </row>
    <row r="7" spans="1:36">
      <c r="A7" s="80" t="s">
        <v>269</v>
      </c>
      <c r="B7" s="81" t="s">
        <v>270</v>
      </c>
      <c r="C7" s="82" t="s">
        <v>271</v>
      </c>
      <c r="D7" s="83" t="s">
        <v>271</v>
      </c>
      <c r="E7" s="83"/>
      <c r="F7" s="83"/>
      <c r="G7" s="83"/>
      <c r="H7" s="84" t="s">
        <v>272</v>
      </c>
      <c r="I7" s="83"/>
      <c r="J7" s="83"/>
      <c r="K7" s="83"/>
      <c r="L7" s="83"/>
      <c r="M7" s="82"/>
      <c r="N7" s="85"/>
      <c r="O7" s="198" t="s">
        <v>273</v>
      </c>
      <c r="P7" s="84" t="s">
        <v>272</v>
      </c>
      <c r="Q7" s="84" t="s">
        <v>274</v>
      </c>
      <c r="R7" s="198" t="s">
        <v>275</v>
      </c>
      <c r="S7" s="198" t="s">
        <v>276</v>
      </c>
      <c r="T7" s="198" t="s">
        <v>277</v>
      </c>
      <c r="U7" s="198" t="s">
        <v>278</v>
      </c>
      <c r="V7" s="198" t="s">
        <v>279</v>
      </c>
      <c r="W7" s="198" t="s">
        <v>280</v>
      </c>
      <c r="X7" s="198" t="s">
        <v>281</v>
      </c>
      <c r="Y7" s="82"/>
      <c r="Z7" s="194" t="s">
        <v>282</v>
      </c>
      <c r="AA7" s="86"/>
      <c r="AB7" s="83"/>
      <c r="AC7" s="196" t="s">
        <v>283</v>
      </c>
      <c r="AD7" s="86"/>
      <c r="AE7" s="87" t="s">
        <v>272</v>
      </c>
      <c r="AF7" s="198" t="s">
        <v>284</v>
      </c>
      <c r="AG7" s="198" t="s">
        <v>285</v>
      </c>
      <c r="AH7" s="198" t="s">
        <v>286</v>
      </c>
      <c r="AI7" s="198" t="s">
        <v>287</v>
      </c>
      <c r="AJ7" s="88"/>
    </row>
    <row r="8" spans="1:36">
      <c r="A8" s="80"/>
      <c r="B8" s="78"/>
      <c r="C8" s="89" t="s">
        <v>288</v>
      </c>
      <c r="D8" s="89" t="s">
        <v>289</v>
      </c>
      <c r="E8" s="84" t="s">
        <v>290</v>
      </c>
      <c r="F8" s="87" t="s">
        <v>291</v>
      </c>
      <c r="G8" s="90" t="s">
        <v>292</v>
      </c>
      <c r="H8" s="87" t="s">
        <v>293</v>
      </c>
      <c r="I8" s="84" t="s">
        <v>294</v>
      </c>
      <c r="J8" s="84" t="s">
        <v>295</v>
      </c>
      <c r="K8" s="87" t="s">
        <v>296</v>
      </c>
      <c r="L8" s="87" t="s">
        <v>297</v>
      </c>
      <c r="M8" s="87" t="s">
        <v>298</v>
      </c>
      <c r="N8" s="90" t="s">
        <v>299</v>
      </c>
      <c r="O8" s="192"/>
      <c r="P8" s="84" t="s">
        <v>300</v>
      </c>
      <c r="Q8" s="89" t="s">
        <v>301</v>
      </c>
      <c r="R8" s="192"/>
      <c r="S8" s="192"/>
      <c r="T8" s="193"/>
      <c r="U8" s="192"/>
      <c r="V8" s="192"/>
      <c r="W8" s="192"/>
      <c r="X8" s="192"/>
      <c r="Y8" s="84" t="s">
        <v>274</v>
      </c>
      <c r="Z8" s="193"/>
      <c r="AA8" s="87" t="s">
        <v>302</v>
      </c>
      <c r="AB8" s="84" t="s">
        <v>274</v>
      </c>
      <c r="AC8" s="190"/>
      <c r="AD8" s="87" t="s">
        <v>303</v>
      </c>
      <c r="AE8" s="87" t="s">
        <v>274</v>
      </c>
      <c r="AF8" s="193"/>
      <c r="AG8" s="192"/>
      <c r="AH8" s="192"/>
      <c r="AI8" s="192"/>
      <c r="AJ8" s="65" t="s">
        <v>272</v>
      </c>
    </row>
    <row r="9" spans="1:36">
      <c r="A9" s="91"/>
      <c r="B9" s="92"/>
      <c r="C9" s="93" t="s">
        <v>304</v>
      </c>
      <c r="D9" s="93" t="s">
        <v>304</v>
      </c>
      <c r="E9" s="94"/>
      <c r="F9" s="94"/>
      <c r="G9" s="93" t="s">
        <v>1</v>
      </c>
      <c r="H9" s="93" t="s">
        <v>1</v>
      </c>
      <c r="I9" s="94"/>
      <c r="J9" s="94"/>
      <c r="K9" s="94"/>
      <c r="L9" s="93" t="s">
        <v>305</v>
      </c>
      <c r="M9" s="93" t="s">
        <v>306</v>
      </c>
      <c r="N9" s="95" t="s">
        <v>306</v>
      </c>
      <c r="O9" s="199"/>
      <c r="P9" s="96" t="s">
        <v>307</v>
      </c>
      <c r="Q9" s="95" t="s">
        <v>308</v>
      </c>
      <c r="R9" s="199"/>
      <c r="S9" s="199"/>
      <c r="T9" s="195"/>
      <c r="U9" s="199"/>
      <c r="V9" s="199"/>
      <c r="W9" s="199"/>
      <c r="X9" s="199"/>
      <c r="Y9" s="93" t="s">
        <v>309</v>
      </c>
      <c r="Z9" s="195"/>
      <c r="AA9" s="95" t="s">
        <v>310</v>
      </c>
      <c r="AB9" s="96" t="s">
        <v>311</v>
      </c>
      <c r="AC9" s="197"/>
      <c r="AD9" s="95" t="s">
        <v>306</v>
      </c>
      <c r="AE9" s="95" t="s">
        <v>301</v>
      </c>
      <c r="AF9" s="195"/>
      <c r="AG9" s="199"/>
      <c r="AH9" s="199"/>
      <c r="AI9" s="199"/>
      <c r="AJ9" s="97" t="s">
        <v>312</v>
      </c>
    </row>
    <row r="10" spans="1:36">
      <c r="A10" s="98"/>
      <c r="B10" s="99"/>
      <c r="C10" s="100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2"/>
      <c r="V10" s="101"/>
      <c r="W10" s="103"/>
      <c r="X10" s="101"/>
      <c r="Y10" s="102"/>
      <c r="Z10" s="101"/>
      <c r="AA10" s="101"/>
      <c r="AB10" s="101"/>
      <c r="AC10" s="101"/>
      <c r="AD10" s="101"/>
      <c r="AE10" s="101"/>
      <c r="AF10" s="101"/>
      <c r="AG10" s="102"/>
      <c r="AH10" s="101"/>
      <c r="AI10" s="101"/>
      <c r="AJ10" s="102"/>
    </row>
    <row r="11" spans="1:36">
      <c r="A11" s="104" t="s">
        <v>313</v>
      </c>
      <c r="B11" s="105" t="s">
        <v>314</v>
      </c>
      <c r="C11" s="106">
        <v>332703.37441876269</v>
      </c>
      <c r="D11" s="107">
        <v>315747.30396573542</v>
      </c>
      <c r="E11" s="123">
        <v>224756.83730489542</v>
      </c>
      <c r="F11" s="107">
        <v>226554.94175289542</v>
      </c>
      <c r="G11" s="107">
        <v>-844.69500000000005</v>
      </c>
      <c r="H11" s="107">
        <v>-948.0175119999999</v>
      </c>
      <c r="I11" s="107">
        <v>-5.3919359999999994</v>
      </c>
      <c r="J11" s="107"/>
      <c r="K11" s="107">
        <v>-1894.948836</v>
      </c>
      <c r="L11" s="107"/>
      <c r="M11" s="107">
        <v>2919.9985958399998</v>
      </c>
      <c r="N11" s="107">
        <v>694.40404000000001</v>
      </c>
      <c r="O11" s="107"/>
      <c r="P11" s="107"/>
      <c r="Q11" s="123">
        <v>63233.540218000016</v>
      </c>
      <c r="R11" s="107">
        <v>61527.844818000005</v>
      </c>
      <c r="S11" s="107">
        <v>-656.49453800000003</v>
      </c>
      <c r="T11" s="107">
        <v>-230.67137799999983</v>
      </c>
      <c r="U11" s="107">
        <v>-324.23389200000003</v>
      </c>
      <c r="V11" s="107">
        <v>1826.4222419999996</v>
      </c>
      <c r="W11" s="107">
        <v>5.5499999999999545</v>
      </c>
      <c r="X11" s="107">
        <v>32.458185</v>
      </c>
      <c r="Y11" s="107">
        <v>-69.741280000000003</v>
      </c>
      <c r="Z11" s="107">
        <v>-0.24942400000000209</v>
      </c>
      <c r="AA11" s="107">
        <v>514.43700000000001</v>
      </c>
      <c r="AB11" s="107">
        <v>465.84299999999996</v>
      </c>
      <c r="AC11" s="107">
        <v>401.06048500000003</v>
      </c>
      <c r="AD11" s="107"/>
      <c r="AE11" s="107">
        <v>-258.685</v>
      </c>
      <c r="AF11" s="123">
        <v>12554.934000000001</v>
      </c>
      <c r="AG11" s="123">
        <v>1641.7519600000001</v>
      </c>
      <c r="AH11" s="107">
        <v>970.67798299999981</v>
      </c>
      <c r="AI11" s="107">
        <v>10590.514220000001</v>
      </c>
      <c r="AJ11" s="107">
        <v>558</v>
      </c>
    </row>
    <row r="12" spans="1:36">
      <c r="A12" s="104" t="s">
        <v>315</v>
      </c>
      <c r="B12" s="105" t="s">
        <v>316</v>
      </c>
      <c r="C12" s="108">
        <v>296915.71927250136</v>
      </c>
      <c r="D12" s="109">
        <v>279693.73313000001</v>
      </c>
      <c r="E12" s="109">
        <v>227319.76781000002</v>
      </c>
      <c r="F12" s="109">
        <v>227319.76781000002</v>
      </c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>
        <v>29002.580040000004</v>
      </c>
      <c r="R12" s="109">
        <v>29002.580040000004</v>
      </c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>
        <v>12614.784000000001</v>
      </c>
      <c r="AG12" s="109"/>
      <c r="AH12" s="109"/>
      <c r="AI12" s="109">
        <v>10756.601280000001</v>
      </c>
      <c r="AJ12" s="109"/>
    </row>
    <row r="13" spans="1:36">
      <c r="A13" s="104" t="s">
        <v>317</v>
      </c>
      <c r="B13" s="105" t="s">
        <v>318</v>
      </c>
      <c r="C13" s="108">
        <v>23085.710344323143</v>
      </c>
      <c r="D13" s="109">
        <v>8875.4938800000018</v>
      </c>
      <c r="E13" s="110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>
        <v>8875.4938800000018</v>
      </c>
      <c r="AJ13" s="109"/>
    </row>
    <row r="14" spans="1:36">
      <c r="A14" s="104" t="s">
        <v>319</v>
      </c>
      <c r="B14" s="105" t="s">
        <v>320</v>
      </c>
      <c r="C14" s="108">
        <v>2361.7258495740539</v>
      </c>
      <c r="D14" s="109">
        <v>907.98519999999996</v>
      </c>
      <c r="E14" s="110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>
        <v>907.98519999999996</v>
      </c>
      <c r="AJ14" s="109"/>
    </row>
    <row r="15" spans="1:36">
      <c r="A15" s="104" t="s">
        <v>321</v>
      </c>
      <c r="B15" s="105" t="s">
        <v>322</v>
      </c>
      <c r="C15" s="108">
        <v>1426.4338232227049</v>
      </c>
      <c r="D15" s="109">
        <v>548.40438000000006</v>
      </c>
      <c r="E15" s="110"/>
      <c r="F15" s="109"/>
      <c r="G15" s="110"/>
      <c r="H15" s="110"/>
      <c r="I15" s="110"/>
      <c r="J15" s="110"/>
      <c r="K15" s="110"/>
      <c r="L15" s="109"/>
      <c r="M15" s="109"/>
      <c r="N15" s="110"/>
      <c r="O15" s="110"/>
      <c r="P15" s="109"/>
      <c r="Q15" s="109"/>
      <c r="R15" s="110"/>
      <c r="S15" s="110"/>
      <c r="T15" s="110"/>
      <c r="U15" s="109"/>
      <c r="V15" s="109"/>
      <c r="W15" s="110"/>
      <c r="X15" s="110"/>
      <c r="Y15" s="109"/>
      <c r="Z15" s="110"/>
      <c r="AA15" s="110"/>
      <c r="AB15" s="109"/>
      <c r="AC15" s="109"/>
      <c r="AD15" s="110"/>
      <c r="AE15" s="110"/>
      <c r="AF15" s="110"/>
      <c r="AG15" s="109"/>
      <c r="AH15" s="109"/>
      <c r="AI15" s="109">
        <v>548.40438000000006</v>
      </c>
      <c r="AJ15" s="109"/>
    </row>
    <row r="16" spans="1:36">
      <c r="A16" s="104" t="s">
        <v>323</v>
      </c>
      <c r="B16" s="105" t="s">
        <v>324</v>
      </c>
      <c r="C16" s="108">
        <v>5143.0806188399993</v>
      </c>
      <c r="D16" s="109">
        <v>5143.0806188399993</v>
      </c>
      <c r="E16" s="109"/>
      <c r="F16" s="109"/>
      <c r="G16" s="109"/>
      <c r="H16" s="109"/>
      <c r="I16" s="109"/>
      <c r="J16" s="109"/>
      <c r="K16" s="109"/>
      <c r="L16" s="109"/>
      <c r="M16" s="109">
        <v>2919.9985958399998</v>
      </c>
      <c r="N16" s="109">
        <v>694.40404000000001</v>
      </c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>
        <v>970.67798299999981</v>
      </c>
      <c r="AI16" s="109"/>
      <c r="AJ16" s="109">
        <v>558</v>
      </c>
    </row>
    <row r="17" spans="1:36">
      <c r="A17" s="104" t="s">
        <v>325</v>
      </c>
      <c r="B17" s="105" t="s">
        <v>326</v>
      </c>
      <c r="C17" s="108">
        <v>54863.585774928644</v>
      </c>
      <c r="D17" s="109">
        <v>54754.476518000003</v>
      </c>
      <c r="E17" s="109">
        <v>11649.154743999999</v>
      </c>
      <c r="F17" s="109">
        <v>11647.321</v>
      </c>
      <c r="G17" s="109"/>
      <c r="H17" s="109"/>
      <c r="I17" s="109">
        <v>1.8337439999999998</v>
      </c>
      <c r="J17" s="109"/>
      <c r="K17" s="109">
        <v>10.63683</v>
      </c>
      <c r="L17" s="110"/>
      <c r="M17" s="109"/>
      <c r="N17" s="110"/>
      <c r="O17" s="110"/>
      <c r="P17" s="109"/>
      <c r="Q17" s="109">
        <v>40908.644934000004</v>
      </c>
      <c r="R17" s="109">
        <v>33955.221948000006</v>
      </c>
      <c r="S17" s="109">
        <v>1.4714E-2</v>
      </c>
      <c r="T17" s="109">
        <v>716.57180000000005</v>
      </c>
      <c r="U17" s="109">
        <v>262.27800000000002</v>
      </c>
      <c r="V17" s="109">
        <v>3284.3514</v>
      </c>
      <c r="W17" s="110">
        <v>436.05</v>
      </c>
      <c r="X17" s="109">
        <v>48.369059999999998</v>
      </c>
      <c r="Y17" s="109">
        <v>1.2283200000000001</v>
      </c>
      <c r="Z17" s="109">
        <v>4.929792</v>
      </c>
      <c r="AA17" s="109">
        <v>534.08699999999999</v>
      </c>
      <c r="AB17" s="109">
        <v>812.553</v>
      </c>
      <c r="AC17" s="109">
        <v>560.5761</v>
      </c>
      <c r="AD17" s="109"/>
      <c r="AE17" s="109">
        <v>292.41380000000004</v>
      </c>
      <c r="AF17" s="110">
        <v>476.14</v>
      </c>
      <c r="AG17" s="109">
        <v>1641.7519600000001</v>
      </c>
      <c r="AH17" s="109"/>
      <c r="AI17" s="109">
        <v>68.148050000000012</v>
      </c>
      <c r="AJ17" s="110"/>
    </row>
    <row r="18" spans="1:36">
      <c r="A18" s="104" t="s">
        <v>327</v>
      </c>
      <c r="B18" s="105" t="s">
        <v>328</v>
      </c>
      <c r="C18" s="108">
        <v>932.61205300000006</v>
      </c>
      <c r="D18" s="109">
        <v>932.61205300000006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>
        <v>932.61205300000006</v>
      </c>
      <c r="R18" s="109"/>
      <c r="S18" s="109"/>
      <c r="T18" s="109">
        <v>351.75288399999999</v>
      </c>
      <c r="U18" s="109">
        <v>14.847849</v>
      </c>
      <c r="V18" s="109">
        <v>566.01132000000007</v>
      </c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</row>
    <row r="19" spans="1:36">
      <c r="A19" s="104" t="s">
        <v>329</v>
      </c>
      <c r="B19" s="105" t="s">
        <v>330</v>
      </c>
      <c r="C19" s="108">
        <v>-7802.3688294027052</v>
      </c>
      <c r="D19" s="109">
        <v>-7427.3438829999996</v>
      </c>
      <c r="E19" s="109">
        <v>-1526.8519819999999</v>
      </c>
      <c r="F19" s="109">
        <v>-1522.3769179999999</v>
      </c>
      <c r="G19" s="109"/>
      <c r="H19" s="109"/>
      <c r="I19" s="109">
        <v>-4.4750639999999997</v>
      </c>
      <c r="J19" s="109"/>
      <c r="K19" s="109">
        <v>-325.41900000000004</v>
      </c>
      <c r="L19" s="110"/>
      <c r="M19" s="109"/>
      <c r="N19" s="109"/>
      <c r="O19" s="109"/>
      <c r="P19" s="109"/>
      <c r="Q19" s="109">
        <v>-4804.8477910000001</v>
      </c>
      <c r="R19" s="109">
        <v>-432.86580000000004</v>
      </c>
      <c r="S19" s="109">
        <v>-760.71379999999999</v>
      </c>
      <c r="T19" s="109">
        <v>-890.197</v>
      </c>
      <c r="U19" s="109">
        <v>-676.09440000000006</v>
      </c>
      <c r="V19" s="109">
        <v>-1414.3140000000001</v>
      </c>
      <c r="W19" s="109">
        <v>-130.5</v>
      </c>
      <c r="X19" s="109">
        <v>-15.910874999999999</v>
      </c>
      <c r="Y19" s="109">
        <v>-70.9696</v>
      </c>
      <c r="Z19" s="109">
        <v>-0.77761600000000008</v>
      </c>
      <c r="AA19" s="109">
        <v>-19.649999999999999</v>
      </c>
      <c r="AB19" s="109">
        <v>-220.71</v>
      </c>
      <c r="AC19" s="109">
        <v>-159.4299</v>
      </c>
      <c r="AD19" s="109"/>
      <c r="AE19" s="109">
        <v>-12.714800000000002</v>
      </c>
      <c r="AF19" s="109">
        <v>-535.99</v>
      </c>
      <c r="AG19" s="109"/>
      <c r="AH19" s="109"/>
      <c r="AI19" s="109">
        <v>-234.23511000000002</v>
      </c>
      <c r="AJ19" s="109"/>
    </row>
    <row r="20" spans="1:36">
      <c r="A20" s="104" t="s">
        <v>331</v>
      </c>
      <c r="B20" s="105" t="s">
        <v>332</v>
      </c>
      <c r="C20" s="108">
        <v>-1042.788996</v>
      </c>
      <c r="D20" s="109">
        <v>-1042.788996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>
        <v>-1042.788996</v>
      </c>
      <c r="R20" s="109"/>
      <c r="S20" s="109"/>
      <c r="T20" s="109">
        <v>-390.6567</v>
      </c>
      <c r="U20" s="109">
        <v>-38.234304000000002</v>
      </c>
      <c r="V20" s="109">
        <v>-613.89799200000004</v>
      </c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</row>
    <row r="21" spans="1:36">
      <c r="A21" s="104" t="s">
        <v>333</v>
      </c>
      <c r="B21" s="105" t="s">
        <v>334</v>
      </c>
      <c r="C21" s="108">
        <v>-16306.465475104589</v>
      </c>
      <c r="D21" s="109">
        <v>-16306.465475104589</v>
      </c>
      <c r="E21" s="109">
        <v>-12685.233267104588</v>
      </c>
      <c r="F21" s="109">
        <v>-10889.770139104588</v>
      </c>
      <c r="G21" s="109">
        <v>-844.69500000000005</v>
      </c>
      <c r="H21" s="109">
        <v>-948.0175119999999</v>
      </c>
      <c r="I21" s="109">
        <v>-2.7506159999999991</v>
      </c>
      <c r="J21" s="109"/>
      <c r="K21" s="109">
        <v>-1580.1666660000001</v>
      </c>
      <c r="L21" s="107"/>
      <c r="M21" s="107"/>
      <c r="N21" s="109"/>
      <c r="O21" s="109"/>
      <c r="P21" s="109"/>
      <c r="Q21" s="109">
        <v>-2041.0655419999996</v>
      </c>
      <c r="R21" s="109">
        <v>-1271.3825699999998</v>
      </c>
      <c r="S21" s="109">
        <v>104.20454799999993</v>
      </c>
      <c r="T21" s="109">
        <v>-18.142361999999999</v>
      </c>
      <c r="U21" s="109">
        <v>112.96896300000003</v>
      </c>
      <c r="V21" s="109">
        <v>4.2715140000000247</v>
      </c>
      <c r="W21" s="109">
        <v>-300</v>
      </c>
      <c r="X21" s="107"/>
      <c r="Y21" s="107"/>
      <c r="Z21" s="109">
        <v>-4.401600000000002</v>
      </c>
      <c r="AA21" s="109"/>
      <c r="AB21" s="109">
        <v>-126</v>
      </c>
      <c r="AC21" s="109">
        <v>-4.2000349999999997</v>
      </c>
      <c r="AD21" s="109"/>
      <c r="AE21" s="109">
        <v>-538.38399999999979</v>
      </c>
      <c r="AF21" s="107"/>
      <c r="AG21" s="107"/>
      <c r="AH21" s="107"/>
      <c r="AI21" s="107"/>
      <c r="AJ21" s="107"/>
    </row>
    <row r="22" spans="1:36">
      <c r="A22" s="104" t="s">
        <v>335</v>
      </c>
      <c r="B22" s="105" t="s">
        <v>336</v>
      </c>
      <c r="C22" s="106">
        <v>-11072.826103514411</v>
      </c>
      <c r="D22" s="107">
        <v>-76635.348776145402</v>
      </c>
      <c r="E22" s="107">
        <v>-157863.95825435</v>
      </c>
      <c r="F22" s="107">
        <v>-167129.16450874999</v>
      </c>
      <c r="G22" s="107">
        <v>3737.0752200000002</v>
      </c>
      <c r="H22" s="107">
        <v>4867.7966625599993</v>
      </c>
      <c r="I22" s="107">
        <v>660.33437184000002</v>
      </c>
      <c r="J22" s="107">
        <v>-1.5999999999962711E-2</v>
      </c>
      <c r="K22" s="107">
        <v>35290.561009610559</v>
      </c>
      <c r="L22" s="107">
        <v>3221.7817600000008</v>
      </c>
      <c r="M22" s="107">
        <v>-1481.8963800000001</v>
      </c>
      <c r="N22" s="107">
        <v>-212.91329999999999</v>
      </c>
      <c r="O22" s="107">
        <v>311.65699999999998</v>
      </c>
      <c r="P22" s="107">
        <v>787.81350757590053</v>
      </c>
      <c r="Q22" s="107">
        <v>-3363.3947877129658</v>
      </c>
      <c r="R22" s="107">
        <v>-59824.667898000007</v>
      </c>
      <c r="S22" s="107">
        <v>10830.063132000001</v>
      </c>
      <c r="T22" s="107">
        <v>2827.6335220000001</v>
      </c>
      <c r="U22" s="107">
        <v>21574.907997287039</v>
      </c>
      <c r="V22" s="107">
        <v>1688.7909179999997</v>
      </c>
      <c r="W22" s="107">
        <v>2897.3550000000005</v>
      </c>
      <c r="X22" s="107">
        <v>309.64684199999999</v>
      </c>
      <c r="Y22" s="107">
        <v>218.51812800000002</v>
      </c>
      <c r="Z22" s="107">
        <v>109.05697600000001</v>
      </c>
      <c r="AA22" s="107">
        <v>2572.7090000000003</v>
      </c>
      <c r="AB22" s="107">
        <v>1469.433</v>
      </c>
      <c r="AC22" s="107">
        <v>3505.0063509999995</v>
      </c>
      <c r="AD22" s="107">
        <v>1766.1907439999998</v>
      </c>
      <c r="AE22" s="107">
        <v>6691.9615000000003</v>
      </c>
      <c r="AF22" s="107">
        <v>-2673.1669999999999</v>
      </c>
      <c r="AG22" s="107">
        <v>-229.34974400000004</v>
      </c>
      <c r="AH22" s="107">
        <v>9185.0256296491752</v>
      </c>
      <c r="AI22" s="107">
        <v>40949.395120000001</v>
      </c>
      <c r="AJ22" s="107">
        <v>-556.88733691804998</v>
      </c>
    </row>
    <row r="23" spans="1:36">
      <c r="A23" s="104" t="s">
        <v>337</v>
      </c>
      <c r="B23" s="105" t="s">
        <v>338</v>
      </c>
      <c r="C23" s="108">
        <v>-2.1657342585967854E-11</v>
      </c>
      <c r="D23" s="109">
        <v>-65562.522672631007</v>
      </c>
      <c r="E23" s="109">
        <v>-100049.32879</v>
      </c>
      <c r="F23" s="109">
        <v>-98348.34414999999</v>
      </c>
      <c r="G23" s="109">
        <v>-4.2210000000000001</v>
      </c>
      <c r="H23" s="109">
        <v>-1696.7636399999999</v>
      </c>
      <c r="I23" s="109"/>
      <c r="J23" s="109">
        <v>-445.30799999999999</v>
      </c>
      <c r="K23" s="109"/>
      <c r="L23" s="109">
        <v>-602.7127200000001</v>
      </c>
      <c r="M23" s="109">
        <v>-1018.5120000000001</v>
      </c>
      <c r="N23" s="109">
        <v>-125.25109999999999</v>
      </c>
      <c r="O23" s="109"/>
      <c r="P23" s="109"/>
      <c r="Q23" s="109">
        <v>-624.92916271295996</v>
      </c>
      <c r="R23" s="109">
        <v>-5.3001060000000004</v>
      </c>
      <c r="S23" s="109">
        <v>-0.13242599999999999</v>
      </c>
      <c r="T23" s="109"/>
      <c r="U23" s="109">
        <v>-165.89826271295999</v>
      </c>
      <c r="V23" s="109">
        <v>-176.98925400000002</v>
      </c>
      <c r="W23" s="109"/>
      <c r="X23" s="109"/>
      <c r="Y23" s="109"/>
      <c r="Z23" s="109"/>
      <c r="AA23" s="109"/>
      <c r="AB23" s="109">
        <v>-114.9435</v>
      </c>
      <c r="AC23" s="109"/>
      <c r="AD23" s="109">
        <v>-116.299314</v>
      </c>
      <c r="AE23" s="109">
        <v>-45.366300000000003</v>
      </c>
      <c r="AF23" s="109">
        <v>-2151.674</v>
      </c>
      <c r="AG23" s="109">
        <v>-294.66486800000001</v>
      </c>
      <c r="AH23" s="109">
        <v>-820.68981500000007</v>
      </c>
      <c r="AI23" s="109">
        <v>40949.395120000001</v>
      </c>
      <c r="AJ23" s="109">
        <v>-378.84733691804996</v>
      </c>
    </row>
    <row r="24" spans="1:36">
      <c r="A24" s="104" t="s">
        <v>339</v>
      </c>
      <c r="B24" s="105" t="s">
        <v>340</v>
      </c>
      <c r="C24" s="108">
        <v>-3580.1829923508244</v>
      </c>
      <c r="D24" s="109">
        <v>-3580.1829923508244</v>
      </c>
      <c r="E24" s="109">
        <v>-11143.018375</v>
      </c>
      <c r="F24" s="109">
        <v>-10777.938958999999</v>
      </c>
      <c r="G24" s="109">
        <v>-9.4770000000000003</v>
      </c>
      <c r="H24" s="109">
        <v>-355.60241600000001</v>
      </c>
      <c r="I24" s="109"/>
      <c r="J24" s="109">
        <v>-94.192000000000007</v>
      </c>
      <c r="K24" s="109"/>
      <c r="L24" s="109">
        <v>-416.15062</v>
      </c>
      <c r="M24" s="109">
        <v>-463.38438000000008</v>
      </c>
      <c r="N24" s="109">
        <v>-87.662199999999984</v>
      </c>
      <c r="O24" s="109"/>
      <c r="P24" s="109"/>
      <c r="Q24" s="109">
        <v>-819.91464600000006</v>
      </c>
      <c r="R24" s="109">
        <v>-4.6858079999999998</v>
      </c>
      <c r="S24" s="109"/>
      <c r="T24" s="109"/>
      <c r="U24" s="109">
        <v>-5.5078379999999996</v>
      </c>
      <c r="V24" s="109">
        <v>-287.63432400000005</v>
      </c>
      <c r="W24" s="109"/>
      <c r="X24" s="109"/>
      <c r="Y24" s="109"/>
      <c r="Z24" s="109"/>
      <c r="AA24" s="109"/>
      <c r="AB24" s="109">
        <v>-121.35900000000001</v>
      </c>
      <c r="AC24" s="109">
        <v>-1.5085839999999999</v>
      </c>
      <c r="AD24" s="109">
        <v>-276.22069199999999</v>
      </c>
      <c r="AE24" s="109">
        <v>-122.99840000000002</v>
      </c>
      <c r="AF24" s="109">
        <v>-371.86800000000005</v>
      </c>
      <c r="AG24" s="109">
        <v>-15.428215999999999</v>
      </c>
      <c r="AH24" s="109">
        <v>10005.715444649175</v>
      </c>
      <c r="AI24" s="109"/>
      <c r="AJ24" s="109">
        <v>-174.28</v>
      </c>
    </row>
    <row r="25" spans="1:36">
      <c r="A25" s="104" t="s">
        <v>341</v>
      </c>
      <c r="B25" s="105" t="s">
        <v>342</v>
      </c>
      <c r="C25" s="108">
        <v>-3530.8053551900025</v>
      </c>
      <c r="D25" s="109">
        <v>-3530.8053551900025</v>
      </c>
      <c r="E25" s="121">
        <v>-4070.2893551900024</v>
      </c>
      <c r="F25" s="109">
        <v>-52947.870249749998</v>
      </c>
      <c r="G25" s="109">
        <v>41354.288999999997</v>
      </c>
      <c r="H25" s="109">
        <v>7523.2918945599986</v>
      </c>
      <c r="I25" s="109"/>
      <c r="J25" s="109">
        <v>539.48400000000004</v>
      </c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21"/>
      <c r="AG25" s="121"/>
      <c r="AH25" s="109"/>
      <c r="AI25" s="109"/>
      <c r="AJ25" s="109"/>
    </row>
    <row r="26" spans="1:36">
      <c r="A26" s="104" t="s">
        <v>343</v>
      </c>
      <c r="B26" s="105" t="s">
        <v>344</v>
      </c>
      <c r="C26" s="108">
        <v>-1479.6401364241026</v>
      </c>
      <c r="D26" s="109">
        <v>-1479.6401364241026</v>
      </c>
      <c r="E26" s="121">
        <v>-41558.549424000004</v>
      </c>
      <c r="F26" s="109">
        <v>-4402.2840960000003</v>
      </c>
      <c r="G26" s="109">
        <v>-37126.59678</v>
      </c>
      <c r="H26" s="109">
        <v>-29.668548000000001</v>
      </c>
      <c r="I26" s="109"/>
      <c r="J26" s="109"/>
      <c r="K26" s="109">
        <v>35174.005440000001</v>
      </c>
      <c r="L26" s="109">
        <v>4104.8233200000004</v>
      </c>
      <c r="M26" s="109"/>
      <c r="N26" s="109"/>
      <c r="O26" s="109"/>
      <c r="P26" s="109">
        <v>800.08052757590053</v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21"/>
      <c r="AG26" s="121"/>
      <c r="AH26" s="109"/>
      <c r="AI26" s="109"/>
      <c r="AJ26" s="109"/>
    </row>
    <row r="27" spans="1:36">
      <c r="A27" s="104" t="s">
        <v>345</v>
      </c>
      <c r="B27" s="105" t="s">
        <v>346</v>
      </c>
      <c r="C27" s="108">
        <v>3149.764242999981</v>
      </c>
      <c r="D27" s="109">
        <v>3149.764242999981</v>
      </c>
      <c r="E27" s="121">
        <v>-168.64491799999999</v>
      </c>
      <c r="F27" s="109">
        <v>-81.644490000000005</v>
      </c>
      <c r="G27" s="109">
        <v>-83.907000000000011</v>
      </c>
      <c r="H27" s="109">
        <v>-3.0934279999999998</v>
      </c>
      <c r="I27" s="109"/>
      <c r="J27" s="109"/>
      <c r="K27" s="109"/>
      <c r="L27" s="109"/>
      <c r="M27" s="109"/>
      <c r="N27" s="110"/>
      <c r="O27" s="110"/>
      <c r="P27" s="109">
        <v>-51.064499999999995</v>
      </c>
      <c r="Q27" s="121">
        <v>3373.2336609999811</v>
      </c>
      <c r="R27" s="109">
        <v>-59814.68198400001</v>
      </c>
      <c r="S27" s="109">
        <v>10830.195558000001</v>
      </c>
      <c r="T27" s="109">
        <v>2831.547446</v>
      </c>
      <c r="U27" s="109">
        <v>21746.314097999999</v>
      </c>
      <c r="V27" s="109">
        <v>3624.3153419999999</v>
      </c>
      <c r="W27" s="109">
        <v>2910.9750000000004</v>
      </c>
      <c r="X27" s="109">
        <v>309.64684199999999</v>
      </c>
      <c r="Y27" s="109">
        <v>218.51812800000002</v>
      </c>
      <c r="Z27" s="109">
        <v>109.05697600000001</v>
      </c>
      <c r="AA27" s="109">
        <v>2572.7090000000003</v>
      </c>
      <c r="AB27" s="109">
        <v>1705.7355</v>
      </c>
      <c r="AC27" s="109">
        <v>3603.9214609999999</v>
      </c>
      <c r="AD27" s="109">
        <v>2295.3596939999998</v>
      </c>
      <c r="AE27" s="109">
        <v>10429.6206</v>
      </c>
      <c r="AF27" s="122"/>
      <c r="AG27" s="121"/>
      <c r="AH27" s="109"/>
      <c r="AI27" s="110"/>
      <c r="AJ27" s="110">
        <v>-3.76</v>
      </c>
    </row>
    <row r="28" spans="1:36">
      <c r="A28" s="104" t="s">
        <v>347</v>
      </c>
      <c r="B28" s="105" t="s">
        <v>348</v>
      </c>
      <c r="C28" s="108">
        <v>-5291.7846399999999</v>
      </c>
      <c r="D28" s="109">
        <v>-5291.7846399999999</v>
      </c>
      <c r="E28" s="121"/>
      <c r="F28" s="109"/>
      <c r="G28" s="109"/>
      <c r="H28" s="109"/>
      <c r="I28" s="109"/>
      <c r="J28" s="109"/>
      <c r="K28" s="109"/>
      <c r="L28" s="109"/>
      <c r="M28" s="109"/>
      <c r="N28" s="110"/>
      <c r="O28" s="110"/>
      <c r="P28" s="109"/>
      <c r="Q28" s="121">
        <v>-5291.7846399999999</v>
      </c>
      <c r="R28" s="109"/>
      <c r="S28" s="109"/>
      <c r="T28" s="109">
        <v>-3.9139240000000002</v>
      </c>
      <c r="U28" s="109"/>
      <c r="V28" s="109">
        <v>-1470.900846</v>
      </c>
      <c r="W28" s="110">
        <v>-13.62</v>
      </c>
      <c r="X28" s="110"/>
      <c r="Y28" s="110"/>
      <c r="Z28" s="110"/>
      <c r="AA28" s="110"/>
      <c r="AB28" s="109"/>
      <c r="AC28" s="109">
        <v>-97.406525999999999</v>
      </c>
      <c r="AD28" s="109">
        <v>-136.64894399999997</v>
      </c>
      <c r="AE28" s="109">
        <v>-3569.2943999999998</v>
      </c>
      <c r="AF28" s="122"/>
      <c r="AG28" s="121"/>
      <c r="AH28" s="109"/>
      <c r="AI28" s="110"/>
      <c r="AJ28" s="110"/>
    </row>
    <row r="29" spans="1:36">
      <c r="A29" s="104" t="s">
        <v>349</v>
      </c>
      <c r="B29" s="105" t="s">
        <v>350</v>
      </c>
      <c r="C29" s="108">
        <v>-135.76666773340122</v>
      </c>
      <c r="D29" s="109">
        <v>-135.76666773340122</v>
      </c>
      <c r="E29" s="122">
        <v>-823.99323800000002</v>
      </c>
      <c r="F29" s="109">
        <v>-430.98123800000002</v>
      </c>
      <c r="G29" s="110">
        <v>-393.012</v>
      </c>
      <c r="H29" s="110"/>
      <c r="I29" s="110"/>
      <c r="J29" s="110"/>
      <c r="K29" s="110">
        <v>241.12689026659888</v>
      </c>
      <c r="L29" s="110">
        <v>135.82178000000002</v>
      </c>
      <c r="M29" s="109"/>
      <c r="N29" s="109"/>
      <c r="O29" s="109">
        <v>311.65699999999998</v>
      </c>
      <c r="P29" s="109">
        <v>51.756899999999995</v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21">
        <v>-52.136000000000003</v>
      </c>
      <c r="AG29" s="121"/>
      <c r="AH29" s="109"/>
      <c r="AI29" s="109"/>
      <c r="AJ29" s="109"/>
    </row>
    <row r="30" spans="1:36">
      <c r="A30" s="104" t="s">
        <v>351</v>
      </c>
      <c r="B30" s="105" t="s">
        <v>352</v>
      </c>
      <c r="C30" s="108">
        <v>-137.53074065603997</v>
      </c>
      <c r="D30" s="109">
        <v>-137.53074065603997</v>
      </c>
      <c r="E30" s="121"/>
      <c r="F30" s="109"/>
      <c r="G30" s="109"/>
      <c r="H30" s="109"/>
      <c r="I30" s="109"/>
      <c r="J30" s="109"/>
      <c r="K30" s="109">
        <v>-124.57132065603996</v>
      </c>
      <c r="L30" s="109"/>
      <c r="M30" s="109"/>
      <c r="N30" s="110"/>
      <c r="O30" s="110"/>
      <c r="P30" s="109">
        <v>-12.95942</v>
      </c>
      <c r="Q30" s="109"/>
      <c r="R30" s="109"/>
      <c r="S30" s="110"/>
      <c r="T30" s="110"/>
      <c r="U30" s="109"/>
      <c r="V30" s="109"/>
      <c r="W30" s="110"/>
      <c r="X30" s="110"/>
      <c r="Y30" s="110"/>
      <c r="Z30" s="110"/>
      <c r="AA30" s="110"/>
      <c r="AB30" s="110"/>
      <c r="AC30" s="110"/>
      <c r="AD30" s="109"/>
      <c r="AE30" s="110"/>
      <c r="AF30" s="122"/>
      <c r="AG30" s="121"/>
      <c r="AH30" s="109"/>
      <c r="AI30" s="110"/>
      <c r="AJ30" s="110"/>
    </row>
    <row r="31" spans="1:36">
      <c r="A31" s="104" t="s">
        <v>353</v>
      </c>
      <c r="B31" s="105" t="s">
        <v>354</v>
      </c>
      <c r="C31" s="108">
        <v>-16.745660000000001</v>
      </c>
      <c r="D31" s="109">
        <v>-16.745660000000001</v>
      </c>
      <c r="E31" s="122"/>
      <c r="F31" s="109"/>
      <c r="G31" s="110"/>
      <c r="H31" s="109"/>
      <c r="I31" s="109"/>
      <c r="J31" s="109"/>
      <c r="K31" s="109"/>
      <c r="L31" s="110"/>
      <c r="M31" s="109"/>
      <c r="N31" s="110"/>
      <c r="O31" s="110"/>
      <c r="P31" s="110"/>
      <c r="Q31" s="110"/>
      <c r="R31" s="109"/>
      <c r="S31" s="110"/>
      <c r="T31" s="110"/>
      <c r="U31" s="109"/>
      <c r="V31" s="109"/>
      <c r="W31" s="110"/>
      <c r="X31" s="110"/>
      <c r="Y31" s="110"/>
      <c r="Z31" s="110"/>
      <c r="AA31" s="110"/>
      <c r="AB31" s="110"/>
      <c r="AC31" s="110"/>
      <c r="AD31" s="109"/>
      <c r="AE31" s="110"/>
      <c r="AF31" s="121">
        <v>-97.489000000000004</v>
      </c>
      <c r="AG31" s="121">
        <v>80.743340000000003</v>
      </c>
      <c r="AH31" s="109"/>
      <c r="AI31" s="110"/>
      <c r="AJ31" s="110"/>
    </row>
    <row r="32" spans="1:36">
      <c r="A32" s="104" t="s">
        <v>355</v>
      </c>
      <c r="B32" s="105" t="s">
        <v>356</v>
      </c>
      <c r="C32" s="108">
        <v>-50.13415415999998</v>
      </c>
      <c r="D32" s="109">
        <v>-50.13415415999998</v>
      </c>
      <c r="E32" s="121">
        <v>-50.13415415999998</v>
      </c>
      <c r="F32" s="109">
        <v>-140.101326</v>
      </c>
      <c r="G32" s="109"/>
      <c r="H32" s="109">
        <v>-570.36720000000003</v>
      </c>
      <c r="I32" s="109">
        <v>660.33437184000002</v>
      </c>
      <c r="J32" s="109"/>
      <c r="K32" s="109"/>
      <c r="L32" s="109"/>
      <c r="M32" s="109"/>
      <c r="N32" s="110"/>
      <c r="O32" s="110"/>
      <c r="P32" s="110"/>
      <c r="Q32" s="110"/>
      <c r="R32" s="109"/>
      <c r="S32" s="110"/>
      <c r="T32" s="110"/>
      <c r="U32" s="109"/>
      <c r="V32" s="109"/>
      <c r="W32" s="110"/>
      <c r="X32" s="110"/>
      <c r="Y32" s="110"/>
      <c r="Z32" s="110"/>
      <c r="AA32" s="110"/>
      <c r="AB32" s="110"/>
      <c r="AC32" s="110"/>
      <c r="AD32" s="109"/>
      <c r="AE32" s="110"/>
      <c r="AF32" s="122"/>
      <c r="AG32" s="121"/>
      <c r="AH32" s="109"/>
      <c r="AI32" s="110"/>
      <c r="AJ32" s="110"/>
    </row>
    <row r="33" spans="1:36">
      <c r="A33" s="104" t="s">
        <v>357</v>
      </c>
      <c r="B33" s="111" t="s">
        <v>358</v>
      </c>
      <c r="C33" s="106">
        <v>8856.6616570607275</v>
      </c>
      <c r="D33" s="107">
        <v>3803.1222879999968</v>
      </c>
      <c r="E33" s="112"/>
      <c r="F33" s="107"/>
      <c r="G33" s="112"/>
      <c r="H33" s="107"/>
      <c r="I33" s="107"/>
      <c r="J33" s="107"/>
      <c r="K33" s="107"/>
      <c r="L33" s="112"/>
      <c r="M33" s="107"/>
      <c r="N33" s="107"/>
      <c r="O33" s="107"/>
      <c r="P33" s="107"/>
      <c r="Q33" s="107">
        <v>278.40551999999713</v>
      </c>
      <c r="R33" s="107">
        <v>274.2911999999971</v>
      </c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>
        <v>4.1143199999999993</v>
      </c>
      <c r="AD33" s="107"/>
      <c r="AE33" s="107"/>
      <c r="AF33" s="107">
        <v>227.56300000000005</v>
      </c>
      <c r="AG33" s="107">
        <v>24.846808000000003</v>
      </c>
      <c r="AH33" s="107">
        <v>115.94</v>
      </c>
      <c r="AI33" s="107">
        <v>3156.3669599999998</v>
      </c>
      <c r="AJ33" s="107"/>
    </row>
    <row r="34" spans="1:36">
      <c r="A34" s="104" t="s">
        <v>359</v>
      </c>
      <c r="B34" s="105" t="s">
        <v>360</v>
      </c>
      <c r="C34" s="106">
        <v>305009.66585999483</v>
      </c>
      <c r="D34" s="107">
        <v>227548.48848276879</v>
      </c>
      <c r="E34" s="107">
        <v>61385.12902931498</v>
      </c>
      <c r="F34" s="107">
        <v>54840.035149979158</v>
      </c>
      <c r="G34" s="107">
        <v>2287.5983629425018</v>
      </c>
      <c r="H34" s="107">
        <v>3626.7438327144378</v>
      </c>
      <c r="I34" s="107">
        <v>630.75168367887841</v>
      </c>
      <c r="J34" s="107"/>
      <c r="K34" s="107">
        <v>32599.757019952875</v>
      </c>
      <c r="L34" s="107">
        <v>3150.0678373040009</v>
      </c>
      <c r="M34" s="107">
        <v>1427.46</v>
      </c>
      <c r="N34" s="107">
        <v>485.86027999999993</v>
      </c>
      <c r="O34" s="107">
        <v>301.14359183808</v>
      </c>
      <c r="P34" s="107">
        <v>776.64199999999994</v>
      </c>
      <c r="Q34" s="107">
        <v>58005.736880713252</v>
      </c>
      <c r="R34" s="107">
        <v>1151.6230319999879</v>
      </c>
      <c r="S34" s="107">
        <v>10132.230362647817</v>
      </c>
      <c r="T34" s="107">
        <v>2562.3068099126122</v>
      </c>
      <c r="U34" s="107">
        <v>21151.507095599478</v>
      </c>
      <c r="V34" s="107">
        <v>3433.1774903908499</v>
      </c>
      <c r="W34" s="107">
        <v>2761.53</v>
      </c>
      <c r="X34" s="107">
        <v>318.21749999999997</v>
      </c>
      <c r="Y34" s="107">
        <v>140.5744</v>
      </c>
      <c r="Z34" s="107">
        <v>102.70400000000001</v>
      </c>
      <c r="AA34" s="107">
        <v>2906.0647000000004</v>
      </c>
      <c r="AB34" s="107">
        <v>1890</v>
      </c>
      <c r="AC34" s="107">
        <v>3737.5228741625083</v>
      </c>
      <c r="AD34" s="107">
        <v>1732.3742159999997</v>
      </c>
      <c r="AE34" s="107">
        <v>5985.9044000000022</v>
      </c>
      <c r="AF34" s="107">
        <v>9623.533956624673</v>
      </c>
      <c r="AG34" s="107">
        <v>1372.3732000000002</v>
      </c>
      <c r="AH34" s="107">
        <v>10039.663437020945</v>
      </c>
      <c r="AI34" s="107">
        <v>48381.121250000004</v>
      </c>
      <c r="AJ34" s="107"/>
    </row>
    <row r="35" spans="1:36">
      <c r="A35" s="104" t="s">
        <v>361</v>
      </c>
      <c r="B35" s="105" t="s">
        <v>362</v>
      </c>
      <c r="C35" s="108">
        <v>6477.2974114587078</v>
      </c>
      <c r="D35" s="109">
        <v>4555.8528975137051</v>
      </c>
      <c r="E35" s="109">
        <v>1282.4714813877904</v>
      </c>
      <c r="F35" s="109">
        <v>1261.5953233941905</v>
      </c>
      <c r="G35" s="109"/>
      <c r="H35" s="109">
        <v>20.876157993599989</v>
      </c>
      <c r="I35" s="109"/>
      <c r="J35" s="109"/>
      <c r="K35" s="109">
        <v>45.480462299999992</v>
      </c>
      <c r="L35" s="109"/>
      <c r="M35" s="109"/>
      <c r="N35" s="109"/>
      <c r="O35" s="109"/>
      <c r="P35" s="109"/>
      <c r="Q35" s="109">
        <v>2018.0414134371454</v>
      </c>
      <c r="R35" s="109"/>
      <c r="S35" s="109">
        <v>248.76693555952605</v>
      </c>
      <c r="T35" s="109">
        <v>1.32426</v>
      </c>
      <c r="U35" s="109">
        <v>1758.3314801372976</v>
      </c>
      <c r="V35" s="109">
        <v>1.6290325799999998</v>
      </c>
      <c r="W35" s="109"/>
      <c r="X35" s="109"/>
      <c r="Y35" s="109"/>
      <c r="Z35" s="109"/>
      <c r="AA35" s="109"/>
      <c r="AB35" s="109"/>
      <c r="AC35" s="109">
        <v>7.989705160321499</v>
      </c>
      <c r="AD35" s="109"/>
      <c r="AE35" s="109"/>
      <c r="AF35" s="109">
        <v>6.65</v>
      </c>
      <c r="AG35" s="109"/>
      <c r="AH35" s="109">
        <v>3.1033303887691495</v>
      </c>
      <c r="AI35" s="109">
        <v>1200.1062100000001</v>
      </c>
      <c r="AJ35" s="109"/>
    </row>
    <row r="36" spans="1:36">
      <c r="A36" s="104" t="s">
        <v>363</v>
      </c>
      <c r="B36" s="105" t="s">
        <v>364</v>
      </c>
      <c r="C36" s="108">
        <v>211626.09198233762</v>
      </c>
      <c r="D36" s="109">
        <v>155933.08699121862</v>
      </c>
      <c r="E36" s="109">
        <v>49318.470295442108</v>
      </c>
      <c r="F36" s="109">
        <v>43816.358269118413</v>
      </c>
      <c r="G36" s="109">
        <v>2276.4293629425015</v>
      </c>
      <c r="H36" s="109">
        <v>2976.6774644594461</v>
      </c>
      <c r="I36" s="109">
        <v>249.00519892174796</v>
      </c>
      <c r="J36" s="109"/>
      <c r="K36" s="109">
        <v>32498.626345481862</v>
      </c>
      <c r="L36" s="109">
        <v>2825.8587000000011</v>
      </c>
      <c r="M36" s="109">
        <v>1427.46</v>
      </c>
      <c r="N36" s="109">
        <v>485.86027999999993</v>
      </c>
      <c r="O36" s="109">
        <v>98.23</v>
      </c>
      <c r="P36" s="109">
        <v>776.64199999999994</v>
      </c>
      <c r="Q36" s="109">
        <v>20480.659129999989</v>
      </c>
      <c r="R36" s="109">
        <v>1151.6230319999879</v>
      </c>
      <c r="S36" s="109">
        <v>1014.339018</v>
      </c>
      <c r="T36" s="109">
        <v>55.236356000000001</v>
      </c>
      <c r="U36" s="109">
        <v>2981.4597360000002</v>
      </c>
      <c r="V36" s="109">
        <v>1460.7149280000001</v>
      </c>
      <c r="W36" s="109">
        <v>2761.53</v>
      </c>
      <c r="X36" s="109">
        <v>318.21749999999997</v>
      </c>
      <c r="Y36" s="109">
        <v>140.5744</v>
      </c>
      <c r="Z36" s="109">
        <v>102.70400000000001</v>
      </c>
      <c r="AA36" s="109">
        <v>58.779699999999998</v>
      </c>
      <c r="AB36" s="109">
        <v>1890</v>
      </c>
      <c r="AC36" s="109">
        <v>907.00184399999989</v>
      </c>
      <c r="AD36" s="109">
        <v>1732.3742159999997</v>
      </c>
      <c r="AE36" s="109">
        <v>5906.104400000002</v>
      </c>
      <c r="AF36" s="109">
        <v>4815.5310000000018</v>
      </c>
      <c r="AG36" s="109">
        <v>1150.9660000000001</v>
      </c>
      <c r="AH36" s="109">
        <v>7269.7448702946767</v>
      </c>
      <c r="AI36" s="109">
        <v>34785.038370000002</v>
      </c>
      <c r="AJ36" s="109"/>
    </row>
    <row r="37" spans="1:36">
      <c r="A37" s="104" t="s">
        <v>365</v>
      </c>
      <c r="B37" s="105" t="s">
        <v>366</v>
      </c>
      <c r="C37" s="108">
        <v>9811.5767889501003</v>
      </c>
      <c r="D37" s="109">
        <v>9811.5767889501003</v>
      </c>
      <c r="E37" s="109">
        <v>3161.7771698566257</v>
      </c>
      <c r="F37" s="109">
        <v>2916.771569629625</v>
      </c>
      <c r="G37" s="109">
        <v>117.00846925524455</v>
      </c>
      <c r="H37" s="109">
        <v>127.99713097175616</v>
      </c>
      <c r="I37" s="109"/>
      <c r="J37" s="109"/>
      <c r="K37" s="109">
        <v>1300.1708071792743</v>
      </c>
      <c r="L37" s="109">
        <v>28.258587000000009</v>
      </c>
      <c r="M37" s="109"/>
      <c r="N37" s="109"/>
      <c r="O37" s="109"/>
      <c r="P37" s="109"/>
      <c r="Q37" s="109">
        <v>5321.3702249141988</v>
      </c>
      <c r="R37" s="109">
        <v>153.1658632559984</v>
      </c>
      <c r="S37" s="109">
        <v>32.560282477800001</v>
      </c>
      <c r="T37" s="109"/>
      <c r="U37" s="109"/>
      <c r="V37" s="109"/>
      <c r="W37" s="109">
        <v>435</v>
      </c>
      <c r="X37" s="109">
        <v>309.25083800000004</v>
      </c>
      <c r="Y37" s="109">
        <v>137.95398399999999</v>
      </c>
      <c r="Z37" s="109">
        <v>98.639856000000009</v>
      </c>
      <c r="AA37" s="109"/>
      <c r="AB37" s="109">
        <v>1661.8454999999997</v>
      </c>
      <c r="AC37" s="109">
        <v>98.953901180399995</v>
      </c>
      <c r="AD37" s="109"/>
      <c r="AE37" s="109">
        <v>2394</v>
      </c>
      <c r="AF37" s="109">
        <v>1203.8827500000004</v>
      </c>
      <c r="AG37" s="109">
        <v>287.74150000000003</v>
      </c>
      <c r="AH37" s="109"/>
      <c r="AI37" s="109"/>
      <c r="AJ37" s="109"/>
    </row>
    <row r="38" spans="1:36">
      <c r="A38" s="104" t="s">
        <v>367</v>
      </c>
      <c r="B38" s="105" t="s">
        <v>368</v>
      </c>
      <c r="C38" s="108">
        <v>6226.2987922275779</v>
      </c>
      <c r="D38" s="109">
        <v>5275.424900104993</v>
      </c>
      <c r="E38" s="109">
        <v>523.14701561570905</v>
      </c>
      <c r="F38" s="109">
        <v>516.44683252514903</v>
      </c>
      <c r="G38" s="109">
        <v>1.2240000000000009</v>
      </c>
      <c r="H38" s="109">
        <v>5.4761830905599993</v>
      </c>
      <c r="I38" s="109"/>
      <c r="J38" s="109"/>
      <c r="K38" s="109">
        <v>5.6438339999999982</v>
      </c>
      <c r="L38" s="109"/>
      <c r="M38" s="109"/>
      <c r="N38" s="109"/>
      <c r="O38" s="109"/>
      <c r="P38" s="109"/>
      <c r="Q38" s="109">
        <v>4114.7060650892845</v>
      </c>
      <c r="R38" s="109"/>
      <c r="S38" s="109">
        <v>404.18974023456002</v>
      </c>
      <c r="T38" s="109">
        <v>12.90444001249228</v>
      </c>
      <c r="U38" s="109">
        <v>714.27359344723197</v>
      </c>
      <c r="V38" s="109">
        <v>43.940228787000002</v>
      </c>
      <c r="W38" s="109"/>
      <c r="X38" s="109"/>
      <c r="Y38" s="109"/>
      <c r="Z38" s="109"/>
      <c r="AA38" s="109">
        <v>2847.2850000000003</v>
      </c>
      <c r="AB38" s="109"/>
      <c r="AC38" s="109">
        <v>12.313062607999999</v>
      </c>
      <c r="AD38" s="109"/>
      <c r="AE38" s="109">
        <v>79.8</v>
      </c>
      <c r="AF38" s="109">
        <v>15.460691400000004</v>
      </c>
      <c r="AG38" s="109"/>
      <c r="AH38" s="109">
        <v>22.565334</v>
      </c>
      <c r="AI38" s="109">
        <v>593.90196000000003</v>
      </c>
      <c r="AJ38" s="109"/>
    </row>
    <row r="39" spans="1:36">
      <c r="A39" s="104" t="s">
        <v>369</v>
      </c>
      <c r="B39" s="105" t="s">
        <v>370</v>
      </c>
      <c r="C39" s="108">
        <v>25614.708056648458</v>
      </c>
      <c r="D39" s="109">
        <v>24169.369508554752</v>
      </c>
      <c r="E39" s="109">
        <v>449.44815987479666</v>
      </c>
      <c r="F39" s="109">
        <v>431.52537187479669</v>
      </c>
      <c r="G39" s="109">
        <v>9.9450000000000074</v>
      </c>
      <c r="H39" s="109">
        <v>7.9777879999999977</v>
      </c>
      <c r="I39" s="109"/>
      <c r="J39" s="109"/>
      <c r="K39" s="109">
        <v>0.116568</v>
      </c>
      <c r="L39" s="109"/>
      <c r="M39" s="109"/>
      <c r="N39" s="109"/>
      <c r="O39" s="109"/>
      <c r="P39" s="109"/>
      <c r="Q39" s="109">
        <v>21479.728737826448</v>
      </c>
      <c r="R39" s="109"/>
      <c r="S39" s="109">
        <v>4715.727968671441</v>
      </c>
      <c r="T39" s="109">
        <v>2355.8291119999999</v>
      </c>
      <c r="U39" s="109">
        <v>12412.389419370811</v>
      </c>
      <c r="V39" s="109">
        <v>1895.2556857842001</v>
      </c>
      <c r="W39" s="109"/>
      <c r="X39" s="109"/>
      <c r="Y39" s="109"/>
      <c r="Z39" s="109"/>
      <c r="AA39" s="109"/>
      <c r="AB39" s="109"/>
      <c r="AC39" s="109">
        <v>100.52655199999998</v>
      </c>
      <c r="AD39" s="109"/>
      <c r="AE39" s="109"/>
      <c r="AF39" s="109">
        <v>1060.0778300000002</v>
      </c>
      <c r="AG39" s="109">
        <v>221.40720000000002</v>
      </c>
      <c r="AH39" s="109">
        <v>55.853642853505207</v>
      </c>
      <c r="AI39" s="109">
        <v>902.73737000000006</v>
      </c>
      <c r="AJ39" s="109"/>
    </row>
    <row r="40" spans="1:36">
      <c r="A40" s="104" t="s">
        <v>371</v>
      </c>
      <c r="B40" s="105" t="s">
        <v>372</v>
      </c>
      <c r="C40" s="108">
        <v>6826.8221859238056</v>
      </c>
      <c r="D40" s="109">
        <v>4284.5469839074585</v>
      </c>
      <c r="E40" s="109">
        <v>1469.5760033307138</v>
      </c>
      <c r="F40" s="109">
        <v>1429.0762062267138</v>
      </c>
      <c r="G40" s="109"/>
      <c r="H40" s="109">
        <v>20.54872310399999</v>
      </c>
      <c r="I40" s="109">
        <v>19.951074000000006</v>
      </c>
      <c r="J40" s="109"/>
      <c r="K40" s="109">
        <v>4.954139999999998</v>
      </c>
      <c r="L40" s="109">
        <v>4.5666288000000028</v>
      </c>
      <c r="M40" s="109"/>
      <c r="N40" s="109"/>
      <c r="O40" s="109"/>
      <c r="P40" s="109"/>
      <c r="Q40" s="109">
        <v>722.21792235509395</v>
      </c>
      <c r="R40" s="109"/>
      <c r="S40" s="109">
        <v>247.45422172464001</v>
      </c>
      <c r="T40" s="109">
        <v>51.466040639999996</v>
      </c>
      <c r="U40" s="109">
        <v>286.47004222670404</v>
      </c>
      <c r="V40" s="109">
        <v>12.310165841249999</v>
      </c>
      <c r="W40" s="109"/>
      <c r="X40" s="109"/>
      <c r="Y40" s="109"/>
      <c r="Z40" s="109"/>
      <c r="AA40" s="109"/>
      <c r="AB40" s="109"/>
      <c r="AC40" s="109">
        <v>124.51745192249997</v>
      </c>
      <c r="AD40" s="109"/>
      <c r="AE40" s="109"/>
      <c r="AF40" s="109">
        <v>362.2995810000001</v>
      </c>
      <c r="AG40" s="109"/>
      <c r="AH40" s="109">
        <v>133.06470842165032</v>
      </c>
      <c r="AI40" s="109">
        <v>1587.8680000000002</v>
      </c>
      <c r="AJ40" s="109"/>
    </row>
    <row r="41" spans="1:36">
      <c r="A41" s="104" t="s">
        <v>373</v>
      </c>
      <c r="B41" s="105" t="s">
        <v>374</v>
      </c>
      <c r="C41" s="108">
        <v>13680.504570125424</v>
      </c>
      <c r="D41" s="109">
        <v>8856.025770930577</v>
      </c>
      <c r="E41" s="109">
        <v>1466.9955461034747</v>
      </c>
      <c r="F41" s="109">
        <v>1367.0207395434747</v>
      </c>
      <c r="G41" s="109"/>
      <c r="H41" s="109">
        <v>93.017751839999946</v>
      </c>
      <c r="I41" s="109">
        <v>6.9570547199999995</v>
      </c>
      <c r="J41" s="109"/>
      <c r="K41" s="109">
        <v>2.6927207999999996</v>
      </c>
      <c r="L41" s="109">
        <v>15.314868504000003</v>
      </c>
      <c r="M41" s="109"/>
      <c r="N41" s="109"/>
      <c r="O41" s="109"/>
      <c r="P41" s="109"/>
      <c r="Q41" s="109">
        <v>3755.2786553946335</v>
      </c>
      <c r="R41" s="109"/>
      <c r="S41" s="109">
        <v>1715.9815521800001</v>
      </c>
      <c r="T41" s="109">
        <v>56.981702723399998</v>
      </c>
      <c r="U41" s="109">
        <v>1875.5586510928333</v>
      </c>
      <c r="V41" s="109">
        <v>19.327449398400006</v>
      </c>
      <c r="W41" s="109"/>
      <c r="X41" s="109"/>
      <c r="Y41" s="109"/>
      <c r="Z41" s="109"/>
      <c r="AA41" s="109"/>
      <c r="AB41" s="109"/>
      <c r="AC41" s="109">
        <v>87.429299999999984</v>
      </c>
      <c r="AD41" s="109"/>
      <c r="AE41" s="109"/>
      <c r="AF41" s="109">
        <v>345.80205059400004</v>
      </c>
      <c r="AG41" s="109"/>
      <c r="AH41" s="109">
        <v>256.64285953446864</v>
      </c>
      <c r="AI41" s="109">
        <v>3013.29907</v>
      </c>
      <c r="AJ41" s="109"/>
    </row>
    <row r="42" spans="1:36">
      <c r="A42" s="104" t="s">
        <v>375</v>
      </c>
      <c r="B42" s="105" t="s">
        <v>376</v>
      </c>
      <c r="C42" s="108">
        <v>34557.94286127323</v>
      </c>
      <c r="D42" s="109">
        <v>24474.18143053868</v>
      </c>
      <c r="E42" s="109">
        <v>6875.0205275603803</v>
      </c>
      <c r="F42" s="109">
        <v>6018.0124072964181</v>
      </c>
      <c r="G42" s="109"/>
      <c r="H42" s="109">
        <v>502.16976422683194</v>
      </c>
      <c r="I42" s="109">
        <v>354.83835603713044</v>
      </c>
      <c r="J42" s="109"/>
      <c r="K42" s="109">
        <v>42.242949371015825</v>
      </c>
      <c r="L42" s="109">
        <v>304.32764000000009</v>
      </c>
      <c r="M42" s="109"/>
      <c r="N42" s="109"/>
      <c r="O42" s="109">
        <v>202.91359183808001</v>
      </c>
      <c r="P42" s="109"/>
      <c r="Q42" s="109">
        <v>5435.1049566106576</v>
      </c>
      <c r="R42" s="109"/>
      <c r="S42" s="109">
        <v>1785.7709262776498</v>
      </c>
      <c r="T42" s="109">
        <v>28.564898536719998</v>
      </c>
      <c r="U42" s="109">
        <v>1123.0241733246012</v>
      </c>
      <c r="V42" s="109"/>
      <c r="W42" s="109"/>
      <c r="X42" s="109"/>
      <c r="Y42" s="109"/>
      <c r="Z42" s="109"/>
      <c r="AA42" s="109"/>
      <c r="AB42" s="109"/>
      <c r="AC42" s="109">
        <v>2497.7449584716869</v>
      </c>
      <c r="AD42" s="109"/>
      <c r="AE42" s="109"/>
      <c r="AF42" s="109">
        <v>3017.7128036306713</v>
      </c>
      <c r="AG42" s="109"/>
      <c r="AH42" s="109">
        <v>2298.688691527876</v>
      </c>
      <c r="AI42" s="109">
        <v>6298.1702700000005</v>
      </c>
      <c r="AJ42" s="109"/>
    </row>
    <row r="43" spans="1:36">
      <c r="A43" s="104" t="s">
        <v>377</v>
      </c>
      <c r="B43" s="105" t="s">
        <v>378</v>
      </c>
      <c r="C43" s="108">
        <v>20706.838405259397</v>
      </c>
      <c r="D43" s="109">
        <v>14827.217011964531</v>
      </c>
      <c r="E43" s="109">
        <v>1355.5005963144463</v>
      </c>
      <c r="F43" s="109">
        <v>1078.6749843460038</v>
      </c>
      <c r="G43" s="109"/>
      <c r="H43" s="109">
        <v>169.56192899131199</v>
      </c>
      <c r="I43" s="109">
        <v>107.26368297713044</v>
      </c>
      <c r="J43" s="109"/>
      <c r="K43" s="109">
        <v>23.037165475055826</v>
      </c>
      <c r="L43" s="109">
        <v>304.32764000000009</v>
      </c>
      <c r="M43" s="109"/>
      <c r="N43" s="109"/>
      <c r="O43" s="109">
        <v>202.12775183808</v>
      </c>
      <c r="P43" s="109"/>
      <c r="Q43" s="109">
        <v>3962.4867958576197</v>
      </c>
      <c r="R43" s="109"/>
      <c r="S43" s="109">
        <v>1242.8265208336236</v>
      </c>
      <c r="T43" s="109">
        <v>2.4916905367199997</v>
      </c>
      <c r="U43" s="109">
        <v>835.55461878727692</v>
      </c>
      <c r="V43" s="109"/>
      <c r="W43" s="109"/>
      <c r="X43" s="109"/>
      <c r="Y43" s="109"/>
      <c r="Z43" s="109"/>
      <c r="AA43" s="109"/>
      <c r="AB43" s="109"/>
      <c r="AC43" s="109">
        <v>1881.6139656999997</v>
      </c>
      <c r="AD43" s="109"/>
      <c r="AE43" s="109"/>
      <c r="AF43" s="109">
        <v>3008.7226309514522</v>
      </c>
      <c r="AG43" s="109"/>
      <c r="AH43" s="109">
        <v>2298.688691527876</v>
      </c>
      <c r="AI43" s="109">
        <v>3672.3257400000002</v>
      </c>
      <c r="AJ43" s="109"/>
    </row>
    <row r="44" spans="1:36">
      <c r="A44" s="104" t="s">
        <v>379</v>
      </c>
      <c r="B44" s="105" t="s">
        <v>380</v>
      </c>
      <c r="C44" s="108">
        <v>13851.104456013833</v>
      </c>
      <c r="D44" s="109">
        <v>9646.9644185741527</v>
      </c>
      <c r="E44" s="109">
        <v>5519.5199312459345</v>
      </c>
      <c r="F44" s="109">
        <v>4939.3374229504143</v>
      </c>
      <c r="G44" s="109"/>
      <c r="H44" s="109">
        <v>332.60783523551999</v>
      </c>
      <c r="I44" s="109">
        <v>247.57467305999998</v>
      </c>
      <c r="J44" s="109"/>
      <c r="K44" s="109">
        <v>19.205783895959996</v>
      </c>
      <c r="L44" s="109"/>
      <c r="M44" s="109"/>
      <c r="N44" s="109"/>
      <c r="O44" s="109">
        <v>0.78583999999999998</v>
      </c>
      <c r="P44" s="109"/>
      <c r="Q44" s="109">
        <v>1472.618160753038</v>
      </c>
      <c r="R44" s="109"/>
      <c r="S44" s="109">
        <v>542.94440544402607</v>
      </c>
      <c r="T44" s="109">
        <v>26.073207999999997</v>
      </c>
      <c r="U44" s="109">
        <v>287.46955453732437</v>
      </c>
      <c r="V44" s="109"/>
      <c r="W44" s="109"/>
      <c r="X44" s="109"/>
      <c r="Y44" s="109"/>
      <c r="Z44" s="109"/>
      <c r="AA44" s="109"/>
      <c r="AB44" s="109"/>
      <c r="AC44" s="109">
        <v>616.13099277168749</v>
      </c>
      <c r="AD44" s="109"/>
      <c r="AE44" s="109"/>
      <c r="AF44" s="109">
        <v>8.9901726792192012</v>
      </c>
      <c r="AG44" s="109"/>
      <c r="AH44" s="109"/>
      <c r="AI44" s="109">
        <v>2625.8445300000003</v>
      </c>
      <c r="AJ44" s="109"/>
    </row>
    <row r="45" spans="1:36">
      <c r="A45" s="104" t="s">
        <v>381</v>
      </c>
      <c r="B45" s="111" t="s">
        <v>382</v>
      </c>
      <c r="C45" s="106">
        <v>7764.2207981927204</v>
      </c>
      <c r="D45" s="107">
        <v>7760.3444188212452</v>
      </c>
      <c r="E45" s="107">
        <v>5507.7500212304531</v>
      </c>
      <c r="F45" s="107">
        <v>4585.7420941662713</v>
      </c>
      <c r="G45" s="107">
        <v>604.7818570574982</v>
      </c>
      <c r="H45" s="107">
        <v>293.03531784556162</v>
      </c>
      <c r="I45" s="107">
        <v>24.190752161121623</v>
      </c>
      <c r="J45" s="107">
        <v>-1.5999999999962711E-2</v>
      </c>
      <c r="K45" s="107">
        <v>795.85515365768151</v>
      </c>
      <c r="L45" s="107">
        <v>71.713922695999827</v>
      </c>
      <c r="M45" s="107">
        <v>10.642215839999835</v>
      </c>
      <c r="N45" s="107">
        <v>-4.3695399999999154</v>
      </c>
      <c r="O45" s="107">
        <v>10.513408161919983</v>
      </c>
      <c r="P45" s="107">
        <v>11.171507575900591</v>
      </c>
      <c r="Q45" s="107">
        <v>1307.5975095737845</v>
      </c>
      <c r="R45" s="107">
        <v>2.9714880000133235</v>
      </c>
      <c r="S45" s="107">
        <v>41.338231352183357</v>
      </c>
      <c r="T45" s="107">
        <v>34.655334087387928</v>
      </c>
      <c r="U45" s="107">
        <v>99.167009687560494</v>
      </c>
      <c r="V45" s="107">
        <v>82.035669609149409</v>
      </c>
      <c r="W45" s="107">
        <v>141.375</v>
      </c>
      <c r="X45" s="107">
        <v>23.887526999999977</v>
      </c>
      <c r="Y45" s="107">
        <v>8.2024480000000324</v>
      </c>
      <c r="Z45" s="107">
        <v>6.1035519999999934</v>
      </c>
      <c r="AA45" s="107">
        <v>181.08129999999983</v>
      </c>
      <c r="AB45" s="107">
        <v>45.276000000000067</v>
      </c>
      <c r="AC45" s="107">
        <v>160.31532183749096</v>
      </c>
      <c r="AD45" s="107">
        <v>33.816528000000062</v>
      </c>
      <c r="AE45" s="107">
        <v>447.37209999999868</v>
      </c>
      <c r="AF45" s="107">
        <v>30.670043375328532</v>
      </c>
      <c r="AG45" s="107">
        <v>15.182207999999719</v>
      </c>
      <c r="AH45" s="107">
        <v>0.100175628229408</v>
      </c>
      <c r="AI45" s="107">
        <v>2.4211299999951734</v>
      </c>
      <c r="AJ45" s="107">
        <v>1.1126630819500178</v>
      </c>
    </row>
    <row r="46" spans="1:36">
      <c r="A46" s="113" t="s">
        <v>383</v>
      </c>
      <c r="B46" s="105" t="s">
        <v>384</v>
      </c>
      <c r="C46" s="106">
        <v>324939.15362056997</v>
      </c>
      <c r="D46" s="107">
        <v>307986.95954691421</v>
      </c>
      <c r="E46" s="107"/>
      <c r="F46" s="114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1:36" ht="14.25" thickBot="1">
      <c r="A47" s="115"/>
      <c r="B47" s="116"/>
      <c r="C47" s="117"/>
      <c r="D47" s="118"/>
      <c r="E47" s="118"/>
      <c r="F47" s="119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</row>
    <row r="48" spans="1:36">
      <c r="A48" s="120"/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</row>
  </sheetData>
  <mergeCells count="50">
    <mergeCell ref="A1:AJ1"/>
    <mergeCell ref="A2:AJ2"/>
    <mergeCell ref="AI4:AJ4"/>
    <mergeCell ref="C5:D5"/>
    <mergeCell ref="E5:E6"/>
    <mergeCell ref="F5:F6"/>
    <mergeCell ref="G5:G6"/>
    <mergeCell ref="H5:H6"/>
    <mergeCell ref="I5:I6"/>
    <mergeCell ref="J5:J6"/>
    <mergeCell ref="V5:V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AH5:AH6"/>
    <mergeCell ref="W5:W6"/>
    <mergeCell ref="X5:X6"/>
    <mergeCell ref="Y5:Y6"/>
    <mergeCell ref="Z5:Z6"/>
    <mergeCell ref="AA5:AA6"/>
    <mergeCell ref="AB5:AB6"/>
    <mergeCell ref="AI7:AI9"/>
    <mergeCell ref="AI5:AI6"/>
    <mergeCell ref="AJ5:AJ6"/>
    <mergeCell ref="O7:O9"/>
    <mergeCell ref="R7:R9"/>
    <mergeCell ref="S7:S9"/>
    <mergeCell ref="T7:T9"/>
    <mergeCell ref="U7:U9"/>
    <mergeCell ref="V7:V9"/>
    <mergeCell ref="W7:W9"/>
    <mergeCell ref="X7:X9"/>
    <mergeCell ref="AC5:AC6"/>
    <mergeCell ref="AD5:AD6"/>
    <mergeCell ref="AE5:AE6"/>
    <mergeCell ref="AF5:AF6"/>
    <mergeCell ref="AG5:AG6"/>
    <mergeCell ref="Z7:Z9"/>
    <mergeCell ref="AC7:AC9"/>
    <mergeCell ref="AF7:AF9"/>
    <mergeCell ref="AG7:AG9"/>
    <mergeCell ref="AH7:AH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劳动密集度</vt:lpstr>
      <vt:lpstr>劳动结构预测</vt:lpstr>
      <vt:lpstr>就业量-劳动投入转化</vt:lpstr>
      <vt:lpstr>劳动报酬优化计算结果</vt:lpstr>
      <vt:lpstr>人口数据</vt:lpstr>
      <vt:lpstr>GDP增长路径</vt:lpstr>
      <vt:lpstr>排放数据</vt:lpstr>
      <vt:lpstr>碳强度目标</vt:lpstr>
      <vt:lpstr>能源平衡表-2010</vt:lpstr>
      <vt:lpstr>能源平衡表-2005</vt:lpstr>
      <vt:lpstr>自然要素投入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2016-09-09T08:55:52Z</dcterms:modified>
</cp:coreProperties>
</file>