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 firstSheet="7" activeTab="8"/>
  </bookViews>
  <sheets>
    <sheet name="A1 VS B1" sheetId="13" r:id="rId1"/>
    <sheet name="作图专用页" sheetId="14" r:id="rId2"/>
    <sheet name="GDP" sheetId="2" r:id="rId3"/>
    <sheet name="电力结构" sheetId="1" r:id="rId4"/>
    <sheet name="失业 " sheetId="11" r:id="rId5"/>
    <sheet name="就业" sheetId="17" r:id="rId6"/>
    <sheet name="部门产出" sheetId="6" r:id="rId7"/>
    <sheet name="价格" sheetId="9" r:id="rId8"/>
    <sheet name="能源" sheetId="12" r:id="rId9"/>
    <sheet name="排放" sheetId="7" r:id="rId10"/>
    <sheet name="峰值" sheetId="18" r:id="rId11"/>
  </sheets>
  <externalReferences>
    <externalReference r:id="rId12"/>
  </externalReferences>
  <definedNames>
    <definedName name="OLE_LINK5" localSheetId="9">排放!$B$50</definedName>
  </definedNames>
  <calcPr calcId="162913"/>
</workbook>
</file>

<file path=xl/calcChain.xml><?xml version="1.0" encoding="utf-8"?>
<calcChain xmlns="http://schemas.openxmlformats.org/spreadsheetml/2006/main">
  <c r="D7" i="12" l="1"/>
  <c r="C7" i="12"/>
  <c r="E7" i="12"/>
  <c r="D28" i="12"/>
  <c r="E35" i="12"/>
  <c r="F35" i="12" s="1"/>
  <c r="B35" i="12"/>
  <c r="D35" i="12" s="1"/>
  <c r="E28" i="12"/>
  <c r="F28" i="12" s="1"/>
  <c r="B28" i="12"/>
  <c r="F42" i="12"/>
  <c r="E42" i="12"/>
  <c r="E21" i="12"/>
  <c r="G42" i="12" s="1"/>
  <c r="M7" i="12"/>
  <c r="C42" i="12"/>
  <c r="B42" i="12"/>
  <c r="B21" i="12"/>
  <c r="C28" i="12" s="1"/>
  <c r="U10" i="12"/>
  <c r="R12" i="12"/>
  <c r="J10" i="12"/>
  <c r="K10" i="12"/>
  <c r="S10" i="12" s="1"/>
  <c r="L10" i="12"/>
  <c r="T10" i="12" s="1"/>
  <c r="M10" i="12"/>
  <c r="J11" i="12"/>
  <c r="R11" i="12" s="1"/>
  <c r="K11" i="12"/>
  <c r="S11" i="12" s="1"/>
  <c r="L11" i="12"/>
  <c r="M11" i="12"/>
  <c r="U11" i="12" s="1"/>
  <c r="J12" i="12"/>
  <c r="K12" i="12"/>
  <c r="S12" i="12" s="1"/>
  <c r="L12" i="12"/>
  <c r="T12" i="12" s="1"/>
  <c r="M12" i="12"/>
  <c r="U12" i="12" s="1"/>
  <c r="J13" i="12"/>
  <c r="R13" i="12" s="1"/>
  <c r="K13" i="12"/>
  <c r="S13" i="12" s="1"/>
  <c r="L13" i="12"/>
  <c r="M13" i="12"/>
  <c r="U13" i="12" s="1"/>
  <c r="K9" i="12"/>
  <c r="S9" i="12" s="1"/>
  <c r="L9" i="12"/>
  <c r="T11" i="12" s="1"/>
  <c r="M9" i="12"/>
  <c r="U9" i="12" s="1"/>
  <c r="J9" i="12"/>
  <c r="R10" i="12" s="1"/>
  <c r="T9" i="12" l="1"/>
  <c r="C35" i="12"/>
  <c r="T13" i="12"/>
  <c r="R9" i="12"/>
  <c r="D42" i="12"/>
  <c r="C18" i="2"/>
  <c r="C19" i="2"/>
  <c r="C20" i="2"/>
  <c r="C21" i="2"/>
  <c r="D21" i="2" s="1"/>
  <c r="C17" i="2"/>
  <c r="S13" i="18" l="1"/>
  <c r="R13" i="18"/>
  <c r="S14" i="18"/>
  <c r="R14" i="18"/>
  <c r="P14" i="18" l="1"/>
  <c r="Q14" i="18"/>
  <c r="P19" i="18"/>
  <c r="Q19" i="18"/>
  <c r="Q9" i="18"/>
  <c r="P9" i="18"/>
  <c r="M10" i="18"/>
  <c r="M11" i="18" s="1"/>
  <c r="N19" i="18"/>
  <c r="L15" i="18" s="1"/>
  <c r="O19" i="18"/>
  <c r="M15" i="18" s="1"/>
  <c r="N14" i="18"/>
  <c r="L10" i="18" s="1"/>
  <c r="O14" i="18"/>
  <c r="F41" i="13"/>
  <c r="B33" i="13"/>
  <c r="G31" i="13"/>
  <c r="B24" i="13"/>
  <c r="L15" i="13"/>
  <c r="AB57" i="6"/>
  <c r="AA57" i="6"/>
  <c r="X57" i="6"/>
  <c r="W57" i="6"/>
  <c r="T57" i="6"/>
  <c r="S57" i="6"/>
  <c r="B50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Q54" i="6"/>
  <c r="Q57" i="6" s="1"/>
  <c r="R54" i="6"/>
  <c r="R57" i="6" s="1"/>
  <c r="S54" i="6"/>
  <c r="T54" i="6"/>
  <c r="U54" i="6"/>
  <c r="U57" i="6" s="1"/>
  <c r="V54" i="6"/>
  <c r="V57" i="6" s="1"/>
  <c r="W54" i="6"/>
  <c r="X54" i="6"/>
  <c r="Y54" i="6"/>
  <c r="Y57" i="6" s="1"/>
  <c r="Z54" i="6"/>
  <c r="Z57" i="6" s="1"/>
  <c r="AA54" i="6"/>
  <c r="AB54" i="6"/>
  <c r="AC54" i="6"/>
  <c r="AC57" i="6" s="1"/>
  <c r="R50" i="6"/>
  <c r="S50" i="6"/>
  <c r="T50" i="6"/>
  <c r="U50" i="6"/>
  <c r="V50" i="6"/>
  <c r="W50" i="6"/>
  <c r="X50" i="6"/>
  <c r="Y50" i="6"/>
  <c r="Z50" i="6"/>
  <c r="AA50" i="6"/>
  <c r="AB50" i="6"/>
  <c r="AC50" i="6"/>
  <c r="Q50" i="6"/>
  <c r="F93" i="11"/>
  <c r="G93" i="11"/>
  <c r="C91" i="11"/>
  <c r="C93" i="11" s="1"/>
  <c r="D91" i="11"/>
  <c r="D93" i="11" s="1"/>
  <c r="E91" i="11"/>
  <c r="E93" i="11" s="1"/>
  <c r="F91" i="11"/>
  <c r="G91" i="11"/>
  <c r="H91" i="11"/>
  <c r="H93" i="11" s="1"/>
  <c r="B91" i="11"/>
  <c r="B93" i="11" s="1"/>
  <c r="B90" i="11"/>
  <c r="B95" i="11" s="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1" i="11"/>
  <c r="C71" i="11"/>
  <c r="D71" i="11"/>
  <c r="E71" i="11"/>
  <c r="F71" i="11"/>
  <c r="G71" i="11"/>
  <c r="H71" i="11"/>
  <c r="B72" i="11"/>
  <c r="B82" i="11" s="1"/>
  <c r="C72" i="11"/>
  <c r="C82" i="11" s="1"/>
  <c r="D72" i="11"/>
  <c r="D82" i="11" s="1"/>
  <c r="E72" i="11"/>
  <c r="E82" i="11" s="1"/>
  <c r="F72" i="11"/>
  <c r="F82" i="11" s="1"/>
  <c r="G72" i="11"/>
  <c r="G82" i="11" s="1"/>
  <c r="H72" i="11"/>
  <c r="H82" i="11" s="1"/>
  <c r="C68" i="11"/>
  <c r="D68" i="11"/>
  <c r="E68" i="11"/>
  <c r="F68" i="11"/>
  <c r="G68" i="11"/>
  <c r="H68" i="11"/>
  <c r="B68" i="11"/>
  <c r="I16" i="9"/>
  <c r="J16" i="9"/>
  <c r="K16" i="9"/>
  <c r="L16" i="9"/>
  <c r="M16" i="9"/>
  <c r="I17" i="9"/>
  <c r="J17" i="9"/>
  <c r="K17" i="9"/>
  <c r="L17" i="9"/>
  <c r="M17" i="9"/>
  <c r="I30" i="11"/>
  <c r="I29" i="11"/>
  <c r="I28" i="11"/>
  <c r="I27" i="11"/>
  <c r="I26" i="11"/>
  <c r="P15" i="18" l="1"/>
  <c r="L16" i="18"/>
  <c r="M12" i="18"/>
  <c r="Q11" i="18"/>
  <c r="P10" i="18"/>
  <c r="L11" i="18"/>
  <c r="Q15" i="18"/>
  <c r="M16" i="18"/>
  <c r="I93" i="11"/>
  <c r="Q10" i="18"/>
  <c r="J14" i="9"/>
  <c r="K14" i="9"/>
  <c r="L14" i="9"/>
  <c r="M14" i="9"/>
  <c r="J15" i="9"/>
  <c r="K15" i="9"/>
  <c r="L15" i="9"/>
  <c r="M15" i="9"/>
  <c r="I15" i="9"/>
  <c r="M13" i="18" l="1"/>
  <c r="Q13" i="18" s="1"/>
  <c r="Q12" i="18"/>
  <c r="L12" i="18"/>
  <c r="P11" i="18"/>
  <c r="L17" i="18"/>
  <c r="P16" i="18"/>
  <c r="M17" i="18"/>
  <c r="Q16" i="18"/>
  <c r="P46" i="18"/>
  <c r="Q46" i="18"/>
  <c r="R46" i="18"/>
  <c r="S46" i="18"/>
  <c r="T46" i="18"/>
  <c r="U46" i="18"/>
  <c r="V46" i="18"/>
  <c r="W46" i="18"/>
  <c r="X46" i="18"/>
  <c r="O46" i="18"/>
  <c r="B46" i="18"/>
  <c r="P12" i="18" l="1"/>
  <c r="L13" i="18"/>
  <c r="P13" i="18" s="1"/>
  <c r="M18" i="18"/>
  <c r="Q18" i="18" s="1"/>
  <c r="Q17" i="18"/>
  <c r="L18" i="18"/>
  <c r="P18" i="18" s="1"/>
  <c r="P20" i="18" s="1"/>
  <c r="P17" i="18"/>
  <c r="B89" i="11"/>
  <c r="B94" i="11"/>
  <c r="I22" i="11"/>
  <c r="I21" i="11"/>
  <c r="I20" i="11"/>
  <c r="I19" i="11"/>
  <c r="I18" i="11"/>
  <c r="Q34" i="6"/>
  <c r="AC46" i="6"/>
  <c r="AC59" i="6" s="1"/>
  <c r="AB46" i="6"/>
  <c r="AB59" i="6" s="1"/>
  <c r="AA46" i="6"/>
  <c r="AA59" i="6" s="1"/>
  <c r="Z46" i="6"/>
  <c r="Z59" i="6" s="1"/>
  <c r="Y46" i="6"/>
  <c r="Y59" i="6" s="1"/>
  <c r="X46" i="6"/>
  <c r="X59" i="6" s="1"/>
  <c r="W46" i="6"/>
  <c r="W59" i="6" s="1"/>
  <c r="V46" i="6"/>
  <c r="V59" i="6" s="1"/>
  <c r="U46" i="6"/>
  <c r="U59" i="6" s="1"/>
  <c r="T46" i="6"/>
  <c r="T59" i="6" s="1"/>
  <c r="S46" i="6"/>
  <c r="S59" i="6" s="1"/>
  <c r="R46" i="6"/>
  <c r="R59" i="6" s="1"/>
  <c r="Q46" i="6"/>
  <c r="Q59" i="6" s="1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AC38" i="6"/>
  <c r="AC58" i="6" s="1"/>
  <c r="AB38" i="6"/>
  <c r="AB58" i="6" s="1"/>
  <c r="AA38" i="6"/>
  <c r="AA58" i="6" s="1"/>
  <c r="Z38" i="6"/>
  <c r="Z58" i="6" s="1"/>
  <c r="Y38" i="6"/>
  <c r="Y58" i="6" s="1"/>
  <c r="X38" i="6"/>
  <c r="X58" i="6" s="1"/>
  <c r="W38" i="6"/>
  <c r="W58" i="6" s="1"/>
  <c r="V38" i="6"/>
  <c r="V58" i="6" s="1"/>
  <c r="U38" i="6"/>
  <c r="U58" i="6" s="1"/>
  <c r="T38" i="6"/>
  <c r="T58" i="6" s="1"/>
  <c r="S38" i="6"/>
  <c r="S58" i="6" s="1"/>
  <c r="R38" i="6"/>
  <c r="R58" i="6" s="1"/>
  <c r="Q38" i="6"/>
  <c r="Q58" i="6" s="1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AC34" i="6"/>
  <c r="AB34" i="6"/>
  <c r="AA34" i="6"/>
  <c r="Z34" i="6"/>
  <c r="Y34" i="6"/>
  <c r="X34" i="6"/>
  <c r="W34" i="6"/>
  <c r="V34" i="6"/>
  <c r="U34" i="6"/>
  <c r="T34" i="6"/>
  <c r="S34" i="6"/>
  <c r="R34" i="6"/>
  <c r="C90" i="11"/>
  <c r="C95" i="11" s="1"/>
  <c r="D90" i="11"/>
  <c r="D95" i="11" s="1"/>
  <c r="E90" i="11"/>
  <c r="E95" i="11" s="1"/>
  <c r="F90" i="11"/>
  <c r="F95" i="11" s="1"/>
  <c r="G90" i="11"/>
  <c r="G95" i="11" s="1"/>
  <c r="H90" i="11"/>
  <c r="H95" i="11" s="1"/>
  <c r="C89" i="11"/>
  <c r="C94" i="11" s="1"/>
  <c r="D89" i="11"/>
  <c r="D94" i="11" s="1"/>
  <c r="E89" i="11"/>
  <c r="E94" i="11" s="1"/>
  <c r="F89" i="11"/>
  <c r="F94" i="11" s="1"/>
  <c r="G89" i="11"/>
  <c r="G94" i="11" s="1"/>
  <c r="H89" i="11"/>
  <c r="H94" i="11" s="1"/>
  <c r="I95" i="11" l="1"/>
  <c r="I94" i="11"/>
  <c r="I14" i="11"/>
  <c r="I13" i="11"/>
  <c r="I12" i="11"/>
  <c r="I11" i="11"/>
  <c r="I10" i="11"/>
  <c r="H61" i="11" l="1"/>
  <c r="H62" i="11"/>
  <c r="H63" i="11"/>
  <c r="H64" i="11"/>
  <c r="H81" i="11" s="1"/>
  <c r="H53" i="11"/>
  <c r="H54" i="11"/>
  <c r="H55" i="11"/>
  <c r="H56" i="11"/>
  <c r="H80" i="11" s="1"/>
  <c r="B52" i="11"/>
  <c r="C76" i="17"/>
  <c r="C46" i="18"/>
  <c r="D46" i="18"/>
  <c r="E46" i="18"/>
  <c r="F46" i="18"/>
  <c r="G46" i="18"/>
  <c r="H46" i="18"/>
  <c r="I46" i="18"/>
  <c r="J46" i="18"/>
  <c r="K46" i="18"/>
  <c r="C47" i="18"/>
  <c r="F47" i="18"/>
  <c r="G47" i="18"/>
  <c r="J47" i="18"/>
  <c r="K47" i="18"/>
  <c r="B47" i="18"/>
  <c r="C29" i="18"/>
  <c r="P47" i="18" s="1"/>
  <c r="D29" i="18"/>
  <c r="E29" i="18"/>
  <c r="F29" i="18"/>
  <c r="G29" i="18"/>
  <c r="T47" i="18" s="1"/>
  <c r="H29" i="18"/>
  <c r="I29" i="18"/>
  <c r="J29" i="18"/>
  <c r="K29" i="18"/>
  <c r="X47" i="18" s="1"/>
  <c r="C30" i="18"/>
  <c r="D30" i="18"/>
  <c r="I30" i="18"/>
  <c r="K30" i="18"/>
  <c r="B29" i="18"/>
  <c r="O47" i="18" s="1"/>
  <c r="C10" i="18"/>
  <c r="C11" i="18" s="1"/>
  <c r="C12" i="18" s="1"/>
  <c r="C13" i="18" s="1"/>
  <c r="C14" i="18" s="1"/>
  <c r="C15" i="18" s="1"/>
  <c r="C16" i="18" s="1"/>
  <c r="C17" i="18" s="1"/>
  <c r="I31" i="18" l="1"/>
  <c r="V48" i="18"/>
  <c r="I48" i="18"/>
  <c r="D31" i="18"/>
  <c r="Q48" i="18"/>
  <c r="D48" i="18"/>
  <c r="V47" i="18"/>
  <c r="I47" i="18"/>
  <c r="E30" i="18"/>
  <c r="R47" i="18"/>
  <c r="E47" i="18"/>
  <c r="X48" i="18"/>
  <c r="K48" i="18"/>
  <c r="K31" i="18"/>
  <c r="C31" i="18"/>
  <c r="P48" i="18"/>
  <c r="C48" i="18"/>
  <c r="U47" i="18"/>
  <c r="H47" i="18"/>
  <c r="H30" i="18"/>
  <c r="Q47" i="18"/>
  <c r="D47" i="18"/>
  <c r="B30" i="18"/>
  <c r="G30" i="18"/>
  <c r="J30" i="18"/>
  <c r="W47" i="18"/>
  <c r="F30" i="18"/>
  <c r="S47" i="18"/>
  <c r="G73" i="7"/>
  <c r="F73" i="7"/>
  <c r="B41" i="13"/>
  <c r="F31" i="18" l="1"/>
  <c r="S48" i="18"/>
  <c r="F48" i="18"/>
  <c r="B31" i="18"/>
  <c r="O48" i="18"/>
  <c r="B48" i="18"/>
  <c r="C32" i="18"/>
  <c r="P49" i="18"/>
  <c r="C49" i="18"/>
  <c r="T48" i="18"/>
  <c r="G48" i="18"/>
  <c r="G31" i="18"/>
  <c r="U48" i="18"/>
  <c r="H48" i="18"/>
  <c r="H31" i="18"/>
  <c r="D32" i="18"/>
  <c r="Q49" i="18"/>
  <c r="D49" i="18"/>
  <c r="K32" i="18"/>
  <c r="X49" i="18"/>
  <c r="K49" i="18"/>
  <c r="J31" i="18"/>
  <c r="W48" i="18"/>
  <c r="J48" i="18"/>
  <c r="E31" i="18"/>
  <c r="R48" i="18"/>
  <c r="E48" i="18"/>
  <c r="I32" i="18"/>
  <c r="V49" i="18"/>
  <c r="I49" i="18"/>
  <c r="K41" i="13"/>
  <c r="S80" i="13"/>
  <c r="C81" i="13"/>
  <c r="C87" i="13" s="1"/>
  <c r="C80" i="13"/>
  <c r="C85" i="13" s="1"/>
  <c r="C79" i="13"/>
  <c r="C83" i="13" s="1"/>
  <c r="M40" i="13"/>
  <c r="M39" i="13"/>
  <c r="G30" i="13"/>
  <c r="L10" i="13"/>
  <c r="L9" i="13"/>
  <c r="I15" i="13"/>
  <c r="I10" i="13"/>
  <c r="I11" i="13"/>
  <c r="I12" i="13"/>
  <c r="I13" i="13"/>
  <c r="I9" i="13"/>
  <c r="I14" i="9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I33" i="18" l="1"/>
  <c r="V50" i="18"/>
  <c r="I50" i="18"/>
  <c r="B32" i="18"/>
  <c r="O49" i="18"/>
  <c r="B49" i="18"/>
  <c r="D33" i="18"/>
  <c r="Q50" i="18"/>
  <c r="D50" i="18"/>
  <c r="C33" i="18"/>
  <c r="P50" i="18"/>
  <c r="C50" i="18"/>
  <c r="J32" i="18"/>
  <c r="W49" i="18"/>
  <c r="J49" i="18"/>
  <c r="T49" i="18"/>
  <c r="G49" i="18"/>
  <c r="G32" i="18"/>
  <c r="K33" i="18"/>
  <c r="X50" i="18"/>
  <c r="K50" i="18"/>
  <c r="H32" i="18"/>
  <c r="U49" i="18"/>
  <c r="H49" i="18"/>
  <c r="E32" i="18"/>
  <c r="R49" i="18"/>
  <c r="E49" i="18"/>
  <c r="F32" i="18"/>
  <c r="S49" i="18"/>
  <c r="F49" i="18"/>
  <c r="C89" i="13"/>
  <c r="O119" i="17"/>
  <c r="O118" i="17"/>
  <c r="O117" i="17"/>
  <c r="O116" i="17"/>
  <c r="O115" i="17"/>
  <c r="O114" i="17"/>
  <c r="O113" i="17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C54" i="6"/>
  <c r="C57" i="6" s="1"/>
  <c r="D54" i="6"/>
  <c r="D57" i="6" s="1"/>
  <c r="E54" i="6"/>
  <c r="E57" i="6" s="1"/>
  <c r="F54" i="6"/>
  <c r="F57" i="6" s="1"/>
  <c r="G54" i="6"/>
  <c r="G57" i="6" s="1"/>
  <c r="H54" i="6"/>
  <c r="H57" i="6" s="1"/>
  <c r="I54" i="6"/>
  <c r="I57" i="6" s="1"/>
  <c r="J54" i="6"/>
  <c r="J57" i="6" s="1"/>
  <c r="K54" i="6"/>
  <c r="K57" i="6" s="1"/>
  <c r="L54" i="6"/>
  <c r="L57" i="6" s="1"/>
  <c r="M54" i="6"/>
  <c r="M57" i="6" s="1"/>
  <c r="N54" i="6"/>
  <c r="N57" i="6" s="1"/>
  <c r="B51" i="6"/>
  <c r="B52" i="6"/>
  <c r="B53" i="6"/>
  <c r="B54" i="6"/>
  <c r="B57" i="6" s="1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C59" i="6" s="1"/>
  <c r="D46" i="6"/>
  <c r="D59" i="6" s="1"/>
  <c r="E46" i="6"/>
  <c r="E59" i="6" s="1"/>
  <c r="F46" i="6"/>
  <c r="F59" i="6" s="1"/>
  <c r="G46" i="6"/>
  <c r="G59" i="6" s="1"/>
  <c r="H46" i="6"/>
  <c r="H59" i="6" s="1"/>
  <c r="I46" i="6"/>
  <c r="I59" i="6" s="1"/>
  <c r="J46" i="6"/>
  <c r="J59" i="6" s="1"/>
  <c r="K46" i="6"/>
  <c r="K59" i="6" s="1"/>
  <c r="L46" i="6"/>
  <c r="L59" i="6" s="1"/>
  <c r="M46" i="6"/>
  <c r="M59" i="6" s="1"/>
  <c r="N46" i="6"/>
  <c r="N59" i="6" s="1"/>
  <c r="B43" i="6"/>
  <c r="B44" i="6"/>
  <c r="B45" i="6"/>
  <c r="B46" i="6"/>
  <c r="B59" i="6" s="1"/>
  <c r="B42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C58" i="6" s="1"/>
  <c r="D38" i="6"/>
  <c r="D58" i="6" s="1"/>
  <c r="E38" i="6"/>
  <c r="E58" i="6" s="1"/>
  <c r="F38" i="6"/>
  <c r="F58" i="6" s="1"/>
  <c r="G38" i="6"/>
  <c r="G58" i="6" s="1"/>
  <c r="H38" i="6"/>
  <c r="H58" i="6" s="1"/>
  <c r="I38" i="6"/>
  <c r="I58" i="6" s="1"/>
  <c r="J38" i="6"/>
  <c r="J58" i="6" s="1"/>
  <c r="K38" i="6"/>
  <c r="K58" i="6" s="1"/>
  <c r="L38" i="6"/>
  <c r="L58" i="6" s="1"/>
  <c r="M38" i="6"/>
  <c r="M58" i="6" s="1"/>
  <c r="N38" i="6"/>
  <c r="N58" i="6" s="1"/>
  <c r="B35" i="6"/>
  <c r="B36" i="6"/>
  <c r="B37" i="6"/>
  <c r="B38" i="6"/>
  <c r="B58" i="6" s="1"/>
  <c r="B34" i="6"/>
  <c r="K34" i="18" l="1"/>
  <c r="X51" i="18"/>
  <c r="K51" i="18"/>
  <c r="D34" i="18"/>
  <c r="Q51" i="18"/>
  <c r="D51" i="18"/>
  <c r="H33" i="18"/>
  <c r="U50" i="18"/>
  <c r="H50" i="18"/>
  <c r="G33" i="18"/>
  <c r="T50" i="18"/>
  <c r="G50" i="18"/>
  <c r="C34" i="18"/>
  <c r="P51" i="18"/>
  <c r="C51" i="18"/>
  <c r="F33" i="18"/>
  <c r="S50" i="18"/>
  <c r="F50" i="18"/>
  <c r="B33" i="18"/>
  <c r="O50" i="18"/>
  <c r="B50" i="18"/>
  <c r="E33" i="18"/>
  <c r="R50" i="18"/>
  <c r="E50" i="18"/>
  <c r="J33" i="18"/>
  <c r="W50" i="18"/>
  <c r="J50" i="18"/>
  <c r="I34" i="18"/>
  <c r="V51" i="18"/>
  <c r="I51" i="18"/>
  <c r="C60" i="11"/>
  <c r="D60" i="11"/>
  <c r="E60" i="11"/>
  <c r="F60" i="11"/>
  <c r="G60" i="11"/>
  <c r="H60" i="11"/>
  <c r="C61" i="11"/>
  <c r="D61" i="11"/>
  <c r="E61" i="11"/>
  <c r="F61" i="11"/>
  <c r="G61" i="11"/>
  <c r="C62" i="11"/>
  <c r="D62" i="11"/>
  <c r="E62" i="11"/>
  <c r="F62" i="11"/>
  <c r="G62" i="11"/>
  <c r="C63" i="11"/>
  <c r="D63" i="11"/>
  <c r="E63" i="11"/>
  <c r="F63" i="11"/>
  <c r="G63" i="11"/>
  <c r="C64" i="11"/>
  <c r="C81" i="11" s="1"/>
  <c r="D64" i="11"/>
  <c r="D81" i="11" s="1"/>
  <c r="E64" i="11"/>
  <c r="E81" i="11" s="1"/>
  <c r="F64" i="11"/>
  <c r="F81" i="11" s="1"/>
  <c r="G64" i="11"/>
  <c r="G81" i="11" s="1"/>
  <c r="B61" i="11"/>
  <c r="B62" i="11"/>
  <c r="B63" i="11"/>
  <c r="B64" i="11"/>
  <c r="B81" i="11" s="1"/>
  <c r="B60" i="11"/>
  <c r="C52" i="11"/>
  <c r="D52" i="11"/>
  <c r="E52" i="11"/>
  <c r="F52" i="11"/>
  <c r="G52" i="11"/>
  <c r="H52" i="11"/>
  <c r="C53" i="11"/>
  <c r="D53" i="11"/>
  <c r="E53" i="11"/>
  <c r="F53" i="11"/>
  <c r="G53" i="11"/>
  <c r="C54" i="11"/>
  <c r="D54" i="11"/>
  <c r="E54" i="11"/>
  <c r="F54" i="11"/>
  <c r="G54" i="11"/>
  <c r="C55" i="11"/>
  <c r="D55" i="11"/>
  <c r="E55" i="11"/>
  <c r="F55" i="11"/>
  <c r="G55" i="11"/>
  <c r="C56" i="11"/>
  <c r="C80" i="11" s="1"/>
  <c r="D56" i="11"/>
  <c r="D80" i="11" s="1"/>
  <c r="E56" i="11"/>
  <c r="E80" i="11" s="1"/>
  <c r="F56" i="11"/>
  <c r="F80" i="11" s="1"/>
  <c r="G56" i="11"/>
  <c r="G80" i="11" s="1"/>
  <c r="B53" i="11"/>
  <c r="B54" i="11"/>
  <c r="B55" i="11"/>
  <c r="B56" i="11"/>
  <c r="B80" i="11" s="1"/>
  <c r="I46" i="11"/>
  <c r="I45" i="11"/>
  <c r="I44" i="11"/>
  <c r="I43" i="11"/>
  <c r="I42" i="11"/>
  <c r="I38" i="11"/>
  <c r="I37" i="11"/>
  <c r="I36" i="11"/>
  <c r="I35" i="11"/>
  <c r="I34" i="11"/>
  <c r="I3" i="11"/>
  <c r="I4" i="11"/>
  <c r="I5" i="11"/>
  <c r="I6" i="11"/>
  <c r="I2" i="11"/>
  <c r="D35" i="18" l="1"/>
  <c r="Q52" i="18"/>
  <c r="D52" i="18"/>
  <c r="O51" i="18"/>
  <c r="B51" i="18"/>
  <c r="B34" i="18"/>
  <c r="H34" i="18"/>
  <c r="U51" i="18"/>
  <c r="H51" i="18"/>
  <c r="I35" i="18"/>
  <c r="V52" i="18"/>
  <c r="I52" i="18"/>
  <c r="E34" i="18"/>
  <c r="R51" i="18"/>
  <c r="E51" i="18"/>
  <c r="G34" i="18"/>
  <c r="T51" i="18"/>
  <c r="G51" i="18"/>
  <c r="F34" i="18"/>
  <c r="S51" i="18"/>
  <c r="F51" i="18"/>
  <c r="J34" i="18"/>
  <c r="W51" i="18"/>
  <c r="J51" i="18"/>
  <c r="C35" i="18"/>
  <c r="P52" i="18"/>
  <c r="C52" i="18"/>
  <c r="K35" i="18"/>
  <c r="X52" i="18"/>
  <c r="K52" i="18"/>
  <c r="I68" i="11"/>
  <c r="I60" i="11"/>
  <c r="I52" i="11"/>
  <c r="I72" i="11"/>
  <c r="I82" i="11" s="1"/>
  <c r="I64" i="11"/>
  <c r="I81" i="11" s="1"/>
  <c r="I56" i="11"/>
  <c r="I80" i="11" s="1"/>
  <c r="I69" i="11"/>
  <c r="I61" i="11"/>
  <c r="I53" i="11"/>
  <c r="I71" i="11"/>
  <c r="I63" i="11"/>
  <c r="I55" i="11"/>
  <c r="I70" i="11"/>
  <c r="I62" i="11"/>
  <c r="I54" i="11"/>
  <c r="I10" i="1"/>
  <c r="I11" i="1"/>
  <c r="I12" i="1"/>
  <c r="I13" i="1"/>
  <c r="I14" i="1"/>
  <c r="B10" i="2"/>
  <c r="C10" i="2"/>
  <c r="D10" i="2"/>
  <c r="E10" i="2"/>
  <c r="F10" i="2"/>
  <c r="F35" i="18" l="1"/>
  <c r="S52" i="18"/>
  <c r="F52" i="18"/>
  <c r="H35" i="18"/>
  <c r="U52" i="18"/>
  <c r="H52" i="18"/>
  <c r="J35" i="18"/>
  <c r="W52" i="18"/>
  <c r="J52" i="18"/>
  <c r="I36" i="18"/>
  <c r="V53" i="18"/>
  <c r="I53" i="18"/>
  <c r="O52" i="18"/>
  <c r="B52" i="18"/>
  <c r="B35" i="18"/>
  <c r="K36" i="18"/>
  <c r="X53" i="18"/>
  <c r="K53" i="18"/>
  <c r="G35" i="18"/>
  <c r="T52" i="18"/>
  <c r="G52" i="18"/>
  <c r="C36" i="18"/>
  <c r="P53" i="18"/>
  <c r="C53" i="18"/>
  <c r="E35" i="18"/>
  <c r="R52" i="18"/>
  <c r="E52" i="18"/>
  <c r="D36" i="18"/>
  <c r="Q53" i="18"/>
  <c r="D53" i="18"/>
  <c r="L41" i="13"/>
  <c r="L42" i="13" s="1"/>
  <c r="C41" i="13"/>
  <c r="C42" i="13" s="1"/>
  <c r="D41" i="13"/>
  <c r="D42" i="13" s="1"/>
  <c r="E41" i="13"/>
  <c r="G41" i="13"/>
  <c r="G42" i="13" s="1"/>
  <c r="H41" i="13"/>
  <c r="H42" i="13" s="1"/>
  <c r="I41" i="13"/>
  <c r="I42" i="13" s="1"/>
  <c r="J41" i="13"/>
  <c r="K42" i="13"/>
  <c r="M42" i="13" l="1"/>
  <c r="L33" i="13" s="1"/>
  <c r="G36" i="18"/>
  <c r="T53" i="18"/>
  <c r="G53" i="18"/>
  <c r="B36" i="18"/>
  <c r="O53" i="18"/>
  <c r="B53" i="18"/>
  <c r="J36" i="18"/>
  <c r="W53" i="18"/>
  <c r="J53" i="18"/>
  <c r="H36" i="18"/>
  <c r="U53" i="18"/>
  <c r="H53" i="18"/>
  <c r="C37" i="18"/>
  <c r="P54" i="18"/>
  <c r="C54" i="18"/>
  <c r="I37" i="18"/>
  <c r="V54" i="18"/>
  <c r="I54" i="18"/>
  <c r="D37" i="18"/>
  <c r="Q54" i="18"/>
  <c r="D54" i="18"/>
  <c r="K37" i="18"/>
  <c r="X54" i="18"/>
  <c r="K54" i="18"/>
  <c r="E36" i="18"/>
  <c r="R53" i="18"/>
  <c r="E53" i="18"/>
  <c r="F36" i="18"/>
  <c r="S53" i="18"/>
  <c r="F53" i="18"/>
  <c r="B36" i="13"/>
  <c r="L36" i="13" s="1"/>
  <c r="L16" i="13"/>
  <c r="M16" i="13"/>
  <c r="N16" i="13"/>
  <c r="O16" i="13"/>
  <c r="P16" i="13"/>
  <c r="Q16" i="13"/>
  <c r="L17" i="13"/>
  <c r="M17" i="13"/>
  <c r="N17" i="13"/>
  <c r="O17" i="13"/>
  <c r="P17" i="13"/>
  <c r="Q17" i="13"/>
  <c r="L18" i="13"/>
  <c r="M18" i="13"/>
  <c r="N18" i="13"/>
  <c r="O18" i="13"/>
  <c r="P18" i="13"/>
  <c r="Q18" i="13"/>
  <c r="L19" i="13"/>
  <c r="M19" i="13"/>
  <c r="N19" i="13"/>
  <c r="O19" i="13"/>
  <c r="P19" i="13"/>
  <c r="Q19" i="13"/>
  <c r="M15" i="13"/>
  <c r="N15" i="13"/>
  <c r="O15" i="13"/>
  <c r="P15" i="13"/>
  <c r="Q15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M9" i="13"/>
  <c r="N9" i="13"/>
  <c r="O9" i="13"/>
  <c r="P9" i="13"/>
  <c r="Q9" i="13"/>
  <c r="T80" i="13"/>
  <c r="U80" i="13"/>
  <c r="K38" i="18" l="1"/>
  <c r="X55" i="18"/>
  <c r="K55" i="18"/>
  <c r="H37" i="18"/>
  <c r="U54" i="18"/>
  <c r="H54" i="18"/>
  <c r="R13" i="13"/>
  <c r="R12" i="13"/>
  <c r="R10" i="13"/>
  <c r="E37" i="18"/>
  <c r="R54" i="18"/>
  <c r="E54" i="18"/>
  <c r="C38" i="18"/>
  <c r="P55" i="18"/>
  <c r="C55" i="18"/>
  <c r="G37" i="18"/>
  <c r="T54" i="18"/>
  <c r="G54" i="18"/>
  <c r="R11" i="13"/>
  <c r="D38" i="18"/>
  <c r="Q55" i="18"/>
  <c r="D55" i="18"/>
  <c r="J37" i="18"/>
  <c r="W54" i="18"/>
  <c r="J54" i="18"/>
  <c r="R9" i="13"/>
  <c r="F37" i="18"/>
  <c r="S54" i="18"/>
  <c r="F54" i="18"/>
  <c r="I38" i="18"/>
  <c r="V55" i="18"/>
  <c r="I55" i="18"/>
  <c r="B37" i="18"/>
  <c r="O54" i="18"/>
  <c r="B54" i="18"/>
  <c r="R18" i="13"/>
  <c r="R16" i="13"/>
  <c r="R15" i="13"/>
  <c r="R19" i="13"/>
  <c r="R17" i="13"/>
  <c r="H31" i="13"/>
  <c r="I31" i="13"/>
  <c r="H30" i="13"/>
  <c r="I30" i="13"/>
  <c r="G38" i="18" l="1"/>
  <c r="T55" i="18"/>
  <c r="G55" i="18"/>
  <c r="H38" i="18"/>
  <c r="U55" i="18"/>
  <c r="H55" i="18"/>
  <c r="J38" i="18"/>
  <c r="W55" i="18"/>
  <c r="J55" i="18"/>
  <c r="F38" i="18"/>
  <c r="S55" i="18"/>
  <c r="F55" i="18"/>
  <c r="I39" i="18"/>
  <c r="V56" i="18"/>
  <c r="I56" i="18"/>
  <c r="E38" i="18"/>
  <c r="R55" i="18"/>
  <c r="E55" i="18"/>
  <c r="D39" i="18"/>
  <c r="Q56" i="18"/>
  <c r="D56" i="18"/>
  <c r="B38" i="18"/>
  <c r="O55" i="18"/>
  <c r="B55" i="18"/>
  <c r="C39" i="18"/>
  <c r="P56" i="18"/>
  <c r="C56" i="18"/>
  <c r="K39" i="18"/>
  <c r="X56" i="18"/>
  <c r="K56" i="18"/>
  <c r="J31" i="13"/>
  <c r="J30" i="13"/>
  <c r="M41" i="13"/>
  <c r="I22" i="13"/>
  <c r="H22" i="13"/>
  <c r="C24" i="13"/>
  <c r="D34" i="13" s="1"/>
  <c r="D24" i="13"/>
  <c r="E34" i="13" s="1"/>
  <c r="E24" i="13"/>
  <c r="F24" i="13"/>
  <c r="G24" i="13"/>
  <c r="C23" i="13"/>
  <c r="D23" i="13"/>
  <c r="E23" i="13"/>
  <c r="F23" i="13"/>
  <c r="G23" i="13"/>
  <c r="B23" i="13"/>
  <c r="E39" i="18" l="1"/>
  <c r="R56" i="18"/>
  <c r="E56" i="18"/>
  <c r="H39" i="18"/>
  <c r="U56" i="18"/>
  <c r="H56" i="18"/>
  <c r="D40" i="18"/>
  <c r="Q57" i="18"/>
  <c r="D57" i="18"/>
  <c r="J39" i="18"/>
  <c r="W56" i="18"/>
  <c r="J56" i="18"/>
  <c r="K40" i="18"/>
  <c r="X57" i="18"/>
  <c r="K57" i="18"/>
  <c r="O56" i="18"/>
  <c r="B39" i="18"/>
  <c r="B56" i="18"/>
  <c r="F39" i="18"/>
  <c r="S56" i="18"/>
  <c r="F56" i="18"/>
  <c r="C40" i="18"/>
  <c r="P57" i="18"/>
  <c r="C57" i="18"/>
  <c r="I40" i="18"/>
  <c r="V57" i="18"/>
  <c r="I57" i="18"/>
  <c r="G39" i="18"/>
  <c r="T56" i="18"/>
  <c r="G56" i="18"/>
  <c r="F34" i="13"/>
  <c r="I23" i="13"/>
  <c r="H34" i="13"/>
  <c r="I24" i="13"/>
  <c r="H23" i="13"/>
  <c r="E27" i="13" s="1"/>
  <c r="G34" i="13"/>
  <c r="H24" i="13"/>
  <c r="C41" i="18" l="1"/>
  <c r="P58" i="18"/>
  <c r="C58" i="18"/>
  <c r="F40" i="18"/>
  <c r="S57" i="18"/>
  <c r="F57" i="18"/>
  <c r="D41" i="18"/>
  <c r="Q58" i="18"/>
  <c r="D58" i="18"/>
  <c r="H40" i="18"/>
  <c r="U57" i="18"/>
  <c r="H57" i="18"/>
  <c r="B28" i="13"/>
  <c r="I41" i="18"/>
  <c r="V58" i="18"/>
  <c r="I58" i="18"/>
  <c r="J40" i="18"/>
  <c r="W57" i="18"/>
  <c r="J57" i="18"/>
  <c r="G40" i="18"/>
  <c r="T57" i="18"/>
  <c r="G57" i="18"/>
  <c r="O57" i="18"/>
  <c r="B57" i="18"/>
  <c r="B40" i="18"/>
  <c r="K41" i="18"/>
  <c r="X58" i="18"/>
  <c r="K58" i="18"/>
  <c r="E40" i="18"/>
  <c r="R57" i="18"/>
  <c r="E57" i="18"/>
  <c r="B27" i="13"/>
  <c r="B25" i="13" s="1"/>
  <c r="B32" i="13" s="1"/>
  <c r="F27" i="13"/>
  <c r="G27" i="13"/>
  <c r="G25" i="13" s="1"/>
  <c r="C27" i="13"/>
  <c r="C25" i="13" s="1"/>
  <c r="D27" i="13"/>
  <c r="D25" i="13" s="1"/>
  <c r="F28" i="13"/>
  <c r="E25" i="13"/>
  <c r="F25" i="13"/>
  <c r="I34" i="13"/>
  <c r="C28" i="13"/>
  <c r="D28" i="13"/>
  <c r="E28" i="13"/>
  <c r="G28" i="13"/>
  <c r="K42" i="18" l="1"/>
  <c r="X59" i="18"/>
  <c r="K59" i="18"/>
  <c r="I42" i="18"/>
  <c r="V59" i="18"/>
  <c r="I59" i="18"/>
  <c r="D42" i="18"/>
  <c r="Q59" i="18"/>
  <c r="D59" i="18"/>
  <c r="E41" i="18"/>
  <c r="R58" i="18"/>
  <c r="E58" i="18"/>
  <c r="B41" i="18"/>
  <c r="O58" i="18"/>
  <c r="B58" i="18"/>
  <c r="J41" i="18"/>
  <c r="W58" i="18"/>
  <c r="J58" i="18"/>
  <c r="H41" i="18"/>
  <c r="U58" i="18"/>
  <c r="H58" i="18"/>
  <c r="F41" i="18"/>
  <c r="S58" i="18"/>
  <c r="F58" i="18"/>
  <c r="F35" i="13"/>
  <c r="E35" i="13"/>
  <c r="G41" i="18"/>
  <c r="T58" i="18"/>
  <c r="G58" i="18"/>
  <c r="C42" i="18"/>
  <c r="P59" i="18"/>
  <c r="C59" i="18"/>
  <c r="D35" i="13"/>
  <c r="H35" i="13"/>
  <c r="C32" i="13"/>
  <c r="H32" i="13" s="1"/>
  <c r="D32" i="13"/>
  <c r="I32" i="13" s="1"/>
  <c r="G32" i="13"/>
  <c r="H25" i="13"/>
  <c r="G35" i="13"/>
  <c r="I43" i="18" l="1"/>
  <c r="V60" i="18"/>
  <c r="I60" i="18"/>
  <c r="H42" i="18"/>
  <c r="U59" i="18"/>
  <c r="H59" i="18"/>
  <c r="D43" i="18"/>
  <c r="Q60" i="18"/>
  <c r="D60" i="18"/>
  <c r="J42" i="18"/>
  <c r="W59" i="18"/>
  <c r="J59" i="18"/>
  <c r="C43" i="18"/>
  <c r="P60" i="18"/>
  <c r="C60" i="18"/>
  <c r="F42" i="18"/>
  <c r="S59" i="18"/>
  <c r="F59" i="18"/>
  <c r="E42" i="18"/>
  <c r="R59" i="18"/>
  <c r="E59" i="18"/>
  <c r="G42" i="18"/>
  <c r="T59" i="18"/>
  <c r="G59" i="18"/>
  <c r="B42" i="18"/>
  <c r="O59" i="18"/>
  <c r="B59" i="18"/>
  <c r="K43" i="18"/>
  <c r="X60" i="18"/>
  <c r="K60" i="18"/>
  <c r="J32" i="13"/>
  <c r="D81" i="13"/>
  <c r="E81" i="13"/>
  <c r="F81" i="13"/>
  <c r="G81" i="13"/>
  <c r="G87" i="13" s="1"/>
  <c r="H81" i="13"/>
  <c r="I81" i="13"/>
  <c r="J81" i="13"/>
  <c r="K81" i="13"/>
  <c r="L81" i="13"/>
  <c r="L87" i="13" s="1"/>
  <c r="M81" i="13"/>
  <c r="N81" i="13"/>
  <c r="N87" i="13" s="1"/>
  <c r="O81" i="13"/>
  <c r="P81" i="13"/>
  <c r="D80" i="13"/>
  <c r="E80" i="13"/>
  <c r="F80" i="13"/>
  <c r="G80" i="13"/>
  <c r="G85" i="13" s="1"/>
  <c r="H80" i="13"/>
  <c r="I80" i="13"/>
  <c r="I85" i="13" s="1"/>
  <c r="J80" i="13"/>
  <c r="K80" i="13"/>
  <c r="L80" i="13"/>
  <c r="L85" i="13" s="1"/>
  <c r="M80" i="13"/>
  <c r="N80" i="13"/>
  <c r="N85" i="13" s="1"/>
  <c r="O80" i="13"/>
  <c r="P80" i="13"/>
  <c r="D79" i="13"/>
  <c r="E79" i="13"/>
  <c r="F79" i="13"/>
  <c r="F83" i="13" s="1"/>
  <c r="G79" i="13"/>
  <c r="G83" i="13" s="1"/>
  <c r="H79" i="13"/>
  <c r="I79" i="13"/>
  <c r="I83" i="13" s="1"/>
  <c r="J79" i="13"/>
  <c r="K79" i="13"/>
  <c r="K83" i="13" s="1"/>
  <c r="L79" i="13"/>
  <c r="L83" i="13" s="1"/>
  <c r="M79" i="13"/>
  <c r="M83" i="13" s="1"/>
  <c r="N79" i="13"/>
  <c r="N83" i="13" s="1"/>
  <c r="O79" i="13"/>
  <c r="P79" i="13"/>
  <c r="P83" i="13" s="1"/>
  <c r="I19" i="13"/>
  <c r="I18" i="13"/>
  <c r="I17" i="13"/>
  <c r="I16" i="13"/>
  <c r="M45" i="7"/>
  <c r="G54" i="7" s="1"/>
  <c r="G70" i="7" s="1"/>
  <c r="M44" i="7"/>
  <c r="G53" i="7" s="1"/>
  <c r="G69" i="7" s="1"/>
  <c r="G77" i="7" s="1"/>
  <c r="M43" i="7"/>
  <c r="G52" i="7" s="1"/>
  <c r="G68" i="7" s="1"/>
  <c r="G76" i="7" s="1"/>
  <c r="M42" i="7"/>
  <c r="G51" i="7" s="1"/>
  <c r="G67" i="7" s="1"/>
  <c r="G75" i="7" s="1"/>
  <c r="M41" i="7"/>
  <c r="G50" i="7" s="1"/>
  <c r="G66" i="7" s="1"/>
  <c r="G74" i="7" s="1"/>
  <c r="M37" i="7"/>
  <c r="F54" i="7" s="1"/>
  <c r="F70" i="7" s="1"/>
  <c r="M36" i="7"/>
  <c r="F53" i="7" s="1"/>
  <c r="F69" i="7" s="1"/>
  <c r="F77" i="7" s="1"/>
  <c r="M35" i="7"/>
  <c r="F52" i="7" s="1"/>
  <c r="F68" i="7" s="1"/>
  <c r="F76" i="7" s="1"/>
  <c r="M34" i="7"/>
  <c r="F51" i="7" s="1"/>
  <c r="F67" i="7" s="1"/>
  <c r="F75" i="7" s="1"/>
  <c r="M33" i="7"/>
  <c r="F50" i="7" s="1"/>
  <c r="F66" i="7" s="1"/>
  <c r="F74" i="7" s="1"/>
  <c r="M29" i="7"/>
  <c r="E54" i="7" s="1"/>
  <c r="M28" i="7"/>
  <c r="E53" i="7" s="1"/>
  <c r="E69" i="7" s="1"/>
  <c r="E76" i="7" s="1"/>
  <c r="M27" i="7"/>
  <c r="E52" i="7" s="1"/>
  <c r="E68" i="7" s="1"/>
  <c r="E75" i="7" s="1"/>
  <c r="M26" i="7"/>
  <c r="E51" i="7" s="1"/>
  <c r="E67" i="7" s="1"/>
  <c r="E74" i="7" s="1"/>
  <c r="M25" i="7"/>
  <c r="E50" i="7" s="1"/>
  <c r="E66" i="7" s="1"/>
  <c r="E73" i="7" s="1"/>
  <c r="H43" i="18" l="1"/>
  <c r="U60" i="18"/>
  <c r="H60" i="18"/>
  <c r="E43" i="18"/>
  <c r="R60" i="18"/>
  <c r="E60" i="18"/>
  <c r="Q61" i="18"/>
  <c r="D61" i="18"/>
  <c r="X61" i="18"/>
  <c r="X62" i="18" s="1"/>
  <c r="K61" i="18"/>
  <c r="K62" i="18" s="1"/>
  <c r="F43" i="18"/>
  <c r="S60" i="18"/>
  <c r="F60" i="18"/>
  <c r="E70" i="7"/>
  <c r="E77" i="7" s="1"/>
  <c r="L89" i="13"/>
  <c r="G43" i="18"/>
  <c r="T60" i="18"/>
  <c r="G60" i="18"/>
  <c r="J43" i="18"/>
  <c r="W60" i="18"/>
  <c r="J60" i="18"/>
  <c r="G89" i="13"/>
  <c r="B43" i="18"/>
  <c r="O60" i="18"/>
  <c r="B60" i="18"/>
  <c r="P61" i="18"/>
  <c r="C61" i="18"/>
  <c r="V61" i="18"/>
  <c r="V62" i="18" s="1"/>
  <c r="I61" i="18"/>
  <c r="I62" i="18" s="1"/>
  <c r="B35" i="13"/>
  <c r="B34" i="13"/>
  <c r="N89" i="13"/>
  <c r="L35" i="13"/>
  <c r="P85" i="13"/>
  <c r="P86" i="13" s="1"/>
  <c r="H85" i="13"/>
  <c r="H86" i="13" s="1"/>
  <c r="D85" i="13"/>
  <c r="D86" i="13" s="1"/>
  <c r="J87" i="13"/>
  <c r="J88" i="13" s="1"/>
  <c r="F87" i="13"/>
  <c r="F88" i="13" s="1"/>
  <c r="K85" i="13"/>
  <c r="K86" i="13" s="1"/>
  <c r="F94" i="13"/>
  <c r="E87" i="13"/>
  <c r="J85" i="13"/>
  <c r="J86" i="13" s="1"/>
  <c r="F85" i="13"/>
  <c r="F86" i="13" s="1"/>
  <c r="P87" i="13"/>
  <c r="P88" i="13" s="1"/>
  <c r="H87" i="13"/>
  <c r="H88" i="13" s="1"/>
  <c r="D87" i="13"/>
  <c r="D88" i="13" s="1"/>
  <c r="O85" i="13"/>
  <c r="O86" i="13" s="1"/>
  <c r="M87" i="13"/>
  <c r="M88" i="13" s="1"/>
  <c r="I87" i="13"/>
  <c r="I88" i="13" s="1"/>
  <c r="F93" i="13"/>
  <c r="M85" i="13"/>
  <c r="M86" i="13" s="1"/>
  <c r="E85" i="13"/>
  <c r="O87" i="13"/>
  <c r="O88" i="13" s="1"/>
  <c r="K87" i="13"/>
  <c r="K88" i="13" s="1"/>
  <c r="F92" i="13"/>
  <c r="E83" i="13"/>
  <c r="J83" i="13"/>
  <c r="H83" i="13"/>
  <c r="D83" i="13"/>
  <c r="O83" i="13"/>
  <c r="Q83" i="13" s="1"/>
  <c r="B12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W61" i="18" l="1"/>
  <c r="W62" i="18" s="1"/>
  <c r="J61" i="18"/>
  <c r="J62" i="18" s="1"/>
  <c r="R61" i="18"/>
  <c r="E61" i="18"/>
  <c r="S61" i="18"/>
  <c r="S62" i="18" s="1"/>
  <c r="F61" i="18"/>
  <c r="F62" i="18" s="1"/>
  <c r="O61" i="18"/>
  <c r="B61" i="18"/>
  <c r="T61" i="18"/>
  <c r="T62" i="18" s="1"/>
  <c r="G61" i="18"/>
  <c r="G62" i="18" s="1"/>
  <c r="U61" i="18"/>
  <c r="U62" i="18" s="1"/>
  <c r="H61" i="18"/>
  <c r="H62" i="18" s="1"/>
  <c r="H84" i="13"/>
  <c r="H89" i="13"/>
  <c r="H90" i="13" s="1"/>
  <c r="I89" i="13"/>
  <c r="F89" i="13"/>
  <c r="F90" i="13" s="1"/>
  <c r="O84" i="13"/>
  <c r="O89" i="13"/>
  <c r="O90" i="13" s="1"/>
  <c r="Q89" i="13" s="1"/>
  <c r="E84" i="13"/>
  <c r="E89" i="13"/>
  <c r="E90" i="13" s="1"/>
  <c r="M89" i="13"/>
  <c r="M90" i="13" s="1"/>
  <c r="J84" i="13"/>
  <c r="J89" i="13"/>
  <c r="J90" i="13" s="1"/>
  <c r="D84" i="13"/>
  <c r="Q84" i="13" s="1"/>
  <c r="G92" i="13" s="1"/>
  <c r="D89" i="13"/>
  <c r="D90" i="13" s="1"/>
  <c r="F95" i="13"/>
  <c r="K89" i="13"/>
  <c r="K90" i="13" s="1"/>
  <c r="P89" i="13"/>
  <c r="P90" i="13" s="1"/>
  <c r="H36" i="13"/>
  <c r="E36" i="13"/>
  <c r="D36" i="13"/>
  <c r="F36" i="13"/>
  <c r="G36" i="13"/>
  <c r="D94" i="13"/>
  <c r="Q85" i="13"/>
  <c r="E86" i="13"/>
  <c r="Q86" i="13" s="1"/>
  <c r="G93" i="13" s="1"/>
  <c r="D93" i="13"/>
  <c r="E88" i="13"/>
  <c r="Q88" i="13" s="1"/>
  <c r="G94" i="13" s="1"/>
  <c r="Q87" i="13"/>
  <c r="D92" i="13"/>
  <c r="L34" i="13"/>
  <c r="J3" i="2"/>
  <c r="G95" i="13" l="1"/>
  <c r="I36" i="13"/>
  <c r="I22" i="1"/>
  <c r="I21" i="1"/>
  <c r="I20" i="1"/>
  <c r="I19" i="1"/>
  <c r="I18" i="1"/>
  <c r="I3" i="1"/>
  <c r="I4" i="1"/>
  <c r="I5" i="1"/>
  <c r="I6" i="1"/>
  <c r="I2" i="1"/>
  <c r="M21" i="7" l="1"/>
  <c r="D54" i="7" s="1"/>
  <c r="M20" i="7"/>
  <c r="D53" i="7" s="1"/>
  <c r="D69" i="7" s="1"/>
  <c r="D76" i="7" s="1"/>
  <c r="M19" i="7"/>
  <c r="D52" i="7" s="1"/>
  <c r="D68" i="7" s="1"/>
  <c r="D75" i="7" s="1"/>
  <c r="M18" i="7"/>
  <c r="D51" i="7" s="1"/>
  <c r="D67" i="7" s="1"/>
  <c r="D74" i="7" s="1"/>
  <c r="M17" i="7"/>
  <c r="D50" i="7" s="1"/>
  <c r="D66" i="7" s="1"/>
  <c r="D73" i="7" s="1"/>
  <c r="M9" i="7"/>
  <c r="C50" i="7" s="1"/>
  <c r="C66" i="7" s="1"/>
  <c r="C73" i="7" s="1"/>
  <c r="M10" i="7"/>
  <c r="C51" i="7" s="1"/>
  <c r="C67" i="7" s="1"/>
  <c r="C74" i="7" s="1"/>
  <c r="M11" i="7"/>
  <c r="C52" i="7" s="1"/>
  <c r="C68" i="7" s="1"/>
  <c r="C75" i="7" s="1"/>
  <c r="M12" i="7"/>
  <c r="C53" i="7" s="1"/>
  <c r="C69" i="7" s="1"/>
  <c r="C76" i="7" s="1"/>
  <c r="M13" i="7"/>
  <c r="C54" i="7" s="1"/>
  <c r="C70" i="7" l="1"/>
  <c r="C77" i="7" s="1"/>
  <c r="D70" i="7"/>
  <c r="D77" i="7" s="1"/>
  <c r="M2" i="7"/>
  <c r="B50" i="7" s="1"/>
  <c r="B66" i="7" s="1"/>
  <c r="B73" i="7" s="1"/>
  <c r="M3" i="7"/>
  <c r="B51" i="7" s="1"/>
  <c r="B67" i="7" s="1"/>
  <c r="B74" i="7" s="1"/>
  <c r="M4" i="7"/>
  <c r="B52" i="7" s="1"/>
  <c r="B68" i="7" s="1"/>
  <c r="B75" i="7" s="1"/>
  <c r="M5" i="7"/>
  <c r="B53" i="7" s="1"/>
  <c r="B69" i="7" s="1"/>
  <c r="B76" i="7" s="1"/>
  <c r="M6" i="7"/>
  <c r="B54" i="7" s="1"/>
  <c r="D55" i="7" s="1"/>
  <c r="B70" i="7" l="1"/>
  <c r="B77" i="7" s="1"/>
  <c r="E55" i="7"/>
  <c r="C55" i="7"/>
  <c r="D13" i="18"/>
  <c r="D5" i="18"/>
  <c r="D9" i="18"/>
  <c r="D6" i="18"/>
  <c r="D10" i="18"/>
  <c r="D14" i="18"/>
  <c r="D7" i="18"/>
  <c r="D8" i="18"/>
  <c r="D12" i="18"/>
  <c r="D16" i="18"/>
  <c r="D11" i="18"/>
  <c r="D15" i="18"/>
  <c r="D4" i="18"/>
  <c r="D17" i="18"/>
  <c r="C18" i="18" s="1"/>
  <c r="D18" i="18" s="1"/>
  <c r="B18" i="18" l="1"/>
  <c r="C19" i="18" s="1"/>
  <c r="D19" i="18" s="1"/>
</calcChain>
</file>

<file path=xl/sharedStrings.xml><?xml version="1.0" encoding="utf-8"?>
<sst xmlns="http://schemas.openxmlformats.org/spreadsheetml/2006/main" count="1670" uniqueCount="180">
  <si>
    <t>hydro_Elec</t>
  </si>
  <si>
    <t>Biomass_Elec</t>
  </si>
  <si>
    <t>2010</t>
  </si>
  <si>
    <t>2015</t>
  </si>
  <si>
    <t>2020</t>
  </si>
  <si>
    <t>2025</t>
  </si>
  <si>
    <t>2030</t>
  </si>
  <si>
    <t>GDP</t>
    <phoneticPr fontId="1" type="noConversion"/>
  </si>
  <si>
    <t>ul</t>
  </si>
  <si>
    <t>es</t>
  </si>
  <si>
    <t>ms</t>
  </si>
  <si>
    <t>hs</t>
  </si>
  <si>
    <t>jc</t>
  </si>
  <si>
    <t>rc</t>
  </si>
  <si>
    <t>pg</t>
  </si>
  <si>
    <t>Agri</t>
  </si>
  <si>
    <t>Coal</t>
  </si>
  <si>
    <t>Oilgas</t>
  </si>
  <si>
    <t>Mining</t>
  </si>
  <si>
    <t>OM</t>
  </si>
  <si>
    <t>roil</t>
  </si>
  <si>
    <t>EII</t>
  </si>
  <si>
    <t>gas</t>
  </si>
  <si>
    <t>Waterutil</t>
  </si>
  <si>
    <t>Construction</t>
  </si>
  <si>
    <t>Transport</t>
  </si>
  <si>
    <t>Services</t>
  </si>
  <si>
    <t>household</t>
  </si>
  <si>
    <t>非化石能源比例</t>
    <phoneticPr fontId="1" type="noConversion"/>
  </si>
  <si>
    <t>排放</t>
    <phoneticPr fontId="1" type="noConversion"/>
  </si>
  <si>
    <t>碳强度</t>
    <phoneticPr fontId="1" type="noConversion"/>
  </si>
  <si>
    <t>oil</t>
    <phoneticPr fontId="1" type="noConversion"/>
  </si>
  <si>
    <t>A1</t>
  </si>
  <si>
    <t>A1</t>
    <phoneticPr fontId="1" type="noConversion"/>
  </si>
  <si>
    <t>A2a</t>
  </si>
  <si>
    <t>A2a</t>
    <phoneticPr fontId="1" type="noConversion"/>
  </si>
  <si>
    <t>A2b</t>
  </si>
  <si>
    <t>A2b</t>
    <phoneticPr fontId="1" type="noConversion"/>
  </si>
  <si>
    <t>B1</t>
  </si>
  <si>
    <t>B1</t>
    <phoneticPr fontId="1" type="noConversion"/>
  </si>
  <si>
    <t>B2a</t>
  </si>
  <si>
    <t>B2a</t>
    <phoneticPr fontId="1" type="noConversion"/>
  </si>
  <si>
    <t>B2b</t>
  </si>
  <si>
    <t>B2b</t>
    <phoneticPr fontId="1" type="noConversion"/>
  </si>
  <si>
    <t>ff_Elec</t>
  </si>
  <si>
    <t>Nuclear_Elec</t>
  </si>
  <si>
    <t>Wind_Elec</t>
  </si>
  <si>
    <t>Solar_Elec</t>
  </si>
  <si>
    <t>Total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</si>
  <si>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</si>
  <si>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</si>
  <si>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</si>
  <si>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</si>
  <si>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</si>
  <si>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Overall</t>
  </si>
  <si>
    <t>Coal</t>
    <phoneticPr fontId="1" type="noConversion"/>
  </si>
  <si>
    <t>roil</t>
    <phoneticPr fontId="1" type="noConversion"/>
  </si>
  <si>
    <t>gas</t>
    <phoneticPr fontId="1" type="noConversion"/>
  </si>
  <si>
    <t>elecutil</t>
    <phoneticPr fontId="1" type="noConversion"/>
  </si>
  <si>
    <t>GDP</t>
    <phoneticPr fontId="1" type="noConversion"/>
  </si>
  <si>
    <t>排放</t>
  </si>
  <si>
    <t>排放</t>
    <phoneticPr fontId="1" type="noConversion"/>
  </si>
  <si>
    <t>能源消费（Mt)</t>
    <phoneticPr fontId="1" type="noConversion"/>
  </si>
  <si>
    <t>非化石能源比例</t>
    <phoneticPr fontId="1" type="noConversion"/>
  </si>
  <si>
    <t>B1</t>
    <phoneticPr fontId="1" type="noConversion"/>
  </si>
  <si>
    <t>电力结构</t>
    <phoneticPr fontId="1" type="noConversion"/>
  </si>
  <si>
    <t>2030-A1</t>
    <phoneticPr fontId="1" type="noConversion"/>
  </si>
  <si>
    <t>NF-total</t>
    <phoneticPr fontId="1" type="noConversion"/>
  </si>
  <si>
    <t>coal</t>
  </si>
  <si>
    <t>coal</t>
    <phoneticPr fontId="1" type="noConversion"/>
  </si>
  <si>
    <t>oil</t>
  </si>
  <si>
    <t>gas</t>
    <phoneticPr fontId="1" type="noConversion"/>
  </si>
  <si>
    <t>发电量（GWh）</t>
    <phoneticPr fontId="1" type="noConversion"/>
  </si>
  <si>
    <t>发电比例</t>
    <phoneticPr fontId="1" type="noConversion"/>
  </si>
  <si>
    <t>2030-B1</t>
    <phoneticPr fontId="1" type="noConversion"/>
  </si>
  <si>
    <t>2030-B'</t>
    <phoneticPr fontId="1" type="noConversion"/>
  </si>
  <si>
    <t>Coal</t>
    <phoneticPr fontId="1" type="noConversion"/>
  </si>
  <si>
    <t>roil</t>
    <phoneticPr fontId="1" type="noConversion"/>
  </si>
  <si>
    <t>gas</t>
    <phoneticPr fontId="1" type="noConversion"/>
  </si>
  <si>
    <t>2030-B'</t>
    <phoneticPr fontId="1" type="noConversion"/>
  </si>
  <si>
    <t>2030-B'-按原有的电力行业结构生产与B相同的发电量</t>
    <phoneticPr fontId="1" type="noConversion"/>
  </si>
  <si>
    <t>电力行业化石能源投入（十亿元）</t>
    <phoneticPr fontId="1" type="noConversion"/>
  </si>
  <si>
    <t>2010年能源消费（万吨标准煤）</t>
  </si>
  <si>
    <t>2010年能源消费（万吨标准煤）</t>
    <phoneticPr fontId="1" type="noConversion"/>
  </si>
  <si>
    <t>coal</t>
    <phoneticPr fontId="3" type="noConversion"/>
  </si>
  <si>
    <t>roil</t>
    <phoneticPr fontId="3" type="noConversion"/>
  </si>
  <si>
    <t>gas</t>
    <phoneticPr fontId="3" type="noConversion"/>
  </si>
  <si>
    <t>co2 coefficient  （亿吨/十亿元）</t>
    <phoneticPr fontId="3" type="noConversion"/>
  </si>
  <si>
    <t>结构效应</t>
    <phoneticPr fontId="1" type="noConversion"/>
  </si>
  <si>
    <t>规模效应</t>
    <phoneticPr fontId="1" type="noConversion"/>
  </si>
  <si>
    <t>减排效应</t>
    <phoneticPr fontId="1" type="noConversion"/>
  </si>
  <si>
    <t>挤出效应</t>
    <phoneticPr fontId="1" type="noConversion"/>
  </si>
  <si>
    <t>分部门排放变化</t>
    <phoneticPr fontId="1" type="noConversion"/>
  </si>
  <si>
    <t>Energy sector input (billion yuan)</t>
    <phoneticPr fontId="3" type="noConversion"/>
  </si>
  <si>
    <t>转化系数（万吨标准煤/十亿元）</t>
  </si>
  <si>
    <t>转化系数（万吨标准煤/十亿元）</t>
    <phoneticPr fontId="1" type="noConversion"/>
  </si>
  <si>
    <t>能源消费变化（十亿元）</t>
    <phoneticPr fontId="1" type="noConversion"/>
  </si>
  <si>
    <t>能源消费变化（万吨标准煤）</t>
    <phoneticPr fontId="1" type="noConversion"/>
  </si>
  <si>
    <t>Energy sector input (billion yuan)</t>
  </si>
  <si>
    <t>其他工业</t>
    <phoneticPr fontId="1" type="noConversion"/>
  </si>
  <si>
    <t>B1-A1</t>
    <phoneticPr fontId="1" type="noConversion"/>
  </si>
  <si>
    <t>贡献率</t>
    <phoneticPr fontId="1" type="noConversion"/>
  </si>
  <si>
    <t>减排贡献</t>
    <phoneticPr fontId="1" type="noConversion"/>
  </si>
  <si>
    <t>流出</t>
    <phoneticPr fontId="1" type="noConversion"/>
  </si>
  <si>
    <t>流入</t>
    <phoneticPr fontId="1" type="noConversion"/>
  </si>
  <si>
    <t>能源消费变化（百万吨标准煤）</t>
    <phoneticPr fontId="1" type="noConversion"/>
  </si>
  <si>
    <t>流出</t>
    <phoneticPr fontId="1" type="noConversion"/>
  </si>
  <si>
    <t>coal</t>
    <phoneticPr fontId="1" type="noConversion"/>
  </si>
  <si>
    <t>Oilgas</t>
    <phoneticPr fontId="1" type="noConversion"/>
  </si>
  <si>
    <t>total</t>
    <phoneticPr fontId="1" type="noConversion"/>
  </si>
  <si>
    <t>CMENE-Lower</t>
  </si>
  <si>
    <t>BAU</t>
  </si>
  <si>
    <t>CMO-Lower</t>
  </si>
  <si>
    <t>CMO-Higher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</si>
  <si>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</si>
  <si>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</si>
  <si>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</si>
  <si>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</si>
  <si>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</si>
  <si>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CMENE-Higher</t>
    <phoneticPr fontId="1" type="noConversion"/>
  </si>
  <si>
    <t>Elecutil</t>
  </si>
  <si>
    <t>A2a</t>
    <phoneticPr fontId="1" type="noConversion"/>
  </si>
  <si>
    <t>T_D</t>
  </si>
  <si>
    <t>A1</t>
    <phoneticPr fontId="1" type="noConversion"/>
  </si>
  <si>
    <t>A2a</t>
    <phoneticPr fontId="1" type="noConversion"/>
  </si>
  <si>
    <t>electricity</t>
    <phoneticPr fontId="1" type="noConversion"/>
  </si>
  <si>
    <t>电力行业CO2排放（万吨标准煤）</t>
    <phoneticPr fontId="1" type="noConversion"/>
  </si>
  <si>
    <t>化石燃料</t>
    <phoneticPr fontId="1" type="noConversion"/>
  </si>
  <si>
    <t>年度</t>
  </si>
  <si>
    <t>GDP（不变价格，2010年，亿元）</t>
  </si>
  <si>
    <t>碳排放量(亿吨）</t>
  </si>
  <si>
    <t>碳强度(吨/万元）</t>
  </si>
  <si>
    <t>比例</t>
  </si>
  <si>
    <t>shock</t>
  </si>
  <si>
    <t>GDP增长率</t>
    <phoneticPr fontId="1" type="noConversion"/>
  </si>
  <si>
    <t>40-60</t>
    <phoneticPr fontId="1" type="noConversion"/>
  </si>
  <si>
    <t>45-65</t>
    <phoneticPr fontId="1" type="noConversion"/>
  </si>
  <si>
    <t>OECD，2012</t>
    <phoneticPr fontId="1" type="noConversion"/>
  </si>
  <si>
    <t>Johansson，2013,low</t>
    <phoneticPr fontId="1" type="noConversion"/>
  </si>
  <si>
    <t>Johansson，2013,high</t>
    <phoneticPr fontId="1" type="noConversion"/>
  </si>
  <si>
    <t>Chai，2015</t>
    <phoneticPr fontId="1" type="noConversion"/>
  </si>
  <si>
    <t>Li，2010</t>
    <phoneticPr fontId="1" type="noConversion"/>
  </si>
  <si>
    <t>Bi，2015</t>
    <phoneticPr fontId="1" type="noConversion"/>
  </si>
  <si>
    <t>He，2014</t>
    <phoneticPr fontId="1" type="noConversion"/>
  </si>
  <si>
    <t>Qi,2014,low</t>
    <phoneticPr fontId="1" type="noConversion"/>
  </si>
  <si>
    <t>Qi,2014,medium</t>
    <phoneticPr fontId="1" type="noConversion"/>
  </si>
  <si>
    <t>Qi,2014,high</t>
    <phoneticPr fontId="1" type="noConversion"/>
  </si>
  <si>
    <t>2016-2020</t>
    <phoneticPr fontId="1" type="noConversion"/>
  </si>
  <si>
    <t>2021-2025</t>
    <phoneticPr fontId="1" type="noConversion"/>
  </si>
  <si>
    <t>2026-2030</t>
    <phoneticPr fontId="1" type="noConversion"/>
  </si>
  <si>
    <t>OECD，2011</t>
  </si>
  <si>
    <t>年份</t>
    <phoneticPr fontId="1" type="noConversion"/>
  </si>
  <si>
    <t>Peaking Year</t>
    <phoneticPr fontId="1" type="noConversion"/>
  </si>
  <si>
    <t>2030+</t>
    <phoneticPr fontId="1" type="noConversion"/>
  </si>
  <si>
    <t>2030+</t>
    <phoneticPr fontId="1" type="noConversion"/>
  </si>
  <si>
    <t>Growth Rate of GDP in 2025-2030</t>
    <phoneticPr fontId="1" type="noConversion"/>
  </si>
  <si>
    <t>Growth Rate of GDP in 2021-2025</t>
    <phoneticPr fontId="1" type="noConversion"/>
  </si>
  <si>
    <t>A2a</t>
    <phoneticPr fontId="1" type="noConversion"/>
  </si>
  <si>
    <t>A2b</t>
    <phoneticPr fontId="1" type="noConversion"/>
  </si>
  <si>
    <t>CM-Lower</t>
    <phoneticPr fontId="1" type="noConversion"/>
  </si>
  <si>
    <t>Cm-Higher</t>
    <phoneticPr fontId="1" type="noConversion"/>
  </si>
  <si>
    <t>就业量-2030</t>
    <phoneticPr fontId="1" type="noConversion"/>
  </si>
  <si>
    <t>BAU</t>
    <phoneticPr fontId="1" type="noConversion"/>
  </si>
  <si>
    <t>人/就业量</t>
    <phoneticPr fontId="1" type="noConversion"/>
  </si>
  <si>
    <t>就业人数变化</t>
    <phoneticPr fontId="1" type="noConversion"/>
  </si>
  <si>
    <t>就业量变化</t>
    <phoneticPr fontId="1" type="noConversion"/>
  </si>
  <si>
    <t>产出变化-2030</t>
    <phoneticPr fontId="1" type="noConversion"/>
  </si>
  <si>
    <t>CM-Higher</t>
    <phoneticPr fontId="1" type="noConversion"/>
  </si>
  <si>
    <t>CM-Higher</t>
    <phoneticPr fontId="1" type="noConversion"/>
  </si>
  <si>
    <t>SME</t>
    <phoneticPr fontId="1" type="noConversion"/>
  </si>
  <si>
    <t>SME</t>
    <phoneticPr fontId="1" type="noConversion"/>
  </si>
  <si>
    <t>2030+</t>
    <phoneticPr fontId="1" type="noConversion"/>
  </si>
  <si>
    <t>SME</t>
    <phoneticPr fontId="1" type="noConversion"/>
  </si>
  <si>
    <t>SME</t>
    <phoneticPr fontId="1" type="noConversion"/>
  </si>
  <si>
    <t>SME</t>
    <phoneticPr fontId="1" type="noConversion"/>
  </si>
  <si>
    <t>Rate</t>
    <phoneticPr fontId="1" type="noConversion"/>
  </si>
  <si>
    <t>tate</t>
    <phoneticPr fontId="1" type="noConversion"/>
  </si>
  <si>
    <t>Emission</t>
    <phoneticPr fontId="1" type="noConversion"/>
  </si>
  <si>
    <t>emission</t>
    <phoneticPr fontId="1" type="noConversion"/>
  </si>
  <si>
    <t>单位GDP能耗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</si>
</sst>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1" applyNumberFormat="1" applyFont="1" applyAlignment="1"/>
    <xf numFmtId="176" fontId="0" fillId="0" borderId="0" xfId="1" quotePrefix="1" applyNumberFormat="1" applyFont="1" applyAlignment="1">
      <alignment vertical="center"/>
    </xf>
    <xf numFmtId="176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10" fontId="0" fillId="0" borderId="0" xfId="1" applyNumberFormat="1" applyFont="1" applyAlignment="1">
      <alignment vertical="center"/>
    </xf>
    <xf numFmtId="9" fontId="0" fillId="0" borderId="0" xfId="1" applyFont="1" applyAlignment="1">
      <alignment vertical="center"/>
    </xf>
    <xf numFmtId="176" fontId="0" fillId="0" borderId="0" xfId="0" applyNumberFormat="1"/>
    <xf numFmtId="176" fontId="0" fillId="0" borderId="0" xfId="0" quotePrefix="1" applyNumberForma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177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作图专用页!$A$1</c:f>
              <c:strCache>
                <c:ptCount val="1"/>
                <c:pt idx="0">
                  <c:v>EII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作图专用页!$B$1</c:f>
              <c:numCache>
                <c:formatCode>General</c:formatCode>
                <c:ptCount val="1"/>
                <c:pt idx="0">
                  <c:v>19.198218617767715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5-46CF-A790-71DA34BD7381}"/>
            </c:ext>
          </c:extLst>
        </c:ser>
        <c:ser>
          <c:idx val="1"/>
          <c:order val="1"/>
          <c:tx>
            <c:strRef>
              <c:f>作图专用页!$A$2</c:f>
              <c:strCache>
                <c:ptCount val="1"/>
                <c:pt idx="0">
                  <c:v>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作图专用页!$B$2</c:f>
              <c:numCache>
                <c:formatCode>General</c:formatCode>
                <c:ptCount val="1"/>
                <c:pt idx="0">
                  <c:v>6.2392034237743754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5-46CF-A790-71DA34BD7381}"/>
            </c:ext>
          </c:extLst>
        </c:ser>
        <c:ser>
          <c:idx val="2"/>
          <c:order val="2"/>
          <c:tx>
            <c:strRef>
              <c:f>作图专用页!$A$3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作图专用页!$B$3</c:f>
              <c:numCache>
                <c:formatCode>General</c:formatCode>
                <c:ptCount val="1"/>
                <c:pt idx="0">
                  <c:v>3.2125825723426926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5-46CF-A790-71DA34BD7381}"/>
            </c:ext>
          </c:extLst>
        </c:ser>
        <c:ser>
          <c:idx val="3"/>
          <c:order val="3"/>
          <c:tx>
            <c:strRef>
              <c:f>作图专用页!$A$4</c:f>
              <c:strCache>
                <c:ptCount val="1"/>
                <c:pt idx="0">
                  <c:v>Agri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作图专用页!$B$4</c:f>
              <c:numCache>
                <c:formatCode>General</c:formatCode>
                <c:ptCount val="1"/>
                <c:pt idx="0">
                  <c:v>0.93128975128087266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5-46CF-A790-71DA34BD7381}"/>
            </c:ext>
          </c:extLst>
        </c:ser>
        <c:ser>
          <c:idx val="4"/>
          <c:order val="4"/>
          <c:tx>
            <c:strRef>
              <c:f>作图专用页!$A$5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作图专用页!$B$5</c:f>
              <c:numCache>
                <c:formatCode>General</c:formatCode>
                <c:ptCount val="1"/>
                <c:pt idx="0">
                  <c:v>0.4279718594205062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5-46CF-A790-71DA34BD7381}"/>
            </c:ext>
          </c:extLst>
        </c:ser>
        <c:ser>
          <c:idx val="5"/>
          <c:order val="5"/>
          <c:tx>
            <c:strRef>
              <c:f>作图专用页!$A$6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作图专用页!$B$6</c:f>
              <c:numCache>
                <c:formatCode>General</c:formatCode>
                <c:ptCount val="1"/>
                <c:pt idx="0">
                  <c:v>6.0060918401716457E-2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5-46CF-A790-71DA34BD7381}"/>
            </c:ext>
          </c:extLst>
        </c:ser>
        <c:ser>
          <c:idx val="7"/>
          <c:order val="6"/>
          <c:tx>
            <c:strRef>
              <c:f>作图专用页!$A$8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作图专用页!$B$8</c:f>
              <c:numCache>
                <c:formatCode>General</c:formatCode>
                <c:ptCount val="1"/>
                <c:pt idx="0">
                  <c:v>-0.20226134121398287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5-46CF-A790-71DA34BD7381}"/>
            </c:ext>
          </c:extLst>
        </c:ser>
        <c:ser>
          <c:idx val="8"/>
          <c:order val="7"/>
          <c:tx>
            <c:strRef>
              <c:f>作图专用页!$A$9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作图专用页!$B$9</c:f>
              <c:numCache>
                <c:formatCode>General</c:formatCode>
                <c:ptCount val="1"/>
                <c:pt idx="0">
                  <c:v>-0.66892984535771305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5-46CF-A790-71DA34BD7381}"/>
            </c:ext>
          </c:extLst>
        </c:ser>
        <c:ser>
          <c:idx val="9"/>
          <c:order val="8"/>
          <c:tx>
            <c:strRef>
              <c:f>作图专用页!$A$10</c:f>
              <c:strCache>
                <c:ptCount val="1"/>
                <c:pt idx="0">
                  <c:v>Oilgas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作图专用页!$B$10</c:f>
              <c:numCache>
                <c:formatCode>General</c:formatCode>
                <c:ptCount val="1"/>
                <c:pt idx="0">
                  <c:v>-0.67099825413577396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5-46CF-A790-71DA34BD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47544"/>
        <c:axId val="89049112"/>
      </c:barChart>
      <c:catAx>
        <c:axId val="890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9112"/>
        <c:crosses val="autoZero"/>
        <c:auto val="1"/>
        <c:lblAlgn val="ctr"/>
        <c:lblOffset val="100"/>
        <c:noMultiLvlLbl val="0"/>
      </c:catAx>
      <c:valAx>
        <c:axId val="8904911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00853018372718"/>
          <c:y val="0.10858249895718815"/>
          <c:w val="0.18787182852143483"/>
          <c:h val="0.7094112765254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CM-Higher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'失业 '!$B$59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'!$B$60:$B$64</c:f>
              <c:numCache>
                <c:formatCode>General</c:formatCode>
                <c:ptCount val="5"/>
                <c:pt idx="0">
                  <c:v>-3.8771134913684335E-8</c:v>
                </c:pt>
                <c:pt idx="1">
                  <c:v>-1.7176418360548285E-8</c:v>
                </c:pt>
                <c:pt idx="2">
                  <c:v>-2.16455653748171E-8</c:v>
                </c:pt>
                <c:pt idx="3">
                  <c:v>0.19978282040607198</c:v>
                </c:pt>
                <c:pt idx="4">
                  <c:v>0.5250842992363669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652-BBE3-AA2B15DE593E}"/>
            </c:ext>
          </c:extLst>
        </c:ser>
        <c:ser>
          <c:idx val="1"/>
          <c:order val="1"/>
          <c:tx>
            <c:strRef>
              <c:f>'失业 '!$C$59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'!$C$60:$C$64</c:f>
              <c:numCache>
                <c:formatCode>General</c:formatCode>
                <c:ptCount val="5"/>
                <c:pt idx="0">
                  <c:v>-5.4977699476266295E-9</c:v>
                </c:pt>
                <c:pt idx="1">
                  <c:v>4.5010182646992858E-10</c:v>
                </c:pt>
                <c:pt idx="2">
                  <c:v>-4.5991629787279944E-12</c:v>
                </c:pt>
                <c:pt idx="3">
                  <c:v>2.2751163652447574E-3</c:v>
                </c:pt>
                <c:pt idx="4">
                  <c:v>5.8631022005646571E-3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652-BBE3-AA2B15DE593E}"/>
            </c:ext>
          </c:extLst>
        </c:ser>
        <c:ser>
          <c:idx val="2"/>
          <c:order val="2"/>
          <c:tx>
            <c:strRef>
              <c:f>'失业 '!$D$59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'!$D$60:$D$64</c:f>
              <c:numCache>
                <c:formatCode>General</c:formatCode>
                <c:ptCount val="5"/>
                <c:pt idx="0">
                  <c:v>1.3637962287260663E-9</c:v>
                </c:pt>
                <c:pt idx="1">
                  <c:v>3.3383836927497468E-9</c:v>
                </c:pt>
                <c:pt idx="2">
                  <c:v>2.2632293283399163E-9</c:v>
                </c:pt>
                <c:pt idx="3">
                  <c:v>-1.7212972675333205E-3</c:v>
                </c:pt>
                <c:pt idx="4">
                  <c:v>-3.2807874721136162E-4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652-BBE3-AA2B15DE593E}"/>
            </c:ext>
          </c:extLst>
        </c:ser>
        <c:ser>
          <c:idx val="3"/>
          <c:order val="3"/>
          <c:tx>
            <c:strRef>
              <c:f>'失业 '!$E$59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'!$E$60:$E$64</c:f>
              <c:numCache>
                <c:formatCode>General</c:formatCode>
                <c:ptCount val="5"/>
                <c:pt idx="0">
                  <c:v>-4.3265654947610699E-9</c:v>
                </c:pt>
                <c:pt idx="1">
                  <c:v>9.6333993299807519E-10</c:v>
                </c:pt>
                <c:pt idx="2">
                  <c:v>4.4870354041484303E-10</c:v>
                </c:pt>
                <c:pt idx="3">
                  <c:v>-1.9081509461116037E-4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652-BBE3-AA2B15DE593E}"/>
            </c:ext>
          </c:extLst>
        </c:ser>
        <c:ser>
          <c:idx val="4"/>
          <c:order val="4"/>
          <c:tx>
            <c:strRef>
              <c:f>'失业 '!$F$59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'!$F$60:$F$64</c:f>
              <c:numCache>
                <c:formatCode>General</c:formatCode>
                <c:ptCount val="5"/>
                <c:pt idx="0">
                  <c:v>-1.4157725686247957E-8</c:v>
                </c:pt>
                <c:pt idx="1">
                  <c:v>-7.0440289885731477E-9</c:v>
                </c:pt>
                <c:pt idx="2">
                  <c:v>-7.5784599082306947E-9</c:v>
                </c:pt>
                <c:pt idx="3">
                  <c:v>6.555550428376522E-2</c:v>
                </c:pt>
                <c:pt idx="4">
                  <c:v>0.15640730431961819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C-4652-BBE3-AA2B15DE593E}"/>
            </c:ext>
          </c:extLst>
        </c:ser>
        <c:ser>
          <c:idx val="5"/>
          <c:order val="5"/>
          <c:tx>
            <c:strRef>
              <c:f>'失业 '!$G$59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'!$G$60:$G$64</c:f>
              <c:numCache>
                <c:formatCode>General</c:formatCode>
                <c:ptCount val="5"/>
                <c:pt idx="0">
                  <c:v>-1.8553807101806541E-8</c:v>
                </c:pt>
                <c:pt idx="1">
                  <c:v>-8.0901841432653998E-9</c:v>
                </c:pt>
                <c:pt idx="2">
                  <c:v>-8.242041858036453E-9</c:v>
                </c:pt>
                <c:pt idx="3">
                  <c:v>6.391205882706015E-2</c:v>
                </c:pt>
                <c:pt idx="4">
                  <c:v>0.15656837453700226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C-4652-BBE3-AA2B15DE593E}"/>
            </c:ext>
          </c:extLst>
        </c:ser>
        <c:ser>
          <c:idx val="6"/>
          <c:order val="6"/>
          <c:tx>
            <c:strRef>
              <c:f>'失业 '!$H$59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'!$H$60:$H$64</c:f>
              <c:numCache>
                <c:formatCode>General</c:formatCode>
                <c:ptCount val="5"/>
                <c:pt idx="0">
                  <c:v>-3.4194606868265254E-8</c:v>
                </c:pt>
                <c:pt idx="1">
                  <c:v>-1.3172375169789863E-8</c:v>
                </c:pt>
                <c:pt idx="2">
                  <c:v>-1.8685165654314106E-8</c:v>
                </c:pt>
                <c:pt idx="3">
                  <c:v>0.18215334164250821</c:v>
                </c:pt>
                <c:pt idx="4">
                  <c:v>0.4913930254158389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C-4652-BBE3-AA2B15DE593E}"/>
            </c:ext>
          </c:extLst>
        </c:ser>
        <c:ser>
          <c:idx val="7"/>
          <c:order val="7"/>
          <c:tx>
            <c:strRef>
              <c:f>'失业 '!$I$59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'!$I$60:$I$64</c:f>
              <c:numCache>
                <c:formatCode>General</c:formatCode>
                <c:ptCount val="5"/>
                <c:pt idx="0">
                  <c:v>-4.2345904560647796E-9</c:v>
                </c:pt>
                <c:pt idx="1">
                  <c:v>5.1328941097494862E-10</c:v>
                </c:pt>
                <c:pt idx="2">
                  <c:v>-4.0256686872908176E-10</c:v>
                </c:pt>
                <c:pt idx="3">
                  <c:v>1.3475199603818488E-2</c:v>
                </c:pt>
                <c:pt idx="4">
                  <c:v>3.6184691194129925E-2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C-4652-BBE3-AA2B15DE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1120"/>
        <c:axId val="537561512"/>
      </c:lineChart>
      <c:catAx>
        <c:axId val="5375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512"/>
        <c:crosses val="autoZero"/>
        <c:auto val="1"/>
        <c:lblAlgn val="ctr"/>
        <c:lblOffset val="100"/>
        <c:noMultiLvlLbl val="0"/>
      </c:catAx>
      <c:valAx>
        <c:axId val="5375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9409667541557303"/>
          <c:w val="0.941666666666666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'失业 '!$A$82</c:f>
              <c:strCache>
                <c:ptCount val="1"/>
                <c:pt idx="0">
                  <c:v>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'!$B$79:$H$79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'!$B$82:$H$82</c:f>
              <c:numCache>
                <c:formatCode>General</c:formatCode>
                <c:ptCount val="7"/>
                <c:pt idx="0">
                  <c:v>9.2086413446534898E-2</c:v>
                </c:pt>
                <c:pt idx="1">
                  <c:v>1.0711815272552471E-3</c:v>
                </c:pt>
                <c:pt idx="2">
                  <c:v>-2.536703826592546E-4</c:v>
                </c:pt>
                <c:pt idx="3">
                  <c:v>0</c:v>
                </c:pt>
                <c:pt idx="4">
                  <c:v>2.2652776634463773E-2</c:v>
                </c:pt>
                <c:pt idx="5">
                  <c:v>2.3599374016916846E-2</c:v>
                </c:pt>
                <c:pt idx="6">
                  <c:v>9.072829778440962E-2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4583-B0FD-F512A55CBFE1}"/>
            </c:ext>
          </c:extLst>
        </c:ser>
        <c:ser>
          <c:idx val="0"/>
          <c:order val="1"/>
          <c:tx>
            <c:strRef>
              <c:f>'失业 '!$A$80</c:f>
              <c:strCache>
                <c:ptCount val="1"/>
                <c:pt idx="0">
                  <c:v>CM-Lower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'!$B$79:$H$79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'!$B$80:$H$80</c:f>
              <c:numCache>
                <c:formatCode>General</c:formatCode>
                <c:ptCount val="7"/>
                <c:pt idx="0">
                  <c:v>0.19538929051948623</c:v>
                </c:pt>
                <c:pt idx="1">
                  <c:v>2.2349835976973997E-3</c:v>
                </c:pt>
                <c:pt idx="2">
                  <c:v>-2.1100038043862953E-4</c:v>
                </c:pt>
                <c:pt idx="3">
                  <c:v>0</c:v>
                </c:pt>
                <c:pt idx="4">
                  <c:v>6.163074715062021E-2</c:v>
                </c:pt>
                <c:pt idx="5">
                  <c:v>5.9709779853143845E-2</c:v>
                </c:pt>
                <c:pt idx="6">
                  <c:v>0.18093340031520683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5-4583-B0FD-F512A55CBFE1}"/>
            </c:ext>
          </c:extLst>
        </c:ser>
        <c:ser>
          <c:idx val="1"/>
          <c:order val="2"/>
          <c:tx>
            <c:strRef>
              <c:f>'失业 '!$A$81</c:f>
              <c:strCache>
                <c:ptCount val="1"/>
                <c:pt idx="0">
                  <c:v>Cm-Higher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'!$B$79:$H$79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'!$B$81:$H$81</c:f>
              <c:numCache>
                <c:formatCode>General</c:formatCode>
                <c:ptCount val="7"/>
                <c:pt idx="0">
                  <c:v>0.5250842992363669</c:v>
                </c:pt>
                <c:pt idx="1">
                  <c:v>5.8631022005646571E-3</c:v>
                </c:pt>
                <c:pt idx="2">
                  <c:v>-3.2807874721136162E-4</c:v>
                </c:pt>
                <c:pt idx="3">
                  <c:v>0</c:v>
                </c:pt>
                <c:pt idx="4">
                  <c:v>0.15640730431961819</c:v>
                </c:pt>
                <c:pt idx="5">
                  <c:v>0.15656837453700226</c:v>
                </c:pt>
                <c:pt idx="6">
                  <c:v>0.4913930254158389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5-4583-B0FD-F512A55C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161856"/>
        <c:axId val="376166560"/>
      </c:barChart>
      <c:catAx>
        <c:axId val="37616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6560"/>
        <c:crosses val="autoZero"/>
        <c:auto val="1"/>
        <c:lblAlgn val="ctr"/>
        <c:lblOffset val="100"/>
        <c:noMultiLvlLbl val="0"/>
      </c:catAx>
      <c:valAx>
        <c:axId val="3761665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Rate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(%-Points)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'失业 '!$B$92</c:f>
              <c:strCache>
                <c:ptCount val="1"/>
                <c:pt idx="0">
                  <c:v>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'!$B$93:$B$95</c:f>
              <c:numCache>
                <c:formatCode>General</c:formatCode>
                <c:ptCount val="3"/>
                <c:pt idx="0">
                  <c:v>-42.557510757115317</c:v>
                </c:pt>
                <c:pt idx="1">
                  <c:v>-90.298682752025016</c:v>
                </c:pt>
                <c:pt idx="2">
                  <c:v>-242.66642471131496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2-4B39-A8BB-048DC66F6778}"/>
            </c:ext>
          </c:extLst>
        </c:ser>
        <c:ser>
          <c:idx val="1"/>
          <c:order val="1"/>
          <c:tx>
            <c:strRef>
              <c:f>'失业 '!$C$92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'!$C$93:$C$95</c:f>
              <c:numCache>
                <c:formatCode>General</c:formatCode>
                <c:ptCount val="3"/>
                <c:pt idx="0">
                  <c:v>-3.460348191996955</c:v>
                </c:pt>
                <c:pt idx="1">
                  <c:v>-7.2198980411360285</c:v>
                </c:pt>
                <c:pt idx="2">
                  <c:v>-18.940183783470701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2-4B39-A8BB-048DC66F6778}"/>
            </c:ext>
          </c:extLst>
        </c:ser>
        <c:ser>
          <c:idx val="2"/>
          <c:order val="2"/>
          <c:tx>
            <c:strRef>
              <c:f>'失业 '!$D$92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'!$D$93:$D$95</c:f>
              <c:numCache>
                <c:formatCode>General</c:formatCode>
                <c:ptCount val="3"/>
                <c:pt idx="0">
                  <c:v>1.6759997295361055</c:v>
                </c:pt>
                <c:pt idx="1">
                  <c:v>1.3940791169574767</c:v>
                </c:pt>
                <c:pt idx="2">
                  <c:v>2.1676156524805683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2-4B39-A8BB-048DC66F6778}"/>
            </c:ext>
          </c:extLst>
        </c:ser>
        <c:ser>
          <c:idx val="3"/>
          <c:order val="3"/>
          <c:tx>
            <c:strRef>
              <c:f>'失业 '!$E$92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'!$E$93:$E$95</c:f>
              <c:numCache>
                <c:formatCode>General</c:formatCode>
                <c:ptCount val="3"/>
                <c:pt idx="0">
                  <c:v>-1.8779550474827527E-2</c:v>
                </c:pt>
                <c:pt idx="1">
                  <c:v>-1.8779546089761668E-2</c:v>
                </c:pt>
                <c:pt idx="2">
                  <c:v>-1.8779553537413209E-2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2-4B39-A8BB-048DC66F6778}"/>
            </c:ext>
          </c:extLst>
        </c:ser>
        <c:ser>
          <c:idx val="4"/>
          <c:order val="4"/>
          <c:tx>
            <c:strRef>
              <c:f>'失业 '!$F$92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'!$F$93:$F$95</c:f>
              <c:numCache>
                <c:formatCode>General</c:formatCode>
                <c:ptCount val="3"/>
                <c:pt idx="0">
                  <c:v>-18.273992557214296</c:v>
                </c:pt>
                <c:pt idx="1">
                  <c:v>-49.717517319635157</c:v>
                </c:pt>
                <c:pt idx="2">
                  <c:v>-126.17375613960508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2-4B39-A8BB-048DC66F6778}"/>
            </c:ext>
          </c:extLst>
        </c:ser>
        <c:ser>
          <c:idx val="5"/>
          <c:order val="5"/>
          <c:tx>
            <c:strRef>
              <c:f>'失业 '!$G$92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'!$G$93:$G$95</c:f>
              <c:numCache>
                <c:formatCode>General</c:formatCode>
                <c:ptCount val="3"/>
                <c:pt idx="0">
                  <c:v>-11.850380319735542</c:v>
                </c:pt>
                <c:pt idx="1">
                  <c:v>-29.983151227579693</c:v>
                </c:pt>
                <c:pt idx="2">
                  <c:v>-78.620508448752361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2-4B39-A8BB-048DC66F6778}"/>
            </c:ext>
          </c:extLst>
        </c:ser>
        <c:ser>
          <c:idx val="6"/>
          <c:order val="6"/>
          <c:tx>
            <c:strRef>
              <c:f>'失业 '!$H$92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'失业 '!$A$93:$A$95</c:f>
              <c:strCache>
                <c:ptCount val="3"/>
                <c:pt idx="0">
                  <c:v>SME</c:v>
                </c:pt>
                <c:pt idx="1">
                  <c:v>CM-Lower</c:v>
                </c:pt>
                <c:pt idx="2">
                  <c:v>Cm-Higher</c:v>
                </c:pt>
              </c:strCache>
            </c:strRef>
          </c:cat>
          <c:val>
            <c:numRef>
              <c:f>'失业 '!$H$93:$H$95</c:f>
              <c:numCache>
                <c:formatCode>General</c:formatCode>
                <c:ptCount val="3"/>
                <c:pt idx="0">
                  <c:v>-4.7368711467644582</c:v>
                </c:pt>
                <c:pt idx="1">
                  <c:v>-9.4464265769394498</c:v>
                </c:pt>
                <c:pt idx="2">
                  <c:v>-25.65534128620186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D2-4B39-A8BB-048DC66F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0680"/>
        <c:axId val="543896760"/>
      </c:barChart>
      <c:catAx>
        <c:axId val="8905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6760"/>
        <c:crosses val="autoZero"/>
        <c:auto val="1"/>
        <c:lblAlgn val="ctr"/>
        <c:lblOffset val="100"/>
        <c:noMultiLvlLbl val="0"/>
      </c:catAx>
      <c:valAx>
        <c:axId val="543896760"/>
        <c:scaling>
          <c:orientation val="minMax"/>
          <c:max val="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(Thousand Persons)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就业!$B$114</c:f>
              <c:strCache>
                <c:ptCount val="1"/>
                <c:pt idx="0">
                  <c:v>es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就业!$C$112:$O$112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gas</c:v>
                </c:pt>
                <c:pt idx="8">
                  <c:v>Waterutil</c:v>
                </c:pt>
                <c:pt idx="9">
                  <c:v>Construction</c:v>
                </c:pt>
                <c:pt idx="10">
                  <c:v>Transport</c:v>
                </c:pt>
                <c:pt idx="11">
                  <c:v>Services</c:v>
                </c:pt>
                <c:pt idx="12">
                  <c:v>electricity</c:v>
                </c:pt>
              </c:strCache>
              <c:extLst xmlns:c15="http://schemas.microsoft.com/office/drawing/2012/chart"/>
            </c:strRef>
          </c:cat>
          <c:val>
            <c:numRef>
              <c:f>就业!$C$114:$O$114</c:f>
              <c:numCache>
                <c:formatCode>General</c:formatCode>
                <c:ptCount val="13"/>
                <c:pt idx="0">
                  <c:v>-63197.818207147648</c:v>
                </c:pt>
                <c:pt idx="1">
                  <c:v>-178199.30679614344</c:v>
                </c:pt>
                <c:pt idx="2">
                  <c:v>25378.84882373827</c:v>
                </c:pt>
                <c:pt idx="3">
                  <c:v>18005.916799188934</c:v>
                </c:pt>
                <c:pt idx="4">
                  <c:v>27736.902095942918</c:v>
                </c:pt>
                <c:pt idx="5">
                  <c:v>2956.7253888568866</c:v>
                </c:pt>
                <c:pt idx="6">
                  <c:v>175831.86540117374</c:v>
                </c:pt>
                <c:pt idx="7">
                  <c:v>-1655.402241374527</c:v>
                </c:pt>
                <c:pt idx="8">
                  <c:v>2089.9907599680546</c:v>
                </c:pt>
                <c:pt idx="9">
                  <c:v>1645.6809482623896</c:v>
                </c:pt>
                <c:pt idx="10">
                  <c:v>42513.043205032067</c:v>
                </c:pt>
                <c:pt idx="11">
                  <c:v>-20454.199568555014</c:v>
                </c:pt>
                <c:pt idx="12">
                  <c:v>-35126.130709190795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D8F4-4AA3-B69D-A86DBA0F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2248"/>
        <c:axId val="543897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就业!$B$113</c15:sqref>
                        </c15:formulaRef>
                      </c:ext>
                    </c:extLst>
                    <c:strCache>
                      <c:ptCount val="1"/>
                      <c:pt idx="0">
                        <c:v>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就业!$C$113:$O$113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-4892.9068336980645</c:v>
                      </c:pt>
                      <c:pt idx="1">
                        <c:v>-90896.622991314769</c:v>
                      </c:pt>
                      <c:pt idx="2">
                        <c:v>23960.462436588819</c:v>
                      </c:pt>
                      <c:pt idx="3">
                        <c:v>15197.904058910466</c:v>
                      </c:pt>
                      <c:pt idx="4">
                        <c:v>2499.6850851188069</c:v>
                      </c:pt>
                      <c:pt idx="5">
                        <c:v>3489.4335228491977</c:v>
                      </c:pt>
                      <c:pt idx="6">
                        <c:v>27875.331156905733</c:v>
                      </c:pt>
                      <c:pt idx="7">
                        <c:v>-2995.3028504795884</c:v>
                      </c:pt>
                      <c:pt idx="8">
                        <c:v>3400.255690361163</c:v>
                      </c:pt>
                      <c:pt idx="9">
                        <c:v>257.93549109045955</c:v>
                      </c:pt>
                      <c:pt idx="10">
                        <c:v>11436.433424947307</c:v>
                      </c:pt>
                      <c:pt idx="11">
                        <c:v>-1067.908322757082</c:v>
                      </c:pt>
                      <c:pt idx="12">
                        <c:v>-20503.401305688531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F4-4AA3-B69D-A86DBA0F98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就业!$B$115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就业!$C$115:$O$115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-139873.16924744536</c:v>
                      </c:pt>
                      <c:pt idx="1">
                        <c:v>-138508.59531265372</c:v>
                      </c:pt>
                      <c:pt idx="2">
                        <c:v>18916.113921776341</c:v>
                      </c:pt>
                      <c:pt idx="3">
                        <c:v>13513.141702444063</c:v>
                      </c:pt>
                      <c:pt idx="4">
                        <c:v>67165.791151917569</c:v>
                      </c:pt>
                      <c:pt idx="5">
                        <c:v>2170.0593110355653</c:v>
                      </c:pt>
                      <c:pt idx="6">
                        <c:v>220113.08081832083</c:v>
                      </c:pt>
                      <c:pt idx="7">
                        <c:v>-1135.7161944648878</c:v>
                      </c:pt>
                      <c:pt idx="8">
                        <c:v>1469.6783563771378</c:v>
                      </c:pt>
                      <c:pt idx="9">
                        <c:v>2150.1835962202385</c:v>
                      </c:pt>
                      <c:pt idx="10">
                        <c:v>36001.49500434217</c:v>
                      </c:pt>
                      <c:pt idx="11">
                        <c:v>-54748.786972863389</c:v>
                      </c:pt>
                      <c:pt idx="12">
                        <c:v>-27013.99219145727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F4-4AA3-B69D-A86DBA0F98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就业!$B$116</c15:sqref>
                        </c15:formulaRef>
                      </c:ext>
                    </c:extLst>
                    <c:strCache>
                      <c:ptCount val="1"/>
                      <c:pt idx="0">
                        <c:v>hs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就业!$C$116:$O$116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-37049.649578143806</c:v>
                      </c:pt>
                      <c:pt idx="1">
                        <c:v>-96053.370901040384</c:v>
                      </c:pt>
                      <c:pt idx="2">
                        <c:v>13601.529332079745</c:v>
                      </c:pt>
                      <c:pt idx="3">
                        <c:v>9660.1426495351552</c:v>
                      </c:pt>
                      <c:pt idx="4">
                        <c:v>16430.913632481435</c:v>
                      </c:pt>
                      <c:pt idx="5">
                        <c:v>1580.4972367815069</c:v>
                      </c:pt>
                      <c:pt idx="6">
                        <c:v>98704.459062522044</c:v>
                      </c:pt>
                      <c:pt idx="7">
                        <c:v>-872.29207758986013</c:v>
                      </c:pt>
                      <c:pt idx="8">
                        <c:v>1107.4601008617196</c:v>
                      </c:pt>
                      <c:pt idx="9">
                        <c:v>925.81021968106188</c:v>
                      </c:pt>
                      <c:pt idx="10">
                        <c:v>23138.696663138606</c:v>
                      </c:pt>
                      <c:pt idx="11">
                        <c:v>-12267.682757182689</c:v>
                      </c:pt>
                      <c:pt idx="12">
                        <c:v>-18908.391538317632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F4-4AA3-B69D-A86DBA0F98C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就业!$B$117</c15:sqref>
                        </c15:formulaRef>
                      </c:ext>
                    </c:extLst>
                    <c:strCache>
                      <c:ptCount val="1"/>
                      <c:pt idx="0">
                        <c:v>jc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就业!$C$117:$O$117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-13366.628121023205</c:v>
                      </c:pt>
                      <c:pt idx="1">
                        <c:v>-64466.407251381155</c:v>
                      </c:pt>
                      <c:pt idx="2">
                        <c:v>9639.4691127347105</c:v>
                      </c:pt>
                      <c:pt idx="3">
                        <c:v>6793.1389284167535</c:v>
                      </c:pt>
                      <c:pt idx="4">
                        <c:v>5398.3201051320921</c:v>
                      </c:pt>
                      <c:pt idx="5">
                        <c:v>1135.1061437619687</c:v>
                      </c:pt>
                      <c:pt idx="6">
                        <c:v>42699.767609835071</c:v>
                      </c:pt>
                      <c:pt idx="7">
                        <c:v>-636.41994353808775</c:v>
                      </c:pt>
                      <c:pt idx="8">
                        <c:v>806.28667848050668</c:v>
                      </c:pt>
                      <c:pt idx="9">
                        <c:v>390.83316765334661</c:v>
                      </c:pt>
                      <c:pt idx="10">
                        <c:v>13847.269254881005</c:v>
                      </c:pt>
                      <c:pt idx="11">
                        <c:v>-5510.2517379917927</c:v>
                      </c:pt>
                      <c:pt idx="12">
                        <c:v>-12878.941393333054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8F4-4AA3-B69D-A86DBA0F98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就业!$B$118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就业!$C$118:$O$118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-8715.6574365343586</c:v>
                      </c:pt>
                      <c:pt idx="1">
                        <c:v>-52413.64588754328</c:v>
                      </c:pt>
                      <c:pt idx="2">
                        <c:v>8344.5419914396662</c:v>
                      </c:pt>
                      <c:pt idx="3">
                        <c:v>5824.9062048557671</c:v>
                      </c:pt>
                      <c:pt idx="4">
                        <c:v>4272.5962193596761</c:v>
                      </c:pt>
                      <c:pt idx="5">
                        <c:v>999.24772643263805</c:v>
                      </c:pt>
                      <c:pt idx="6">
                        <c:v>33365.367232276643</c:v>
                      </c:pt>
                      <c:pt idx="7">
                        <c:v>-574.76395658589536</c:v>
                      </c:pt>
                      <c:pt idx="8">
                        <c:v>723.74702723597511</c:v>
                      </c:pt>
                      <c:pt idx="9">
                        <c:v>311.30471439940197</c:v>
                      </c:pt>
                      <c:pt idx="10">
                        <c:v>10260.087475565133</c:v>
                      </c:pt>
                      <c:pt idx="11">
                        <c:v>-2010.8482590516498</c:v>
                      </c:pt>
                      <c:pt idx="12">
                        <c:v>-10640.93679924897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8F4-4AA3-B69D-A86DBA0F98C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就业!$B$119</c15:sqref>
                        </c15:formulaRef>
                      </c:ext>
                    </c:extLst>
                    <c:strCache>
                      <c:ptCount val="1"/>
                      <c:pt idx="0">
                        <c:v>pg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就业!$C$119:$O$119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-587.7539594966496</c:v>
                      </c:pt>
                      <c:pt idx="1">
                        <c:v>-9981.7081570720402</c:v>
                      </c:pt>
                      <c:pt idx="2">
                        <c:v>2881.4689301784329</c:v>
                      </c:pt>
                      <c:pt idx="3">
                        <c:v>1790.8506556645841</c:v>
                      </c:pt>
                      <c:pt idx="4">
                        <c:v>304.27983860486808</c:v>
                      </c:pt>
                      <c:pt idx="5">
                        <c:v>437.05836328614674</c:v>
                      </c:pt>
                      <c:pt idx="6">
                        <c:v>2852.9767047500541</c:v>
                      </c:pt>
                      <c:pt idx="7">
                        <c:v>-363.54004039831779</c:v>
                      </c:pt>
                      <c:pt idx="8">
                        <c:v>426.22753768559522</c:v>
                      </c:pt>
                      <c:pt idx="9">
                        <c:v>26.426934596401221</c:v>
                      </c:pt>
                      <c:pt idx="10">
                        <c:v>1189.6693197917011</c:v>
                      </c:pt>
                      <c:pt idx="11">
                        <c:v>-121.97062047192495</c:v>
                      </c:pt>
                      <c:pt idx="12">
                        <c:v>-2287.0181192687032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8F4-4AA3-B69D-A86DBA0F98C6}"/>
                  </c:ext>
                </c:extLst>
              </c15:ser>
            </c15:filteredBarSeries>
          </c:ext>
        </c:extLst>
      </c:barChart>
      <c:catAx>
        <c:axId val="54390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152"/>
        <c:crosses val="autoZero"/>
        <c:auto val="1"/>
        <c:lblAlgn val="ctr"/>
        <c:lblOffset val="100"/>
        <c:noMultiLvlLbl val="0"/>
      </c:catAx>
      <c:valAx>
        <c:axId val="5438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部门产出!$A$57</c:f>
              <c:strCache>
                <c:ptCount val="1"/>
                <c:pt idx="0">
                  <c:v>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部门产出!$B$56:$N$56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部门产出!$B$57:$N$57</c:f>
              <c:numCache>
                <c:formatCode>0.0%</c:formatCode>
                <c:ptCount val="13"/>
                <c:pt idx="0">
                  <c:v>-3.1615943524673229E-3</c:v>
                </c:pt>
                <c:pt idx="1">
                  <c:v>-5.9411611377747309E-2</c:v>
                </c:pt>
                <c:pt idx="2">
                  <c:v>-1.0438166546590133E-2</c:v>
                </c:pt>
                <c:pt idx="3">
                  <c:v>-3.3059262994025174E-3</c:v>
                </c:pt>
                <c:pt idx="4">
                  <c:v>-2.6312718449836847E-3</c:v>
                </c:pt>
                <c:pt idx="5">
                  <c:v>-1.0164757872741292E-2</c:v>
                </c:pt>
                <c:pt idx="6">
                  <c:v>-3.1459795006387736E-3</c:v>
                </c:pt>
                <c:pt idx="7">
                  <c:v>-1.5649644566506637E-4</c:v>
                </c:pt>
                <c:pt idx="8">
                  <c:v>-6.4609230726867528E-3</c:v>
                </c:pt>
                <c:pt idx="9">
                  <c:v>-3.9136738554617079E-3</c:v>
                </c:pt>
                <c:pt idx="10">
                  <c:v>-1.386205507237559E-3</c:v>
                </c:pt>
                <c:pt idx="11">
                  <c:v>-4.1177691680872597E-3</c:v>
                </c:pt>
                <c:pt idx="12">
                  <c:v>-5.4106401701315976E-3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BBB-9882-54987DF8C98F}"/>
            </c:ext>
          </c:extLst>
        </c:ser>
        <c:ser>
          <c:idx val="1"/>
          <c:order val="1"/>
          <c:tx>
            <c:strRef>
              <c:f>部门产出!$A$58</c:f>
              <c:strCache>
                <c:ptCount val="1"/>
                <c:pt idx="0">
                  <c:v>CM-Lower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部门产出!$B$56:$N$56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部门产出!$B$58:$N$58</c:f>
              <c:numCache>
                <c:formatCode>0.0%</c:formatCode>
                <c:ptCount val="13"/>
                <c:pt idx="0">
                  <c:v>-1.6952873304704186E-3</c:v>
                </c:pt>
                <c:pt idx="1">
                  <c:v>-9.3935223198644446E-2</c:v>
                </c:pt>
                <c:pt idx="2">
                  <c:v>7.9152949244776227E-3</c:v>
                </c:pt>
                <c:pt idx="3">
                  <c:v>-2.7492379972987591E-3</c:v>
                </c:pt>
                <c:pt idx="4">
                  <c:v>-2.2961964427754555E-3</c:v>
                </c:pt>
                <c:pt idx="5">
                  <c:v>1.0073954703876842E-2</c:v>
                </c:pt>
                <c:pt idx="6">
                  <c:v>-2.5150913622892235E-3</c:v>
                </c:pt>
                <c:pt idx="7">
                  <c:v>-1.9042741352011894E-2</c:v>
                </c:pt>
                <c:pt idx="8">
                  <c:v>-1.3374954953250806E-2</c:v>
                </c:pt>
                <c:pt idx="9">
                  <c:v>-3.0613556785662466E-3</c:v>
                </c:pt>
                <c:pt idx="10">
                  <c:v>-9.4126814220985011E-4</c:v>
                </c:pt>
                <c:pt idx="11">
                  <c:v>-3.1109822560534406E-3</c:v>
                </c:pt>
                <c:pt idx="12">
                  <c:v>-1.773993631023707E-3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BBB-9882-54987DF8C98F}"/>
            </c:ext>
          </c:extLst>
        </c:ser>
        <c:ser>
          <c:idx val="2"/>
          <c:order val="2"/>
          <c:tx>
            <c:strRef>
              <c:f>部门产出!$A$59</c:f>
              <c:strCache>
                <c:ptCount val="1"/>
                <c:pt idx="0">
                  <c:v>CM-Higher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部门产出!$B$56:$N$56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部门产出!$B$59:$N$59</c:f>
              <c:numCache>
                <c:formatCode>0.0%</c:formatCode>
                <c:ptCount val="13"/>
                <c:pt idx="0">
                  <c:v>-5.6610891448666267E-3</c:v>
                </c:pt>
                <c:pt idx="1">
                  <c:v>-0.23520603087604142</c:v>
                </c:pt>
                <c:pt idx="2">
                  <c:v>1.8423244943530426E-2</c:v>
                </c:pt>
                <c:pt idx="3">
                  <c:v>-9.6715643600506773E-3</c:v>
                </c:pt>
                <c:pt idx="4">
                  <c:v>-7.7210845529966932E-3</c:v>
                </c:pt>
                <c:pt idx="5">
                  <c:v>2.5070714333965238E-2</c:v>
                </c:pt>
                <c:pt idx="6">
                  <c:v>-8.6769900325505134E-3</c:v>
                </c:pt>
                <c:pt idx="7">
                  <c:v>-5.7750282502215144E-2</c:v>
                </c:pt>
                <c:pt idx="8">
                  <c:v>-4.3612176212540654E-2</c:v>
                </c:pt>
                <c:pt idx="9">
                  <c:v>-1.0531386607560367E-2</c:v>
                </c:pt>
                <c:pt idx="10">
                  <c:v>-5.7405942159826084E-3</c:v>
                </c:pt>
                <c:pt idx="11">
                  <c:v>-9.9535866344648838E-3</c:v>
                </c:pt>
                <c:pt idx="12">
                  <c:v>-5.2897206334753255E-3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B-4BBB-9882-54987DF8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0288"/>
        <c:axId val="543901072"/>
      </c:barChart>
      <c:catAx>
        <c:axId val="543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072"/>
        <c:crosses val="autoZero"/>
        <c:auto val="1"/>
        <c:lblAlgn val="ctr"/>
        <c:lblOffset val="100"/>
        <c:noMultiLvlLbl val="0"/>
      </c:catAx>
      <c:valAx>
        <c:axId val="5439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Output (%)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部门产出!$P$57</c:f>
              <c:strCache>
                <c:ptCount val="1"/>
                <c:pt idx="0">
                  <c:v>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部门产出!$Q$56:$AC$56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部门产出!$Q$57:$AC$57</c:f>
              <c:numCache>
                <c:formatCode>0.0%</c:formatCode>
                <c:ptCount val="13"/>
                <c:pt idx="0">
                  <c:v>-4.3562574264744969E-3</c:v>
                </c:pt>
                <c:pt idx="1">
                  <c:v>-1.7113169210397627E-2</c:v>
                </c:pt>
                <c:pt idx="2">
                  <c:v>-7.4195080730260488E-3</c:v>
                </c:pt>
                <c:pt idx="3">
                  <c:v>-3.7144838851961293E-3</c:v>
                </c:pt>
                <c:pt idx="4">
                  <c:v>-1.4334225682155477E-4</c:v>
                </c:pt>
                <c:pt idx="5">
                  <c:v>-6.9074775603402694E-3</c:v>
                </c:pt>
                <c:pt idx="6">
                  <c:v>-3.1832107980664937E-3</c:v>
                </c:pt>
                <c:pt idx="7">
                  <c:v>-1.3859999249771882E-2</c:v>
                </c:pt>
                <c:pt idx="8">
                  <c:v>-7.3712192152477485E-3</c:v>
                </c:pt>
                <c:pt idx="9">
                  <c:v>-5.520239603763577E-3</c:v>
                </c:pt>
                <c:pt idx="10">
                  <c:v>-4.4091858787003169E-3</c:v>
                </c:pt>
                <c:pt idx="11">
                  <c:v>-3.6621304515137565E-3</c:v>
                </c:pt>
                <c:pt idx="12">
                  <c:v>5.1310646701552276E-3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FED-82FF-EC40834D2605}"/>
            </c:ext>
          </c:extLst>
        </c:ser>
        <c:ser>
          <c:idx val="1"/>
          <c:order val="1"/>
          <c:tx>
            <c:strRef>
              <c:f>部门产出!$P$58</c:f>
              <c:strCache>
                <c:ptCount val="1"/>
                <c:pt idx="0">
                  <c:v>CM-Lower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部门产出!$Q$56:$AC$56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部门产出!$Q$58:$AC$58</c:f>
              <c:numCache>
                <c:formatCode>0.0%</c:formatCode>
                <c:ptCount val="13"/>
                <c:pt idx="0">
                  <c:v>-6.9492269454062283E-3</c:v>
                </c:pt>
                <c:pt idx="1">
                  <c:v>-2.3582382655387479E-2</c:v>
                </c:pt>
                <c:pt idx="2">
                  <c:v>4.6421902934308257E-3</c:v>
                </c:pt>
                <c:pt idx="3">
                  <c:v>4.4722938089689634E-3</c:v>
                </c:pt>
                <c:pt idx="4">
                  <c:v>1.2564802487056159E-3</c:v>
                </c:pt>
                <c:pt idx="5">
                  <c:v>2.1565426674543531E-3</c:v>
                </c:pt>
                <c:pt idx="6">
                  <c:v>1.2144472847561927E-2</c:v>
                </c:pt>
                <c:pt idx="7">
                  <c:v>5.6570684845374197E-2</c:v>
                </c:pt>
                <c:pt idx="8">
                  <c:v>-3.0083818181613209E-3</c:v>
                </c:pt>
                <c:pt idx="9">
                  <c:v>3.9213930508386063E-3</c:v>
                </c:pt>
                <c:pt idx="10">
                  <c:v>-7.0406363751362999E-4</c:v>
                </c:pt>
                <c:pt idx="11">
                  <c:v>-8.1785847132720413E-4</c:v>
                </c:pt>
                <c:pt idx="12">
                  <c:v>-1.5961370957412457E-3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5-4FED-82FF-EC40834D2605}"/>
            </c:ext>
          </c:extLst>
        </c:ser>
        <c:ser>
          <c:idx val="2"/>
          <c:order val="2"/>
          <c:tx>
            <c:strRef>
              <c:f>部门产出!$P$59</c:f>
              <c:strCache>
                <c:ptCount val="1"/>
                <c:pt idx="0">
                  <c:v>CM-Higher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部门产出!$Q$56:$AC$56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部门产出!$Q$59:$AC$59</c:f>
              <c:numCache>
                <c:formatCode>0.0%</c:formatCode>
                <c:ptCount val="13"/>
                <c:pt idx="0">
                  <c:v>-2.2358442003706736E-2</c:v>
                </c:pt>
                <c:pt idx="1">
                  <c:v>-5.9252213750462746E-2</c:v>
                </c:pt>
                <c:pt idx="2">
                  <c:v>1.4235443171823015E-2</c:v>
                </c:pt>
                <c:pt idx="3">
                  <c:v>1.7644638990489181E-2</c:v>
                </c:pt>
                <c:pt idx="4">
                  <c:v>3.4088677110757359E-3</c:v>
                </c:pt>
                <c:pt idx="5">
                  <c:v>8.1297381401674862E-3</c:v>
                </c:pt>
                <c:pt idx="6">
                  <c:v>3.939746319619708E-2</c:v>
                </c:pt>
                <c:pt idx="7">
                  <c:v>0.1845450895026608</c:v>
                </c:pt>
                <c:pt idx="8">
                  <c:v>-7.1763914212037427E-3</c:v>
                </c:pt>
                <c:pt idx="9">
                  <c:v>1.8292778556733058E-2</c:v>
                </c:pt>
                <c:pt idx="10">
                  <c:v>1.3488362716695956E-3</c:v>
                </c:pt>
                <c:pt idx="11">
                  <c:v>2.1544271669831083E-3</c:v>
                </c:pt>
                <c:pt idx="12">
                  <c:v>-7.4034712846545725E-3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5-4FED-82FF-EC40834D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97936"/>
        <c:axId val="543899896"/>
      </c:barChart>
      <c:catAx>
        <c:axId val="54389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896"/>
        <c:crosses val="autoZero"/>
        <c:auto val="1"/>
        <c:lblAlgn val="ctr"/>
        <c:lblOffset val="100"/>
        <c:noMultiLvlLbl val="0"/>
      </c:catAx>
      <c:valAx>
        <c:axId val="5438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Price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价格!$H$14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价格!$I$14:$M$14</c15:sqref>
                  </c15:fullRef>
                </c:ext>
              </c:extLst>
              <c:f>价格!$K$14:$M$14</c:f>
              <c:numCache>
                <c:formatCode>0.00%</c:formatCode>
                <c:ptCount val="3"/>
                <c:pt idx="0">
                  <c:v>3.5527136788005009E-15</c:v>
                </c:pt>
                <c:pt idx="1">
                  <c:v>-1.0574886148748575E-2</c:v>
                </c:pt>
                <c:pt idx="2">
                  <c:v>-1.7113169210397627E-2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4DA-BA6F-5D8B94CB094C}"/>
            </c:ext>
          </c:extLst>
        </c:ser>
        <c:ser>
          <c:idx val="1"/>
          <c:order val="1"/>
          <c:tx>
            <c:strRef>
              <c:f>价格!$H$15</c:f>
              <c:strCache>
                <c:ptCount val="1"/>
                <c:pt idx="0">
                  <c:v>roil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价格!$I$15:$M$15</c15:sqref>
                  </c15:fullRef>
                </c:ext>
              </c:extLst>
              <c:f>价格!$K$15:$M$15</c:f>
              <c:numCache>
                <c:formatCode>0.00%</c:formatCode>
                <c:ptCount val="3"/>
                <c:pt idx="0">
                  <c:v>5.773159728050814E-15</c:v>
                </c:pt>
                <c:pt idx="1">
                  <c:v>-4.2933903707031984E-3</c:v>
                </c:pt>
                <c:pt idx="2">
                  <c:v>-6.9074775603402694E-3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44DA-BA6F-5D8B94CB094C}"/>
            </c:ext>
          </c:extLst>
        </c:ser>
        <c:ser>
          <c:idx val="2"/>
          <c:order val="2"/>
          <c:tx>
            <c:strRef>
              <c:f>价格!$H$16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价格!$I$16:$M$16</c15:sqref>
                  </c15:fullRef>
                </c:ext>
              </c:extLst>
              <c:f>价格!$K$16:$M$16</c:f>
              <c:numCache>
                <c:formatCode>0.00%</c:formatCode>
                <c:ptCount val="3"/>
                <c:pt idx="0">
                  <c:v>3.9968028886505635E-15</c:v>
                </c:pt>
                <c:pt idx="1">
                  <c:v>-4.768599723845135E-3</c:v>
                </c:pt>
                <c:pt idx="2">
                  <c:v>-7.3712192152477485E-3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F-44DA-BA6F-5D8B94CB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98328"/>
        <c:axId val="5438959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价格!$H$17</c15:sqref>
                        </c15:formulaRef>
                      </c:ext>
                    </c:extLst>
                    <c:strCache>
                      <c:ptCount val="1"/>
                      <c:pt idx="0">
                        <c:v>elecutil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价格!$I$13:$M$13</c15:sqref>
                        </c15:fullRef>
                        <c15:formulaRef>
                          <c15:sqref>价格!$K$13:$M$13</c15:sqref>
                        </c15:formulaRef>
                      </c:ext>
                    </c:extLst>
                    <c:strCache>
                      <c:ptCount val="3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价格!$I$17:$M$17</c15:sqref>
                        </c15:fullRef>
                        <c15:formulaRef>
                          <c15:sqref>价格!$K$17:$M$17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2.4424906541753444E-15</c:v>
                      </c:pt>
                      <c:pt idx="1">
                        <c:v>-7.7338002471687428E-3</c:v>
                      </c:pt>
                      <c:pt idx="2">
                        <c:v>-1.3859999249771882E-2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3F-44DA-BA6F-5D8B94CB094C}"/>
                  </c:ext>
                </c:extLst>
              </c15:ser>
            </c15:filteredLineSeries>
          </c:ext>
        </c:extLst>
      </c:lineChart>
      <c:catAx>
        <c:axId val="5438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976"/>
        <c:crosses val="autoZero"/>
        <c:auto val="1"/>
        <c:lblAlgn val="ctr"/>
        <c:lblOffset val="100"/>
        <c:noMultiLvlLbl val="0"/>
      </c:catAx>
      <c:valAx>
        <c:axId val="5438959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BAU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297052154195012E-2"/>
          <c:w val="0.79329396325459323"/>
          <c:h val="0.71807988287178393"/>
        </c:manualLayout>
      </c:layout>
      <c:areaChart>
        <c:grouping val="stacked"/>
        <c:varyColors val="0"/>
        <c:ser>
          <c:idx val="0"/>
          <c:order val="0"/>
          <c:tx>
            <c:strRef>
              <c:f>能源!$B$15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能源!$B$16:$B$20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2286.9846576377331</c:v>
                </c:pt>
                <c:pt idx="2">
                  <c:v>2746.1762652640873</c:v>
                </c:pt>
                <c:pt idx="3">
                  <c:v>3094.1765069085104</c:v>
                </c:pt>
                <c:pt idx="4">
                  <c:v>3335.3438715199791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4FE1-9496-41AAA98E5C02}"/>
            </c:ext>
          </c:extLst>
        </c:ser>
        <c:ser>
          <c:idx val="1"/>
          <c:order val="1"/>
          <c:tx>
            <c:strRef>
              <c:f>能源!$C$15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能源!$C$16:$C$20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823.13240595680929</c:v>
                </c:pt>
                <c:pt idx="2">
                  <c:v>1033.0264153529693</c:v>
                </c:pt>
                <c:pt idx="3">
                  <c:v>1200.5485699299957</c:v>
                </c:pt>
                <c:pt idx="4">
                  <c:v>1331.3975424508997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4FE1-9496-41AAA98E5C02}"/>
            </c:ext>
          </c:extLst>
        </c:ser>
        <c:ser>
          <c:idx val="2"/>
          <c:order val="2"/>
          <c:tx>
            <c:strRef>
              <c:f>能源!$D$15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能源!$D$16:$D$20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165.35797865594051</c:v>
                </c:pt>
                <c:pt idx="2">
                  <c:v>206.38304734285063</c:v>
                </c:pt>
                <c:pt idx="3">
                  <c:v>239.90501853446699</c:v>
                </c:pt>
                <c:pt idx="4">
                  <c:v>267.40005661895839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4FE1-9496-41AAA98E5C02}"/>
            </c:ext>
          </c:extLst>
        </c:ser>
        <c:ser>
          <c:idx val="3"/>
          <c:order val="3"/>
          <c:tx>
            <c:strRef>
              <c:f>能源!$E$15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能源!$E$16:$E$20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326.26878919597152</c:v>
                </c:pt>
                <c:pt idx="2">
                  <c:v>382.90334843281232</c:v>
                </c:pt>
                <c:pt idx="3">
                  <c:v>452.52376850405551</c:v>
                </c:pt>
                <c:pt idx="4">
                  <c:v>523.353958301636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4FE1-9496-41AAA98E5C02}"/>
            </c:ext>
          </c:extLst>
        </c:ser>
        <c:ser>
          <c:idx val="4"/>
          <c:order val="4"/>
          <c:tx>
            <c:strRef>
              <c:f>能源!$F$15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能源!$F$16:$F$20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87.000839003671146</c:v>
                </c:pt>
                <c:pt idx="2">
                  <c:v>139.56646542785114</c:v>
                </c:pt>
                <c:pt idx="3">
                  <c:v>178.79072902135292</c:v>
                </c:pt>
                <c:pt idx="4">
                  <c:v>242.58400557099682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3-4FE1-9496-41AAA98E5C02}"/>
            </c:ext>
          </c:extLst>
        </c:ser>
        <c:ser>
          <c:idx val="5"/>
          <c:order val="5"/>
          <c:tx>
            <c:strRef>
              <c:f>能源!$G$15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能源!$G$16:$G$20</c:f>
              <c:numCache>
                <c:formatCode>General</c:formatCode>
                <c:ptCount val="5"/>
                <c:pt idx="0">
                  <c:v>14.26433823222705</c:v>
                </c:pt>
                <c:pt idx="1">
                  <c:v>50.737988902615704</c:v>
                </c:pt>
                <c:pt idx="2">
                  <c:v>119.62872754842527</c:v>
                </c:pt>
                <c:pt idx="3">
                  <c:v>207.39988333400427</c:v>
                </c:pt>
                <c:pt idx="4">
                  <c:v>281.34575163984152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3-4FE1-9496-41AAA98E5C02}"/>
            </c:ext>
          </c:extLst>
        </c:ser>
        <c:ser>
          <c:idx val="6"/>
          <c:order val="6"/>
          <c:tx>
            <c:strRef>
              <c:f>能源!$H$15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能源!$H$16:$H$20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3.258716027400109</c:v>
                </c:pt>
                <c:pt idx="2">
                  <c:v>13.444180121457284</c:v>
                </c:pt>
                <c:pt idx="3">
                  <c:v>21.975611023060146</c:v>
                </c:pt>
                <c:pt idx="4">
                  <c:v>39.461765967062341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3-4FE1-9496-41AAA98E5C02}"/>
            </c:ext>
          </c:extLst>
        </c:ser>
        <c:ser>
          <c:idx val="7"/>
          <c:order val="7"/>
          <c:tx>
            <c:strRef>
              <c:f>能源!$I$15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能源!$I$16:$I$20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49.155454708794174</c:v>
                </c:pt>
                <c:pt idx="2">
                  <c:v>91.584841840756951</c:v>
                </c:pt>
                <c:pt idx="3">
                  <c:v>96.135972067593642</c:v>
                </c:pt>
                <c:pt idx="4">
                  <c:v>107.22860609391772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03-4FE1-9496-41AAA98E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9112"/>
        <c:axId val="543899504"/>
      </c:areaChart>
      <c:catAx>
        <c:axId val="5438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504"/>
        <c:crosses val="autoZero"/>
        <c:auto val="1"/>
        <c:lblAlgn val="ctr"/>
        <c:lblOffset val="100"/>
        <c:noMultiLvlLbl val="0"/>
      </c:catAx>
      <c:valAx>
        <c:axId val="543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1801E-4"/>
          <c:y val="0.89698964712744245"/>
          <c:w val="0.99285301837270346"/>
          <c:h val="7.523257509477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CM-Lower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6354257801108188E-2"/>
          <c:w val="0.79329396325459323"/>
          <c:h val="0.72146580635753865"/>
        </c:manualLayout>
      </c:layout>
      <c:areaChart>
        <c:grouping val="stacked"/>
        <c:varyColors val="0"/>
        <c:ser>
          <c:idx val="0"/>
          <c:order val="0"/>
          <c:tx>
            <c:strRef>
              <c:f>能源!$B$22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能源!$B$23:$B$27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2286.9846578833931</c:v>
                </c:pt>
                <c:pt idx="2">
                  <c:v>2746.1762663063396</c:v>
                </c:pt>
                <c:pt idx="3">
                  <c:v>2996.3111294099222</c:v>
                </c:pt>
                <c:pt idx="4">
                  <c:v>3024.6844655356372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82E-BD4F-A726F39329B9}"/>
            </c:ext>
          </c:extLst>
        </c:ser>
        <c:ser>
          <c:idx val="1"/>
          <c:order val="1"/>
          <c:tx>
            <c:strRef>
              <c:f>能源!$C$22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能源!$C$23:$C$27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823.13240604306407</c:v>
                </c:pt>
                <c:pt idx="2">
                  <c:v>1033.0264156797107</c:v>
                </c:pt>
                <c:pt idx="3">
                  <c:v>1204.6444448922348</c:v>
                </c:pt>
                <c:pt idx="4">
                  <c:v>1344.5984472007819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E-482E-BD4F-A726F39329B9}"/>
            </c:ext>
          </c:extLst>
        </c:ser>
        <c:ser>
          <c:idx val="2"/>
          <c:order val="2"/>
          <c:tx>
            <c:strRef>
              <c:f>能源!$D$22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能源!$D$23:$D$27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165.35797864934204</c:v>
                </c:pt>
                <c:pt idx="2">
                  <c:v>206.3830473726824</c:v>
                </c:pt>
                <c:pt idx="3">
                  <c:v>238.92951345991091</c:v>
                </c:pt>
                <c:pt idx="4">
                  <c:v>263.79221519200996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E-482E-BD4F-A726F39329B9}"/>
            </c:ext>
          </c:extLst>
        </c:ser>
        <c:ser>
          <c:idx val="3"/>
          <c:order val="3"/>
          <c:tx>
            <c:strRef>
              <c:f>能源!$E$22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能源!$E$23:$E$27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326.26878915668118</c:v>
                </c:pt>
                <c:pt idx="2">
                  <c:v>382.90334831496057</c:v>
                </c:pt>
                <c:pt idx="3">
                  <c:v>454.69772720997327</c:v>
                </c:pt>
                <c:pt idx="4">
                  <c:v>528.37162107971972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E-482E-BD4F-A726F39329B9}"/>
            </c:ext>
          </c:extLst>
        </c:ser>
        <c:ser>
          <c:idx val="4"/>
          <c:order val="4"/>
          <c:tx>
            <c:strRef>
              <c:f>能源!$F$22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能源!$F$23:$F$27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87.000838981202648</c:v>
                </c:pt>
                <c:pt idx="2">
                  <c:v>139.56646536510513</c:v>
                </c:pt>
                <c:pt idx="3">
                  <c:v>179.63707271807652</c:v>
                </c:pt>
                <c:pt idx="4">
                  <c:v>244.75696538257907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82E-BD4F-A726F39329B9}"/>
            </c:ext>
          </c:extLst>
        </c:ser>
        <c:ser>
          <c:idx val="5"/>
          <c:order val="5"/>
          <c:tx>
            <c:strRef>
              <c:f>能源!$G$22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能源!$G$23:$G$27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50.737988846583072</c:v>
                </c:pt>
                <c:pt idx="2">
                  <c:v>119.62872727253074</c:v>
                </c:pt>
                <c:pt idx="3">
                  <c:v>211.34324524085744</c:v>
                </c:pt>
                <c:pt idx="4">
                  <c:v>293.35024724339604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82E-BD4F-A726F39329B9}"/>
            </c:ext>
          </c:extLst>
        </c:ser>
        <c:ser>
          <c:idx val="6"/>
          <c:order val="6"/>
          <c:tx>
            <c:strRef>
              <c:f>能源!$H$22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能源!$H$23:$H$27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3.2587160070863885</c:v>
                </c:pt>
                <c:pt idx="2">
                  <c:v>13.444179984766446</c:v>
                </c:pt>
                <c:pt idx="3">
                  <c:v>22.111101421526815</c:v>
                </c:pt>
                <c:pt idx="4">
                  <c:v>39.935967238268127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E-482E-BD4F-A726F39329B9}"/>
            </c:ext>
          </c:extLst>
        </c:ser>
        <c:ser>
          <c:idx val="7"/>
          <c:order val="7"/>
          <c:tx>
            <c:strRef>
              <c:f>能源!$I$22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能源!$I$23:$I$27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49.155454698003261</c:v>
                </c:pt>
                <c:pt idx="2">
                  <c:v>91.58484179951904</c:v>
                </c:pt>
                <c:pt idx="3">
                  <c:v>96.954574615266111</c:v>
                </c:pt>
                <c:pt idx="4">
                  <c:v>109.31599774412858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E-482E-BD4F-A726F393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1856"/>
        <c:axId val="543895584"/>
      </c:areaChart>
      <c:catAx>
        <c:axId val="5439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584"/>
        <c:crosses val="autoZero"/>
        <c:auto val="1"/>
        <c:lblAlgn val="ctr"/>
        <c:lblOffset val="100"/>
        <c:noMultiLvlLbl val="0"/>
      </c:catAx>
      <c:valAx>
        <c:axId val="54389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0815E-4"/>
          <c:y val="0.89084396140623268"/>
          <c:w val="0.99563079615048122"/>
          <c:h val="8.0987024509260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CM-Higher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能源!$B$30:$B$34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2286.9846578833931</c:v>
                </c:pt>
                <c:pt idx="2">
                  <c:v>2746.1762663063396</c:v>
                </c:pt>
                <c:pt idx="3">
                  <c:v>2803.4826272773166</c:v>
                </c:pt>
                <c:pt idx="4">
                  <c:v>2557.5980361681386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9A0-B5C0-1ED18A3E4E39}"/>
            </c:ext>
          </c:extLst>
        </c:ser>
        <c:ser>
          <c:idx val="1"/>
          <c:order val="1"/>
          <c:tx>
            <c:strRef>
              <c:f>能源!$C$29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能源!$C$30:$C$34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823.13240604306407</c:v>
                </c:pt>
                <c:pt idx="2">
                  <c:v>1033.0264156797107</c:v>
                </c:pt>
                <c:pt idx="3">
                  <c:v>1212.6912198382454</c:v>
                </c:pt>
                <c:pt idx="4">
                  <c:v>1364.250188026793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9A0-B5C0-1ED18A3E4E39}"/>
            </c:ext>
          </c:extLst>
        </c:ser>
        <c:ser>
          <c:idx val="2"/>
          <c:order val="2"/>
          <c:tx>
            <c:strRef>
              <c:f>能源!$D$29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能源!$D$30:$D$34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165.35797864934204</c:v>
                </c:pt>
                <c:pt idx="2">
                  <c:v>206.3830473726824</c:v>
                </c:pt>
                <c:pt idx="3">
                  <c:v>236.60796218555109</c:v>
                </c:pt>
                <c:pt idx="4">
                  <c:v>255.64193964679541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9A0-B5C0-1ED18A3E4E39}"/>
            </c:ext>
          </c:extLst>
        </c:ser>
        <c:ser>
          <c:idx val="3"/>
          <c:order val="3"/>
          <c:tx>
            <c:strRef>
              <c:f>能源!$E$29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能源!$E$30:$E$34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326.26878915668118</c:v>
                </c:pt>
                <c:pt idx="2">
                  <c:v>382.90334831496057</c:v>
                </c:pt>
                <c:pt idx="3">
                  <c:v>458.90393275481546</c:v>
                </c:pt>
                <c:pt idx="4">
                  <c:v>535.54251274667399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9A0-B5C0-1ED18A3E4E39}"/>
            </c:ext>
          </c:extLst>
        </c:ser>
        <c:ser>
          <c:idx val="4"/>
          <c:order val="4"/>
          <c:tx>
            <c:strRef>
              <c:f>能源!$F$29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能源!$F$30:$F$34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87.000838981202648</c:v>
                </c:pt>
                <c:pt idx="2">
                  <c:v>139.56646536510513</c:v>
                </c:pt>
                <c:pt idx="3">
                  <c:v>181.18355517085249</c:v>
                </c:pt>
                <c:pt idx="4">
                  <c:v>247.53530645815167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4-49A0-B5C0-1ED18A3E4E39}"/>
            </c:ext>
          </c:extLst>
        </c:ser>
        <c:ser>
          <c:idx val="5"/>
          <c:order val="5"/>
          <c:tx>
            <c:strRef>
              <c:f>能源!$G$29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能源!$G$30:$G$34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50.737988846583072</c:v>
                </c:pt>
                <c:pt idx="2">
                  <c:v>119.62872727253074</c:v>
                </c:pt>
                <c:pt idx="3">
                  <c:v>218.84258132482032</c:v>
                </c:pt>
                <c:pt idx="4">
                  <c:v>310.19634185398968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4-49A0-B5C0-1ED18A3E4E39}"/>
            </c:ext>
          </c:extLst>
        </c:ser>
        <c:ser>
          <c:idx val="6"/>
          <c:order val="6"/>
          <c:tx>
            <c:strRef>
              <c:f>能源!$H$29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能源!$H$30:$H$34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3.2587160070863885</c:v>
                </c:pt>
                <c:pt idx="2">
                  <c:v>13.444179984766446</c:v>
                </c:pt>
                <c:pt idx="3">
                  <c:v>22.373352514585626</c:v>
                </c:pt>
                <c:pt idx="4">
                  <c:v>40.614449211848978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4-49A0-B5C0-1ED18A3E4E39}"/>
            </c:ext>
          </c:extLst>
        </c:ser>
        <c:ser>
          <c:idx val="7"/>
          <c:order val="7"/>
          <c:tx>
            <c:strRef>
              <c:f>能源!$I$29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能源!$I$30:$I$34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49.155454698003261</c:v>
                </c:pt>
                <c:pt idx="2">
                  <c:v>91.58484179951904</c:v>
                </c:pt>
                <c:pt idx="3">
                  <c:v>98.510870332252068</c:v>
                </c:pt>
                <c:pt idx="4">
                  <c:v>112.21818223570021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4-49A0-B5C0-1ED18A3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632"/>
        <c:axId val="538933416"/>
      </c:areaChart>
      <c:catAx>
        <c:axId val="5389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416"/>
        <c:crosses val="autoZero"/>
        <c:auto val="1"/>
        <c:lblAlgn val="ctr"/>
        <c:lblOffset val="100"/>
        <c:noMultiLvlLbl val="0"/>
      </c:catAx>
      <c:valAx>
        <c:axId val="538933416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9626929500945252"/>
          <c:w val="0.9789641294838145"/>
          <c:h val="7.57586770185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GDP!$A$10</c:f>
              <c:strCache>
                <c:ptCount val="1"/>
                <c:pt idx="0">
                  <c:v>CMO-Lower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GDP!$B$10:$F$10</c15:sqref>
                  </c15:fullRef>
                </c:ext>
              </c:extLst>
              <c:f>GDP!$F$10</c:f>
              <c:numCache>
                <c:formatCode>0.00%</c:formatCode>
                <c:ptCount val="1"/>
                <c:pt idx="0">
                  <c:v>-1.1236875569342608E-3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B64-AC9A-E231B02D972C}"/>
            </c:ext>
          </c:extLst>
        </c:ser>
        <c:ser>
          <c:idx val="1"/>
          <c:order val="1"/>
          <c:tx>
            <c:strRef>
              <c:f>GDP!$A$11</c:f>
              <c:strCache>
                <c:ptCount val="1"/>
                <c:pt idx="0">
                  <c:v>CMO-Higher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GDP!$B$11:$F$11</c15:sqref>
                  </c15:fullRef>
                </c:ext>
              </c:extLst>
              <c:f>GDP!$F$11</c:f>
              <c:numCache>
                <c:formatCode>0.00%</c:formatCode>
                <c:ptCount val="1"/>
                <c:pt idx="0">
                  <c:v>-4.5489237165480256E-3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9-4B64-AC9A-E231B02D972C}"/>
            </c:ext>
          </c:extLst>
        </c:ser>
        <c:ser>
          <c:idx val="2"/>
          <c:order val="2"/>
          <c:tx>
            <c:strRef>
              <c:f>GDP!$A$12</c:f>
              <c:strCache>
                <c:ptCount val="1"/>
                <c:pt idx="0">
                  <c:v>SME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GDP!$B$12:$F$12</c15:sqref>
                  </c15:fullRef>
                </c:ext>
              </c:extLst>
              <c:f>GDP!$F$12</c:f>
              <c:numCache>
                <c:formatCode>0.00%</c:formatCode>
                <c:ptCount val="1"/>
                <c:pt idx="0">
                  <c:v>-3.738606326664784E-3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9-4B64-AC9A-E231B02D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67736"/>
        <c:axId val="3761681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GDP!$A$13</c15:sqref>
                        </c15:formulaRef>
                      </c:ext>
                    </c:extLst>
                    <c:strCache>
                      <c:ptCount val="1"/>
                      <c:pt idx="0">
                        <c:v>CMENE-Lower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GDP!$B$13:$F$13</c15:sqref>
                        </c15:fullRef>
                        <c15:formulaRef>
                          <c15:sqref>GDP!$F$13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-5.0614776676205508E-3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69-4B64-AC9A-E231B02D97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GDP!$A$14</c15:sqref>
                        </c15:formulaRef>
                      </c:ext>
                    </c:extLst>
                    <c:strCache>
                      <c:ptCount val="1"/>
                      <c:pt idx="0">
                        <c:v>CMENE-Higher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GDP!$B$14:$F$14</c15:sqref>
                        </c15:fullRef>
                        <c15:formulaRef>
                          <c15:sqref>GDP!$F$14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-1.1067891967338594E-2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69-4B64-AC9A-E231B02D972C}"/>
                  </c:ext>
                </c:extLst>
              </c15:ser>
            </c15:filteredBarSeries>
          </c:ext>
        </c:extLst>
      </c:barChart>
      <c:catAx>
        <c:axId val="376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8128"/>
        <c:crosses val="autoZero"/>
        <c:auto val="1"/>
        <c:lblAlgn val="ctr"/>
        <c:lblOffset val="100"/>
        <c:noMultiLvlLbl val="0"/>
      </c:catAx>
      <c:valAx>
        <c:axId val="376168128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GDP  change compared with BAU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SME</a:t>
            </a:r>
            <a:r>
              <a:rPr lang="zh-CN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能源!$B$37:$B$41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2282.211942036135</c:v>
                </c:pt>
                <c:pt idx="2">
                  <c:v>2740.285180301642</c:v>
                </c:pt>
                <c:pt idx="3">
                  <c:v>3037.6456865571195</c:v>
                </c:pt>
                <c:pt idx="4">
                  <c:v>3197.3919347134865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6-4DF8-9B9C-A0E606B9374E}"/>
            </c:ext>
          </c:extLst>
        </c:ser>
        <c:ser>
          <c:idx val="1"/>
          <c:order val="1"/>
          <c:tx>
            <c:strRef>
              <c:f>能源!$C$36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能源!$C$37:$C$41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822.91978561492681</c:v>
                </c:pt>
                <c:pt idx="2">
                  <c:v>1032.696157753971</c:v>
                </c:pt>
                <c:pt idx="3">
                  <c:v>1197.8355224689287</c:v>
                </c:pt>
                <c:pt idx="4">
                  <c:v>1324.7862101638873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6-4DF8-9B9C-A0E606B9374E}"/>
            </c:ext>
          </c:extLst>
        </c:ser>
        <c:ser>
          <c:idx val="2"/>
          <c:order val="2"/>
          <c:tx>
            <c:strRef>
              <c:f>能源!$D$36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能源!$D$37:$D$41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165.33797755873965</c:v>
                </c:pt>
                <c:pt idx="2">
                  <c:v>206.34252347435154</c:v>
                </c:pt>
                <c:pt idx="3">
                  <c:v>239.66437271543455</c:v>
                </c:pt>
                <c:pt idx="4">
                  <c:v>266.76812267707072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6-4DF8-9B9C-A0E606B9374E}"/>
            </c:ext>
          </c:extLst>
        </c:ser>
        <c:ser>
          <c:idx val="3"/>
          <c:order val="3"/>
          <c:tx>
            <c:strRef>
              <c:f>能源!$E$36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能源!$E$37:$E$41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326.18477334038101</c:v>
                </c:pt>
                <c:pt idx="2">
                  <c:v>385.6475061387261</c:v>
                </c:pt>
                <c:pt idx="3">
                  <c:v>487.67807860256681</c:v>
                </c:pt>
                <c:pt idx="4">
                  <c:v>531.96668864895366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6-4DF8-9B9C-A0E606B9374E}"/>
            </c:ext>
          </c:extLst>
        </c:ser>
        <c:ser>
          <c:idx val="4"/>
          <c:order val="4"/>
          <c:tx>
            <c:strRef>
              <c:f>能源!$F$36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能源!$F$37:$F$41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93.278377694435321</c:v>
                </c:pt>
                <c:pt idx="2">
                  <c:v>109.26476318383749</c:v>
                </c:pt>
                <c:pt idx="3">
                  <c:v>136.37227369956213</c:v>
                </c:pt>
                <c:pt idx="4">
                  <c:v>234.86283579594709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6-4DF8-9B9C-A0E606B9374E}"/>
            </c:ext>
          </c:extLst>
        </c:ser>
        <c:ser>
          <c:idx val="5"/>
          <c:order val="5"/>
          <c:tx>
            <c:strRef>
              <c:f>能源!$G$36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能源!$G$37:$G$41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55.326648231251482</c:v>
                </c:pt>
                <c:pt idx="2">
                  <c:v>151.57228355169096</c:v>
                </c:pt>
                <c:pt idx="3">
                  <c:v>297.60165899844105</c:v>
                </c:pt>
                <c:pt idx="4">
                  <c:v>507.54263964926821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C6-4DF8-9B9C-A0E606B9374E}"/>
            </c:ext>
          </c:extLst>
        </c:ser>
        <c:ser>
          <c:idx val="6"/>
          <c:order val="6"/>
          <c:tx>
            <c:strRef>
              <c:f>能源!$H$36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能源!$H$37:$H$41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3.257876891608003</c:v>
                </c:pt>
                <c:pt idx="2">
                  <c:v>20.126032862586463</c:v>
                </c:pt>
                <c:pt idx="3">
                  <c:v>63.142359545973633</c:v>
                </c:pt>
                <c:pt idx="4">
                  <c:v>129.29793060543315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6-4DF8-9B9C-A0E606B9374E}"/>
            </c:ext>
          </c:extLst>
        </c:ser>
        <c:ser>
          <c:idx val="7"/>
          <c:order val="7"/>
          <c:tx>
            <c:strRef>
              <c:f>能源!$I$36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能源!$I$37:$I$41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46.129331012370784</c:v>
                </c:pt>
                <c:pt idx="2">
                  <c:v>95.818973272013253</c:v>
                </c:pt>
                <c:pt idx="3">
                  <c:v>109.50626312042979</c:v>
                </c:pt>
                <c:pt idx="4">
                  <c:v>132.56345977907978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C6-4DF8-9B9C-A0E606B9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928"/>
        <c:axId val="538929104"/>
      </c:areaChart>
      <c:catAx>
        <c:axId val="538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104"/>
        <c:crosses val="autoZero"/>
        <c:auto val="1"/>
        <c:lblAlgn val="ctr"/>
        <c:lblOffset val="100"/>
        <c:noMultiLvlLbl val="0"/>
      </c:catAx>
      <c:valAx>
        <c:axId val="5389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8773038786818337"/>
          <c:w val="0.97618635170603674"/>
          <c:h val="8.449183435403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CMENE-Lower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能源!$B$44:$B$48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2282.2119437636784</c:v>
                </c:pt>
                <c:pt idx="2">
                  <c:v>2740.2851850318848</c:v>
                </c:pt>
                <c:pt idx="3">
                  <c:v>2685.9097572218629</c:v>
                </c:pt>
                <c:pt idx="4">
                  <c:v>2360.0800042442775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410-AA17-9C174085D915}"/>
            </c:ext>
          </c:extLst>
        </c:ser>
        <c:ser>
          <c:idx val="1"/>
          <c:order val="1"/>
          <c:tx>
            <c:strRef>
              <c:f>能源!$C$43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能源!$C$44:$C$48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822.91978560730013</c:v>
                </c:pt>
                <c:pt idx="2">
                  <c:v>1032.696157856275</c:v>
                </c:pt>
                <c:pt idx="3">
                  <c:v>1211.7626607648358</c:v>
                </c:pt>
                <c:pt idx="4">
                  <c:v>1356.1395832868311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5-4410-AA17-9C174085D915}"/>
            </c:ext>
          </c:extLst>
        </c:ser>
        <c:ser>
          <c:idx val="2"/>
          <c:order val="2"/>
          <c:tx>
            <c:strRef>
              <c:f>能源!$D$43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能源!$D$44:$D$48</c:f>
              <c:numCache>
                <c:formatCode>General</c:formatCode>
                <c:ptCount val="5"/>
                <c:pt idx="0">
                  <c:v>124.05309000000003</c:v>
                </c:pt>
                <c:pt idx="1">
                  <c:v>165.33797757251753</c:v>
                </c:pt>
                <c:pt idx="2">
                  <c:v>206.34252355926427</c:v>
                </c:pt>
                <c:pt idx="3">
                  <c:v>235.46817718136776</c:v>
                </c:pt>
                <c:pt idx="4">
                  <c:v>253.41153249171015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5-4410-AA17-9C174085D915}"/>
            </c:ext>
          </c:extLst>
        </c:ser>
        <c:ser>
          <c:idx val="3"/>
          <c:order val="3"/>
          <c:tx>
            <c:strRef>
              <c:f>能源!$E$43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能源!$E$44:$E$48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326.18477331184818</c:v>
                </c:pt>
                <c:pt idx="2">
                  <c:v>385.64750603360477</c:v>
                </c:pt>
                <c:pt idx="3">
                  <c:v>495.206309646541</c:v>
                </c:pt>
                <c:pt idx="4">
                  <c:v>541.45408199313204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5-4410-AA17-9C174085D915}"/>
            </c:ext>
          </c:extLst>
        </c:ser>
        <c:ser>
          <c:idx val="4"/>
          <c:order val="4"/>
          <c:tx>
            <c:strRef>
              <c:f>能源!$F$43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能源!$F$44:$F$48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93.278377673215175</c:v>
                </c:pt>
                <c:pt idx="2">
                  <c:v>109.26476313785402</c:v>
                </c:pt>
                <c:pt idx="3">
                  <c:v>138.33480159052104</c:v>
                </c:pt>
                <c:pt idx="4">
                  <c:v>238.27650768630792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5-4410-AA17-9C174085D915}"/>
            </c:ext>
          </c:extLst>
        </c:ser>
        <c:ser>
          <c:idx val="5"/>
          <c:order val="5"/>
          <c:tx>
            <c:strRef>
              <c:f>能源!$G$43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能源!$G$44:$G$48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55.326648187759453</c:v>
                </c:pt>
                <c:pt idx="2">
                  <c:v>151.57228325656757</c:v>
                </c:pt>
                <c:pt idx="3">
                  <c:v>318.6865265897107</c:v>
                </c:pt>
                <c:pt idx="4">
                  <c:v>567.48657141905346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5-4410-AA17-9C174085D915}"/>
            </c:ext>
          </c:extLst>
        </c:ser>
        <c:ser>
          <c:idx val="6"/>
          <c:order val="6"/>
          <c:tx>
            <c:strRef>
              <c:f>能源!$H$43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能源!$H$44:$H$48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3.2578768721677291</c:v>
                </c:pt>
                <c:pt idx="2">
                  <c:v>20.126032660737803</c:v>
                </c:pt>
                <c:pt idx="3">
                  <c:v>64.67076384847546</c:v>
                </c:pt>
                <c:pt idx="4">
                  <c:v>133.20173658923429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5-4410-AA17-9C174085D915}"/>
            </c:ext>
          </c:extLst>
        </c:ser>
        <c:ser>
          <c:idx val="7"/>
          <c:order val="7"/>
          <c:tx>
            <c:strRef>
              <c:f>能源!$I$43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能源!$I$44:$I$48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46.129331004599393</c:v>
                </c:pt>
                <c:pt idx="2">
                  <c:v>95.818973235364737</c:v>
                </c:pt>
                <c:pt idx="3">
                  <c:v>112.58855168812728</c:v>
                </c:pt>
                <c:pt idx="4">
                  <c:v>138.24794640764611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5-4410-AA17-9C174085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144"/>
        <c:axId val="538927536"/>
      </c:areaChart>
      <c:catAx>
        <c:axId val="538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536"/>
        <c:crosses val="autoZero"/>
        <c:auto val="1"/>
        <c:lblAlgn val="ctr"/>
        <c:lblOffset val="100"/>
        <c:noMultiLvlLbl val="0"/>
      </c:catAx>
      <c:valAx>
        <c:axId val="53892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CMENE-Higher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能源!$B$51:$B$55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2205.4808487033633</c:v>
                </c:pt>
                <c:pt idx="2">
                  <c:v>2473.902583601985</c:v>
                </c:pt>
                <c:pt idx="3">
                  <c:v>2352.3501827735322</c:v>
                </c:pt>
                <c:pt idx="4">
                  <c:v>1978.1670829577172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96A-8399-650DDD0B5CB0}"/>
            </c:ext>
          </c:extLst>
        </c:ser>
        <c:ser>
          <c:idx val="1"/>
          <c:order val="1"/>
          <c:tx>
            <c:strRef>
              <c:f>能源!$C$50</c:f>
              <c:strCache>
                <c:ptCount val="1"/>
                <c:pt idx="0">
                  <c:v>roil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能源!$C$51:$C$55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825.84487135685629</c:v>
                </c:pt>
                <c:pt idx="2">
                  <c:v>1043.1622971398583</c:v>
                </c:pt>
                <c:pt idx="3">
                  <c:v>1224.2614107465583</c:v>
                </c:pt>
                <c:pt idx="4">
                  <c:v>1364.0155096143128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96A-8399-650DDD0B5CB0}"/>
            </c:ext>
          </c:extLst>
        </c:ser>
        <c:ser>
          <c:idx val="2"/>
          <c:order val="2"/>
          <c:tx>
            <c:strRef>
              <c:f>能源!$D$50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能源!$D$51:$D$55</c:f>
              <c:numCache>
                <c:formatCode>General</c:formatCode>
                <c:ptCount val="5"/>
                <c:pt idx="0">
                  <c:v>124.05309000000003</c:v>
                </c:pt>
                <c:pt idx="1">
                  <c:v>164.6473728473741</c:v>
                </c:pt>
                <c:pt idx="2">
                  <c:v>203.34528974982265</c:v>
                </c:pt>
                <c:pt idx="3">
                  <c:v>229.6044016016825</c:v>
                </c:pt>
                <c:pt idx="4">
                  <c:v>241.87557078042587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E-496A-8399-650DDD0B5CB0}"/>
            </c:ext>
          </c:extLst>
        </c:ser>
        <c:ser>
          <c:idx val="3"/>
          <c:order val="3"/>
          <c:tx>
            <c:strRef>
              <c:f>能源!$E$50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能源!$E$51:$E$55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330.32878712338021</c:v>
                </c:pt>
                <c:pt idx="2">
                  <c:v>393.77420851656484</c:v>
                </c:pt>
                <c:pt idx="3">
                  <c:v>501.89449837012012</c:v>
                </c:pt>
                <c:pt idx="4">
                  <c:v>544.3424768548773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E-496A-8399-650DDD0B5CB0}"/>
            </c:ext>
          </c:extLst>
        </c:ser>
        <c:ser>
          <c:idx val="4"/>
          <c:order val="4"/>
          <c:tx>
            <c:strRef>
              <c:f>能源!$F$50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能源!$F$51:$F$55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94.525271179712391</c:v>
                </c:pt>
                <c:pt idx="2">
                  <c:v>111.45890614557896</c:v>
                </c:pt>
                <c:pt idx="3">
                  <c:v>139.85829224133315</c:v>
                </c:pt>
                <c:pt idx="4">
                  <c:v>238.8675563331706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E-496A-8399-650DDD0B5CB0}"/>
            </c:ext>
          </c:extLst>
        </c:ser>
        <c:ser>
          <c:idx val="5"/>
          <c:order val="5"/>
          <c:tx>
            <c:strRef>
              <c:f>能源!$G$50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能源!$G$51:$G$55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58.642636638973521</c:v>
                </c:pt>
                <c:pt idx="2">
                  <c:v>164.5965534784354</c:v>
                </c:pt>
                <c:pt idx="3">
                  <c:v>336.89199325423192</c:v>
                </c:pt>
                <c:pt idx="4">
                  <c:v>590.43740785998898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E-496A-8399-650DDD0B5CB0}"/>
            </c:ext>
          </c:extLst>
        </c:ser>
        <c:ser>
          <c:idx val="6"/>
          <c:order val="6"/>
          <c:tx>
            <c:strRef>
              <c:f>能源!$H$50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能源!$H$51:$H$55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3.5011916327196326</c:v>
                </c:pt>
                <c:pt idx="2">
                  <c:v>20.795379694129707</c:v>
                </c:pt>
                <c:pt idx="3">
                  <c:v>66.017696495809091</c:v>
                </c:pt>
                <c:pt idx="4">
                  <c:v>134.55674855263547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E-496A-8399-650DDD0B5CB0}"/>
            </c:ext>
          </c:extLst>
        </c:ser>
        <c:ser>
          <c:idx val="7"/>
          <c:order val="7"/>
          <c:tx>
            <c:strRef>
              <c:f>能源!$I$50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能源!$I$51:$I$55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47.030562027958702</c:v>
                </c:pt>
                <c:pt idx="2">
                  <c:v>99.051231903762599</c:v>
                </c:pt>
                <c:pt idx="3">
                  <c:v>115.24442400681258</c:v>
                </c:pt>
                <c:pt idx="4">
                  <c:v>140.22817019059184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E-496A-8399-650DDD0B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240"/>
        <c:axId val="538928712"/>
      </c:areaChart>
      <c:catAx>
        <c:axId val="5389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8712"/>
        <c:crosses val="autoZero"/>
        <c:auto val="1"/>
        <c:lblAlgn val="ctr"/>
        <c:lblOffset val="100"/>
        <c:noMultiLvlLbl val="0"/>
      </c:catAx>
      <c:valAx>
        <c:axId val="538928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能源!$J$1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能源!$J$2:$J$6</c:f>
              <c:numCache>
                <c:formatCode>0.0%</c:formatCode>
                <c:ptCount val="5"/>
                <c:pt idx="0">
                  <c:v>9.8195305233858179E-2</c:v>
                </c:pt>
                <c:pt idx="1">
                  <c:v>0.13619088571730484</c:v>
                </c:pt>
                <c:pt idx="2">
                  <c:v>0.15786453084740995</c:v>
                </c:pt>
                <c:pt idx="3">
                  <c:v>0.17423902761192622</c:v>
                </c:pt>
                <c:pt idx="4">
                  <c:v>0.19483543941709064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F-45B7-9C22-B889D3088DCA}"/>
            </c:ext>
          </c:extLst>
        </c:ser>
        <c:ser>
          <c:idx val="1"/>
          <c:order val="1"/>
          <c:tx>
            <c:strRef>
              <c:f>能源!$K$1</c:f>
              <c:strCache>
                <c:ptCount val="1"/>
                <c:pt idx="0">
                  <c:v>CMO-Lower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能源!$K$2:$K$6</c:f>
              <c:numCache>
                <c:formatCode>0.0%</c:formatCode>
                <c:ptCount val="5"/>
                <c:pt idx="0">
                  <c:v>9.8195305233858179E-2</c:v>
                </c:pt>
                <c:pt idx="1">
                  <c:v>0.13619088567170154</c:v>
                </c:pt>
                <c:pt idx="2">
                  <c:v>0.15786453068786233</c:v>
                </c:pt>
                <c:pt idx="3">
                  <c:v>0.17850323404355251</c:v>
                </c:pt>
                <c:pt idx="4">
                  <c:v>0.20785965784154173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5B7-9C22-B889D3088DCA}"/>
            </c:ext>
          </c:extLst>
        </c:ser>
        <c:ser>
          <c:idx val="2"/>
          <c:order val="2"/>
          <c:tx>
            <c:strRef>
              <c:f>能源!$L$1</c:f>
              <c:strCache>
                <c:ptCount val="1"/>
                <c:pt idx="0">
                  <c:v>CMO-Higher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能源!$L$2:$L$6</c:f>
              <c:numCache>
                <c:formatCode>0.0%</c:formatCode>
                <c:ptCount val="5"/>
                <c:pt idx="0">
                  <c:v>9.8195305233858179E-2</c:v>
                </c:pt>
                <c:pt idx="1">
                  <c:v>0.13619088567170154</c:v>
                </c:pt>
                <c:pt idx="2">
                  <c:v>0.15786453068786233</c:v>
                </c:pt>
                <c:pt idx="3">
                  <c:v>0.1872520395440927</c:v>
                </c:pt>
                <c:pt idx="4">
                  <c:v>0.22975652551907444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F-45B7-9C22-B889D3088DCA}"/>
            </c:ext>
          </c:extLst>
        </c:ser>
        <c:ser>
          <c:idx val="3"/>
          <c:order val="3"/>
          <c:tx>
            <c:strRef>
              <c:f>能源!$M$1</c:f>
              <c:strCache>
                <c:ptCount val="1"/>
                <c:pt idx="0">
                  <c:v>SME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能源!$M$2:$M$6</c:f>
              <c:numCache>
                <c:formatCode>0.0%</c:formatCode>
                <c:ptCount val="5"/>
                <c:pt idx="0">
                  <c:v>9.8195305233858179E-2</c:v>
                </c:pt>
                <c:pt idx="1">
                  <c:v>0.13619088571020507</c:v>
                </c:pt>
                <c:pt idx="2">
                  <c:v>0.15786453084740695</c:v>
                </c:pt>
                <c:pt idx="3">
                  <c:v>0.21331047069567022</c:v>
                </c:pt>
                <c:pt idx="4">
                  <c:v>0.25693636402185505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F-45B7-9C22-B889D308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496"/>
        <c:axId val="5389338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能源!$N$1</c15:sqref>
                        </c15:formulaRef>
                      </c:ext>
                    </c:extLst>
                    <c:strCache>
                      <c:ptCount val="1"/>
                      <c:pt idx="0">
                        <c:v>CMENE-Lower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能源!$N$2:$N$6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9.8195305233858179E-2</c:v>
                      </c:pt>
                      <c:pt idx="1">
                        <c:v>0.1381359179279173</c:v>
                      </c:pt>
                      <c:pt idx="2">
                        <c:v>0.16079063798237483</c:v>
                      </c:pt>
                      <c:pt idx="3">
                        <c:v>0.21462414790850315</c:v>
                      </c:pt>
                      <c:pt idx="4">
                        <c:v>0.28965292375042351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3F-45B7-9C22-B889D3088DC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能源!$O$1</c15:sqref>
                        </c15:formulaRef>
                      </c:ext>
                    </c:extLst>
                    <c:strCache>
                      <c:ptCount val="1"/>
                      <c:pt idx="0">
                        <c:v>CMENE-Higher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9.8195305233858179E-2</c:v>
                      </c:pt>
                      <c:pt idx="1">
                        <c:v>0.14317110667640839</c:v>
                      </c:pt>
                      <c:pt idx="2">
                        <c:v>0.17509116254261078</c:v>
                      </c:pt>
                      <c:pt idx="3">
                        <c:v>0.23356387424229991</c:v>
                      </c:pt>
                      <c:pt idx="4">
                        <c:v>0.31503781086656868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3F-45B7-9C22-B889D3088DCA}"/>
                  </c:ext>
                </c:extLst>
              </c15:ser>
            </c15:filteredLineSeries>
          </c:ext>
        </c:extLst>
      </c:lineChart>
      <c:catAx>
        <c:axId val="538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808"/>
        <c:crosses val="autoZero"/>
        <c:auto val="1"/>
        <c:lblAlgn val="ctr"/>
        <c:lblOffset val="100"/>
        <c:noMultiLvlLbl val="0"/>
      </c:catAx>
      <c:valAx>
        <c:axId val="53893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Share of Non-fossil Energy in Primary Energy Consumption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排放!$B$49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排放!$B$50:$B$54</c:f>
              <c:numCache>
                <c:formatCode>General</c:formatCode>
                <c:ptCount val="5"/>
                <c:pt idx="0">
                  <c:v>6.1840876905325022</c:v>
                </c:pt>
                <c:pt idx="1">
                  <c:v>7.9366321776706812</c:v>
                </c:pt>
                <c:pt idx="2">
                  <c:v>9.5424882622033085</c:v>
                </c:pt>
                <c:pt idx="3">
                  <c:v>10.761337503253577</c:v>
                </c:pt>
                <c:pt idx="4">
                  <c:v>11.612032795137049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A59-AF66-A4BCC6ED46E5}"/>
            </c:ext>
          </c:extLst>
        </c:ser>
        <c:ser>
          <c:idx val="1"/>
          <c:order val="1"/>
          <c:tx>
            <c:strRef>
              <c:f>排放!$C$49</c:f>
              <c:strCache>
                <c:ptCount val="1"/>
                <c:pt idx="0">
                  <c:v>CMO-Lower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排放!$C$50:$C$54</c:f>
              <c:numCache>
                <c:formatCode>General</c:formatCode>
                <c:ptCount val="5"/>
                <c:pt idx="0">
                  <c:v>6.1840877556324036</c:v>
                </c:pt>
                <c:pt idx="1">
                  <c:v>7.9366322617789145</c:v>
                </c:pt>
                <c:pt idx="2">
                  <c:v>9.542488365356256</c:v>
                </c:pt>
                <c:pt idx="3">
                  <c:v>10.474817185904767</c:v>
                </c:pt>
                <c:pt idx="4">
                  <c:v>10.704595361242941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A59-AF66-A4BCC6ED46E5}"/>
            </c:ext>
          </c:extLst>
        </c:ser>
        <c:ser>
          <c:idx val="2"/>
          <c:order val="2"/>
          <c:tx>
            <c:strRef>
              <c:f>排放!$D$49</c:f>
              <c:strCache>
                <c:ptCount val="1"/>
                <c:pt idx="0">
                  <c:v>CMO-Higher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排放!$D$50:$D$54</c:f>
              <c:numCache>
                <c:formatCode>General</c:formatCode>
                <c:ptCount val="5"/>
                <c:pt idx="0">
                  <c:v>6.1840877556324036</c:v>
                </c:pt>
                <c:pt idx="1">
                  <c:v>7.9366322617789145</c:v>
                </c:pt>
                <c:pt idx="2">
                  <c:v>9.542488365356256</c:v>
                </c:pt>
                <c:pt idx="3">
                  <c:v>9.9098317407268386</c:v>
                </c:pt>
                <c:pt idx="4">
                  <c:v>9.3344023039755069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A59-AF66-A4BCC6ED46E5}"/>
            </c:ext>
          </c:extLst>
        </c:ser>
        <c:ser>
          <c:idx val="3"/>
          <c:order val="3"/>
          <c:tx>
            <c:strRef>
              <c:f>排放!$E$49</c:f>
              <c:strCache>
                <c:ptCount val="1"/>
                <c:pt idx="0">
                  <c:v>SME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排放!$E$50:$E$54</c:f>
              <c:numCache>
                <c:formatCode>General</c:formatCode>
                <c:ptCount val="5"/>
                <c:pt idx="0">
                  <c:v>6.1840876905323867</c:v>
                </c:pt>
                <c:pt idx="1">
                  <c:v>7.9366321777074491</c:v>
                </c:pt>
                <c:pt idx="2">
                  <c:v>9.5424882622034701</c:v>
                </c:pt>
                <c:pt idx="3">
                  <c:v>10.414693335182072</c:v>
                </c:pt>
                <c:pt idx="4">
                  <c:v>11.017466918673158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A59-AF66-A4BCC6ED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888"/>
        <c:axId val="5389306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排放!$F$49</c15:sqref>
                        </c15:formulaRef>
                      </c:ext>
                    </c:extLst>
                    <c:strCache>
                      <c:ptCount val="1"/>
                      <c:pt idx="0">
                        <c:v>CMENE-Lower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排放!$F$50:$F$54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6.1840877556323468</c:v>
                      </c:pt>
                      <c:pt idx="1">
                        <c:v>7.9222844454909769</c:v>
                      </c:pt>
                      <c:pt idx="2">
                        <c:v>9.5245908724319186</c:v>
                      </c:pt>
                      <c:pt idx="3">
                        <c:v>9.5593926460904477</c:v>
                      </c:pt>
                      <c:pt idx="4">
                        <c:v>8.7383072716130368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24-4A59-AF66-A4BCC6ED4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排放!$G$49</c15:sqref>
                        </c15:formulaRef>
                      </c:ext>
                    </c:extLst>
                    <c:strCache>
                      <c:ptCount val="1"/>
                      <c:pt idx="0">
                        <c:v>CMENE-Higher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排放!$G$50:$G$54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6.1840877556323468</c:v>
                      </c:pt>
                      <c:pt idx="1">
                        <c:v>7.6968240343059797</c:v>
                      </c:pt>
                      <c:pt idx="2">
                        <c:v>8.7424402511461352</c:v>
                      </c:pt>
                      <c:pt idx="3">
                        <c:v>8.5764918358054718</c:v>
                      </c:pt>
                      <c:pt idx="4">
                        <c:v>7.5998600740060542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24-4A59-AF66-A4BCC6ED46E5}"/>
                  </c:ext>
                </c:extLst>
              </c15:ser>
            </c15:filteredLineSeries>
          </c:ext>
        </c:extLst>
      </c:lineChart>
      <c:catAx>
        <c:axId val="538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0672"/>
        <c:crosses val="autoZero"/>
        <c:auto val="1"/>
        <c:lblAlgn val="ctr"/>
        <c:lblOffset val="100"/>
        <c:noMultiLvlLbl val="0"/>
      </c:catAx>
      <c:valAx>
        <c:axId val="53893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Carbon Dioxide Emission (Billion 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排放!$B$77</c:f>
              <c:numCache>
                <c:formatCode>0.0%</c:formatCode>
                <c:ptCount val="1"/>
                <c:pt idx="0">
                  <c:v>0.56657924564769779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5-4779-B09A-E76C68CDDBE2}"/>
            </c:ext>
          </c:extLst>
        </c:ser>
        <c:ser>
          <c:idx val="1"/>
          <c:order val="1"/>
          <c:tx>
            <c:strRef>
              <c:f>排放!$C$72</c:f>
              <c:strCache>
                <c:ptCount val="1"/>
                <c:pt idx="0">
                  <c:v>CMO-Lower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排放!$C$73:$C$77</c15:sqref>
                  </c15:fullRef>
                </c:ext>
              </c:extLst>
              <c:f>排放!$C$77</c:f>
              <c:numCache>
                <c:formatCode>0.0%</c:formatCode>
                <c:ptCount val="1"/>
                <c:pt idx="0">
                  <c:v>0.60000427993206285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5-4779-B09A-E76C68CDDBE2}"/>
            </c:ext>
          </c:extLst>
        </c:ser>
        <c:ser>
          <c:idx val="2"/>
          <c:order val="2"/>
          <c:tx>
            <c:strRef>
              <c:f>排放!$D$72</c:f>
              <c:strCache>
                <c:ptCount val="1"/>
                <c:pt idx="0">
                  <c:v>CMO-Higher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排放!$D$73:$D$77</c15:sqref>
                  </c15:fullRef>
                </c:ext>
              </c:extLst>
              <c:f>排放!$D$77</c:f>
              <c:numCache>
                <c:formatCode>0.0%</c:formatCode>
                <c:ptCount val="1"/>
                <c:pt idx="0">
                  <c:v>0.65000228212733857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5-4779-B09A-E76C68CDDBE2}"/>
            </c:ext>
          </c:extLst>
        </c:ser>
        <c:ser>
          <c:idx val="3"/>
          <c:order val="3"/>
          <c:tx>
            <c:strRef>
              <c:f>排放!$E$72</c:f>
              <c:strCache>
                <c:ptCount val="1"/>
                <c:pt idx="0">
                  <c:v>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排放!$E$73:$E$77</c15:sqref>
                  </c15:fullRef>
                </c:ext>
              </c:extLst>
              <c:f>排放!$E$77</c:f>
              <c:numCache>
                <c:formatCode>0.0%</c:formatCode>
                <c:ptCount val="1"/>
                <c:pt idx="0">
                  <c:v>0.58885832982547603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5-4779-B09A-E76C68CDD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ax val="0.70000000000000007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电力结构!$B$9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电力结构!$B$10:$B$14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1936.478104205826</c:v>
                </c:pt>
                <c:pt idx="4">
                  <c:v>2019.0417080837913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4BE7-9418-F1670CD412A0}"/>
            </c:ext>
          </c:extLst>
        </c:ser>
        <c:ser>
          <c:idx val="1"/>
          <c:order val="1"/>
          <c:tx>
            <c:strRef>
              <c:f>电力结构!$C$9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电力结构!$C$10:$C$14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444.2037830314099</c:v>
                </c:pt>
                <c:pt idx="4">
                  <c:v>519.32794265895632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3-4BE7-9418-F1670CD412A0}"/>
            </c:ext>
          </c:extLst>
        </c:ser>
        <c:ser>
          <c:idx val="2"/>
          <c:order val="2"/>
          <c:tx>
            <c:strRef>
              <c:f>电力结构!$D$9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电力结构!$D$10:$D$14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186.60477502535872</c:v>
                </c:pt>
                <c:pt idx="4">
                  <c:v>255.8023800165947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3-4BE7-9418-F1670CD412A0}"/>
            </c:ext>
          </c:extLst>
        </c:ser>
        <c:ser>
          <c:idx val="3"/>
          <c:order val="3"/>
          <c:tx>
            <c:strRef>
              <c:f>电力结构!$E$9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电力结构!$E$10:$E$14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240.3805688580031</c:v>
                </c:pt>
                <c:pt idx="4">
                  <c:v>335.69137497809385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3-4BE7-9418-F1670CD412A0}"/>
            </c:ext>
          </c:extLst>
        </c:ser>
        <c:ser>
          <c:idx val="4"/>
          <c:order val="4"/>
          <c:tx>
            <c:strRef>
              <c:f>电力结构!$F$9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电力结构!$F$10:$F$14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21.600800741737341</c:v>
                </c:pt>
                <c:pt idx="4">
                  <c:v>39.252418369394519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3-4BE7-9418-F1670CD412A0}"/>
            </c:ext>
          </c:extLst>
        </c:ser>
        <c:ser>
          <c:idx val="5"/>
          <c:order val="5"/>
          <c:tx>
            <c:strRef>
              <c:f>电力结构!$G$9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电力结构!$G$10:$G$14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94.716965364267878</c:v>
                </c:pt>
                <c:pt idx="4">
                  <c:v>107.44493082746658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3-4BE7-9418-F1670CD4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3920"/>
        <c:axId val="540606864"/>
      </c:areaChart>
      <c:catAx>
        <c:axId val="5406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06864"/>
        <c:crosses val="autoZero"/>
        <c:auto val="1"/>
        <c:lblAlgn val="ctr"/>
        <c:lblOffset val="100"/>
        <c:noMultiLvlLbl val="0"/>
      </c:catAx>
      <c:valAx>
        <c:axId val="540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电力结构!$B$17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电力结构!$B$18:$B$22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1880.7328814526759</c:v>
                </c:pt>
                <c:pt idx="4">
                  <c:v>1861.7320213652749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F-4E79-83D1-4A21A65C6F59}"/>
            </c:ext>
          </c:extLst>
        </c:ser>
        <c:ser>
          <c:idx val="1"/>
          <c:order val="1"/>
          <c:tx>
            <c:strRef>
              <c:f>电力结构!$C$17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电力结构!$C$18:$C$22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448.70837537798991</c:v>
                </c:pt>
                <c:pt idx="4">
                  <c:v>527.73453227833329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F-4E79-83D1-4A21A65C6F59}"/>
            </c:ext>
          </c:extLst>
        </c:ser>
        <c:ser>
          <c:idx val="2"/>
          <c:order val="2"/>
          <c:tx>
            <c:strRef>
              <c:f>电力结构!$D$17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电力结构!$D$18:$D$22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188.37726505800842</c:v>
                </c:pt>
                <c:pt idx="4">
                  <c:v>259.37375355857137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F-4E79-83D1-4A21A65C6F59}"/>
            </c:ext>
          </c:extLst>
        </c:ser>
        <c:ser>
          <c:idx val="3"/>
          <c:order val="3"/>
          <c:tx>
            <c:strRef>
              <c:f>电力结构!$E$17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电力结构!$E$18:$E$22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249.12983617801063</c:v>
                </c:pt>
                <c:pt idx="4">
                  <c:v>355.88505471921536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F-4E79-83D1-4A21A65C6F59}"/>
            </c:ext>
          </c:extLst>
        </c:ser>
        <c:ser>
          <c:idx val="4"/>
          <c:order val="4"/>
          <c:tx>
            <c:strRef>
              <c:f>电力结构!$F$17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电力结构!$F$18:$F$22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21.876279650472803</c:v>
                </c:pt>
                <c:pt idx="4">
                  <c:v>40.022308363941661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F-4E79-83D1-4A21A65C6F59}"/>
            </c:ext>
          </c:extLst>
        </c:ser>
        <c:ser>
          <c:idx val="5"/>
          <c:order val="5"/>
          <c:tx>
            <c:strRef>
              <c:f>电力结构!$G$17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电力结构!$G$18:$G$22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96.322235403303367</c:v>
                </c:pt>
                <c:pt idx="4">
                  <c:v>110.58208933685849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F-4E79-83D1-4A21A65C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4520"/>
        <c:axId val="537565040"/>
      </c:areaChart>
      <c:catAx>
        <c:axId val="1131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5040"/>
        <c:crosses val="autoZero"/>
        <c:auto val="1"/>
        <c:lblAlgn val="ctr"/>
        <c:lblOffset val="100"/>
        <c:noMultiLvlLbl val="0"/>
      </c:catAx>
      <c:valAx>
        <c:axId val="537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3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电力结构!$B$2:$B$6</c:f>
              <c:numCache>
                <c:formatCode>General</c:formatCode>
                <c:ptCount val="5"/>
                <c:pt idx="0">
                  <c:v>1104.8830852746246</c:v>
                </c:pt>
                <c:pt idx="1">
                  <c:v>1404.8243446380629</c:v>
                </c:pt>
                <c:pt idx="2">
                  <c:v>1720.2701654774442</c:v>
                </c:pt>
                <c:pt idx="3">
                  <c:v>1962.5405390965727</c:v>
                </c:pt>
                <c:pt idx="4">
                  <c:v>2103.1089872492885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43D-9D03-739E14FFD077}"/>
            </c:ext>
          </c:extLst>
        </c:ser>
        <c:ser>
          <c:idx val="1"/>
          <c:order val="1"/>
          <c:tx>
            <c:strRef>
              <c:f>电力结构!$C$1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电力结构!$C$2:$C$6</c:f>
              <c:numCache>
                <c:formatCode>General</c:formatCode>
                <c:ptCount val="5"/>
                <c:pt idx="0">
                  <c:v>223.12107099999983</c:v>
                </c:pt>
                <c:pt idx="1">
                  <c:v>315.66363410095863</c:v>
                </c:pt>
                <c:pt idx="2">
                  <c:v>372.0347595019125</c:v>
                </c:pt>
                <c:pt idx="3">
                  <c:v>441.8923140822846</c:v>
                </c:pt>
                <c:pt idx="4">
                  <c:v>513.65671011404049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43D-9D03-739E14FFD077}"/>
            </c:ext>
          </c:extLst>
        </c:ser>
        <c:ser>
          <c:idx val="2"/>
          <c:order val="2"/>
          <c:tx>
            <c:strRef>
              <c:f>电力结构!$D$1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电力结构!$D$2:$D$6</c:f>
              <c:numCache>
                <c:formatCode>General</c:formatCode>
                <c:ptCount val="5"/>
                <c:pt idx="0">
                  <c:v>24.271361600000137</c:v>
                </c:pt>
                <c:pt idx="1">
                  <c:v>89.503449892784673</c:v>
                </c:pt>
                <c:pt idx="2">
                  <c:v>144.1925252909648</c:v>
                </c:pt>
                <c:pt idx="3">
                  <c:v>185.64675471531703</c:v>
                </c:pt>
                <c:pt idx="4">
                  <c:v>253.16690325661065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F-443D-9D03-739E14FFD077}"/>
            </c:ext>
          </c:extLst>
        </c:ser>
        <c:ser>
          <c:idx val="3"/>
          <c:order val="3"/>
          <c:tx>
            <c:strRef>
              <c:f>电力结构!$E$1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电力结构!$E$2:$E$6</c:f>
              <c:numCache>
                <c:formatCode>General</c:formatCode>
                <c:ptCount val="5"/>
                <c:pt idx="0">
                  <c:v>16.050940599999787</c:v>
                </c:pt>
                <c:pt idx="1">
                  <c:v>57.152309623971213</c:v>
                </c:pt>
                <c:pt idx="2">
                  <c:v>135.32603367913131</c:v>
                </c:pt>
                <c:pt idx="3">
                  <c:v>235.79526305051948</c:v>
                </c:pt>
                <c:pt idx="4">
                  <c:v>321.49137787255199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F-443D-9D03-739E14FFD077}"/>
            </c:ext>
          </c:extLst>
        </c:ser>
        <c:ser>
          <c:idx val="4"/>
          <c:order val="4"/>
          <c:tx>
            <c:strRef>
              <c:f>电力结构!$F$1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电力结构!$F$2:$F$6</c:f>
              <c:numCache>
                <c:formatCode>General</c:formatCode>
                <c:ptCount val="5"/>
                <c:pt idx="0">
                  <c:v>3.2491782599998055E-2</c:v>
                </c:pt>
                <c:pt idx="1">
                  <c:v>3.1527935809414389</c:v>
                </c:pt>
                <c:pt idx="2">
                  <c:v>13.062571380527174</c:v>
                </c:pt>
                <c:pt idx="3">
                  <c:v>21.459322778610932</c:v>
                </c:pt>
                <c:pt idx="4">
                  <c:v>38.730577214097231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F-443D-9D03-739E14FFD077}"/>
            </c:ext>
          </c:extLst>
        </c:ser>
        <c:ser>
          <c:idx val="5"/>
          <c:order val="5"/>
          <c:tx>
            <c:strRef>
              <c:f>电力结构!$G$1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电力结构!$G$2:$G$6</c:f>
              <c:numCache>
                <c:formatCode>General</c:formatCode>
                <c:ptCount val="5"/>
                <c:pt idx="0">
                  <c:v>5.2311770000001578</c:v>
                </c:pt>
                <c:pt idx="1">
                  <c:v>47.557688614947693</c:v>
                </c:pt>
                <c:pt idx="2">
                  <c:v>88.985235502020345</c:v>
                </c:pt>
                <c:pt idx="3">
                  <c:v>93.877383141769855</c:v>
                </c:pt>
                <c:pt idx="4">
                  <c:v>105.24176268387853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F-443D-9D03-739E14FF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59552"/>
        <c:axId val="537559160"/>
      </c:areaChart>
      <c:catAx>
        <c:axId val="5375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160"/>
        <c:crosses val="autoZero"/>
        <c:auto val="1"/>
        <c:lblAlgn val="ctr"/>
        <c:lblOffset val="100"/>
        <c:noMultiLvlLbl val="0"/>
      </c:catAx>
      <c:valAx>
        <c:axId val="5375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'失业 '!$A$2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'!$B$2:$F$2</c:f>
              <c:numCache>
                <c:formatCode>General</c:formatCode>
                <c:ptCount val="5"/>
                <c:pt idx="0">
                  <c:v>7.895121357765069E-3</c:v>
                </c:pt>
                <c:pt idx="1">
                  <c:v>1.1210713062549105E-2</c:v>
                </c:pt>
                <c:pt idx="2">
                  <c:v>2.6018769388704243E-2</c:v>
                </c:pt>
                <c:pt idx="3">
                  <c:v>5.6805955281926439E-2</c:v>
                </c:pt>
                <c:pt idx="4">
                  <c:v>5.7025135150858761E-2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84F-894A-0DC0D6A6546A}"/>
            </c:ext>
          </c:extLst>
        </c:ser>
        <c:ser>
          <c:idx val="1"/>
          <c:order val="1"/>
          <c:tx>
            <c:strRef>
              <c:f>'失业 '!$A$3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'!$B$3:$F$3</c:f>
              <c:numCache>
                <c:formatCode>General</c:formatCode>
                <c:ptCount val="5"/>
                <c:pt idx="0">
                  <c:v>2.2810201560479219E-3</c:v>
                </c:pt>
                <c:pt idx="1">
                  <c:v>1.8075389891652098E-3</c:v>
                </c:pt>
                <c:pt idx="2">
                  <c:v>3.0176548809639175E-3</c:v>
                </c:pt>
                <c:pt idx="3">
                  <c:v>1.9393141279289683E-3</c:v>
                </c:pt>
                <c:pt idx="4">
                  <c:v>4.643863375596113E-3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84F-894A-0DC0D6A6546A}"/>
            </c:ext>
          </c:extLst>
        </c:ser>
        <c:ser>
          <c:idx val="2"/>
          <c:order val="2"/>
          <c:tx>
            <c:strRef>
              <c:f>'失业 '!$A$4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'!$B$4:$F$4</c:f>
              <c:numCache>
                <c:formatCode>General</c:formatCode>
                <c:ptCount val="5"/>
                <c:pt idx="0">
                  <c:v>8.9496366680753992E-3</c:v>
                </c:pt>
                <c:pt idx="1">
                  <c:v>5.7389655917832525E-7</c:v>
                </c:pt>
                <c:pt idx="2">
                  <c:v>6.553764019694569E-4</c:v>
                </c:pt>
                <c:pt idx="3">
                  <c:v>7.8556139170544986E-5</c:v>
                </c:pt>
                <c:pt idx="4">
                  <c:v>7.4383721788494487E-3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84F-894A-0DC0D6A6546A}"/>
            </c:ext>
          </c:extLst>
        </c:ser>
        <c:ser>
          <c:idx val="3"/>
          <c:order val="3"/>
          <c:tx>
            <c:strRef>
              <c:f>'失业 '!$A$5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'!$B$5:$F$5</c:f>
              <c:numCache>
                <c:formatCode>General</c:formatCode>
                <c:ptCount val="5"/>
                <c:pt idx="0">
                  <c:v>2.0735772089371024E-2</c:v>
                </c:pt>
                <c:pt idx="1">
                  <c:v>9.9999999999999995E-8</c:v>
                </c:pt>
                <c:pt idx="2">
                  <c:v>9.2650131602743137E-5</c:v>
                </c:pt>
                <c:pt idx="3">
                  <c:v>2.0081509461116036E-6</c:v>
                </c:pt>
                <c:pt idx="4">
                  <c:v>1.1786305687811888E-2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7-484F-894A-0DC0D6A6546A}"/>
            </c:ext>
          </c:extLst>
        </c:ser>
        <c:ser>
          <c:idx val="4"/>
          <c:order val="4"/>
          <c:tx>
            <c:strRef>
              <c:f>'失业 '!$A$6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'!$B$6:$F$6</c:f>
              <c:numCache>
                <c:formatCode>General</c:formatCode>
                <c:ptCount val="5"/>
                <c:pt idx="0">
                  <c:v>3.2738264408059624E-2</c:v>
                </c:pt>
                <c:pt idx="1">
                  <c:v>3.7272758729871985E-5</c:v>
                </c:pt>
                <c:pt idx="2">
                  <c:v>6.0447393929875952E-6</c:v>
                </c:pt>
                <c:pt idx="3">
                  <c:v>9.9999999999999995E-8</c:v>
                </c:pt>
                <c:pt idx="4">
                  <c:v>1.5984483084178071E-2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7-484F-894A-0DC0D6A6546A}"/>
            </c:ext>
          </c:extLst>
        </c:ser>
        <c:ser>
          <c:idx val="5"/>
          <c:order val="5"/>
          <c:tx>
            <c:strRef>
              <c:f>'失业 '!$A$7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'!$B$7:$F$7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7-484F-894A-0DC0D6A6546A}"/>
            </c:ext>
          </c:extLst>
        </c:ser>
        <c:ser>
          <c:idx val="6"/>
          <c:order val="6"/>
          <c:tx>
            <c:strRef>
              <c:f>'失业 '!$A$8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'!$B$1:$F$1</c:f>
              <c:strCache>
                <c:ptCount val="5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</c:strCache>
            </c:strRef>
          </c:cat>
          <c:val>
            <c:numRef>
              <c:f>'失业 '!$B$8:$F$8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7-484F-894A-0DC0D6A6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3080"/>
        <c:axId val="537561904"/>
      </c:lineChart>
      <c:catAx>
        <c:axId val="53756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904"/>
        <c:crosses val="autoZero"/>
        <c:auto val="1"/>
        <c:lblAlgn val="ctr"/>
        <c:lblOffset val="100"/>
        <c:noMultiLvlLbl val="0"/>
      </c:catAx>
      <c:valAx>
        <c:axId val="537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'失业 '!$A$11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'!$B$11:$F$11</c:f>
              <c:numCache>
                <c:formatCode>General</c:formatCode>
                <c:ptCount val="5"/>
                <c:pt idx="0">
                  <c:v>2.2810199842837383E-3</c:v>
                </c:pt>
                <c:pt idx="1">
                  <c:v>1.8075389936662281E-3</c:v>
                </c:pt>
                <c:pt idx="2">
                  <c:v>3.0176549143477545E-3</c:v>
                </c:pt>
                <c:pt idx="3">
                  <c:v>1.9393141375623677E-3</c:v>
                </c:pt>
                <c:pt idx="4">
                  <c:v>4.6438633051558232E-3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492C-8157-A5F02C437693}"/>
            </c:ext>
          </c:extLst>
        </c:ser>
        <c:ser>
          <c:idx val="1"/>
          <c:order val="1"/>
          <c:tx>
            <c:strRef>
              <c:f>'失业 '!$A$12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'!$B$12:$F$12</c:f>
              <c:numCache>
                <c:formatCode>General</c:formatCode>
                <c:ptCount val="5"/>
                <c:pt idx="0">
                  <c:v>8.9496364516197455E-3</c:v>
                </c:pt>
                <c:pt idx="1">
                  <c:v>5.7389651318669546E-7</c:v>
                </c:pt>
                <c:pt idx="2">
                  <c:v>6.5537642460175018E-4</c:v>
                </c:pt>
                <c:pt idx="3">
                  <c:v>7.8556143657580391E-5</c:v>
                </c:pt>
                <c:pt idx="4">
                  <c:v>7.4383721030648496E-3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492C-8157-A5F02C437693}"/>
            </c:ext>
          </c:extLst>
        </c:ser>
        <c:ser>
          <c:idx val="2"/>
          <c:order val="2"/>
          <c:tx>
            <c:strRef>
              <c:f>'失业 '!$A$13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'!$B$13:$F$13</c:f>
              <c:numCache>
                <c:formatCode>General</c:formatCode>
                <c:ptCount val="5"/>
                <c:pt idx="0">
                  <c:v>2.1305959363078136E-2</c:v>
                </c:pt>
                <c:pt idx="1">
                  <c:v>4.7741410075925867E-6</c:v>
                </c:pt>
                <c:pt idx="2">
                  <c:v>9.6742838779591454E-5</c:v>
                </c:pt>
                <c:pt idx="3">
                  <c:v>9.9999999999999995E-8</c:v>
                </c:pt>
                <c:pt idx="4">
                  <c:v>1.1993516945623634E-2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4-492C-8157-A5F02C437693}"/>
            </c:ext>
          </c:extLst>
        </c:ser>
        <c:ser>
          <c:idx val="3"/>
          <c:order val="3"/>
          <c:tx>
            <c:strRef>
              <c:f>'失业 '!$A$14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'!$B$14:$F$14</c:f>
              <c:numCache>
                <c:formatCode>General</c:formatCode>
                <c:ptCount val="5"/>
                <c:pt idx="0">
                  <c:v>3.4692157313254486E-2</c:v>
                </c:pt>
                <c:pt idx="1">
                  <c:v>5.9622594706845983E-5</c:v>
                </c:pt>
                <c:pt idx="2">
                  <c:v>3.9347355886012999E-6</c:v>
                </c:pt>
                <c:pt idx="3">
                  <c:v>9.9999999999999995E-8</c:v>
                </c:pt>
                <c:pt idx="4">
                  <c:v>1.6600790555684274E-2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4-492C-8157-A5F02C437693}"/>
            </c:ext>
          </c:extLst>
        </c:ser>
        <c:ser>
          <c:idx val="4"/>
          <c:order val="4"/>
          <c:tx>
            <c:strRef>
              <c:f>'失业 '!$A$15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'!$B$15:$F$15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4-492C-8157-A5F02C437693}"/>
            </c:ext>
          </c:extLst>
        </c:ser>
        <c:ser>
          <c:idx val="5"/>
          <c:order val="5"/>
          <c:tx>
            <c:strRef>
              <c:f>'失业 '!$A$16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'!$B$16:$F$16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4-492C-8157-A5F02C437693}"/>
            </c:ext>
          </c:extLst>
        </c:ser>
        <c:ser>
          <c:idx val="6"/>
          <c:order val="6"/>
          <c:tx>
            <c:strRef>
              <c:f>'失业 '!$A$17</c:f>
              <c:strCache>
                <c:ptCount val="1"/>
                <c:pt idx="0">
                  <c:v>A2b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'失业 '!$B$10:$F$10</c:f>
              <c:numCache>
                <c:formatCode>General</c:formatCode>
                <c:ptCount val="5"/>
                <c:pt idx="0">
                  <c:v>7.8951209700537199E-3</c:v>
                </c:pt>
                <c:pt idx="1">
                  <c:v>1.1210713007571406E-2</c:v>
                </c:pt>
                <c:pt idx="2">
                  <c:v>2.6018769402342205E-2</c:v>
                </c:pt>
                <c:pt idx="3">
                  <c:v>5.6805955238660784E-2</c:v>
                </c:pt>
                <c:pt idx="4">
                  <c:v>5.7025135009281504E-2</c:v>
                </c:pt>
              </c:numCache>
            </c:numRef>
          </c:cat>
          <c:val>
            <c:numRef>
              <c:f>'失业 '!$B$17:$F$17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D4-492C-8157-A5F02C43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5824"/>
        <c:axId val="537563472"/>
      </c:lineChart>
      <c:catAx>
        <c:axId val="537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3472"/>
        <c:crosses val="autoZero"/>
        <c:auto val="1"/>
        <c:lblAlgn val="ctr"/>
        <c:lblOffset val="100"/>
        <c:noMultiLvlLbl val="0"/>
      </c:catAx>
      <c:valAx>
        <c:axId val="537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'失业 '!$A$30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'!$B$30:$F$30</c:f>
              <c:numCache>
                <c:formatCode>General</c:formatCode>
                <c:ptCount val="5"/>
                <c:pt idx="0">
                  <c:v>3.3659128542524973E-2</c:v>
                </c:pt>
                <c:pt idx="1">
                  <c:v>4.7984574002424456E-5</c:v>
                </c:pt>
                <c:pt idx="2">
                  <c:v>3.5080355663950491E-6</c:v>
                </c:pt>
                <c:pt idx="3">
                  <c:v>9.9999999999999995E-8</c:v>
                </c:pt>
                <c:pt idx="4">
                  <c:v>1.6211010850522709E-2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D-4A0E-9888-82960137EC2B}"/>
            </c:ext>
          </c:extLst>
        </c:ser>
        <c:ser>
          <c:idx val="1"/>
          <c:order val="1"/>
          <c:tx>
            <c:strRef>
              <c:f>'失业 '!$A$31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'!$B$31:$F$31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D-4A0E-9888-82960137EC2B}"/>
            </c:ext>
          </c:extLst>
        </c:ser>
        <c:ser>
          <c:idx val="2"/>
          <c:order val="2"/>
          <c:tx>
            <c:strRef>
              <c:f>'失业 '!$A$32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'!$B$32:$F$32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D-4A0E-9888-82960137EC2B}"/>
            </c:ext>
          </c:extLst>
        </c:ser>
        <c:ser>
          <c:idx val="3"/>
          <c:order val="3"/>
          <c:tx>
            <c:strRef>
              <c:f>'失业 '!$A$33</c:f>
              <c:strCache>
                <c:ptCount val="1"/>
                <c:pt idx="0">
                  <c:v>B2a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D-4A0E-9888-82960137EC2B}"/>
            </c:ext>
          </c:extLst>
        </c:ser>
        <c:ser>
          <c:idx val="4"/>
          <c:order val="4"/>
          <c:tx>
            <c:strRef>
              <c:f>'失业 '!$A$34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'!$B$34:$F$34</c:f>
              <c:numCache>
                <c:formatCode>General</c:formatCode>
                <c:ptCount val="5"/>
                <c:pt idx="0">
                  <c:v>7.8951209700686212E-3</c:v>
                </c:pt>
                <c:pt idx="1">
                  <c:v>1.1210713007541522E-2</c:v>
                </c:pt>
                <c:pt idx="2">
                  <c:v>2.6018769402355698E-2</c:v>
                </c:pt>
                <c:pt idx="3">
                  <c:v>5.680595523867138E-2</c:v>
                </c:pt>
                <c:pt idx="4">
                  <c:v>5.7025135009294611E-2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D-4A0E-9888-82960137EC2B}"/>
            </c:ext>
          </c:extLst>
        </c:ser>
        <c:ser>
          <c:idx val="5"/>
          <c:order val="5"/>
          <c:tx>
            <c:strRef>
              <c:f>'失业 '!$A$35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'!$B$35:$F$35</c:f>
              <c:numCache>
                <c:formatCode>General</c:formatCode>
                <c:ptCount val="5"/>
                <c:pt idx="0">
                  <c:v>2.3130947147472791E-3</c:v>
                </c:pt>
                <c:pt idx="1">
                  <c:v>1.8094902037477706E-3</c:v>
                </c:pt>
                <c:pt idx="2">
                  <c:v>3.0108725205707193E-3</c:v>
                </c:pt>
                <c:pt idx="3">
                  <c:v>1.9401963206869058E-3</c:v>
                </c:pt>
                <c:pt idx="4">
                  <c:v>4.653357105233194E-3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D-4A0E-9888-82960137EC2B}"/>
            </c:ext>
          </c:extLst>
        </c:ser>
        <c:ser>
          <c:idx val="6"/>
          <c:order val="6"/>
          <c:tx>
            <c:strRef>
              <c:f>'失业 '!$A$36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'!$B$36:$F$36</c:f>
              <c:numCache>
                <c:formatCode>General</c:formatCode>
                <c:ptCount val="5"/>
                <c:pt idx="0">
                  <c:v>9.1212551804078102E-3</c:v>
                </c:pt>
                <c:pt idx="1">
                  <c:v>6.1941241420201924E-7</c:v>
                </c:pt>
                <c:pt idx="2">
                  <c:v>6.3544477990208907E-4</c:v>
                </c:pt>
                <c:pt idx="3">
                  <c:v>7.5656376256964979E-5</c:v>
                </c:pt>
                <c:pt idx="4">
                  <c:v>7.4799101758477732E-3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5D-4A0E-9888-82960137EC2B}"/>
            </c:ext>
          </c:extLst>
        </c:ser>
        <c:ser>
          <c:idx val="7"/>
          <c:order val="7"/>
          <c:tx>
            <c:strRef>
              <c:f>'失业 '!$A$37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'失业 '!$B$29:$F$29</c:f>
              <c:numCache>
                <c:formatCode>General</c:formatCode>
                <c:ptCount val="5"/>
                <c:pt idx="0">
                  <c:v>2.12824400033081E-2</c:v>
                </c:pt>
                <c:pt idx="1">
                  <c:v>5.2756229749233358E-6</c:v>
                </c:pt>
                <c:pt idx="2">
                  <c:v>8.1613131906091782E-5</c:v>
                </c:pt>
                <c:pt idx="3">
                  <c:v>1.2639975460406671E-7</c:v>
                </c:pt>
                <c:pt idx="4">
                  <c:v>1.1928428529613384E-2</c:v>
                </c:pt>
              </c:numCache>
            </c:numRef>
          </c:cat>
          <c:val>
            <c:numRef>
              <c:f>'失业 '!$B$37:$F$37</c:f>
              <c:numCache>
                <c:formatCode>General</c:formatCode>
                <c:ptCount val="5"/>
                <c:pt idx="0">
                  <c:v>2.3839256725376214E-2</c:v>
                </c:pt>
                <c:pt idx="1">
                  <c:v>3.5074927006202096E-5</c:v>
                </c:pt>
                <c:pt idx="2">
                  <c:v>5.4067522310047476E-5</c:v>
                </c:pt>
                <c:pt idx="3">
                  <c:v>1.1811793116990858E-7</c:v>
                </c:pt>
                <c:pt idx="4">
                  <c:v>1.2758627395365759E-2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D-4A0E-9888-82960137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4256"/>
        <c:axId val="537566216"/>
      </c:lineChart>
      <c:catAx>
        <c:axId val="5375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6216"/>
        <c:crosses val="autoZero"/>
        <c:auto val="1"/>
        <c:lblAlgn val="ctr"/>
        <c:lblOffset val="100"/>
        <c:noMultiLvlLbl val="0"/>
      </c:catAx>
      <c:valAx>
        <c:axId val="53756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CM-Lower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'失业 '!$B$51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'!$B$52:$B$56</c:f>
              <c:numCache>
                <c:formatCode>General</c:formatCode>
                <c:ptCount val="5"/>
                <c:pt idx="0">
                  <c:v>-3.8771134913684335E-8</c:v>
                </c:pt>
                <c:pt idx="1">
                  <c:v>-1.7176418360548285E-8</c:v>
                </c:pt>
                <c:pt idx="2">
                  <c:v>-2.16455653748171E-8</c:v>
                </c:pt>
                <c:pt idx="3">
                  <c:v>5.7018727370711231E-2</c:v>
                </c:pt>
                <c:pt idx="4">
                  <c:v>0.19538929051948623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8-4A17-9C9D-C1166A23AA63}"/>
            </c:ext>
          </c:extLst>
        </c:ser>
        <c:ser>
          <c:idx val="1"/>
          <c:order val="1"/>
          <c:tx>
            <c:strRef>
              <c:f>'失业 '!$C$51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'!$C$52:$C$56</c:f>
              <c:numCache>
                <c:formatCode>General</c:formatCode>
                <c:ptCount val="5"/>
                <c:pt idx="0">
                  <c:v>-5.4977699476266295E-9</c:v>
                </c:pt>
                <c:pt idx="1">
                  <c:v>4.5010182646992858E-10</c:v>
                </c:pt>
                <c:pt idx="2">
                  <c:v>-4.5991629787279944E-12</c:v>
                </c:pt>
                <c:pt idx="3">
                  <c:v>4.6741410075925866E-4</c:v>
                </c:pt>
                <c:pt idx="4">
                  <c:v>2.2349835976973997E-3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8-4A17-9C9D-C1166A23AA63}"/>
            </c:ext>
          </c:extLst>
        </c:ser>
        <c:ser>
          <c:idx val="2"/>
          <c:order val="2"/>
          <c:tx>
            <c:strRef>
              <c:f>'失业 '!$D$51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'!$D$52:$D$56</c:f>
              <c:numCache>
                <c:formatCode>General</c:formatCode>
                <c:ptCount val="5"/>
                <c:pt idx="0">
                  <c:v>1.3637962287260663E-9</c:v>
                </c:pt>
                <c:pt idx="1">
                  <c:v>3.3383836927497468E-9</c:v>
                </c:pt>
                <c:pt idx="2">
                  <c:v>2.2632293283399163E-9</c:v>
                </c:pt>
                <c:pt idx="3">
                  <c:v>4.0927071768483175E-4</c:v>
                </c:pt>
                <c:pt idx="4">
                  <c:v>-2.1100038043862953E-4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8-4A17-9C9D-C1166A23AA63}"/>
            </c:ext>
          </c:extLst>
        </c:ser>
        <c:ser>
          <c:idx val="3"/>
          <c:order val="3"/>
          <c:tx>
            <c:strRef>
              <c:f>'失业 '!$E$51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'!$E$52:$E$56</c:f>
              <c:numCache>
                <c:formatCode>General</c:formatCode>
                <c:ptCount val="5"/>
                <c:pt idx="0">
                  <c:v>-4.3265654947610699E-9</c:v>
                </c:pt>
                <c:pt idx="1">
                  <c:v>9.6333993299807519E-10</c:v>
                </c:pt>
                <c:pt idx="2">
                  <c:v>4.4870354041484303E-10</c:v>
                </c:pt>
                <c:pt idx="3">
                  <c:v>-1.9081509461116037E-4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A17-9C9D-C1166A23AA63}"/>
            </c:ext>
          </c:extLst>
        </c:ser>
        <c:ser>
          <c:idx val="4"/>
          <c:order val="4"/>
          <c:tx>
            <c:strRef>
              <c:f>'失业 '!$F$51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'!$F$52:$F$56</c:f>
              <c:numCache>
                <c:formatCode>General</c:formatCode>
                <c:ptCount val="5"/>
                <c:pt idx="0">
                  <c:v>-1.4157725686247957E-8</c:v>
                </c:pt>
                <c:pt idx="1">
                  <c:v>-7.0440289885731477E-9</c:v>
                </c:pt>
                <c:pt idx="2">
                  <c:v>-7.5784599082306947E-9</c:v>
                </c:pt>
                <c:pt idx="3">
                  <c:v>2.0721125781174646E-2</c:v>
                </c:pt>
                <c:pt idx="4">
                  <c:v>6.163074715062021E-2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8-4A17-9C9D-C1166A23AA63}"/>
            </c:ext>
          </c:extLst>
        </c:ser>
        <c:ser>
          <c:idx val="5"/>
          <c:order val="5"/>
          <c:tx>
            <c:strRef>
              <c:f>'失业 '!$G$51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'!$G$52:$G$56</c:f>
              <c:numCache>
                <c:formatCode>General</c:formatCode>
                <c:ptCount val="5"/>
                <c:pt idx="0">
                  <c:v>-1.8553807101806541E-8</c:v>
                </c:pt>
                <c:pt idx="1">
                  <c:v>-8.0901841432653998E-9</c:v>
                </c:pt>
                <c:pt idx="2">
                  <c:v>-8.242041858036453E-9</c:v>
                </c:pt>
                <c:pt idx="3">
                  <c:v>1.8899569482725906E-2</c:v>
                </c:pt>
                <c:pt idx="4">
                  <c:v>5.9709779853143845E-2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8-4A17-9C9D-C1166A23AA63}"/>
            </c:ext>
          </c:extLst>
        </c:ser>
        <c:ser>
          <c:idx val="6"/>
          <c:order val="6"/>
          <c:tx>
            <c:strRef>
              <c:f>'失业 '!$H$51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'!$H$52:$H$56</c:f>
              <c:numCache>
                <c:formatCode>General</c:formatCode>
                <c:ptCount val="5"/>
                <c:pt idx="0">
                  <c:v>-3.4194606868265254E-8</c:v>
                </c:pt>
                <c:pt idx="1">
                  <c:v>-1.3172375169789863E-8</c:v>
                </c:pt>
                <c:pt idx="2">
                  <c:v>-1.8685165654314106E-8</c:v>
                </c:pt>
                <c:pt idx="3">
                  <c:v>5.0590663168985014E-2</c:v>
                </c:pt>
                <c:pt idx="4">
                  <c:v>0.18093340031520683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18-4A17-9C9D-C1166A23AA63}"/>
            </c:ext>
          </c:extLst>
        </c:ser>
        <c:ser>
          <c:idx val="7"/>
          <c:order val="7"/>
          <c:tx>
            <c:strRef>
              <c:f>'失业 '!$I$51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'失业 '!$A$52:$A$56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'!$I$52:$I$56</c:f>
              <c:numCache>
                <c:formatCode>General</c:formatCode>
                <c:ptCount val="5"/>
                <c:pt idx="0">
                  <c:v>-4.2345904560647796E-9</c:v>
                </c:pt>
                <c:pt idx="1">
                  <c:v>5.1328941097494862E-10</c:v>
                </c:pt>
                <c:pt idx="2">
                  <c:v>-4.0256686872908176E-10</c:v>
                </c:pt>
                <c:pt idx="3">
                  <c:v>4.3619250873816462E-3</c:v>
                </c:pt>
                <c:pt idx="4">
                  <c:v>1.3684736826846677E-2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18-4A17-9C9D-C1166A2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59944"/>
        <c:axId val="537560336"/>
      </c:lineChart>
      <c:catAx>
        <c:axId val="53755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0336"/>
        <c:crosses val="autoZero"/>
        <c:auto val="1"/>
        <c:lblAlgn val="ctr"/>
        <c:lblOffset val="100"/>
        <c:noMultiLvlLbl val="0"/>
      </c:catAx>
      <c:valAx>
        <c:axId val="53756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416010498687646E-2"/>
          <c:y val="0.89236001749781291"/>
          <c:w val="0.9676124234470691"/>
          <c:h val="7.9862204724409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66675</xdr:rowOff>
    </xdr:from>
    <xdr:to>
      <xdr:col>16</xdr:col>
      <xdr:colOff>352425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204787</xdr:rowOff>
    </xdr:from>
    <xdr:to>
      <xdr:col>14</xdr:col>
      <xdr:colOff>542925</xdr:colOff>
      <xdr:row>17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15</xdr:row>
      <xdr:rowOff>4762</xdr:rowOff>
    </xdr:from>
    <xdr:to>
      <xdr:col>19</xdr:col>
      <xdr:colOff>57150</xdr:colOff>
      <xdr:row>31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32</xdr:row>
      <xdr:rowOff>42862</xdr:rowOff>
    </xdr:from>
    <xdr:to>
      <xdr:col>19</xdr:col>
      <xdr:colOff>47625</xdr:colOff>
      <xdr:row>48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0</xdr:row>
      <xdr:rowOff>85725</xdr:rowOff>
    </xdr:from>
    <xdr:to>
      <xdr:col>19</xdr:col>
      <xdr:colOff>66675</xdr:colOff>
      <xdr:row>16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100012</xdr:rowOff>
    </xdr:from>
    <xdr:to>
      <xdr:col>17</xdr:col>
      <xdr:colOff>495300</xdr:colOff>
      <xdr:row>16</xdr:row>
      <xdr:rowOff>100012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18</xdr:row>
      <xdr:rowOff>61912</xdr:rowOff>
    </xdr:from>
    <xdr:to>
      <xdr:col>17</xdr:col>
      <xdr:colOff>504825</xdr:colOff>
      <xdr:row>34</xdr:row>
      <xdr:rowOff>61912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35</xdr:row>
      <xdr:rowOff>138112</xdr:rowOff>
    </xdr:from>
    <xdr:to>
      <xdr:col>20</xdr:col>
      <xdr:colOff>342900</xdr:colOff>
      <xdr:row>48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538162</xdr:colOff>
      <xdr:row>33</xdr:row>
      <xdr:rowOff>4762</xdr:rowOff>
    </xdr:from>
    <xdr:to>
      <xdr:col>18</xdr:col>
      <xdr:colOff>309562</xdr:colOff>
      <xdr:row>49</xdr:row>
      <xdr:rowOff>4762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61912</xdr:colOff>
      <xdr:row>52</xdr:row>
      <xdr:rowOff>52387</xdr:rowOff>
    </xdr:from>
    <xdr:to>
      <xdr:col>20</xdr:col>
      <xdr:colOff>519112</xdr:colOff>
      <xdr:row>68</xdr:row>
      <xdr:rowOff>52387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447675</xdr:colOff>
      <xdr:row>63</xdr:row>
      <xdr:rowOff>33337</xdr:rowOff>
    </xdr:from>
    <xdr:to>
      <xdr:col>18</xdr:col>
      <xdr:colOff>542925</xdr:colOff>
      <xdr:row>85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86</xdr:row>
      <xdr:rowOff>161925</xdr:rowOff>
    </xdr:from>
    <xdr:to>
      <xdr:col>15</xdr:col>
      <xdr:colOff>590550</xdr:colOff>
      <xdr:row>102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126</xdr:row>
      <xdr:rowOff>95251</xdr:rowOff>
    </xdr:from>
    <xdr:to>
      <xdr:col>9</xdr:col>
      <xdr:colOff>180975</xdr:colOff>
      <xdr:row>146</xdr:row>
      <xdr:rowOff>19051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64</xdr:row>
      <xdr:rowOff>123824</xdr:rowOff>
    </xdr:from>
    <xdr:to>
      <xdr:col>15</xdr:col>
      <xdr:colOff>300037</xdr:colOff>
      <xdr:row>106</xdr:row>
      <xdr:rowOff>122924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661987</xdr:colOff>
      <xdr:row>64</xdr:row>
      <xdr:rowOff>142875</xdr:rowOff>
    </xdr:from>
    <xdr:to>
      <xdr:col>22</xdr:col>
      <xdr:colOff>433387</xdr:colOff>
      <xdr:row>106</xdr:row>
      <xdr:rowOff>141975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6</xdr:row>
      <xdr:rowOff>166687</xdr:rowOff>
    </xdr:from>
    <xdr:to>
      <xdr:col>20</xdr:col>
      <xdr:colOff>200025</xdr:colOff>
      <xdr:row>22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13</xdr:row>
      <xdr:rowOff>109537</xdr:rowOff>
    </xdr:from>
    <xdr:to>
      <xdr:col>17</xdr:col>
      <xdr:colOff>333375</xdr:colOff>
      <xdr:row>29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30</xdr:row>
      <xdr:rowOff>23812</xdr:rowOff>
    </xdr:from>
    <xdr:to>
      <xdr:col>17</xdr:col>
      <xdr:colOff>333375</xdr:colOff>
      <xdr:row>45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46</xdr:row>
      <xdr:rowOff>80962</xdr:rowOff>
    </xdr:from>
    <xdr:to>
      <xdr:col>17</xdr:col>
      <xdr:colOff>333375</xdr:colOff>
      <xdr:row>62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56</xdr:row>
      <xdr:rowOff>138112</xdr:rowOff>
    </xdr:from>
    <xdr:to>
      <xdr:col>6</xdr:col>
      <xdr:colOff>390525</xdr:colOff>
      <xdr:row>72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638175</xdr:colOff>
      <xdr:row>63</xdr:row>
      <xdr:rowOff>33337</xdr:rowOff>
    </xdr:from>
    <xdr:to>
      <xdr:col>14</xdr:col>
      <xdr:colOff>409575</xdr:colOff>
      <xdr:row>79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75</xdr:row>
      <xdr:rowOff>138112</xdr:rowOff>
    </xdr:from>
    <xdr:to>
      <xdr:col>7</xdr:col>
      <xdr:colOff>38100</xdr:colOff>
      <xdr:row>91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623887</xdr:colOff>
      <xdr:row>13</xdr:row>
      <xdr:rowOff>9525</xdr:rowOff>
    </xdr:from>
    <xdr:to>
      <xdr:col>24</xdr:col>
      <xdr:colOff>395287</xdr:colOff>
      <xdr:row>30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47</xdr:row>
      <xdr:rowOff>38100</xdr:rowOff>
    </xdr:from>
    <xdr:to>
      <xdr:col>15</xdr:col>
      <xdr:colOff>552450</xdr:colOff>
      <xdr:row>62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59</xdr:row>
      <xdr:rowOff>14287</xdr:rowOff>
    </xdr:from>
    <xdr:to>
      <xdr:col>15</xdr:col>
      <xdr:colOff>466725</xdr:colOff>
      <xdr:row>72</xdr:row>
      <xdr:rowOff>147637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7597;&#20122;&#20094;&#22312;&#28165;&#21326;\&#32452;&#20869;&#20107;&#21153;\&#33258;&#28982;&#31185;&#23398;&#22522;&#37329;\&#28151;&#21512;&#27169;&#22411;\test%20model%20-%20V15%20-0506-KL-E&#32467;&#26500;\result\&#36755;&#20837;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劳动密集度"/>
      <sheetName val="劳动结构预测"/>
      <sheetName val="就业量-劳动投入转化"/>
      <sheetName val="劳动报酬优化计算结果"/>
      <sheetName val="人口数据"/>
      <sheetName val="GDP增长路径"/>
      <sheetName val="排放数据"/>
      <sheetName val="碳强度目标"/>
      <sheetName val="能源平衡表-2010"/>
      <sheetName val="能源平衡表-2005"/>
      <sheetName val="自然要素投入"/>
    </sheetNames>
    <sheetDataSet>
      <sheetData sheetId="0" refreshError="1"/>
      <sheetData sheetId="1" refreshError="1"/>
      <sheetData sheetId="2" refreshError="1"/>
      <sheetData sheetId="3">
        <row r="21">
          <cell r="T21">
            <v>10204.086564034151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opLeftCell="B49" workbookViewId="0">
      <selection activeCell="Q89" sqref="Q89"/>
    </sheetView>
  </sheetViews>
  <sheetFormatPr defaultRowHeight="13.5" x14ac:dyDescent="0.15"/>
  <cols>
    <col min="1" max="1" width="16.375" bestFit="1" customWidth="1"/>
    <col min="2" max="2" width="13.875" bestFit="1" customWidth="1"/>
    <col min="19" max="19" width="13.875" bestFit="1" customWidth="1"/>
  </cols>
  <sheetData>
    <row r="1" spans="1:19" x14ac:dyDescent="0.15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t="s">
        <v>63</v>
      </c>
      <c r="I1" t="s">
        <v>32</v>
      </c>
      <c r="J1" t="s">
        <v>38</v>
      </c>
      <c r="L1" t="s">
        <v>62</v>
      </c>
      <c r="M1" t="s">
        <v>32</v>
      </c>
      <c r="N1" t="s">
        <v>38</v>
      </c>
    </row>
    <row r="2" spans="1:19" x14ac:dyDescent="0.15">
      <c r="A2" t="s">
        <v>33</v>
      </c>
      <c r="B2" s="1">
        <v>40364.89800786016</v>
      </c>
      <c r="C2" s="1">
        <v>59572.146641989188</v>
      </c>
      <c r="D2" s="1">
        <v>81619.003625288024</v>
      </c>
      <c r="E2" s="1">
        <v>103180.51756232911</v>
      </c>
      <c r="F2" s="1">
        <v>124332.44994320169</v>
      </c>
      <c r="H2" t="s">
        <v>2</v>
      </c>
      <c r="I2" s="14">
        <v>9.8195305233858179E-2</v>
      </c>
      <c r="J2" s="14">
        <v>9.8195305233858179E-2</v>
      </c>
      <c r="L2" t="s">
        <v>2</v>
      </c>
      <c r="M2" s="1">
        <v>2792.2401149158381</v>
      </c>
      <c r="N2" s="1">
        <v>2792.2401149158381</v>
      </c>
    </row>
    <row r="3" spans="1:19" x14ac:dyDescent="0.15">
      <c r="A3" t="s">
        <v>39</v>
      </c>
      <c r="B3" s="1">
        <v>40364.89800786016</v>
      </c>
      <c r="C3" s="1">
        <v>59572.146642018444</v>
      </c>
      <c r="D3" s="1">
        <v>81619.003625286728</v>
      </c>
      <c r="E3" s="1">
        <v>102983.03605080613</v>
      </c>
      <c r="F3" s="1">
        <v>123867.6198592343</v>
      </c>
      <c r="H3" t="s">
        <v>3</v>
      </c>
      <c r="I3" s="14">
        <v>0.13619088571730484</v>
      </c>
      <c r="J3" s="14">
        <v>0.13619088571020507</v>
      </c>
      <c r="L3" t="s">
        <v>3</v>
      </c>
      <c r="M3" s="1">
        <v>3791.8968300889355</v>
      </c>
      <c r="N3" s="1">
        <v>3791.8968300729171</v>
      </c>
    </row>
    <row r="4" spans="1:19" x14ac:dyDescent="0.15">
      <c r="A4" t="s">
        <v>60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4</v>
      </c>
      <c r="I4" s="14">
        <v>0.15786453084740995</v>
      </c>
      <c r="J4" s="14">
        <v>0.15786453084740695</v>
      </c>
      <c r="L4" t="s">
        <v>4</v>
      </c>
      <c r="M4" s="1">
        <v>4732.7132913312107</v>
      </c>
      <c r="N4" s="1">
        <v>4732.7132913313508</v>
      </c>
    </row>
    <row r="5" spans="1:19" x14ac:dyDescent="0.15">
      <c r="A5" t="s">
        <v>32</v>
      </c>
      <c r="B5">
        <v>6.1840876905325022</v>
      </c>
      <c r="C5">
        <v>7.9366321776706812</v>
      </c>
      <c r="D5">
        <v>9.5424882622033085</v>
      </c>
      <c r="E5">
        <v>10.761337503253577</v>
      </c>
      <c r="F5">
        <v>11.612032795137049</v>
      </c>
      <c r="H5" t="s">
        <v>5</v>
      </c>
      <c r="I5" s="14">
        <v>0.17423902761192622</v>
      </c>
      <c r="J5" s="14">
        <v>0.21331047069567022</v>
      </c>
      <c r="L5" t="s">
        <v>5</v>
      </c>
      <c r="M5" s="1">
        <v>5491.456059323039</v>
      </c>
      <c r="N5" s="1">
        <v>5608.22910622983</v>
      </c>
    </row>
    <row r="6" spans="1:19" x14ac:dyDescent="0.15">
      <c r="A6" t="s">
        <v>38</v>
      </c>
      <c r="B6">
        <v>6.1840876905323867</v>
      </c>
      <c r="C6">
        <v>7.9366321777074491</v>
      </c>
      <c r="D6">
        <v>9.5424882622034701</v>
      </c>
      <c r="E6">
        <v>10.414693335182072</v>
      </c>
      <c r="F6">
        <v>11.017466918673158</v>
      </c>
      <c r="H6" t="s">
        <v>6</v>
      </c>
      <c r="I6" s="14">
        <v>0.19483543941709064</v>
      </c>
      <c r="J6" s="14">
        <v>0.25693636402185505</v>
      </c>
      <c r="L6" t="s">
        <v>6</v>
      </c>
      <c r="M6" s="1">
        <v>6128.1155581632911</v>
      </c>
      <c r="N6" s="1">
        <v>6355.6517497541445</v>
      </c>
    </row>
    <row r="7" spans="1:19" x14ac:dyDescent="0.15">
      <c r="A7" t="s">
        <v>65</v>
      </c>
      <c r="K7" s="1" t="s">
        <v>72</v>
      </c>
    </row>
    <row r="8" spans="1:19" x14ac:dyDescent="0.15">
      <c r="A8" s="1" t="s">
        <v>33</v>
      </c>
      <c r="B8" s="2" t="s">
        <v>44</v>
      </c>
      <c r="C8" s="2" t="s">
        <v>0</v>
      </c>
      <c r="D8" s="2" t="s">
        <v>45</v>
      </c>
      <c r="E8" s="2" t="s">
        <v>46</v>
      </c>
      <c r="F8" s="2" t="s">
        <v>47</v>
      </c>
      <c r="G8" s="2" t="s">
        <v>1</v>
      </c>
      <c r="H8" s="2" t="s">
        <v>48</v>
      </c>
      <c r="I8" s="1" t="s">
        <v>28</v>
      </c>
      <c r="K8" s="1" t="s">
        <v>33</v>
      </c>
      <c r="L8" s="2" t="s">
        <v>44</v>
      </c>
      <c r="M8" s="2" t="s">
        <v>0</v>
      </c>
      <c r="N8" s="2" t="s">
        <v>45</v>
      </c>
      <c r="O8" s="2" t="s">
        <v>46</v>
      </c>
      <c r="P8" s="2" t="s">
        <v>47</v>
      </c>
      <c r="Q8" s="2" t="s">
        <v>1</v>
      </c>
      <c r="R8" s="1" t="s">
        <v>28</v>
      </c>
      <c r="S8" s="1"/>
    </row>
    <row r="9" spans="1:19" x14ac:dyDescent="0.15">
      <c r="A9" s="2" t="s">
        <v>2</v>
      </c>
      <c r="B9" s="1">
        <v>1104.8830852746246</v>
      </c>
      <c r="C9" s="1">
        <v>223.12107099999983</v>
      </c>
      <c r="D9" s="1">
        <v>24.271361600000137</v>
      </c>
      <c r="E9" s="1">
        <v>16.050940599999787</v>
      </c>
      <c r="F9" s="1">
        <v>3.2491782599998055E-2</v>
      </c>
      <c r="G9" s="1">
        <v>5.2311770000001578</v>
      </c>
      <c r="H9" s="1">
        <v>1373.5901272572244</v>
      </c>
      <c r="I9">
        <f>SUM(C9:G9)/SUM(B9:G9)</f>
        <v>0.1956238885606672</v>
      </c>
      <c r="K9" s="2" t="s">
        <v>2</v>
      </c>
      <c r="L9" s="1">
        <f>B9/B$9*B$22</f>
        <v>3400500</v>
      </c>
      <c r="M9" s="1">
        <f t="shared" ref="L9:Q13" si="0">C9/C$9*C$22</f>
        <v>686700</v>
      </c>
      <c r="N9" s="1">
        <f t="shared" si="0"/>
        <v>74700</v>
      </c>
      <c r="O9" s="1">
        <f t="shared" si="0"/>
        <v>49400</v>
      </c>
      <c r="P9" s="1">
        <f t="shared" si="0"/>
        <v>100</v>
      </c>
      <c r="Q9" s="1">
        <f t="shared" si="0"/>
        <v>16100</v>
      </c>
      <c r="R9">
        <f>SUM(M9:Q9)/SUM(L9:Q9)</f>
        <v>0.19562389118864576</v>
      </c>
    </row>
    <row r="10" spans="1:19" x14ac:dyDescent="0.15">
      <c r="A10" s="2" t="s">
        <v>3</v>
      </c>
      <c r="B10" s="1">
        <v>1404.8243446380629</v>
      </c>
      <c r="C10" s="1">
        <v>315.66363410095863</v>
      </c>
      <c r="D10" s="1">
        <v>89.503449892784673</v>
      </c>
      <c r="E10" s="1">
        <v>57.152309623971213</v>
      </c>
      <c r="F10" s="1">
        <v>3.1527935809414389</v>
      </c>
      <c r="G10" s="1">
        <v>47.557688614947693</v>
      </c>
      <c r="H10" s="1">
        <v>1917.8542204516666</v>
      </c>
      <c r="I10">
        <f t="shared" ref="I10:I13" si="1">SUM(C10:G10)/SUM(B10:G10)</f>
        <v>0.26750201884102637</v>
      </c>
      <c r="K10" s="2" t="s">
        <v>3</v>
      </c>
      <c r="L10" s="1">
        <f>B10/B$9*B$22</f>
        <v>4323629.5745756282</v>
      </c>
      <c r="M10" s="1">
        <f t="shared" si="0"/>
        <v>971518.36249983066</v>
      </c>
      <c r="N10" s="1">
        <f t="shared" si="0"/>
        <v>275464.87985210429</v>
      </c>
      <c r="O10" s="1">
        <f t="shared" si="0"/>
        <v>175897.734954188</v>
      </c>
      <c r="P10" s="1">
        <f t="shared" si="0"/>
        <v>9703.3567525520375</v>
      </c>
      <c r="Q10" s="1">
        <f t="shared" si="0"/>
        <v>146368.35777123098</v>
      </c>
      <c r="R10">
        <f t="shared" ref="R10:R13" si="2">SUM(M10:Q10)/SUM(L10:Q10)</f>
        <v>0.26750202209234653</v>
      </c>
    </row>
    <row r="11" spans="1:19" x14ac:dyDescent="0.15">
      <c r="A11" s="2" t="s">
        <v>4</v>
      </c>
      <c r="B11" s="1">
        <v>1720.2701654774442</v>
      </c>
      <c r="C11" s="1">
        <v>372.0347595019125</v>
      </c>
      <c r="D11" s="1">
        <v>144.1925252909648</v>
      </c>
      <c r="E11" s="1">
        <v>135.32603367913131</v>
      </c>
      <c r="F11" s="1">
        <v>13.062571380527174</v>
      </c>
      <c r="G11" s="1">
        <v>88.985235502020345</v>
      </c>
      <c r="H11" s="1">
        <v>2473.8712908320003</v>
      </c>
      <c r="I11">
        <f t="shared" si="1"/>
        <v>0.30462422525672656</v>
      </c>
      <c r="K11" s="2" t="s">
        <v>4</v>
      </c>
      <c r="L11" s="1">
        <f t="shared" si="0"/>
        <v>5294477.5566475932</v>
      </c>
      <c r="M11" s="1">
        <f t="shared" si="0"/>
        <v>1145011.8458330792</v>
      </c>
      <c r="N11" s="1">
        <f t="shared" si="0"/>
        <v>443781.51571171061</v>
      </c>
      <c r="O11" s="1">
        <f t="shared" si="0"/>
        <v>416493.10344773042</v>
      </c>
      <c r="P11" s="1">
        <f t="shared" si="0"/>
        <v>40202.692297122398</v>
      </c>
      <c r="Q11" s="1">
        <f t="shared" si="0"/>
        <v>273869.97067437874</v>
      </c>
      <c r="R11">
        <f t="shared" si="2"/>
        <v>0.30462422876126255</v>
      </c>
    </row>
    <row r="12" spans="1:19" x14ac:dyDescent="0.15">
      <c r="A12" s="2" t="s">
        <v>5</v>
      </c>
      <c r="B12" s="1">
        <v>1962.5405390965727</v>
      </c>
      <c r="C12" s="1">
        <v>441.8923140822846</v>
      </c>
      <c r="D12" s="1">
        <v>185.64675471531703</v>
      </c>
      <c r="E12" s="1">
        <v>235.79526305051948</v>
      </c>
      <c r="F12" s="1">
        <v>21.459322778610932</v>
      </c>
      <c r="G12" s="1">
        <v>93.877383141769855</v>
      </c>
      <c r="H12" s="1">
        <v>2941.2115768650747</v>
      </c>
      <c r="I12">
        <f t="shared" si="1"/>
        <v>0.33274418116211485</v>
      </c>
      <c r="K12" s="2" t="s">
        <v>5</v>
      </c>
      <c r="L12" s="1">
        <f t="shared" si="0"/>
        <v>6040113.3768276777</v>
      </c>
      <c r="M12" s="1">
        <f t="shared" si="0"/>
        <v>1360012.5291631692</v>
      </c>
      <c r="N12" s="1">
        <f t="shared" si="0"/>
        <v>571365.24953895062</v>
      </c>
      <c r="O12" s="1">
        <f t="shared" si="0"/>
        <v>725707.37659423007</v>
      </c>
      <c r="P12" s="1">
        <f t="shared" si="0"/>
        <v>66045.384590909511</v>
      </c>
      <c r="Q12" s="1">
        <f t="shared" si="0"/>
        <v>288926.53958802175</v>
      </c>
      <c r="R12">
        <f t="shared" si="2"/>
        <v>0.33274418483558366</v>
      </c>
    </row>
    <row r="13" spans="1:19" x14ac:dyDescent="0.15">
      <c r="A13" s="2" t="s">
        <v>6</v>
      </c>
      <c r="B13" s="1">
        <v>2103.1089872492885</v>
      </c>
      <c r="C13" s="1">
        <v>513.65671011404049</v>
      </c>
      <c r="D13" s="1">
        <v>253.16690325661065</v>
      </c>
      <c r="E13" s="1">
        <v>321.49137787255199</v>
      </c>
      <c r="F13" s="1">
        <v>38.730577214097231</v>
      </c>
      <c r="G13" s="1">
        <v>105.24176268387853</v>
      </c>
      <c r="H13" s="1">
        <v>3335.3963183904671</v>
      </c>
      <c r="I13">
        <f t="shared" si="1"/>
        <v>0.3694575437247688</v>
      </c>
      <c r="K13" s="2" t="s">
        <v>6</v>
      </c>
      <c r="L13" s="1">
        <f t="shared" si="0"/>
        <v>6472741.0587190147</v>
      </c>
      <c r="M13" s="1">
        <f t="shared" si="0"/>
        <v>1580881.9008192727</v>
      </c>
      <c r="N13" s="1">
        <f t="shared" si="0"/>
        <v>779172.09528404486</v>
      </c>
      <c r="O13" s="1">
        <f t="shared" si="0"/>
        <v>989454.41657819587</v>
      </c>
      <c r="P13" s="1">
        <f t="shared" si="0"/>
        <v>119201.14599714067</v>
      </c>
      <c r="Q13" s="1">
        <f t="shared" si="0"/>
        <v>323902.70472790225</v>
      </c>
      <c r="R13">
        <f t="shared" si="2"/>
        <v>0.36945754757725641</v>
      </c>
    </row>
    <row r="14" spans="1:19" x14ac:dyDescent="0.15">
      <c r="A14" s="1" t="s">
        <v>51</v>
      </c>
      <c r="B14" s="2" t="s">
        <v>44</v>
      </c>
      <c r="C14" s="2" t="s">
        <v>0</v>
      </c>
      <c r="D14" s="2" t="s">
        <v>45</v>
      </c>
      <c r="E14" s="2" t="s">
        <v>46</v>
      </c>
      <c r="F14" s="2" t="s">
        <v>47</v>
      </c>
      <c r="G14" s="2" t="s">
        <v>1</v>
      </c>
      <c r="H14" s="2" t="s">
        <v>48</v>
      </c>
      <c r="I14" s="2"/>
      <c r="K14" s="1" t="s">
        <v>51</v>
      </c>
      <c r="L14" s="2" t="s">
        <v>44</v>
      </c>
      <c r="M14" s="2" t="s">
        <v>0</v>
      </c>
      <c r="N14" s="2" t="s">
        <v>45</v>
      </c>
      <c r="O14" s="2" t="s">
        <v>46</v>
      </c>
      <c r="P14" s="2" t="s">
        <v>47</v>
      </c>
      <c r="Q14" s="2" t="s">
        <v>1</v>
      </c>
      <c r="R14" s="2"/>
      <c r="S14" s="2"/>
    </row>
    <row r="15" spans="1:19" x14ac:dyDescent="0.15">
      <c r="A15" s="2" t="s">
        <v>2</v>
      </c>
      <c r="B15" s="1">
        <v>1104.8830852745973</v>
      </c>
      <c r="C15" s="1">
        <v>223.121071000001</v>
      </c>
      <c r="D15" s="1">
        <v>24.27136159999997</v>
      </c>
      <c r="E15" s="1">
        <v>16.050940600000203</v>
      </c>
      <c r="F15" s="1">
        <v>3.249178260000278E-2</v>
      </c>
      <c r="G15" s="1">
        <v>5.2311769999998319</v>
      </c>
      <c r="H15" s="1">
        <v>1373.590127257198</v>
      </c>
      <c r="I15">
        <f>SUM(C15:G15)/H15</f>
        <v>0.19562388856067175</v>
      </c>
      <c r="K15" s="2" t="s">
        <v>2</v>
      </c>
      <c r="L15" s="1">
        <f>B15/B$15*B$22</f>
        <v>3400500</v>
      </c>
      <c r="M15" s="1">
        <f t="shared" ref="L15:Q19" si="3">C15/C$15*C$22</f>
        <v>686700</v>
      </c>
      <c r="N15" s="1">
        <f t="shared" si="3"/>
        <v>74700</v>
      </c>
      <c r="O15" s="1">
        <f t="shared" si="3"/>
        <v>49400</v>
      </c>
      <c r="P15" s="1">
        <f t="shared" si="3"/>
        <v>100</v>
      </c>
      <c r="Q15" s="1">
        <f t="shared" si="3"/>
        <v>16100</v>
      </c>
      <c r="R15">
        <f>SUM(M15:Q15)/SUM(L15:Q15)</f>
        <v>0.19562389118864576</v>
      </c>
    </row>
    <row r="16" spans="1:19" x14ac:dyDescent="0.15">
      <c r="A16" s="2" t="s">
        <v>3</v>
      </c>
      <c r="B16" s="1">
        <v>1404.8243446583899</v>
      </c>
      <c r="C16" s="1">
        <v>315.6636341012013</v>
      </c>
      <c r="D16" s="1">
        <v>89.503449892830716</v>
      </c>
      <c r="E16" s="1">
        <v>57.152309624844598</v>
      </c>
      <c r="F16" s="1">
        <v>3.1527935488217529</v>
      </c>
      <c r="G16" s="1">
        <v>47.557688614991513</v>
      </c>
      <c r="H16" s="1">
        <v>1917.8542204410799</v>
      </c>
      <c r="I16">
        <f>SUM(C16:G16)/H16</f>
        <v>0.26750201882638402</v>
      </c>
      <c r="K16" s="2" t="s">
        <v>3</v>
      </c>
      <c r="L16" s="1">
        <f t="shared" si="3"/>
        <v>4323629.5746382959</v>
      </c>
      <c r="M16" s="1">
        <f t="shared" si="3"/>
        <v>971518.36250057246</v>
      </c>
      <c r="N16" s="1">
        <f t="shared" si="3"/>
        <v>275464.87985224783</v>
      </c>
      <c r="O16" s="1">
        <f t="shared" si="3"/>
        <v>175897.73495687146</v>
      </c>
      <c r="P16" s="1">
        <f t="shared" si="3"/>
        <v>9703.3566536958278</v>
      </c>
      <c r="Q16" s="1">
        <f t="shared" si="3"/>
        <v>146368.35777137498</v>
      </c>
      <c r="R16">
        <f t="shared" ref="R16:R19" si="4">SUM(M16:Q16)/SUM(L16:Q16)</f>
        <v>0.26750202207769935</v>
      </c>
    </row>
    <row r="17" spans="1:29" x14ac:dyDescent="0.15">
      <c r="A17" s="2" t="s">
        <v>4</v>
      </c>
      <c r="B17" s="1">
        <v>1720.2701654774819</v>
      </c>
      <c r="C17" s="1">
        <v>372.03475950191302</v>
      </c>
      <c r="D17" s="1">
        <v>144.19252529096374</v>
      </c>
      <c r="E17" s="1">
        <v>135.32603367913416</v>
      </c>
      <c r="F17" s="1">
        <v>13.062571380536717</v>
      </c>
      <c r="G17" s="1">
        <v>88.985235502020743</v>
      </c>
      <c r="H17" s="1">
        <v>2473.8712908320499</v>
      </c>
      <c r="I17">
        <f>SUM(C17:G17)/H17</f>
        <v>0.30462422525672539</v>
      </c>
      <c r="K17" s="2" t="s">
        <v>4</v>
      </c>
      <c r="L17" s="1">
        <f t="shared" si="3"/>
        <v>5294477.55664784</v>
      </c>
      <c r="M17" s="1">
        <f t="shared" si="3"/>
        <v>1145011.8458330748</v>
      </c>
      <c r="N17" s="1">
        <f t="shared" si="3"/>
        <v>443781.51571171038</v>
      </c>
      <c r="O17" s="1">
        <f t="shared" si="3"/>
        <v>416493.10344772832</v>
      </c>
      <c r="P17" s="1">
        <f t="shared" si="3"/>
        <v>40202.692297145921</v>
      </c>
      <c r="Q17" s="1">
        <f t="shared" si="3"/>
        <v>273869.97067439696</v>
      </c>
      <c r="R17">
        <f t="shared" si="4"/>
        <v>0.30462422876125578</v>
      </c>
    </row>
    <row r="18" spans="1:29" x14ac:dyDescent="0.15">
      <c r="A18" s="2" t="s">
        <v>5</v>
      </c>
      <c r="B18" s="1">
        <v>1733.3525933922188</v>
      </c>
      <c r="C18" s="1">
        <v>482.82160202894437</v>
      </c>
      <c r="D18" s="1">
        <v>251.01343466173751</v>
      </c>
      <c r="E18" s="1">
        <v>343.03649170877628</v>
      </c>
      <c r="F18" s="1">
        <v>62.51356488042692</v>
      </c>
      <c r="G18" s="1">
        <v>108.41575980762461</v>
      </c>
      <c r="H18" s="1">
        <v>2981.1534464797282</v>
      </c>
      <c r="I18">
        <f>SUM(C18:G18)/H18</f>
        <v>0.41856310837034089</v>
      </c>
      <c r="K18" s="2" t="s">
        <v>5</v>
      </c>
      <c r="L18" s="1">
        <f t="shared" si="3"/>
        <v>5334741.3607706148</v>
      </c>
      <c r="M18" s="1">
        <f t="shared" si="3"/>
        <v>1485980.6499999932</v>
      </c>
      <c r="N18" s="1">
        <f t="shared" si="3"/>
        <v>772544.36229205271</v>
      </c>
      <c r="O18" s="1">
        <f t="shared" si="3"/>
        <v>1055763.8404327116</v>
      </c>
      <c r="P18" s="1">
        <f t="shared" si="3"/>
        <v>192398.07692306043</v>
      </c>
      <c r="Q18" s="1">
        <f t="shared" si="3"/>
        <v>333671.31964810449</v>
      </c>
      <c r="R18">
        <f t="shared" si="4"/>
        <v>0.41856311239198341</v>
      </c>
    </row>
    <row r="19" spans="1:29" x14ac:dyDescent="0.15">
      <c r="A19" s="2" t="s">
        <v>6</v>
      </c>
      <c r="B19" s="1">
        <v>1683.618029263414</v>
      </c>
      <c r="C19" s="1">
        <v>539.27433189570831</v>
      </c>
      <c r="D19" s="1">
        <v>357.83434403253233</v>
      </c>
      <c r="E19" s="1">
        <v>599.03108754991217</v>
      </c>
      <c r="F19" s="1">
        <v>131.07410043950304</v>
      </c>
      <c r="G19" s="1">
        <v>134.38448832844574</v>
      </c>
      <c r="H19" s="1">
        <v>3445.2163815095155</v>
      </c>
      <c r="I19">
        <f>SUM(C19:G19)/H19</f>
        <v>0.51131718800032544</v>
      </c>
      <c r="K19" s="2" t="s">
        <v>6</v>
      </c>
      <c r="L19" s="1">
        <f t="shared" si="3"/>
        <v>5181673.2329532998</v>
      </c>
      <c r="M19" s="1">
        <f t="shared" si="3"/>
        <v>1659725.2874999924</v>
      </c>
      <c r="N19" s="1">
        <f t="shared" si="3"/>
        <v>1101307.2088724598</v>
      </c>
      <c r="O19" s="1">
        <f t="shared" si="3"/>
        <v>1843638.7288708356</v>
      </c>
      <c r="P19" s="1">
        <f t="shared" si="3"/>
        <v>403406.92307688849</v>
      </c>
      <c r="Q19" s="1">
        <f t="shared" si="3"/>
        <v>413595.30791790178</v>
      </c>
      <c r="R19">
        <f t="shared" si="4"/>
        <v>0.51131719212432358</v>
      </c>
    </row>
    <row r="21" spans="1:29" x14ac:dyDescent="0.15">
      <c r="A21" s="1" t="s">
        <v>72</v>
      </c>
      <c r="B21" s="2" t="s">
        <v>44</v>
      </c>
      <c r="C21" s="2" t="s">
        <v>0</v>
      </c>
      <c r="D21" s="2" t="s">
        <v>45</v>
      </c>
      <c r="E21" s="2" t="s">
        <v>46</v>
      </c>
      <c r="F21" s="2" t="s">
        <v>47</v>
      </c>
      <c r="G21" s="2" t="s">
        <v>1</v>
      </c>
      <c r="H21" s="2" t="s">
        <v>48</v>
      </c>
      <c r="I21" s="1" t="s">
        <v>67</v>
      </c>
    </row>
    <row r="22" spans="1:29" x14ac:dyDescent="0.15">
      <c r="A22">
        <v>2010</v>
      </c>
      <c r="B22" s="1">
        <v>3400500</v>
      </c>
      <c r="C22">
        <v>686700</v>
      </c>
      <c r="D22">
        <v>74700</v>
      </c>
      <c r="E22">
        <v>49400</v>
      </c>
      <c r="F22">
        <v>100</v>
      </c>
      <c r="G22">
        <v>16100</v>
      </c>
      <c r="H22">
        <f>SUM(A22:G22)</f>
        <v>4229510</v>
      </c>
      <c r="I22">
        <f>SUM(C22:G22)</f>
        <v>827000</v>
      </c>
    </row>
    <row r="23" spans="1:29" x14ac:dyDescent="0.15">
      <c r="A23" s="1" t="s">
        <v>66</v>
      </c>
      <c r="B23">
        <f t="shared" ref="B23:G23" si="5">B13/B9*B22</f>
        <v>6472741.0587190147</v>
      </c>
      <c r="C23">
        <f t="shared" si="5"/>
        <v>1580881.9008192727</v>
      </c>
      <c r="D23">
        <f t="shared" si="5"/>
        <v>779172.09528404486</v>
      </c>
      <c r="E23">
        <f t="shared" si="5"/>
        <v>989454.41657819587</v>
      </c>
      <c r="F23">
        <f t="shared" si="5"/>
        <v>119201.14599714067</v>
      </c>
      <c r="G23">
        <f t="shared" si="5"/>
        <v>323902.70472790225</v>
      </c>
      <c r="H23">
        <f>SUM(A23:G23)</f>
        <v>10265353.322125573</v>
      </c>
      <c r="I23">
        <f>SUM(C23:G23)</f>
        <v>3792612.2634065561</v>
      </c>
      <c r="K23" t="s">
        <v>80</v>
      </c>
    </row>
    <row r="24" spans="1:29" x14ac:dyDescent="0.15">
      <c r="A24" t="s">
        <v>74</v>
      </c>
      <c r="B24">
        <f>B19/B15*B22</f>
        <v>5181673.2329532998</v>
      </c>
      <c r="C24">
        <f t="shared" ref="C24:G24" si="6">C19/C15*C22</f>
        <v>1659725.2874999924</v>
      </c>
      <c r="D24">
        <f t="shared" si="6"/>
        <v>1101307.2088724598</v>
      </c>
      <c r="E24">
        <f t="shared" si="6"/>
        <v>1843638.7288708356</v>
      </c>
      <c r="F24">
        <f t="shared" si="6"/>
        <v>403406.92307688849</v>
      </c>
      <c r="G24">
        <f t="shared" si="6"/>
        <v>413595.30791790178</v>
      </c>
      <c r="H24">
        <f>SUM(A24:G24)</f>
        <v>10603346.689191379</v>
      </c>
      <c r="I24">
        <f>SUM(C24:G24)</f>
        <v>5421673.456238078</v>
      </c>
      <c r="Q24" s="1"/>
      <c r="R24" s="2"/>
      <c r="S24" s="2"/>
      <c r="T24" s="2"/>
      <c r="U24" s="2"/>
      <c r="V24" s="2"/>
      <c r="X24" s="1"/>
      <c r="Y24" s="2"/>
      <c r="Z24" s="2"/>
      <c r="AA24" s="2"/>
      <c r="AB24" s="2"/>
      <c r="AC24" s="2"/>
    </row>
    <row r="25" spans="1:29" x14ac:dyDescent="0.15">
      <c r="A25" t="s">
        <v>79</v>
      </c>
      <c r="B25">
        <f>$H24*B27</f>
        <v>6685860.2252913089</v>
      </c>
      <c r="C25">
        <f t="shared" ref="C25:G25" si="7">$H24*C27</f>
        <v>1632933.4551909694</v>
      </c>
      <c r="D25">
        <f t="shared" si="7"/>
        <v>804826.83815988409</v>
      </c>
      <c r="E25">
        <f t="shared" si="7"/>
        <v>1022032.8402644591</v>
      </c>
      <c r="F25">
        <f t="shared" si="7"/>
        <v>123125.92047195963</v>
      </c>
      <c r="G25">
        <f t="shared" si="7"/>
        <v>334567.40981279622</v>
      </c>
      <c r="H25">
        <f>SUM(B25:G25)</f>
        <v>10603346.689191379</v>
      </c>
      <c r="R25" s="1"/>
      <c r="S25" s="1"/>
      <c r="T25" s="1"/>
      <c r="U25" s="1"/>
      <c r="V25" s="1"/>
      <c r="X25" s="1"/>
      <c r="Y25" s="6"/>
      <c r="Z25" s="6"/>
      <c r="AA25" s="6"/>
      <c r="AB25" s="6"/>
      <c r="AC25" s="6"/>
    </row>
    <row r="26" spans="1:29" x14ac:dyDescent="0.15">
      <c r="A26" s="1" t="s">
        <v>73</v>
      </c>
      <c r="R26" s="1"/>
      <c r="S26" s="1"/>
      <c r="T26" s="1"/>
      <c r="U26" s="1"/>
      <c r="V26" s="1"/>
      <c r="X26" s="1"/>
      <c r="Y26" s="6"/>
      <c r="Z26" s="6"/>
      <c r="AA26" s="6"/>
      <c r="AB26" s="6"/>
      <c r="AC26" s="6"/>
    </row>
    <row r="27" spans="1:29" x14ac:dyDescent="0.15">
      <c r="A27" s="1" t="s">
        <v>66</v>
      </c>
      <c r="B27">
        <f>B23/$H23</f>
        <v>0.63054245242274343</v>
      </c>
      <c r="C27">
        <f t="shared" ref="C27:G28" si="8">C23/$H23</f>
        <v>0.15400170371261326</v>
      </c>
      <c r="D27">
        <f t="shared" si="8"/>
        <v>7.5903095668869519E-2</v>
      </c>
      <c r="E27">
        <f t="shared" si="8"/>
        <v>9.6387760414009468E-2</v>
      </c>
      <c r="F27">
        <f t="shared" si="8"/>
        <v>1.1611986675628478E-2</v>
      </c>
      <c r="G27">
        <f t="shared" si="8"/>
        <v>3.1553001106135729E-2</v>
      </c>
      <c r="Q27" s="1"/>
      <c r="R27" s="2"/>
      <c r="S27" s="2"/>
      <c r="T27" s="2"/>
      <c r="U27" s="2"/>
      <c r="V27" s="2"/>
      <c r="X27" s="1"/>
      <c r="Y27" s="6"/>
      <c r="Z27" s="6"/>
      <c r="AA27" s="6"/>
      <c r="AB27" s="6"/>
      <c r="AC27" s="6"/>
    </row>
    <row r="28" spans="1:29" x14ac:dyDescent="0.15">
      <c r="A28" t="s">
        <v>74</v>
      </c>
      <c r="B28">
        <f>B24/$H24</f>
        <v>0.48868280787567636</v>
      </c>
      <c r="C28">
        <f t="shared" si="8"/>
        <v>0.15652843730855739</v>
      </c>
      <c r="D28">
        <f t="shared" si="8"/>
        <v>0.10386411395895295</v>
      </c>
      <c r="E28">
        <f t="shared" si="8"/>
        <v>0.17387328575704933</v>
      </c>
      <c r="F28">
        <f t="shared" si="8"/>
        <v>3.8045245044010974E-2</v>
      </c>
      <c r="G28">
        <f t="shared" si="8"/>
        <v>3.9006110055752871E-2</v>
      </c>
      <c r="R28" s="1"/>
      <c r="S28" s="1"/>
      <c r="T28" s="1"/>
      <c r="U28" s="1"/>
      <c r="V28" s="1"/>
      <c r="X28" s="1"/>
      <c r="Y28" s="6"/>
      <c r="Z28" s="6"/>
      <c r="AA28" s="6"/>
      <c r="AB28" s="6"/>
      <c r="AC28" s="6"/>
    </row>
    <row r="29" spans="1:29" x14ac:dyDescent="0.15">
      <c r="A29" t="s">
        <v>81</v>
      </c>
      <c r="B29" t="s">
        <v>76</v>
      </c>
      <c r="C29" t="s">
        <v>77</v>
      </c>
      <c r="D29" t="s">
        <v>78</v>
      </c>
      <c r="F29" t="s">
        <v>126</v>
      </c>
      <c r="G29" t="s">
        <v>76</v>
      </c>
      <c r="H29" t="s">
        <v>77</v>
      </c>
      <c r="I29" t="s">
        <v>78</v>
      </c>
      <c r="L29" s="1"/>
      <c r="M29" s="1" t="s">
        <v>84</v>
      </c>
      <c r="N29" s="1" t="s">
        <v>85</v>
      </c>
      <c r="O29" s="1" t="s">
        <v>86</v>
      </c>
      <c r="R29" s="1"/>
      <c r="S29" s="1"/>
      <c r="T29" s="1"/>
      <c r="U29" s="1"/>
      <c r="V29" s="1"/>
      <c r="Y29" s="1"/>
      <c r="Z29" s="1"/>
      <c r="AA29" s="1"/>
      <c r="AB29" s="1"/>
      <c r="AC29" s="1"/>
    </row>
    <row r="30" spans="1:29" x14ac:dyDescent="0.15">
      <c r="A30" s="1" t="s">
        <v>66</v>
      </c>
      <c r="B30" s="1">
        <v>977.86821859102906</v>
      </c>
      <c r="C30" s="1">
        <v>163.06225125060107</v>
      </c>
      <c r="D30" s="1">
        <v>5.8946839615756517</v>
      </c>
      <c r="F30" s="1" t="s">
        <v>66</v>
      </c>
      <c r="G30" s="1">
        <f>B30*M$30</f>
        <v>30.534111767956126</v>
      </c>
      <c r="H30" s="1">
        <f t="shared" ref="G30:I32" si="9">C30*N$30</f>
        <v>0.66184723092397724</v>
      </c>
      <c r="I30" s="1">
        <f t="shared" si="9"/>
        <v>5.6285318195023915E-2</v>
      </c>
      <c r="J30">
        <f>SUM(G30:I30)</f>
        <v>31.252244317075128</v>
      </c>
      <c r="L30" s="1" t="s">
        <v>87</v>
      </c>
      <c r="M30" s="1">
        <v>3.1225180640343849E-2</v>
      </c>
      <c r="N30" s="1">
        <v>4.0588623415165658E-3</v>
      </c>
      <c r="O30" s="1">
        <v>9.5484878514129571E-3</v>
      </c>
      <c r="Q30" s="1"/>
      <c r="R30" s="2"/>
      <c r="S30" s="2"/>
      <c r="T30" s="2"/>
      <c r="U30" s="2"/>
      <c r="V30" s="2"/>
      <c r="X30" s="1"/>
      <c r="Y30" s="2"/>
      <c r="Z30" s="2"/>
      <c r="AA30" s="2"/>
      <c r="AB30" s="2"/>
      <c r="AC30" s="2"/>
    </row>
    <row r="31" spans="1:29" x14ac:dyDescent="0.15">
      <c r="A31" t="s">
        <v>74</v>
      </c>
      <c r="B31" s="1">
        <v>785.63905888664465</v>
      </c>
      <c r="C31" s="1">
        <v>128.99321754508378</v>
      </c>
      <c r="D31" s="1">
        <v>4.6663599981632276</v>
      </c>
      <c r="F31" t="s">
        <v>74</v>
      </c>
      <c r="G31" s="1">
        <f>B31*M$30</f>
        <v>24.531721531845218</v>
      </c>
      <c r="H31" s="1">
        <f t="shared" si="9"/>
        <v>0.52356571300479449</v>
      </c>
      <c r="I31" s="1">
        <f t="shared" si="9"/>
        <v>4.455668175278097E-2</v>
      </c>
      <c r="J31">
        <f>SUM(G31:I31)</f>
        <v>25.099843926602794</v>
      </c>
      <c r="R31" s="1"/>
      <c r="S31" s="1"/>
      <c r="T31" s="1"/>
      <c r="U31" s="1"/>
      <c r="V31" s="1"/>
      <c r="Y31" s="1"/>
      <c r="Z31" s="1"/>
      <c r="AA31" s="1"/>
      <c r="AB31" s="1"/>
      <c r="AC31" s="1"/>
    </row>
    <row r="32" spans="1:29" x14ac:dyDescent="0.15">
      <c r="A32" t="s">
        <v>75</v>
      </c>
      <c r="B32">
        <f>$B25/$B23*B30</f>
        <v>1010.0651592492575</v>
      </c>
      <c r="C32">
        <f>$B25/$B23*C30</f>
        <v>168.43118085409856</v>
      </c>
      <c r="D32">
        <f>$B25/$B23*D30</f>
        <v>6.0887702260656908</v>
      </c>
      <c r="F32" t="s">
        <v>75</v>
      </c>
      <c r="G32" s="1">
        <f t="shared" si="9"/>
        <v>31.53946705607574</v>
      </c>
      <c r="H32" s="1">
        <f t="shared" si="9"/>
        <v>0.68363897710586663</v>
      </c>
      <c r="I32" s="1">
        <f t="shared" si="9"/>
        <v>5.8138548533633171E-2</v>
      </c>
      <c r="J32">
        <f>SUM(G32:I32)</f>
        <v>32.281244581715242</v>
      </c>
      <c r="R32" s="1"/>
      <c r="S32" s="1"/>
      <c r="T32" s="1"/>
      <c r="U32" s="1"/>
      <c r="V32" s="1"/>
      <c r="Y32" s="1"/>
      <c r="Z32" s="1"/>
      <c r="AA32" s="1"/>
      <c r="AB32" s="1"/>
      <c r="AC32" s="1"/>
    </row>
    <row r="33" spans="1:29" x14ac:dyDescent="0.15">
      <c r="A33" s="7" t="s">
        <v>90</v>
      </c>
      <c r="B33" s="7">
        <f>(F5-F6)*10</f>
        <v>5.9456587646389103</v>
      </c>
      <c r="D33" s="2" t="s">
        <v>0</v>
      </c>
      <c r="E33" s="2" t="s">
        <v>45</v>
      </c>
      <c r="F33" s="2" t="s">
        <v>46</v>
      </c>
      <c r="G33" s="2" t="s">
        <v>47</v>
      </c>
      <c r="H33" s="2" t="s">
        <v>1</v>
      </c>
      <c r="L33">
        <f>B33*100-M42</f>
        <v>589.37585649884852</v>
      </c>
      <c r="Q33" s="1"/>
      <c r="R33" s="2"/>
      <c r="S33" s="2"/>
      <c r="T33" s="2"/>
      <c r="U33" s="2"/>
      <c r="V33" s="2"/>
      <c r="X33" s="1"/>
      <c r="Y33" s="2"/>
      <c r="Z33" s="2"/>
      <c r="AA33" s="2"/>
      <c r="AB33" s="2"/>
      <c r="AC33" s="2"/>
    </row>
    <row r="34" spans="1:29" x14ac:dyDescent="0.15">
      <c r="A34" s="7" t="s">
        <v>88</v>
      </c>
      <c r="B34" s="7">
        <f>J32-J31</f>
        <v>7.1814006551124479</v>
      </c>
      <c r="C34" t="s">
        <v>100</v>
      </c>
      <c r="D34">
        <f>C24-C23</f>
        <v>78843.386680719675</v>
      </c>
      <c r="E34">
        <f>D24-D23</f>
        <v>322135.11358841497</v>
      </c>
      <c r="F34">
        <f>E24-E23</f>
        <v>854184.31229263975</v>
      </c>
      <c r="G34">
        <f>F24-F23</f>
        <v>284205.77707974782</v>
      </c>
      <c r="H34">
        <f>G24-G23</f>
        <v>89692.603189999529</v>
      </c>
      <c r="I34">
        <f>SUM(D34:H34)</f>
        <v>1629061.1928315216</v>
      </c>
      <c r="L34">
        <f>B34*100</f>
        <v>718.14006551124476</v>
      </c>
      <c r="R34" s="1"/>
      <c r="S34" s="1"/>
      <c r="T34" s="1"/>
      <c r="U34" s="1"/>
      <c r="V34" s="1"/>
      <c r="Y34" s="1"/>
      <c r="Z34" s="1"/>
      <c r="AA34" s="1"/>
      <c r="AB34" s="1"/>
      <c r="AC34" s="1"/>
    </row>
    <row r="35" spans="1:29" x14ac:dyDescent="0.15">
      <c r="A35" s="7" t="s">
        <v>89</v>
      </c>
      <c r="B35" s="7">
        <f>1*(J32-J30)</f>
        <v>1.0290002646401142</v>
      </c>
      <c r="C35" t="s">
        <v>101</v>
      </c>
      <c r="D35">
        <f>D34/$I34</f>
        <v>4.839805099259626E-2</v>
      </c>
      <c r="E35">
        <f>E34/$I34</f>
        <v>0.19774279505639808</v>
      </c>
      <c r="F35">
        <f>F34/$I34</f>
        <v>0.52434145264239929</v>
      </c>
      <c r="G35">
        <f>G34/$I34</f>
        <v>0.17445985352199139</v>
      </c>
      <c r="H35">
        <f>H34/$I34</f>
        <v>5.5057847786615086E-2</v>
      </c>
      <c r="L35">
        <f>B35*100</f>
        <v>102.90002646401142</v>
      </c>
      <c r="R35" s="1"/>
      <c r="S35" s="1"/>
      <c r="T35" s="1"/>
      <c r="U35" s="1"/>
      <c r="V35" s="1"/>
      <c r="Y35" s="1"/>
      <c r="Z35" s="1"/>
      <c r="AA35" s="1"/>
      <c r="AB35" s="1"/>
      <c r="AC35" s="1"/>
    </row>
    <row r="36" spans="1:29" x14ac:dyDescent="0.15">
      <c r="A36" s="7" t="s">
        <v>91</v>
      </c>
      <c r="B36" s="7">
        <f>10*SUM(B41:J41,L41)/1000</f>
        <v>0.20674162583339928</v>
      </c>
      <c r="C36" t="s">
        <v>102</v>
      </c>
      <c r="D36">
        <f>$B34*D35*100</f>
        <v>34.756579510439643</v>
      </c>
      <c r="E36">
        <f t="shared" ref="E36:H36" si="10">$B34*E35*100</f>
        <v>142.00702379617837</v>
      </c>
      <c r="F36">
        <f t="shared" si="10"/>
        <v>376.55060515087388</v>
      </c>
      <c r="G36">
        <f t="shared" si="10"/>
        <v>125.28661063736506</v>
      </c>
      <c r="H36">
        <f t="shared" si="10"/>
        <v>39.539246416387904</v>
      </c>
      <c r="I36">
        <f>SUM(D36:H36)</f>
        <v>718.14006551124476</v>
      </c>
      <c r="L36">
        <f>B36*100+M42</f>
        <v>25.86418254838248</v>
      </c>
    </row>
    <row r="38" spans="1:29" x14ac:dyDescent="0.15">
      <c r="A38" s="1" t="s">
        <v>92</v>
      </c>
      <c r="B38" s="2" t="s">
        <v>15</v>
      </c>
      <c r="C38" s="2" t="s">
        <v>17</v>
      </c>
      <c r="D38" s="2" t="s">
        <v>18</v>
      </c>
      <c r="E38" s="2" t="s">
        <v>19</v>
      </c>
      <c r="F38" s="2" t="s">
        <v>21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44</v>
      </c>
      <c r="L38" s="2" t="s">
        <v>27</v>
      </c>
    </row>
    <row r="39" spans="1:29" x14ac:dyDescent="0.15">
      <c r="A39" s="1" t="s">
        <v>66</v>
      </c>
      <c r="B39" s="1">
        <v>0.10155794707236325</v>
      </c>
      <c r="C39" s="1">
        <v>0.1321498306025633</v>
      </c>
      <c r="D39" s="1">
        <v>0.16908783472218158</v>
      </c>
      <c r="E39" s="1">
        <v>0.91708983657504695</v>
      </c>
      <c r="F39" s="1">
        <v>5.2800393476112939</v>
      </c>
      <c r="G39" s="1">
        <v>3.8978563028211942E-3</v>
      </c>
      <c r="H39" s="1">
        <v>0.18948164819411759</v>
      </c>
      <c r="I39" s="1">
        <v>0.80209868398514939</v>
      </c>
      <c r="J39" s="1">
        <v>0.45444344342619103</v>
      </c>
      <c r="K39" s="1">
        <v>3.1252244317074949</v>
      </c>
      <c r="L39" s="1">
        <v>0.43696193493782559</v>
      </c>
      <c r="M39">
        <f>SUM(B39:L39)</f>
        <v>11.612032795137049</v>
      </c>
    </row>
    <row r="40" spans="1:29" x14ac:dyDescent="0.15">
      <c r="A40" t="s">
        <v>74</v>
      </c>
      <c r="B40" s="1">
        <v>0.10167600482338494</v>
      </c>
      <c r="C40" s="1">
        <v>0.13112000115584052</v>
      </c>
      <c r="D40" s="1">
        <v>0.16886385512978863</v>
      </c>
      <c r="E40" s="1">
        <v>0.92452217760751276</v>
      </c>
      <c r="F40" s="1">
        <v>5.2963003838429286</v>
      </c>
      <c r="G40" s="1">
        <v>3.8883489739357561E-3</v>
      </c>
      <c r="H40" s="1">
        <v>0.18947088122326505</v>
      </c>
      <c r="I40" s="1">
        <v>0.79957504867997109</v>
      </c>
      <c r="J40" s="1">
        <v>0.45649619095945138</v>
      </c>
      <c r="K40" s="1">
        <v>2.5099843926602645</v>
      </c>
      <c r="L40" s="1">
        <v>0.435569633616815</v>
      </c>
      <c r="M40">
        <f>SUM(B40:L40)</f>
        <v>11.017466918673158</v>
      </c>
    </row>
    <row r="41" spans="1:29" x14ac:dyDescent="0.15">
      <c r="B41">
        <f>(B40-B39)*1000</f>
        <v>0.11805775102169402</v>
      </c>
      <c r="C41">
        <f t="shared" ref="C41:J41" si="11">(C40-C39)*1000</f>
        <v>-1.0298294467227798</v>
      </c>
      <c r="D41">
        <f t="shared" si="11"/>
        <v>-0.22397959239295329</v>
      </c>
      <c r="E41">
        <f t="shared" si="11"/>
        <v>7.4323410324658168</v>
      </c>
      <c r="F41">
        <f>(F40-F39)*1000</f>
        <v>16.261036231634662</v>
      </c>
      <c r="G41">
        <f t="shared" si="11"/>
        <v>-9.5073288854381592E-3</v>
      </c>
      <c r="H41">
        <f t="shared" si="11"/>
        <v>-1.0766970852532642E-2</v>
      </c>
      <c r="I41">
        <f t="shared" si="11"/>
        <v>-2.5236353051782956</v>
      </c>
      <c r="J41">
        <f t="shared" si="11"/>
        <v>2.0527475332603462</v>
      </c>
      <c r="K41">
        <f>(K40-K39)*1000</f>
        <v>-615.24003904723031</v>
      </c>
      <c r="L41">
        <f>(L40-L39)*1000</f>
        <v>-1.3923013210105917</v>
      </c>
      <c r="M41">
        <f>M40-M39</f>
        <v>-0.59456587646389103</v>
      </c>
    </row>
    <row r="42" spans="1:29" x14ac:dyDescent="0.15">
      <c r="C42">
        <f>-C41</f>
        <v>1.0298294467227798</v>
      </c>
      <c r="D42">
        <f>-D41</f>
        <v>0.22397959239295329</v>
      </c>
      <c r="G42">
        <f>-G41</f>
        <v>9.5073288854381592E-3</v>
      </c>
      <c r="H42">
        <f>-H41</f>
        <v>1.0766970852532642E-2</v>
      </c>
      <c r="I42">
        <f>-I41</f>
        <v>2.5236353051782956</v>
      </c>
      <c r="K42">
        <f>-K41</f>
        <v>615.24003904723031</v>
      </c>
      <c r="L42">
        <f>-L41</f>
        <v>1.3923013210105917</v>
      </c>
      <c r="M42">
        <f>SUM(C42:L42)-K42</f>
        <v>5.190019965042552</v>
      </c>
    </row>
    <row r="44" spans="1:29" x14ac:dyDescent="0.15">
      <c r="A44" s="1" t="s">
        <v>33</v>
      </c>
      <c r="B44" s="1"/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24</v>
      </c>
      <c r="M44" s="2" t="s">
        <v>25</v>
      </c>
      <c r="N44" s="2" t="s">
        <v>26</v>
      </c>
      <c r="O44" s="2" t="s">
        <v>44</v>
      </c>
      <c r="P44" s="2" t="s">
        <v>27</v>
      </c>
    </row>
    <row r="45" spans="1:29" x14ac:dyDescent="0.15">
      <c r="A45" s="2" t="s">
        <v>2</v>
      </c>
      <c r="B45" s="2" t="s">
        <v>16</v>
      </c>
      <c r="C45" s="1">
        <v>4.604497124686425</v>
      </c>
      <c r="D45" s="1">
        <v>333.3141369581673</v>
      </c>
      <c r="E45" s="1">
        <v>8.766456687976337</v>
      </c>
      <c r="F45" s="1">
        <v>5.7656081328041164</v>
      </c>
      <c r="G45" s="1">
        <v>113.37295212987513</v>
      </c>
      <c r="H45" s="1">
        <v>175.90401749501754</v>
      </c>
      <c r="I45" s="1">
        <v>661.13950089739922</v>
      </c>
      <c r="J45" s="1">
        <v>10.061209598106624</v>
      </c>
      <c r="K45" s="1">
        <v>0.21772195171641848</v>
      </c>
      <c r="L45" s="1">
        <v>7.6454215205486031</v>
      </c>
      <c r="M45" s="1">
        <v>15.758909181914234</v>
      </c>
      <c r="N45" s="1">
        <v>30.168959714163265</v>
      </c>
      <c r="O45" s="1">
        <v>694.02634755279666</v>
      </c>
      <c r="P45" s="1">
        <v>12.874651529585494</v>
      </c>
    </row>
    <row r="46" spans="1:29" x14ac:dyDescent="0.15">
      <c r="A46" s="2" t="s">
        <v>3</v>
      </c>
      <c r="B46" s="2" t="s">
        <v>16</v>
      </c>
      <c r="C46" s="1">
        <v>6.7625231405333164</v>
      </c>
      <c r="D46" s="1">
        <v>440.18607302768032</v>
      </c>
      <c r="E46" s="1">
        <v>14.185932410497379</v>
      </c>
      <c r="F46" s="1">
        <v>8.9118140132245145</v>
      </c>
      <c r="G46" s="1">
        <v>147.0130006298983</v>
      </c>
      <c r="H46" s="1">
        <v>238.64324798745582</v>
      </c>
      <c r="I46" s="1">
        <v>883.79823236504888</v>
      </c>
      <c r="J46" s="1">
        <v>13.558202359112963</v>
      </c>
      <c r="K46" s="1">
        <v>0.29316752634589832</v>
      </c>
      <c r="L46" s="1">
        <v>10.694308091479945</v>
      </c>
      <c r="M46" s="1">
        <v>20.889098136611338</v>
      </c>
      <c r="N46" s="1">
        <v>40.181228005726219</v>
      </c>
      <c r="O46" s="1">
        <v>819.97245839562834</v>
      </c>
      <c r="P46" s="1">
        <v>17.870533520187138</v>
      </c>
    </row>
    <row r="47" spans="1:29" x14ac:dyDescent="0.15">
      <c r="A47" s="2" t="s">
        <v>4</v>
      </c>
      <c r="B47" s="2" t="s">
        <v>16</v>
      </c>
      <c r="C47" s="1">
        <v>9.3092503098472292</v>
      </c>
      <c r="D47" s="1">
        <v>538.80465041548507</v>
      </c>
      <c r="E47" s="1">
        <v>19.47154357688045</v>
      </c>
      <c r="F47" s="1">
        <v>11.80577225350263</v>
      </c>
      <c r="G47" s="1">
        <v>176.68507423936887</v>
      </c>
      <c r="H47" s="1">
        <v>301.71355366577961</v>
      </c>
      <c r="I47" s="1">
        <v>1086.1536783744805</v>
      </c>
      <c r="J47" s="1">
        <v>17.101834706126152</v>
      </c>
      <c r="K47" s="1">
        <v>0.36011709177514378</v>
      </c>
      <c r="L47" s="1">
        <v>13.877733956398099</v>
      </c>
      <c r="M47" s="1">
        <v>25.410642075649619</v>
      </c>
      <c r="N47" s="1">
        <v>49.422199247895406</v>
      </c>
      <c r="O47" s="1">
        <v>924.5163610089744</v>
      </c>
      <c r="P47" s="1">
        <v>23.009089444103822</v>
      </c>
    </row>
    <row r="48" spans="1:29" x14ac:dyDescent="0.15">
      <c r="A48" s="2" t="s">
        <v>5</v>
      </c>
      <c r="B48" s="2" t="s">
        <v>16</v>
      </c>
      <c r="C48" s="1">
        <v>11.719413724797743</v>
      </c>
      <c r="D48" s="1">
        <v>616.29182043164462</v>
      </c>
      <c r="E48" s="1">
        <v>23.470972136649056</v>
      </c>
      <c r="F48" s="1">
        <v>14.187362920944516</v>
      </c>
      <c r="G48" s="1">
        <v>201.76596318163081</v>
      </c>
      <c r="H48" s="1">
        <v>352.10634243683916</v>
      </c>
      <c r="I48" s="1">
        <v>1252.557265876942</v>
      </c>
      <c r="J48" s="1">
        <v>20.051571765014785</v>
      </c>
      <c r="K48" s="1">
        <v>0.41541529310629105</v>
      </c>
      <c r="L48" s="1">
        <v>16.734151494240418</v>
      </c>
      <c r="M48" s="1">
        <v>29.140783155242673</v>
      </c>
      <c r="N48" s="1">
        <v>57.487811448540036</v>
      </c>
      <c r="O48" s="1">
        <v>979.46980368149923</v>
      </c>
      <c r="P48" s="1">
        <v>27.453525750032576</v>
      </c>
    </row>
    <row r="49" spans="1:16" x14ac:dyDescent="0.15">
      <c r="A49" s="2" t="s">
        <v>6</v>
      </c>
      <c r="B49" s="2" t="s">
        <v>16</v>
      </c>
      <c r="C49" s="1">
        <v>14.106269167588961</v>
      </c>
      <c r="D49" s="1">
        <v>673.98868977802306</v>
      </c>
      <c r="E49" s="1">
        <v>26.340928101531201</v>
      </c>
      <c r="F49" s="1">
        <v>16.153500392019293</v>
      </c>
      <c r="G49" s="1">
        <v>223.99429967694323</v>
      </c>
      <c r="H49" s="1">
        <v>391.52514027750493</v>
      </c>
      <c r="I49" s="1">
        <v>1388.9505670672384</v>
      </c>
      <c r="J49" s="1">
        <v>22.527270778809374</v>
      </c>
      <c r="K49" s="1">
        <v>0.46025267398863162</v>
      </c>
      <c r="L49" s="1">
        <v>19.375423097211119</v>
      </c>
      <c r="M49" s="1">
        <v>32.145375010855297</v>
      </c>
      <c r="N49" s="1">
        <v>64.889049329416366</v>
      </c>
      <c r="O49" s="1">
        <v>977.86821859102906</v>
      </c>
      <c r="P49" s="1">
        <v>31.341959242550359</v>
      </c>
    </row>
    <row r="50" spans="1:16" x14ac:dyDescent="0.15">
      <c r="A50" s="2" t="s">
        <v>2</v>
      </c>
      <c r="B50" s="2" t="s">
        <v>22</v>
      </c>
      <c r="C50" s="1">
        <v>0.26150716414977559</v>
      </c>
      <c r="D50" s="1">
        <v>0.77213395548576946</v>
      </c>
      <c r="E50" s="1">
        <v>1.2965322314398566</v>
      </c>
      <c r="F50" s="1">
        <v>8.6484390513703069</v>
      </c>
      <c r="G50" s="1">
        <v>26.654834326080017</v>
      </c>
      <c r="H50" s="1">
        <v>4.2504468261247714</v>
      </c>
      <c r="I50" s="1">
        <v>39.289078051572588</v>
      </c>
      <c r="J50" s="1">
        <v>11.975522916773048</v>
      </c>
      <c r="K50" s="1">
        <v>0.54757974201916626</v>
      </c>
      <c r="L50" s="1">
        <v>1.1698202136485738</v>
      </c>
      <c r="M50" s="1">
        <v>4.4791838250576408</v>
      </c>
      <c r="N50" s="1">
        <v>15.964921642554328</v>
      </c>
      <c r="O50" s="1">
        <v>4.7091335343337777</v>
      </c>
      <c r="P50" s="1">
        <v>94.98686769966524</v>
      </c>
    </row>
    <row r="51" spans="1:16" x14ac:dyDescent="0.15">
      <c r="A51" s="2" t="s">
        <v>3</v>
      </c>
      <c r="B51" s="2" t="s">
        <v>22</v>
      </c>
      <c r="C51" s="1">
        <v>0.37170414030231363</v>
      </c>
      <c r="D51" s="1">
        <v>1.0197065651591841</v>
      </c>
      <c r="E51" s="1">
        <v>2.0305063926344258</v>
      </c>
      <c r="F51" s="1">
        <v>12.937369165251777</v>
      </c>
      <c r="G51" s="1">
        <v>33.451032015968664</v>
      </c>
      <c r="H51" s="1">
        <v>5.7664426909016981</v>
      </c>
      <c r="I51" s="1">
        <v>50.829882942740532</v>
      </c>
      <c r="J51" s="1">
        <v>16.137877009575352</v>
      </c>
      <c r="K51" s="1">
        <v>0.7135891946605869</v>
      </c>
      <c r="L51" s="1">
        <v>1.5836442437798157</v>
      </c>
      <c r="M51" s="1">
        <v>5.7461859067820704</v>
      </c>
      <c r="N51" s="1">
        <v>20.578651522588387</v>
      </c>
      <c r="O51" s="1">
        <v>5.2971855501706724</v>
      </c>
      <c r="P51" s="1">
        <v>130.13091976914143</v>
      </c>
    </row>
    <row r="52" spans="1:16" x14ac:dyDescent="0.15">
      <c r="A52" s="2" t="s">
        <v>4</v>
      </c>
      <c r="B52" s="2" t="s">
        <v>22</v>
      </c>
      <c r="C52" s="1">
        <v>0.50501362693462426</v>
      </c>
      <c r="D52" s="1">
        <v>1.2481599783199406</v>
      </c>
      <c r="E52" s="1">
        <v>2.7507214236127271</v>
      </c>
      <c r="F52" s="1">
        <v>16.915078323576552</v>
      </c>
      <c r="G52" s="1">
        <v>39.678331051209298</v>
      </c>
      <c r="H52" s="1">
        <v>7.2904384722984696</v>
      </c>
      <c r="I52" s="1">
        <v>61.653397548881159</v>
      </c>
      <c r="J52" s="1">
        <v>20.35574464929341</v>
      </c>
      <c r="K52" s="1">
        <v>0.86511908649028124</v>
      </c>
      <c r="L52" s="1">
        <v>2.0282582289238116</v>
      </c>
      <c r="M52" s="1">
        <v>6.898828930057002</v>
      </c>
      <c r="N52" s="1">
        <v>24.981328417512518</v>
      </c>
      <c r="O52" s="1">
        <v>5.8561225446362215</v>
      </c>
      <c r="P52" s="1">
        <v>166.67187313527961</v>
      </c>
    </row>
    <row r="53" spans="1:16" x14ac:dyDescent="0.15">
      <c r="A53" s="2" t="s">
        <v>5</v>
      </c>
      <c r="B53" s="2" t="s">
        <v>22</v>
      </c>
      <c r="C53" s="1">
        <v>0.62593660324604738</v>
      </c>
      <c r="D53" s="1">
        <v>1.427661740921401</v>
      </c>
      <c r="E53" s="1">
        <v>3.2644752625547855</v>
      </c>
      <c r="F53" s="1">
        <v>20.013238126066124</v>
      </c>
      <c r="G53" s="1">
        <v>44.610543238893186</v>
      </c>
      <c r="H53" s="1">
        <v>8.5081017874503981</v>
      </c>
      <c r="I53" s="1">
        <v>70.000219033508102</v>
      </c>
      <c r="J53" s="1">
        <v>23.866718494209948</v>
      </c>
      <c r="K53" s="1">
        <v>0.98254106353174797</v>
      </c>
      <c r="L53" s="1">
        <v>2.4079333287281801</v>
      </c>
      <c r="M53" s="1">
        <v>7.7892748675913568</v>
      </c>
      <c r="N53" s="1">
        <v>28.609173325279553</v>
      </c>
      <c r="O53" s="1">
        <v>6.0609501780078032</v>
      </c>
      <c r="P53" s="1">
        <v>197.63116831925902</v>
      </c>
    </row>
    <row r="54" spans="1:16" x14ac:dyDescent="0.15">
      <c r="A54" s="2" t="s">
        <v>6</v>
      </c>
      <c r="B54" s="2" t="s">
        <v>22</v>
      </c>
      <c r="C54" s="1">
        <v>0.74038393038393469</v>
      </c>
      <c r="D54" s="1">
        <v>1.5613185739442261</v>
      </c>
      <c r="E54" s="1">
        <v>3.6002588744312463</v>
      </c>
      <c r="F54" s="1">
        <v>22.392505305205233</v>
      </c>
      <c r="G54" s="1">
        <v>48.668384336235647</v>
      </c>
      <c r="H54" s="1">
        <v>9.4605956904180086</v>
      </c>
      <c r="I54" s="1">
        <v>76.27969606857468</v>
      </c>
      <c r="J54" s="1">
        <v>26.813460631488233</v>
      </c>
      <c r="K54" s="1">
        <v>1.0697564278517726</v>
      </c>
      <c r="L54" s="1">
        <v>2.7397586803464931</v>
      </c>
      <c r="M54" s="1">
        <v>8.4437363221905279</v>
      </c>
      <c r="N54" s="1">
        <v>31.733743027255791</v>
      </c>
      <c r="O54" s="1">
        <v>5.8946839615756517</v>
      </c>
      <c r="P54" s="1">
        <v>224.05342976407283</v>
      </c>
    </row>
    <row r="55" spans="1:16" x14ac:dyDescent="0.15">
      <c r="A55" s="2" t="s">
        <v>2</v>
      </c>
      <c r="B55" s="2" t="s">
        <v>20</v>
      </c>
      <c r="C55" s="1">
        <v>44.890293516899298</v>
      </c>
      <c r="D55" s="1">
        <v>20.542687205579838</v>
      </c>
      <c r="E55" s="1">
        <v>37.436569858983361</v>
      </c>
      <c r="F55" s="1">
        <v>84.051831263568801</v>
      </c>
      <c r="G55" s="1">
        <v>209.77887100299387</v>
      </c>
      <c r="H55" s="1">
        <v>166.8461794180345</v>
      </c>
      <c r="I55" s="1">
        <v>1002.8127300428791</v>
      </c>
      <c r="J55" s="1">
        <v>4.2330783112766497</v>
      </c>
      <c r="K55" s="1">
        <v>1.6483419798768053</v>
      </c>
      <c r="L55" s="1">
        <v>120.7210115372127</v>
      </c>
      <c r="M55" s="1">
        <v>823.30265615981671</v>
      </c>
      <c r="N55" s="1">
        <v>249.35403149243766</v>
      </c>
      <c r="O55" s="1">
        <v>112.73578248106527</v>
      </c>
      <c r="P55" s="1">
        <v>125.78543224502575</v>
      </c>
    </row>
    <row r="56" spans="1:16" x14ac:dyDescent="0.15">
      <c r="A56" s="2" t="s">
        <v>3</v>
      </c>
      <c r="B56" s="2" t="s">
        <v>20</v>
      </c>
      <c r="C56" s="1">
        <v>65.973009000591219</v>
      </c>
      <c r="D56" s="1">
        <v>27.129376788465041</v>
      </c>
      <c r="E56" s="1">
        <v>60.620167789261615</v>
      </c>
      <c r="F56" s="1">
        <v>130.00362479819134</v>
      </c>
      <c r="G56" s="1">
        <v>272.20451153159843</v>
      </c>
      <c r="H56" s="1">
        <v>226.35477425491635</v>
      </c>
      <c r="I56" s="1">
        <v>1341.4273369159055</v>
      </c>
      <c r="J56" s="1">
        <v>5.7043769724329687</v>
      </c>
      <c r="K56" s="1">
        <v>2.2209984384220705</v>
      </c>
      <c r="L56" s="1">
        <v>168.97459435709749</v>
      </c>
      <c r="M56" s="1">
        <v>1092.0445174288502</v>
      </c>
      <c r="N56" s="1">
        <v>332.32770951797107</v>
      </c>
      <c r="O56" s="1">
        <v>133.32636020131335</v>
      </c>
      <c r="P56" s="1">
        <v>174.64143590999041</v>
      </c>
    </row>
    <row r="57" spans="1:16" x14ac:dyDescent="0.15">
      <c r="A57" s="2" t="s">
        <v>4</v>
      </c>
      <c r="B57" s="2" t="s">
        <v>20</v>
      </c>
      <c r="C57" s="1">
        <v>92.367601657289924</v>
      </c>
      <c r="D57" s="1">
        <v>33.207398580235612</v>
      </c>
      <c r="E57" s="1">
        <v>84.626632572149688</v>
      </c>
      <c r="F57" s="1">
        <v>175.15848429331115</v>
      </c>
      <c r="G57" s="1">
        <v>332.72609917904106</v>
      </c>
      <c r="H57" s="1">
        <v>286.17739619960253</v>
      </c>
      <c r="I57" s="1">
        <v>1676.6898361039146</v>
      </c>
      <c r="J57" s="1">
        <v>7.1952984252673042</v>
      </c>
      <c r="K57" s="1">
        <v>2.7747480629754704</v>
      </c>
      <c r="L57" s="1">
        <v>223.01532454016888</v>
      </c>
      <c r="M57" s="1">
        <v>1351.0882609036171</v>
      </c>
      <c r="N57" s="1">
        <v>415.73141802910777</v>
      </c>
      <c r="O57" s="1">
        <v>154.18868583034026</v>
      </c>
      <c r="P57" s="1">
        <v>226.38527905904166</v>
      </c>
    </row>
    <row r="58" spans="1:16" x14ac:dyDescent="0.15">
      <c r="A58" s="2" t="s">
        <v>5</v>
      </c>
      <c r="B58" s="2" t="s">
        <v>20</v>
      </c>
      <c r="C58" s="1">
        <v>116.72991204685918</v>
      </c>
      <c r="D58" s="1">
        <v>37.983057694530331</v>
      </c>
      <c r="E58" s="1">
        <v>102.4021485530882</v>
      </c>
      <c r="F58" s="1">
        <v>211.3049980479656</v>
      </c>
      <c r="G58" s="1">
        <v>381.42242562808957</v>
      </c>
      <c r="H58" s="1">
        <v>333.97530551630962</v>
      </c>
      <c r="I58" s="1">
        <v>1941.0215551368997</v>
      </c>
      <c r="J58" s="1">
        <v>8.436348802579813</v>
      </c>
      <c r="K58" s="1">
        <v>3.2131693243109263</v>
      </c>
      <c r="L58" s="1">
        <v>269.95486479691198</v>
      </c>
      <c r="M58" s="1">
        <v>1555.3947036239697</v>
      </c>
      <c r="N58" s="1">
        <v>485.44257899495443</v>
      </c>
      <c r="O58" s="1">
        <v>164.29938029600302</v>
      </c>
      <c r="P58" s="1">
        <v>270.52998028413811</v>
      </c>
    </row>
    <row r="59" spans="1:16" x14ac:dyDescent="0.15">
      <c r="A59" s="2" t="s">
        <v>6</v>
      </c>
      <c r="B59" s="2" t="s">
        <v>20</v>
      </c>
      <c r="C59" s="1">
        <v>139.95032919186514</v>
      </c>
      <c r="D59" s="1">
        <v>41.539008697810509</v>
      </c>
      <c r="E59" s="1">
        <v>114.47075574456873</v>
      </c>
      <c r="F59" s="1">
        <v>239.64050337175888</v>
      </c>
      <c r="G59" s="1">
        <v>421.77493970109964</v>
      </c>
      <c r="H59" s="1">
        <v>371.36430839768633</v>
      </c>
      <c r="I59" s="1">
        <v>2143.9025607503295</v>
      </c>
      <c r="J59" s="1">
        <v>9.4779559471636023</v>
      </c>
      <c r="K59" s="1">
        <v>3.5459527021122419</v>
      </c>
      <c r="L59" s="1">
        <v>311.33227415651442</v>
      </c>
      <c r="M59" s="1">
        <v>1709.0051844678228</v>
      </c>
      <c r="N59" s="1">
        <v>545.78172433593829</v>
      </c>
      <c r="O59" s="1">
        <v>163.06225125060107</v>
      </c>
      <c r="P59" s="1">
        <v>308.35969612363084</v>
      </c>
    </row>
    <row r="61" spans="1:16" x14ac:dyDescent="0.15">
      <c r="A61" s="1" t="s">
        <v>64</v>
      </c>
      <c r="B61" s="1"/>
      <c r="C61" s="2" t="s">
        <v>15</v>
      </c>
      <c r="D61" s="2" t="s">
        <v>16</v>
      </c>
      <c r="E61" s="2" t="s">
        <v>17</v>
      </c>
      <c r="F61" s="2" t="s">
        <v>18</v>
      </c>
      <c r="G61" s="2" t="s">
        <v>19</v>
      </c>
      <c r="H61" s="2" t="s">
        <v>20</v>
      </c>
      <c r="I61" s="2" t="s">
        <v>21</v>
      </c>
      <c r="J61" s="2" t="s">
        <v>22</v>
      </c>
      <c r="K61" s="2" t="s">
        <v>23</v>
      </c>
      <c r="L61" s="2" t="s">
        <v>24</v>
      </c>
      <c r="M61" s="2" t="s">
        <v>25</v>
      </c>
      <c r="N61" s="2" t="s">
        <v>26</v>
      </c>
      <c r="O61" s="2" t="s">
        <v>44</v>
      </c>
      <c r="P61" s="2" t="s">
        <v>27</v>
      </c>
    </row>
    <row r="62" spans="1:16" x14ac:dyDescent="0.15">
      <c r="A62" s="2" t="s">
        <v>2</v>
      </c>
      <c r="B62" s="2" t="s">
        <v>16</v>
      </c>
      <c r="C62" s="1">
        <v>4.6044971246863184</v>
      </c>
      <c r="D62" s="1">
        <v>333.3141369581578</v>
      </c>
      <c r="E62" s="1">
        <v>8.7664566879760741</v>
      </c>
      <c r="F62" s="1">
        <v>5.7656081328039894</v>
      </c>
      <c r="G62" s="1">
        <v>113.37295212987139</v>
      </c>
      <c r="H62" s="1">
        <v>175.90401749501612</v>
      </c>
      <c r="I62" s="1">
        <v>661.13950089738694</v>
      </c>
      <c r="J62" s="1">
        <v>10.061209598106677</v>
      </c>
      <c r="K62" s="1">
        <v>0.21772195171641626</v>
      </c>
      <c r="L62" s="1">
        <v>7.6454215205485196</v>
      </c>
      <c r="M62" s="1">
        <v>15.758909181913964</v>
      </c>
      <c r="N62" s="1">
        <v>30.168959714163229</v>
      </c>
      <c r="O62" s="1">
        <v>694.02634755277859</v>
      </c>
      <c r="P62" s="1">
        <v>12.874651529585503</v>
      </c>
    </row>
    <row r="63" spans="1:16" x14ac:dyDescent="0.15">
      <c r="A63" s="2" t="s">
        <v>3</v>
      </c>
      <c r="B63" s="2" t="s">
        <v>16</v>
      </c>
      <c r="C63" s="1">
        <v>6.7625231405321946</v>
      </c>
      <c r="D63" s="1">
        <v>440.18607303025004</v>
      </c>
      <c r="E63" s="1">
        <v>14.185932410509791</v>
      </c>
      <c r="F63" s="1">
        <v>8.9118140132231147</v>
      </c>
      <c r="G63" s="1">
        <v>147.0130006298146</v>
      </c>
      <c r="H63" s="1">
        <v>238.64324798770696</v>
      </c>
      <c r="I63" s="1">
        <v>883.79823236481695</v>
      </c>
      <c r="J63" s="1">
        <v>13.558202359121273</v>
      </c>
      <c r="K63" s="1">
        <v>0.29316752634587279</v>
      </c>
      <c r="L63" s="1">
        <v>10.694308091475801</v>
      </c>
      <c r="M63" s="1">
        <v>20.889098136602748</v>
      </c>
      <c r="N63" s="1">
        <v>40.181228005705094</v>
      </c>
      <c r="O63" s="1">
        <v>819.97245840720689</v>
      </c>
      <c r="P63" s="1">
        <v>17.870533520190236</v>
      </c>
    </row>
    <row r="64" spans="1:16" x14ac:dyDescent="0.15">
      <c r="A64" s="2" t="s">
        <v>4</v>
      </c>
      <c r="B64" s="2" t="s">
        <v>16</v>
      </c>
      <c r="C64" s="1">
        <v>9.3092503098474015</v>
      </c>
      <c r="D64" s="1">
        <v>538.80465041549905</v>
      </c>
      <c r="E64" s="1">
        <v>19.471543576880837</v>
      </c>
      <c r="F64" s="1">
        <v>11.805772253502733</v>
      </c>
      <c r="G64" s="1">
        <v>176.68507423937476</v>
      </c>
      <c r="H64" s="1">
        <v>301.71355366578325</v>
      </c>
      <c r="I64" s="1">
        <v>1086.1536783744957</v>
      </c>
      <c r="J64" s="1">
        <v>17.101834706126283</v>
      </c>
      <c r="K64" s="1">
        <v>0.36011709177515194</v>
      </c>
      <c r="L64" s="1">
        <v>13.877733956398085</v>
      </c>
      <c r="M64" s="1">
        <v>25.410642075650021</v>
      </c>
      <c r="N64" s="1">
        <v>49.422199247896465</v>
      </c>
      <c r="O64" s="1">
        <v>924.51636100899509</v>
      </c>
      <c r="P64" s="1">
        <v>23.009089444103378</v>
      </c>
    </row>
    <row r="65" spans="1:21" x14ac:dyDescent="0.15">
      <c r="A65" s="2" t="s">
        <v>5</v>
      </c>
      <c r="B65" s="2" t="s">
        <v>16</v>
      </c>
      <c r="C65" s="1">
        <v>11.773171843267187</v>
      </c>
      <c r="D65" s="1">
        <v>591.68277756718578</v>
      </c>
      <c r="E65" s="1">
        <v>23.411687073916443</v>
      </c>
      <c r="F65" s="1">
        <v>14.240665718958432</v>
      </c>
      <c r="G65" s="1">
        <v>203.05190476343941</v>
      </c>
      <c r="H65" s="1">
        <v>349.9086667864151</v>
      </c>
      <c r="I65" s="1">
        <v>1256.718092570823</v>
      </c>
      <c r="J65" s="1">
        <v>19.980092548439917</v>
      </c>
      <c r="K65" s="1">
        <v>0.41657791830384411</v>
      </c>
      <c r="L65" s="1">
        <v>16.816190235946035</v>
      </c>
      <c r="M65" s="1">
        <v>29.254290269528923</v>
      </c>
      <c r="N65" s="1">
        <v>57.859819042982629</v>
      </c>
      <c r="O65" s="1">
        <v>867.00081855981216</v>
      </c>
      <c r="P65" s="1">
        <v>27.466704923501279</v>
      </c>
    </row>
    <row r="66" spans="1:21" x14ac:dyDescent="0.15">
      <c r="A66" s="2" t="s">
        <v>6</v>
      </c>
      <c r="B66" s="2" t="s">
        <v>16</v>
      </c>
      <c r="C66" s="1">
        <v>14.205289781861229</v>
      </c>
      <c r="D66" s="1">
        <v>631.35221026312547</v>
      </c>
      <c r="E66" s="1">
        <v>26.237153126040251</v>
      </c>
      <c r="F66" s="1">
        <v>16.248321186136508</v>
      </c>
      <c r="G66" s="1">
        <v>226.35640792540224</v>
      </c>
      <c r="H66" s="1">
        <v>387.54538202549304</v>
      </c>
      <c r="I66" s="1">
        <v>1395.7810813229125</v>
      </c>
      <c r="J66" s="1">
        <v>22.383608253186299</v>
      </c>
      <c r="K66" s="1">
        <v>0.46207183288936876</v>
      </c>
      <c r="L66" s="1">
        <v>19.510682781475317</v>
      </c>
      <c r="M66" s="1">
        <v>32.334797069575338</v>
      </c>
      <c r="N66" s="1">
        <v>65.553445675699521</v>
      </c>
      <c r="O66" s="1">
        <v>785.63905888664465</v>
      </c>
      <c r="P66" s="1">
        <v>31.339521802759677</v>
      </c>
    </row>
    <row r="67" spans="1:21" x14ac:dyDescent="0.15">
      <c r="A67" s="2" t="s">
        <v>2</v>
      </c>
      <c r="B67" s="2" t="s">
        <v>22</v>
      </c>
      <c r="C67" s="1">
        <v>0.26150716414977188</v>
      </c>
      <c r="D67" s="1">
        <v>0.77213395548574748</v>
      </c>
      <c r="E67" s="1">
        <v>1.2965322314398289</v>
      </c>
      <c r="F67" s="1">
        <v>8.6484390513701932</v>
      </c>
      <c r="G67" s="1">
        <v>26.654834326079371</v>
      </c>
      <c r="H67" s="1">
        <v>4.2504468261247377</v>
      </c>
      <c r="I67" s="1">
        <v>39.289078051572211</v>
      </c>
      <c r="J67" s="1">
        <v>11.975522916773111</v>
      </c>
      <c r="K67" s="1">
        <v>0.54757974201916548</v>
      </c>
      <c r="L67" s="1">
        <v>1.169820213648572</v>
      </c>
      <c r="M67" s="1">
        <v>4.4791838250576035</v>
      </c>
      <c r="N67" s="1">
        <v>15.964921642554449</v>
      </c>
      <c r="O67" s="1">
        <v>4.7091335343337173</v>
      </c>
      <c r="P67" s="1">
        <v>94.986867699665652</v>
      </c>
    </row>
    <row r="68" spans="1:21" x14ac:dyDescent="0.15">
      <c r="A68" s="2" t="s">
        <v>3</v>
      </c>
      <c r="B68" s="2" t="s">
        <v>22</v>
      </c>
      <c r="C68" s="1">
        <v>0.37170414030246351</v>
      </c>
      <c r="D68" s="1">
        <v>1.0197065651651369</v>
      </c>
      <c r="E68" s="1">
        <v>2.0305063926373568</v>
      </c>
      <c r="F68" s="1">
        <v>12.937369165257101</v>
      </c>
      <c r="G68" s="1">
        <v>33.451032015968636</v>
      </c>
      <c r="H68" s="1">
        <v>5.7664426909077671</v>
      </c>
      <c r="I68" s="1">
        <v>50.8298829427561</v>
      </c>
      <c r="J68" s="1">
        <v>16.137877009585239</v>
      </c>
      <c r="K68" s="1">
        <v>0.71358919466093074</v>
      </c>
      <c r="L68" s="1">
        <v>1.5836442437801022</v>
      </c>
      <c r="M68" s="1">
        <v>5.7461859067829764</v>
      </c>
      <c r="N68" s="1">
        <v>20.578651522589269</v>
      </c>
      <c r="O68" s="1">
        <v>5.2971855502499894</v>
      </c>
      <c r="P68" s="1">
        <v>130.13091976919358</v>
      </c>
    </row>
    <row r="69" spans="1:21" x14ac:dyDescent="0.15">
      <c r="A69" s="2" t="s">
        <v>4</v>
      </c>
      <c r="B69" s="2" t="s">
        <v>22</v>
      </c>
      <c r="C69" s="1">
        <v>0.50501362693463336</v>
      </c>
      <c r="D69" s="1">
        <v>1.2481599783199728</v>
      </c>
      <c r="E69" s="1">
        <v>2.7507214236127804</v>
      </c>
      <c r="F69" s="1">
        <v>16.915078323576694</v>
      </c>
      <c r="G69" s="1">
        <v>39.678331051210598</v>
      </c>
      <c r="H69" s="1">
        <v>7.2904384722985576</v>
      </c>
      <c r="I69" s="1">
        <v>61.653397548882012</v>
      </c>
      <c r="J69" s="1">
        <v>20.355744649293566</v>
      </c>
      <c r="K69" s="1">
        <v>0.86511908649030078</v>
      </c>
      <c r="L69" s="1">
        <v>2.0282582289238098</v>
      </c>
      <c r="M69" s="1">
        <v>6.8988289300571077</v>
      </c>
      <c r="N69" s="1">
        <v>24.981328417513044</v>
      </c>
      <c r="O69" s="1">
        <v>5.8561225446363494</v>
      </c>
      <c r="P69" s="1">
        <v>166.67187313527634</v>
      </c>
    </row>
    <row r="70" spans="1:21" x14ac:dyDescent="0.15">
      <c r="A70" s="2" t="s">
        <v>5</v>
      </c>
      <c r="B70" s="2" t="s">
        <v>22</v>
      </c>
      <c r="C70" s="1">
        <v>0.62513930464475687</v>
      </c>
      <c r="D70" s="1">
        <v>1.3706540250739381</v>
      </c>
      <c r="E70" s="1">
        <v>3.2372323699551036</v>
      </c>
      <c r="F70" s="1">
        <v>19.971231053026727</v>
      </c>
      <c r="G70" s="1">
        <v>44.632944041889424</v>
      </c>
      <c r="H70" s="1">
        <v>8.4549983755657827</v>
      </c>
      <c r="I70" s="1">
        <v>69.823004965365783</v>
      </c>
      <c r="J70" s="1">
        <v>23.781639161768005</v>
      </c>
      <c r="K70" s="1">
        <v>0.97954261439873991</v>
      </c>
      <c r="L70" s="1">
        <v>2.4056211479345739</v>
      </c>
      <c r="M70" s="1">
        <v>7.7739946285196684</v>
      </c>
      <c r="N70" s="1">
        <v>28.626316203538355</v>
      </c>
      <c r="O70" s="1">
        <v>5.318111756675405</v>
      </c>
      <c r="P70" s="1">
        <v>197.26380987441198</v>
      </c>
    </row>
    <row r="71" spans="1:21" x14ac:dyDescent="0.15">
      <c r="A71" s="2" t="s">
        <v>6</v>
      </c>
      <c r="B71" s="2" t="s">
        <v>22</v>
      </c>
      <c r="C71" s="1">
        <v>0.73826379038514744</v>
      </c>
      <c r="D71" s="1">
        <v>1.4625496652016672</v>
      </c>
      <c r="E71" s="1">
        <v>3.5508801946175734</v>
      </c>
      <c r="F71" s="1">
        <v>22.302892318946785</v>
      </c>
      <c r="G71" s="1">
        <v>48.69892888533829</v>
      </c>
      <c r="H71" s="1">
        <v>9.3644310258930101</v>
      </c>
      <c r="I71" s="1">
        <v>75.902507793676932</v>
      </c>
      <c r="J71" s="1">
        <v>26.642463908767699</v>
      </c>
      <c r="K71" s="1">
        <v>1.0634442633628183</v>
      </c>
      <c r="L71" s="1">
        <v>2.7318084095320163</v>
      </c>
      <c r="M71" s="1">
        <v>8.4101348402560756</v>
      </c>
      <c r="N71" s="1">
        <v>31.744030409188344</v>
      </c>
      <c r="O71" s="1">
        <v>4.6663599981632276</v>
      </c>
      <c r="P71" s="1">
        <v>223.15390012800563</v>
      </c>
    </row>
    <row r="72" spans="1:21" x14ac:dyDescent="0.15">
      <c r="A72" s="2" t="s">
        <v>2</v>
      </c>
      <c r="B72" s="2" t="s">
        <v>20</v>
      </c>
      <c r="C72" s="1">
        <v>44.890293516898801</v>
      </c>
      <c r="D72" s="1">
        <v>20.542687205579256</v>
      </c>
      <c r="E72" s="1">
        <v>37.436569858982686</v>
      </c>
      <c r="F72" s="1">
        <v>84.051831263567962</v>
      </c>
      <c r="G72" s="1">
        <v>209.77887100298946</v>
      </c>
      <c r="H72" s="1">
        <v>166.84617941803316</v>
      </c>
      <c r="I72" s="1">
        <v>1002.8127300428725</v>
      </c>
      <c r="J72" s="1">
        <v>4.233078311276671</v>
      </c>
      <c r="K72" s="1">
        <v>1.6483419798768084</v>
      </c>
      <c r="L72" s="1">
        <v>120.72101153721285</v>
      </c>
      <c r="M72" s="1">
        <v>823.30265615981227</v>
      </c>
      <c r="N72" s="1">
        <v>249.35403149244036</v>
      </c>
      <c r="O72" s="1">
        <v>112.73578248106435</v>
      </c>
      <c r="P72" s="1">
        <v>125.78543224502644</v>
      </c>
    </row>
    <row r="73" spans="1:21" x14ac:dyDescent="0.15">
      <c r="A73" s="2" t="s">
        <v>3</v>
      </c>
      <c r="B73" s="2" t="s">
        <v>20</v>
      </c>
      <c r="C73" s="1">
        <v>65.973009000633041</v>
      </c>
      <c r="D73" s="1">
        <v>27.129376788623418</v>
      </c>
      <c r="E73" s="1">
        <v>60.620167789363087</v>
      </c>
      <c r="F73" s="1">
        <v>130.00362479827484</v>
      </c>
      <c r="G73" s="1">
        <v>272.20451153166101</v>
      </c>
      <c r="H73" s="1">
        <v>226.35477425515455</v>
      </c>
      <c r="I73" s="1">
        <v>1341.4273369166256</v>
      </c>
      <c r="J73" s="1">
        <v>5.7043769724364655</v>
      </c>
      <c r="K73" s="1">
        <v>2.2209984384236519</v>
      </c>
      <c r="L73" s="1">
        <v>168.97459435716704</v>
      </c>
      <c r="M73" s="1">
        <v>1092.0445174292743</v>
      </c>
      <c r="N73" s="1">
        <v>332.32770951806185</v>
      </c>
      <c r="O73" s="1">
        <v>133.32636020335582</v>
      </c>
      <c r="P73" s="1">
        <v>174.64143591007655</v>
      </c>
    </row>
    <row r="74" spans="1:21" x14ac:dyDescent="0.15">
      <c r="A74" s="2" t="s">
        <v>4</v>
      </c>
      <c r="B74" s="2" t="s">
        <v>20</v>
      </c>
      <c r="C74" s="1">
        <v>92.367601657291445</v>
      </c>
      <c r="D74" s="1">
        <v>33.207398580236472</v>
      </c>
      <c r="E74" s="1">
        <v>84.626632572151195</v>
      </c>
      <c r="F74" s="1">
        <v>175.15848429331234</v>
      </c>
      <c r="G74" s="1">
        <v>332.72609917905146</v>
      </c>
      <c r="H74" s="1">
        <v>286.17739619960594</v>
      </c>
      <c r="I74" s="1">
        <v>1676.6898361039352</v>
      </c>
      <c r="J74" s="1">
        <v>7.1952984252673602</v>
      </c>
      <c r="K74" s="1">
        <v>2.7747480629755281</v>
      </c>
      <c r="L74" s="1">
        <v>223.01532454016825</v>
      </c>
      <c r="M74" s="1">
        <v>1351.0882609036355</v>
      </c>
      <c r="N74" s="1">
        <v>415.7314180291159</v>
      </c>
      <c r="O74" s="1">
        <v>154.18868583034327</v>
      </c>
      <c r="P74" s="1">
        <v>226.38527905903706</v>
      </c>
    </row>
    <row r="75" spans="1:21" x14ac:dyDescent="0.15">
      <c r="A75" s="2" t="s">
        <v>5</v>
      </c>
      <c r="B75" s="2" t="s">
        <v>20</v>
      </c>
      <c r="C75" s="1">
        <v>116.52558574085077</v>
      </c>
      <c r="D75" s="1">
        <v>36.466362739414372</v>
      </c>
      <c r="E75" s="1">
        <v>101.49911163412925</v>
      </c>
      <c r="F75" s="1">
        <v>210.76084098050268</v>
      </c>
      <c r="G75" s="1">
        <v>381.43182517038719</v>
      </c>
      <c r="H75" s="1">
        <v>331.89079493437436</v>
      </c>
      <c r="I75" s="1">
        <v>1935.1835993512275</v>
      </c>
      <c r="J75" s="1">
        <v>8.4062751699375635</v>
      </c>
      <c r="K75" s="1">
        <v>3.2018347698355973</v>
      </c>
      <c r="L75" s="1">
        <v>269.56693029228654</v>
      </c>
      <c r="M75" s="1">
        <v>1551.6026131451993</v>
      </c>
      <c r="N75" s="1">
        <v>485.50164024816831</v>
      </c>
      <c r="O75" s="1">
        <v>144.05942950106393</v>
      </c>
      <c r="P75" s="1">
        <v>269.97556045914763</v>
      </c>
    </row>
    <row r="76" spans="1:21" x14ac:dyDescent="0.15">
      <c r="A76" s="2" t="s">
        <v>6</v>
      </c>
      <c r="B76" s="2" t="s">
        <v>20</v>
      </c>
      <c r="C76" s="1">
        <v>139.48440678124595</v>
      </c>
      <c r="D76" s="1">
        <v>38.911253781037857</v>
      </c>
      <c r="E76" s="1">
        <v>112.84803247063891</v>
      </c>
      <c r="F76" s="1">
        <v>238.57002512625633</v>
      </c>
      <c r="G76" s="1">
        <v>421.84256932126146</v>
      </c>
      <c r="H76" s="1">
        <v>367.58948012024587</v>
      </c>
      <c r="I76" s="1">
        <v>2132.3051973607207</v>
      </c>
      <c r="J76" s="1">
        <v>9.4175124472614904</v>
      </c>
      <c r="K76" s="1">
        <v>3.5233835138775267</v>
      </c>
      <c r="L76" s="1">
        <v>310.28388562773432</v>
      </c>
      <c r="M76" s="1">
        <v>1701.4093989701996</v>
      </c>
      <c r="N76" s="1">
        <v>545.70370997830923</v>
      </c>
      <c r="O76" s="1">
        <v>128.99321754508378</v>
      </c>
      <c r="P76" s="1">
        <v>307.06431937320758</v>
      </c>
    </row>
    <row r="77" spans="1:21" x14ac:dyDescent="0.15">
      <c r="S77" t="s">
        <v>69</v>
      </c>
      <c r="T77" t="s">
        <v>31</v>
      </c>
      <c r="U77" t="s">
        <v>71</v>
      </c>
    </row>
    <row r="78" spans="1:21" x14ac:dyDescent="0.15">
      <c r="A78" s="1" t="s">
        <v>96</v>
      </c>
      <c r="C78" s="2" t="s">
        <v>15</v>
      </c>
      <c r="D78" s="2" t="s">
        <v>16</v>
      </c>
      <c r="E78" s="2" t="s">
        <v>17</v>
      </c>
      <c r="F78" s="2" t="s">
        <v>18</v>
      </c>
      <c r="G78" s="2" t="s">
        <v>19</v>
      </c>
      <c r="H78" s="2" t="s">
        <v>20</v>
      </c>
      <c r="I78" s="2" t="s">
        <v>21</v>
      </c>
      <c r="J78" s="2" t="s">
        <v>22</v>
      </c>
      <c r="K78" s="2" t="s">
        <v>23</v>
      </c>
      <c r="L78" s="2" t="s">
        <v>24</v>
      </c>
      <c r="M78" s="2" t="s">
        <v>25</v>
      </c>
      <c r="N78" s="2" t="s">
        <v>26</v>
      </c>
      <c r="O78" s="2" t="s">
        <v>44</v>
      </c>
      <c r="P78" s="2" t="s">
        <v>27</v>
      </c>
      <c r="R78" s="1" t="s">
        <v>83</v>
      </c>
      <c r="S78" s="1">
        <v>178085.22621554541</v>
      </c>
      <c r="T78" s="1">
        <v>12405.309000000001</v>
      </c>
      <c r="U78" s="1">
        <v>61314.989238999995</v>
      </c>
    </row>
    <row r="79" spans="1:21" x14ac:dyDescent="0.15">
      <c r="A79" s="2" t="s">
        <v>6</v>
      </c>
      <c r="B79" s="2" t="s">
        <v>16</v>
      </c>
      <c r="C79" s="1">
        <f>C66-C49</f>
        <v>9.9020614272268048E-2</v>
      </c>
      <c r="D79" s="1">
        <f t="shared" ref="D79:P79" si="12">D66-D49</f>
        <v>-42.636479514897587</v>
      </c>
      <c r="E79" s="1">
        <f t="shared" si="12"/>
        <v>-0.10377497549094983</v>
      </c>
      <c r="F79" s="1">
        <f t="shared" si="12"/>
        <v>9.4820794117215002E-2</v>
      </c>
      <c r="G79" s="1">
        <f t="shared" si="12"/>
        <v>2.362108248459009</v>
      </c>
      <c r="H79" s="1">
        <f t="shared" si="12"/>
        <v>-3.9797582520118908</v>
      </c>
      <c r="I79" s="1">
        <f t="shared" si="12"/>
        <v>6.8305142556741885</v>
      </c>
      <c r="J79" s="1">
        <f t="shared" si="12"/>
        <v>-0.1436625256230748</v>
      </c>
      <c r="K79" s="1">
        <f t="shared" si="12"/>
        <v>1.8191589007371389E-3</v>
      </c>
      <c r="L79" s="1">
        <f t="shared" si="12"/>
        <v>0.13525968426419865</v>
      </c>
      <c r="M79" s="1">
        <f t="shared" si="12"/>
        <v>0.18942205872004081</v>
      </c>
      <c r="N79" s="1">
        <f t="shared" si="12"/>
        <v>0.66439634628315503</v>
      </c>
      <c r="O79" s="1">
        <f t="shared" si="12"/>
        <v>-192.22915970438441</v>
      </c>
      <c r="P79" s="1">
        <f t="shared" si="12"/>
        <v>-2.4374397906825607E-3</v>
      </c>
      <c r="Q79" s="1"/>
      <c r="R79" s="1" t="s">
        <v>93</v>
      </c>
      <c r="S79" s="1">
        <v>1554.3410078844583</v>
      </c>
      <c r="T79" s="1">
        <v>2812.5175251574692</v>
      </c>
      <c r="U79" s="1">
        <v>198.00789558659744</v>
      </c>
    </row>
    <row r="80" spans="1:21" x14ac:dyDescent="0.15">
      <c r="A80" s="2" t="s">
        <v>6</v>
      </c>
      <c r="B80" s="2" t="s">
        <v>22</v>
      </c>
      <c r="C80" s="1">
        <f>C71-C54</f>
        <v>-2.1201399987872405E-3</v>
      </c>
      <c r="D80" s="1">
        <f t="shared" ref="D80:P80" si="13">D71-D54</f>
        <v>-9.8768908742558947E-2</v>
      </c>
      <c r="E80" s="1">
        <f t="shared" si="13"/>
        <v>-4.9378679813672832E-2</v>
      </c>
      <c r="F80" s="1">
        <f t="shared" si="13"/>
        <v>-8.9612986258448046E-2</v>
      </c>
      <c r="G80" s="1">
        <f t="shared" si="13"/>
        <v>3.0544549102643259E-2</v>
      </c>
      <c r="H80" s="1">
        <f t="shared" si="13"/>
        <v>-9.61646645249985E-2</v>
      </c>
      <c r="I80" s="1">
        <f t="shared" si="13"/>
        <v>-0.37718827489774753</v>
      </c>
      <c r="J80" s="1">
        <f t="shared" si="13"/>
        <v>-0.17099672272053468</v>
      </c>
      <c r="K80" s="1">
        <f t="shared" si="13"/>
        <v>-6.3121644889543305E-3</v>
      </c>
      <c r="L80" s="1">
        <f t="shared" si="13"/>
        <v>-7.9502708144767453E-3</v>
      </c>
      <c r="M80" s="1">
        <f t="shared" si="13"/>
        <v>-3.3601481934452337E-2</v>
      </c>
      <c r="N80" s="1">
        <f t="shared" si="13"/>
        <v>1.0287381932553075E-2</v>
      </c>
      <c r="O80" s="1">
        <f t="shared" si="13"/>
        <v>-1.2283239634124241</v>
      </c>
      <c r="P80" s="1">
        <f t="shared" si="13"/>
        <v>-0.89952963606720004</v>
      </c>
      <c r="R80" t="s">
        <v>95</v>
      </c>
      <c r="S80">
        <f>S78/S79</f>
        <v>114.57281594720902</v>
      </c>
      <c r="T80">
        <f>T78/T79</f>
        <v>4.4107490492189712</v>
      </c>
      <c r="U80">
        <f>U78/U79</f>
        <v>309.65931463164452</v>
      </c>
    </row>
    <row r="81" spans="1:21" x14ac:dyDescent="0.15">
      <c r="A81" s="2" t="s">
        <v>6</v>
      </c>
      <c r="B81" s="2" t="s">
        <v>20</v>
      </c>
      <c r="C81" s="1">
        <f>C76-C59</f>
        <v>-0.46592241061918571</v>
      </c>
      <c r="D81" s="1">
        <f t="shared" ref="D81:P81" si="14">D76-D59</f>
        <v>-2.6277549167726519</v>
      </c>
      <c r="E81" s="1">
        <f t="shared" si="14"/>
        <v>-1.6227232739298216</v>
      </c>
      <c r="F81" s="1">
        <f t="shared" si="14"/>
        <v>-1.0704782455025565</v>
      </c>
      <c r="G81" s="1">
        <f t="shared" si="14"/>
        <v>6.7629620161824278E-2</v>
      </c>
      <c r="H81" s="1">
        <f t="shared" si="14"/>
        <v>-3.7748282774404629</v>
      </c>
      <c r="I81" s="1">
        <f t="shared" si="14"/>
        <v>-11.597363389608745</v>
      </c>
      <c r="J81" s="1">
        <f t="shared" si="14"/>
        <v>-6.0443499902111952E-2</v>
      </c>
      <c r="K81" s="1">
        <f t="shared" si="14"/>
        <v>-2.256918823471521E-2</v>
      </c>
      <c r="L81" s="1">
        <f t="shared" si="14"/>
        <v>-1.0483885287800945</v>
      </c>
      <c r="M81" s="1">
        <f t="shared" si="14"/>
        <v>-7.5957854976231829</v>
      </c>
      <c r="N81" s="1">
        <f t="shared" si="14"/>
        <v>-7.8014357629058395E-2</v>
      </c>
      <c r="O81" s="1">
        <f t="shared" si="14"/>
        <v>-34.069033705517285</v>
      </c>
      <c r="P81" s="1">
        <f t="shared" si="14"/>
        <v>-1.2953767504232587</v>
      </c>
      <c r="S81" t="s">
        <v>82</v>
      </c>
      <c r="T81" t="s">
        <v>98</v>
      </c>
      <c r="U81" t="s">
        <v>94</v>
      </c>
    </row>
    <row r="82" spans="1:21" x14ac:dyDescent="0.15">
      <c r="A82" s="1" t="s">
        <v>105</v>
      </c>
      <c r="C82" s="2" t="s">
        <v>15</v>
      </c>
      <c r="D82" s="2" t="s">
        <v>16</v>
      </c>
      <c r="E82" s="2" t="s">
        <v>17</v>
      </c>
      <c r="F82" s="2" t="s">
        <v>18</v>
      </c>
      <c r="G82" s="2" t="s">
        <v>19</v>
      </c>
      <c r="H82" s="2" t="s">
        <v>20</v>
      </c>
      <c r="I82" s="2" t="s">
        <v>21</v>
      </c>
      <c r="J82" s="2" t="s">
        <v>22</v>
      </c>
      <c r="K82" s="2" t="s">
        <v>23</v>
      </c>
      <c r="L82" s="2" t="s">
        <v>24</v>
      </c>
      <c r="M82" s="2" t="s">
        <v>25</v>
      </c>
      <c r="N82" s="2" t="s">
        <v>26</v>
      </c>
      <c r="O82" s="2" t="s">
        <v>44</v>
      </c>
      <c r="P82" s="2" t="s">
        <v>27</v>
      </c>
      <c r="R82" t="s">
        <v>68</v>
      </c>
      <c r="S82">
        <v>178085.22621554541</v>
      </c>
      <c r="T82">
        <v>1554.3410078844583</v>
      </c>
      <c r="U82">
        <v>114.57281594720902</v>
      </c>
    </row>
    <row r="83" spans="1:21" x14ac:dyDescent="0.15">
      <c r="A83" s="2" t="s">
        <v>6</v>
      </c>
      <c r="B83" s="2" t="s">
        <v>16</v>
      </c>
      <c r="C83" s="1">
        <f>C79*$U82/100</f>
        <v>0.11345070613996146</v>
      </c>
      <c r="D83" s="1">
        <f t="shared" ref="D83:P83" si="15">D79*$U82/100</f>
        <v>-48.84981520097309</v>
      </c>
      <c r="E83" s="1">
        <f t="shared" si="15"/>
        <v>-0.11889791166850722</v>
      </c>
      <c r="F83" s="1">
        <f t="shared" si="15"/>
        <v>0.10863885392359875</v>
      </c>
      <c r="G83" s="1">
        <f t="shared" si="15"/>
        <v>2.7063339359807834</v>
      </c>
      <c r="H83" s="1">
        <f t="shared" si="15"/>
        <v>-4.5597210972214466</v>
      </c>
      <c r="I83" s="1">
        <f t="shared" si="15"/>
        <v>7.8259125264014617</v>
      </c>
      <c r="J83" s="1">
        <f t="shared" si="15"/>
        <v>-0.16459820106723749</v>
      </c>
      <c r="K83" s="1">
        <f t="shared" si="15"/>
        <v>2.084261579128833E-3</v>
      </c>
      <c r="L83" s="1">
        <f t="shared" si="15"/>
        <v>0.15497082910279636</v>
      </c>
      <c r="M83" s="1">
        <f t="shared" si="15"/>
        <v>0.21702618670072657</v>
      </c>
      <c r="N83" s="1">
        <f>N79*$U82/100</f>
        <v>0.76121760298698082</v>
      </c>
      <c r="O83" s="1">
        <f t="shared" si="15"/>
        <v>-220.24236134497085</v>
      </c>
      <c r="P83" s="1">
        <f t="shared" si="15"/>
        <v>-2.7926434052027672E-3</v>
      </c>
      <c r="Q83" s="1">
        <f>-SUM(C83,F83,G83,I83,K83,L83,M83,N83,P83,O83)</f>
        <v>208.35551908556062</v>
      </c>
      <c r="R83" t="s">
        <v>70</v>
      </c>
      <c r="S83">
        <v>12405.309000000001</v>
      </c>
      <c r="T83">
        <v>2812.5175251574692</v>
      </c>
      <c r="U83">
        <v>4.4107490492189712</v>
      </c>
    </row>
    <row r="84" spans="1:21" x14ac:dyDescent="0.15">
      <c r="B84" s="1" t="s">
        <v>103</v>
      </c>
      <c r="D84">
        <f>-D83</f>
        <v>48.84981520097309</v>
      </c>
      <c r="E84">
        <f>-E83</f>
        <v>0.11889791166850722</v>
      </c>
      <c r="H84">
        <f>-H83</f>
        <v>4.5597210972214466</v>
      </c>
      <c r="J84">
        <f>-J83</f>
        <v>0.16459820106723749</v>
      </c>
      <c r="O84">
        <f>-O83</f>
        <v>220.24236134497085</v>
      </c>
      <c r="Q84">
        <f>SUM(C84:P84)</f>
        <v>273.93539375590115</v>
      </c>
    </row>
    <row r="85" spans="1:21" x14ac:dyDescent="0.15">
      <c r="A85" s="2" t="s">
        <v>6</v>
      </c>
      <c r="B85" s="2" t="s">
        <v>22</v>
      </c>
      <c r="C85" s="1">
        <f>C80*$U85/100</f>
        <v>-6.5652109894759249E-3</v>
      </c>
      <c r="D85" s="1">
        <f t="shared" ref="D85:P85" si="16">D80*$U85/100</f>
        <v>-0.30584712588136242</v>
      </c>
      <c r="E85" s="1">
        <f t="shared" si="16"/>
        <v>-0.1529056814851735</v>
      </c>
      <c r="F85" s="1">
        <f t="shared" si="16"/>
        <v>-0.27749495906886001</v>
      </c>
      <c r="G85" s="1">
        <f t="shared" si="16"/>
        <v>9.4584041408571254E-2</v>
      </c>
      <c r="H85" s="1">
        <f t="shared" si="16"/>
        <v>-0.29778284108593056</v>
      </c>
      <c r="I85" s="1">
        <f t="shared" si="16"/>
        <v>-1.1679986269192881</v>
      </c>
      <c r="J85" s="1">
        <f t="shared" si="16"/>
        <v>-0.52950727961898125</v>
      </c>
      <c r="K85" s="1">
        <f t="shared" si="16"/>
        <v>-1.9546205294918028E-2</v>
      </c>
      <c r="L85" s="1">
        <f t="shared" si="16"/>
        <v>-2.4618754115468353E-2</v>
      </c>
      <c r="M85" s="1">
        <f t="shared" si="16"/>
        <v>-0.10405011866430096</v>
      </c>
      <c r="N85" s="1">
        <f t="shared" si="16"/>
        <v>3.1855836385883476E-2</v>
      </c>
      <c r="O85" s="1">
        <f t="shared" si="16"/>
        <v>-3.8036195665591648</v>
      </c>
      <c r="P85" s="1">
        <f t="shared" si="16"/>
        <v>-2.7854773059542182</v>
      </c>
      <c r="Q85" s="1">
        <f>-SUM(C85:P85)</f>
        <v>9.3489737978426888</v>
      </c>
      <c r="R85" t="s">
        <v>22</v>
      </c>
      <c r="S85">
        <v>61314.989238999995</v>
      </c>
      <c r="T85">
        <v>198.00789558659744</v>
      </c>
      <c r="U85">
        <v>309.65931463164452</v>
      </c>
    </row>
    <row r="86" spans="1:21" x14ac:dyDescent="0.15">
      <c r="B86" s="1" t="s">
        <v>103</v>
      </c>
      <c r="D86">
        <f>-D85</f>
        <v>0.30584712588136242</v>
      </c>
      <c r="E86">
        <f>-E85</f>
        <v>0.1529056814851735</v>
      </c>
      <c r="F86">
        <f>-F85</f>
        <v>0.27749495906886001</v>
      </c>
      <c r="H86">
        <f>-H85</f>
        <v>0.29778284108593056</v>
      </c>
      <c r="J86">
        <f>-J85</f>
        <v>0.52950727961898125</v>
      </c>
      <c r="K86">
        <f>-K85</f>
        <v>1.9546205294918028E-2</v>
      </c>
      <c r="M86">
        <f>-M85</f>
        <v>0.10405011866430096</v>
      </c>
      <c r="O86">
        <f>-O85</f>
        <v>3.8036195665591648</v>
      </c>
      <c r="P86">
        <f>-P85</f>
        <v>2.7854773059542182</v>
      </c>
      <c r="Q86">
        <f>SUM(C86:P86)</f>
        <v>8.2762310836129096</v>
      </c>
    </row>
    <row r="87" spans="1:21" x14ac:dyDescent="0.15">
      <c r="A87" s="2" t="s">
        <v>6</v>
      </c>
      <c r="B87" s="2" t="s">
        <v>20</v>
      </c>
      <c r="C87" s="1">
        <f>C81*$U83/100</f>
        <v>-2.0550668296483842E-2</v>
      </c>
      <c r="D87" s="1">
        <f t="shared" ref="D87:P87" si="17">D81*$U83/100</f>
        <v>-0.11590367500735452</v>
      </c>
      <c r="E87" s="1">
        <f t="shared" si="17"/>
        <v>-7.1574251376314568E-2</v>
      </c>
      <c r="F87" s="1">
        <f t="shared" si="17"/>
        <v>-4.7216109035599939E-2</v>
      </c>
      <c r="G87" s="1">
        <f t="shared" si="17"/>
        <v>2.9829728282780659E-3</v>
      </c>
      <c r="H87" s="1">
        <f t="shared" si="17"/>
        <v>-0.16649820235685409</v>
      </c>
      <c r="I87" s="1">
        <f t="shared" si="17"/>
        <v>-0.5115305954416367</v>
      </c>
      <c r="J87" s="1">
        <f t="shared" si="17"/>
        <v>-2.6660110972470731E-3</v>
      </c>
      <c r="K87" s="1">
        <f t="shared" si="17"/>
        <v>-9.9547025547914092E-4</v>
      </c>
      <c r="L87" s="1">
        <f t="shared" si="17"/>
        <v>-4.6241787065288781E-2</v>
      </c>
      <c r="M87" s="1">
        <f t="shared" si="17"/>
        <v>-0.33503103661712702</v>
      </c>
      <c r="N87" s="1">
        <f t="shared" si="17"/>
        <v>-3.4410175373779813E-3</v>
      </c>
      <c r="O87" s="1">
        <f t="shared" si="17"/>
        <v>-1.5026995802441945</v>
      </c>
      <c r="P87" s="1">
        <f t="shared" si="17"/>
        <v>-5.7135817703097488E-2</v>
      </c>
      <c r="Q87" s="1">
        <f>-SUM(C87:P87)</f>
        <v>2.8785012492057773</v>
      </c>
    </row>
    <row r="88" spans="1:21" x14ac:dyDescent="0.15">
      <c r="B88" s="1" t="s">
        <v>103</v>
      </c>
      <c r="D88">
        <f>-D87</f>
        <v>0.11590367500735452</v>
      </c>
      <c r="E88">
        <f>-E87</f>
        <v>7.1574251376314568E-2</v>
      </c>
      <c r="F88">
        <f>-F87</f>
        <v>4.7216109035599939E-2</v>
      </c>
      <c r="H88">
        <f>-H87</f>
        <v>0.16649820235685409</v>
      </c>
      <c r="I88">
        <f>-I87</f>
        <v>0.5115305954416367</v>
      </c>
      <c r="J88">
        <f>-J87</f>
        <v>2.6660110972470731E-3</v>
      </c>
      <c r="K88">
        <f>-K87</f>
        <v>9.9547025547914092E-4</v>
      </c>
      <c r="M88">
        <f>-M87</f>
        <v>0.33503103661712702</v>
      </c>
      <c r="O88">
        <f>-O87</f>
        <v>1.5026995802441945</v>
      </c>
      <c r="P88">
        <f>-P87</f>
        <v>5.7135817703097488E-2</v>
      </c>
      <c r="Q88">
        <f>SUM(C88:P88)</f>
        <v>2.811250749134905</v>
      </c>
    </row>
    <row r="89" spans="1:21" x14ac:dyDescent="0.15">
      <c r="B89" s="1" t="s">
        <v>127</v>
      </c>
      <c r="C89">
        <f>C83+C85+C87</f>
        <v>8.6334826854001692E-2</v>
      </c>
      <c r="D89">
        <f t="shared" ref="D89:P89" si="18">D83+D85+D87</f>
        <v>-49.271566001861807</v>
      </c>
      <c r="E89">
        <f t="shared" si="18"/>
        <v>-0.34337784452999531</v>
      </c>
      <c r="F89">
        <f t="shared" si="18"/>
        <v>-0.21607221418086123</v>
      </c>
      <c r="G89">
        <f t="shared" si="18"/>
        <v>2.8039009502176331</v>
      </c>
      <c r="H89">
        <f t="shared" si="18"/>
        <v>-5.0240021406642308</v>
      </c>
      <c r="I89">
        <f t="shared" si="18"/>
        <v>6.1463833040405369</v>
      </c>
      <c r="J89">
        <f t="shared" si="18"/>
        <v>-0.69677149178346587</v>
      </c>
      <c r="K89">
        <f t="shared" si="18"/>
        <v>-1.8457413971268335E-2</v>
      </c>
      <c r="L89">
        <f t="shared" si="18"/>
        <v>8.4110287922039229E-2</v>
      </c>
      <c r="M89">
        <f t="shared" si="18"/>
        <v>-0.2220549685807014</v>
      </c>
      <c r="N89">
        <f t="shared" si="18"/>
        <v>0.78963242183548632</v>
      </c>
      <c r="O89">
        <f t="shared" si="18"/>
        <v>-225.54868049177421</v>
      </c>
      <c r="P89">
        <f t="shared" si="18"/>
        <v>-2.8454057670625184</v>
      </c>
      <c r="Q89">
        <f>O90-N89-L89-I89-G89-C89</f>
        <v>215.63831870090451</v>
      </c>
    </row>
    <row r="90" spans="1:21" x14ac:dyDescent="0.15">
      <c r="B90" s="1" t="s">
        <v>103</v>
      </c>
      <c r="D90">
        <f t="shared" ref="D90:F90" si="19">-D89</f>
        <v>49.271566001861807</v>
      </c>
      <c r="E90">
        <f t="shared" si="19"/>
        <v>0.34337784452999531</v>
      </c>
      <c r="F90">
        <f t="shared" si="19"/>
        <v>0.21607221418086123</v>
      </c>
      <c r="H90">
        <f>-H89</f>
        <v>5.0240021406642308</v>
      </c>
      <c r="J90">
        <f>-J89</f>
        <v>0.69677149178346587</v>
      </c>
      <c r="K90">
        <f>-K89</f>
        <v>1.8457413971268335E-2</v>
      </c>
      <c r="M90">
        <f>-M89</f>
        <v>0.2220549685807014</v>
      </c>
      <c r="O90">
        <f>-O89</f>
        <v>225.54868049177421</v>
      </c>
      <c r="P90">
        <f>-P89</f>
        <v>2.8454057670625184</v>
      </c>
    </row>
    <row r="91" spans="1:21" x14ac:dyDescent="0.15">
      <c r="A91" s="1" t="s">
        <v>97</v>
      </c>
      <c r="C91" t="s">
        <v>44</v>
      </c>
      <c r="D91" t="s">
        <v>99</v>
      </c>
      <c r="F91" t="s">
        <v>104</v>
      </c>
      <c r="G91" t="s">
        <v>106</v>
      </c>
    </row>
    <row r="92" spans="1:21" x14ac:dyDescent="0.15">
      <c r="A92" s="2" t="s">
        <v>6</v>
      </c>
      <c r="B92" s="2" t="s">
        <v>16</v>
      </c>
      <c r="C92">
        <v>-10318.110690702451</v>
      </c>
      <c r="D92">
        <f>SUM(C83,E83,F83,G83,I83,K83,L83,M83,N83,P83)</f>
        <v>11.767944347741727</v>
      </c>
      <c r="E92" t="s">
        <v>107</v>
      </c>
      <c r="F92">
        <f>SUM(C83,F83,G83,I83,K83,L83,M83,N83,P83)</f>
        <v>11.886842259410235</v>
      </c>
      <c r="G92">
        <f>Q84</f>
        <v>273.93539375590115</v>
      </c>
    </row>
    <row r="93" spans="1:21" x14ac:dyDescent="0.15">
      <c r="A93" s="2" t="s">
        <v>6</v>
      </c>
      <c r="B93" s="2" t="s">
        <v>22</v>
      </c>
      <c r="C93">
        <v>-176.8264776851091</v>
      </c>
      <c r="D93">
        <f>SUM(C85,E85,F85,G85,I85,K85,L85,M85,N85,P85)</f>
        <v>-4.4122169846972481</v>
      </c>
      <c r="E93" t="s">
        <v>71</v>
      </c>
      <c r="F93">
        <f>SUM(C85,G85,I85,L85,N85)</f>
        <v>-1.0727427142297776</v>
      </c>
      <c r="G93">
        <f>Q86</f>
        <v>8.2762310836129096</v>
      </c>
    </row>
    <row r="94" spans="1:21" x14ac:dyDescent="0.15">
      <c r="A94" s="2" t="s">
        <v>6</v>
      </c>
      <c r="B94" s="2" t="s">
        <v>20</v>
      </c>
      <c r="C94">
        <v>-71.486921010515061</v>
      </c>
      <c r="D94">
        <f>SUM(C87,E87,F87,G87,I87,K87,L87,M87,N87,P87)</f>
        <v>-1.0907337805001274</v>
      </c>
      <c r="E94" t="s">
        <v>108</v>
      </c>
      <c r="F94">
        <f>SUM(C87,G87,L87,N87)</f>
        <v>-6.7250500070872535E-2</v>
      </c>
      <c r="G94">
        <f>Q88</f>
        <v>2.811250749134905</v>
      </c>
    </row>
    <row r="95" spans="1:21" x14ac:dyDescent="0.15">
      <c r="E95" t="s">
        <v>109</v>
      </c>
      <c r="F95">
        <f>SUM(F92:F94)</f>
        <v>10.746849045109585</v>
      </c>
      <c r="G95">
        <f>SUM(G92:G94)</f>
        <v>285.02287558864896</v>
      </c>
    </row>
  </sheetData>
  <sortState ref="A82:V97">
    <sortCondition ref="B83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7" workbookViewId="0">
      <selection activeCell="B73" sqref="B73:E77"/>
    </sheetView>
  </sheetViews>
  <sheetFormatPr defaultRowHeight="13.5" x14ac:dyDescent="0.15"/>
  <cols>
    <col min="3" max="3" width="12.75" bestFit="1" customWidth="1"/>
    <col min="7" max="7" width="12.75" bestFit="1" customWidth="1"/>
  </cols>
  <sheetData>
    <row r="1" spans="1:13" x14ac:dyDescent="0.15">
      <c r="A1" s="1"/>
      <c r="B1" s="2" t="s">
        <v>15</v>
      </c>
      <c r="C1" s="2" t="s">
        <v>17</v>
      </c>
      <c r="D1" s="2" t="s">
        <v>18</v>
      </c>
      <c r="E1" s="2" t="s">
        <v>19</v>
      </c>
      <c r="F1" s="2" t="s">
        <v>21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44</v>
      </c>
      <c r="L1" s="2" t="s">
        <v>27</v>
      </c>
    </row>
    <row r="2" spans="1:13" x14ac:dyDescent="0.15">
      <c r="A2" s="2" t="s">
        <v>2</v>
      </c>
      <c r="B2" s="1">
        <v>3.2847677431158497E-2</v>
      </c>
      <c r="C2" s="1">
        <v>4.3806399951485948E-2</v>
      </c>
      <c r="D2" s="1">
        <v>6.037664833151396E-2</v>
      </c>
      <c r="E2" s="1">
        <v>0.46460678312882936</v>
      </c>
      <c r="F2" s="1">
        <v>2.5089630454021039</v>
      </c>
      <c r="G2" s="1">
        <v>1.871735897412595E-3</v>
      </c>
      <c r="H2" s="1">
        <v>7.3988964970723839E-2</v>
      </c>
      <c r="I2" s="1">
        <v>0.38765163649954726</v>
      </c>
      <c r="J2" s="1">
        <v>0.21065657652886727</v>
      </c>
      <c r="K2" s="1">
        <v>2.2173642197891077</v>
      </c>
      <c r="L2" s="1">
        <v>0.18195400260175176</v>
      </c>
      <c r="M2">
        <f>SUM(B2:L2)</f>
        <v>6.1840876905325022</v>
      </c>
    </row>
    <row r="3" spans="1:13" x14ac:dyDescent="0.15">
      <c r="A3" s="2" t="s">
        <v>3</v>
      </c>
      <c r="B3" s="1">
        <v>4.8248558090468512E-2</v>
      </c>
      <c r="C3" s="1">
        <v>7.0839548386802065E-2</v>
      </c>
      <c r="D3" s="1">
        <v>9.2947213165375672E-2</v>
      </c>
      <c r="E3" s="1">
        <v>0.60147549150157431</v>
      </c>
      <c r="F3" s="1">
        <v>3.3526776876671365</v>
      </c>
      <c r="G3" s="1">
        <v>2.4982633646427905E-3</v>
      </c>
      <c r="H3" s="1">
        <v>0.10348977275116983</v>
      </c>
      <c r="I3" s="1">
        <v>0.51395916161039901</v>
      </c>
      <c r="J3" s="1">
        <v>0.28000335320964731</v>
      </c>
      <c r="K3" s="1">
        <v>2.6195521587935242</v>
      </c>
      <c r="L3" s="1">
        <v>0.25094096912994285</v>
      </c>
      <c r="M3">
        <f>SUM(B3:L3)</f>
        <v>7.9366321776706812</v>
      </c>
    </row>
    <row r="4" spans="1:13" x14ac:dyDescent="0.15">
      <c r="A4" s="2" t="s">
        <v>4</v>
      </c>
      <c r="B4" s="1">
        <v>6.7041251897571333E-2</v>
      </c>
      <c r="C4" s="1">
        <v>9.777555476668584E-2</v>
      </c>
      <c r="D4" s="1">
        <v>0.12410949667879825</v>
      </c>
      <c r="E4" s="1">
        <v>0.72463808555811438</v>
      </c>
      <c r="F4" s="1">
        <v>4.1309494762076433</v>
      </c>
      <c r="G4" s="1">
        <v>3.0767620749739067E-3</v>
      </c>
      <c r="H4" s="1">
        <v>0.13578900510827505</v>
      </c>
      <c r="I4" s="1">
        <v>0.634320653547367</v>
      </c>
      <c r="J4" s="1">
        <v>0.34691476068889815</v>
      </c>
      <c r="K4" s="1">
        <v>2.9549938142836942</v>
      </c>
      <c r="L4" s="1">
        <v>0.32287940139128735</v>
      </c>
      <c r="M4">
        <f>SUM(B4:L4)</f>
        <v>9.5424882622033085</v>
      </c>
    </row>
    <row r="5" spans="1:13" x14ac:dyDescent="0.15">
      <c r="A5" s="2" t="s">
        <v>5</v>
      </c>
      <c r="B5" s="1">
        <v>8.4570820274311675E-2</v>
      </c>
      <c r="C5" s="1">
        <v>0.11796923716095943</v>
      </c>
      <c r="D5" s="1">
        <v>0.14917570302818961</v>
      </c>
      <c r="E5" s="1">
        <v>0.82742829971725995</v>
      </c>
      <c r="F5" s="1">
        <v>4.7658062424637215</v>
      </c>
      <c r="G5" s="1">
        <v>3.5395010944014229E-3</v>
      </c>
      <c r="H5" s="1">
        <v>0.16412286600402828</v>
      </c>
      <c r="I5" s="1">
        <v>0.72974350032016633</v>
      </c>
      <c r="J5" s="1">
        <v>0.4038586243885367</v>
      </c>
      <c r="K5" s="1">
        <v>3.1308863028277436</v>
      </c>
      <c r="L5" s="1">
        <v>0.38423640597425768</v>
      </c>
      <c r="M5">
        <f>SUM(B5:L5)</f>
        <v>10.761337503253577</v>
      </c>
    </row>
    <row r="6" spans="1:13" x14ac:dyDescent="0.15">
      <c r="A6" s="2" t="s">
        <v>6</v>
      </c>
      <c r="B6" s="1">
        <v>0.10155794707236325</v>
      </c>
      <c r="C6" s="1">
        <v>0.1321498306025633</v>
      </c>
      <c r="D6" s="1">
        <v>0.16908783472218158</v>
      </c>
      <c r="E6" s="1">
        <v>0.91708983657504695</v>
      </c>
      <c r="F6" s="1">
        <v>5.2800393476112939</v>
      </c>
      <c r="G6" s="1">
        <v>3.8978563028211942E-3</v>
      </c>
      <c r="H6" s="1">
        <v>0.18948164819411759</v>
      </c>
      <c r="I6" s="1">
        <v>0.80209868398514939</v>
      </c>
      <c r="J6" s="1">
        <v>0.45444344342619103</v>
      </c>
      <c r="K6" s="1">
        <v>3.1252244317074949</v>
      </c>
      <c r="L6" s="1">
        <v>0.43696193493782559</v>
      </c>
      <c r="M6">
        <f>SUM(B6:L6)</f>
        <v>11.612032795137049</v>
      </c>
    </row>
    <row r="8" spans="1:13" x14ac:dyDescent="0.15">
      <c r="A8" s="1"/>
      <c r="B8" s="2" t="s">
        <v>15</v>
      </c>
      <c r="C8" s="2" t="s">
        <v>17</v>
      </c>
      <c r="D8" s="2" t="s">
        <v>18</v>
      </c>
      <c r="E8" s="2" t="s">
        <v>19</v>
      </c>
      <c r="F8" s="2" t="s">
        <v>21</v>
      </c>
      <c r="G8" s="2" t="s">
        <v>23</v>
      </c>
      <c r="H8" s="2" t="s">
        <v>24</v>
      </c>
      <c r="I8" s="2" t="s">
        <v>25</v>
      </c>
      <c r="J8" s="2" t="s">
        <v>26</v>
      </c>
      <c r="K8" s="2" t="s">
        <v>44</v>
      </c>
      <c r="L8" s="2" t="s">
        <v>27</v>
      </c>
    </row>
    <row r="9" spans="1:13" x14ac:dyDescent="0.15">
      <c r="A9" s="2" t="s">
        <v>2</v>
      </c>
      <c r="B9" s="1">
        <v>3.2847677820409621E-2</v>
      </c>
      <c r="C9" s="1">
        <v>4.3806400428038156E-2</v>
      </c>
      <c r="D9" s="1">
        <v>6.037664889032307E-2</v>
      </c>
      <c r="E9" s="1">
        <v>0.4646067908374153</v>
      </c>
      <c r="F9" s="1">
        <v>2.5089630842640349</v>
      </c>
      <c r="G9" s="1">
        <v>1.871735918267399E-3</v>
      </c>
      <c r="H9" s="1">
        <v>7.3988965643133814E-2</v>
      </c>
      <c r="I9" s="1">
        <v>0.38765163823260113</v>
      </c>
      <c r="J9" s="1">
        <v>0.21065657904419707</v>
      </c>
      <c r="K9" s="1">
        <v>2.2173642311233235</v>
      </c>
      <c r="L9" s="1">
        <v>0.18195400343065946</v>
      </c>
      <c r="M9">
        <f>SUM(B9:L9)</f>
        <v>6.1840877556324036</v>
      </c>
    </row>
    <row r="10" spans="1:13" x14ac:dyDescent="0.15">
      <c r="A10" s="2" t="s">
        <v>3</v>
      </c>
      <c r="B10" s="1">
        <v>4.8248558647757553E-2</v>
      </c>
      <c r="C10" s="1">
        <v>7.0839549209763625E-2</v>
      </c>
      <c r="D10" s="1">
        <v>9.2947214016562696E-2</v>
      </c>
      <c r="E10" s="1">
        <v>0.60147550135283656</v>
      </c>
      <c r="F10" s="1">
        <v>3.3526777394200606</v>
      </c>
      <c r="G10" s="1">
        <v>2.4982633927053536E-3</v>
      </c>
      <c r="H10" s="1">
        <v>0.10348977366956491</v>
      </c>
      <c r="I10" s="1">
        <v>0.51395916386363916</v>
      </c>
      <c r="J10" s="1">
        <v>0.28000335648528257</v>
      </c>
      <c r="K10" s="1">
        <v>2.6195521714708216</v>
      </c>
      <c r="L10" s="1">
        <v>0.25094097024991913</v>
      </c>
      <c r="M10">
        <f>SUM(B10:L10)</f>
        <v>7.9366322617789145</v>
      </c>
    </row>
    <row r="11" spans="1:13" x14ac:dyDescent="0.15">
      <c r="A11" s="2" t="s">
        <v>4</v>
      </c>
      <c r="B11" s="1">
        <v>6.7041252658233547E-2</v>
      </c>
      <c r="C11" s="1">
        <v>9.7775555948218948E-2</v>
      </c>
      <c r="D11" s="1">
        <v>0.12410949780003326</v>
      </c>
      <c r="E11" s="1">
        <v>0.72463809734544282</v>
      </c>
      <c r="F11" s="1">
        <v>4.1309495402932237</v>
      </c>
      <c r="G11" s="1">
        <v>3.0767621092499839E-3</v>
      </c>
      <c r="H11" s="1">
        <v>0.13578900629624782</v>
      </c>
      <c r="I11" s="1">
        <v>0.63432065631331414</v>
      </c>
      <c r="J11" s="1">
        <v>0.34691476468785892</v>
      </c>
      <c r="K11" s="1">
        <v>2.9549938290657436</v>
      </c>
      <c r="L11" s="1">
        <v>0.32287940283869071</v>
      </c>
      <c r="M11">
        <f>SUM(B11:L11)</f>
        <v>9.542488365356256</v>
      </c>
    </row>
    <row r="12" spans="1:13" x14ac:dyDescent="0.15">
      <c r="A12" s="2" t="s">
        <v>5</v>
      </c>
      <c r="B12" s="1">
        <v>8.2547546145147643E-2</v>
      </c>
      <c r="C12" s="1">
        <v>0.11491150941393412</v>
      </c>
      <c r="D12" s="1">
        <v>0.14657396261690891</v>
      </c>
      <c r="E12" s="1">
        <v>0.80019556561389515</v>
      </c>
      <c r="F12" s="1">
        <v>4.6198749363985865</v>
      </c>
      <c r="G12" s="1">
        <v>3.4657307519385212E-3</v>
      </c>
      <c r="H12" s="1">
        <v>0.16086359122774938</v>
      </c>
      <c r="I12" s="1">
        <v>0.72177963622307539</v>
      </c>
      <c r="J12" s="1">
        <v>0.39423762676938684</v>
      </c>
      <c r="K12" s="1">
        <v>3.0491521995645314</v>
      </c>
      <c r="L12" s="1">
        <v>0.38121488117961339</v>
      </c>
      <c r="M12">
        <f>SUM(B12:L12)</f>
        <v>10.474817185904767</v>
      </c>
    </row>
    <row r="13" spans="1:13" x14ac:dyDescent="0.15">
      <c r="A13" s="2" t="s">
        <v>6</v>
      </c>
      <c r="B13" s="1">
        <v>9.4413393331450712E-2</v>
      </c>
      <c r="C13" s="1">
        <v>0.12200791686997135</v>
      </c>
      <c r="D13" s="1">
        <v>0.16049091849740116</v>
      </c>
      <c r="E13" s="1">
        <v>0.82835613832284116</v>
      </c>
      <c r="F13" s="1">
        <v>4.8059886935782536</v>
      </c>
      <c r="G13" s="1">
        <v>3.6603700063342843E-3</v>
      </c>
      <c r="H13" s="1">
        <v>0.17830386632383172</v>
      </c>
      <c r="I13" s="1">
        <v>0.77629975409407637</v>
      </c>
      <c r="J13" s="1">
        <v>0.42248582723428352</v>
      </c>
      <c r="K13" s="1">
        <v>2.8863296757549297</v>
      </c>
      <c r="L13" s="1">
        <v>0.42625880722956544</v>
      </c>
      <c r="M13">
        <f>SUM(B13:L13)</f>
        <v>10.704595361242941</v>
      </c>
    </row>
    <row r="16" spans="1:13" x14ac:dyDescent="0.15">
      <c r="A16" s="1"/>
      <c r="B16" s="2" t="s">
        <v>15</v>
      </c>
      <c r="C16" s="2" t="s">
        <v>17</v>
      </c>
      <c r="D16" s="2" t="s">
        <v>18</v>
      </c>
      <c r="E16" s="2" t="s">
        <v>19</v>
      </c>
      <c r="F16" s="2" t="s">
        <v>21</v>
      </c>
      <c r="G16" s="2" t="s">
        <v>23</v>
      </c>
      <c r="H16" s="2" t="s">
        <v>24</v>
      </c>
      <c r="I16" s="2" t="s">
        <v>25</v>
      </c>
      <c r="J16" s="2" t="s">
        <v>26</v>
      </c>
      <c r="K16" s="2" t="s">
        <v>44</v>
      </c>
      <c r="L16" s="2" t="s">
        <v>27</v>
      </c>
    </row>
    <row r="17" spans="1:13" x14ac:dyDescent="0.15">
      <c r="A17" s="2" t="s">
        <v>2</v>
      </c>
      <c r="B17" s="1">
        <v>3.2847677820409621E-2</v>
      </c>
      <c r="C17" s="1">
        <v>4.3806400428038156E-2</v>
      </c>
      <c r="D17" s="1">
        <v>6.037664889032307E-2</v>
      </c>
      <c r="E17" s="1">
        <v>0.4646067908374153</v>
      </c>
      <c r="F17" s="1">
        <v>2.5089630842640349</v>
      </c>
      <c r="G17" s="1">
        <v>1.871735918267399E-3</v>
      </c>
      <c r="H17" s="1">
        <v>7.3988965643133814E-2</v>
      </c>
      <c r="I17" s="1">
        <v>0.38765163823260113</v>
      </c>
      <c r="J17" s="1">
        <v>0.21065657904419707</v>
      </c>
      <c r="K17" s="1">
        <v>2.2173642311233235</v>
      </c>
      <c r="L17" s="1">
        <v>0.18195400343065946</v>
      </c>
      <c r="M17">
        <f>SUM(B17:L17)</f>
        <v>6.1840877556324036</v>
      </c>
    </row>
    <row r="18" spans="1:13" x14ac:dyDescent="0.15">
      <c r="A18" s="2" t="s">
        <v>3</v>
      </c>
      <c r="B18" s="1">
        <v>4.8248558647757553E-2</v>
      </c>
      <c r="C18" s="1">
        <v>7.0839549209763625E-2</v>
      </c>
      <c r="D18" s="1">
        <v>9.2947214016562696E-2</v>
      </c>
      <c r="E18" s="1">
        <v>0.60147550135283656</v>
      </c>
      <c r="F18" s="1">
        <v>3.3526777394200606</v>
      </c>
      <c r="G18" s="1">
        <v>2.4982633927053536E-3</v>
      </c>
      <c r="H18" s="1">
        <v>0.10348977366956491</v>
      </c>
      <c r="I18" s="1">
        <v>0.51395916386363916</v>
      </c>
      <c r="J18" s="1">
        <v>0.28000335648528257</v>
      </c>
      <c r="K18" s="1">
        <v>2.6195521714708216</v>
      </c>
      <c r="L18" s="1">
        <v>0.25094097024991913</v>
      </c>
      <c r="M18">
        <f>SUM(B18:L18)</f>
        <v>7.9366322617789145</v>
      </c>
    </row>
    <row r="19" spans="1:13" x14ac:dyDescent="0.15">
      <c r="A19" s="2" t="s">
        <v>4</v>
      </c>
      <c r="B19" s="1">
        <v>6.7041252658233547E-2</v>
      </c>
      <c r="C19" s="1">
        <v>9.7775555948218948E-2</v>
      </c>
      <c r="D19" s="1">
        <v>0.12410949780003326</v>
      </c>
      <c r="E19" s="1">
        <v>0.72463809734544282</v>
      </c>
      <c r="F19" s="1">
        <v>4.1309495402932237</v>
      </c>
      <c r="G19" s="1">
        <v>3.0767621092499839E-3</v>
      </c>
      <c r="H19" s="1">
        <v>0.13578900629624782</v>
      </c>
      <c r="I19" s="1">
        <v>0.63432065631331414</v>
      </c>
      <c r="J19" s="1">
        <v>0.34691476468785892</v>
      </c>
      <c r="K19" s="1">
        <v>2.9549938290657436</v>
      </c>
      <c r="L19" s="1">
        <v>0.32287940283869071</v>
      </c>
      <c r="M19">
        <f>SUM(B19:L19)</f>
        <v>9.542488365356256</v>
      </c>
    </row>
    <row r="20" spans="1:13" x14ac:dyDescent="0.15">
      <c r="A20" s="2" t="s">
        <v>5</v>
      </c>
      <c r="B20" s="1">
        <v>7.8588216367551131E-2</v>
      </c>
      <c r="C20" s="1">
        <v>0.10899423245417969</v>
      </c>
      <c r="D20" s="1">
        <v>0.14155421194243578</v>
      </c>
      <c r="E20" s="1">
        <v>0.74715652967282897</v>
      </c>
      <c r="F20" s="1">
        <v>4.3367468866113557</v>
      </c>
      <c r="G20" s="1">
        <v>3.3240218719123517E-3</v>
      </c>
      <c r="H20" s="1">
        <v>0.1544150428330047</v>
      </c>
      <c r="I20" s="1">
        <v>0.70596888319415629</v>
      </c>
      <c r="J20" s="1">
        <v>0.37537776344704948</v>
      </c>
      <c r="K20" s="1">
        <v>2.8828411375577363</v>
      </c>
      <c r="L20" s="1">
        <v>0.37486481477462691</v>
      </c>
      <c r="M20">
        <f>SUM(B20:L20)</f>
        <v>9.9098317407268386</v>
      </c>
    </row>
    <row r="21" spans="1:13" x14ac:dyDescent="0.15">
      <c r="A21" s="2" t="s">
        <v>6</v>
      </c>
      <c r="B21" s="1">
        <v>8.3796603149119131E-2</v>
      </c>
      <c r="C21" s="1">
        <v>0.10720631799904531</v>
      </c>
      <c r="D21" s="1">
        <v>0.14780299419929718</v>
      </c>
      <c r="E21" s="1">
        <v>0.6987858133437459</v>
      </c>
      <c r="F21" s="1">
        <v>4.1225971690157897</v>
      </c>
      <c r="G21" s="1">
        <v>3.3128840347675902E-3</v>
      </c>
      <c r="H21" s="1">
        <v>0.16131124442336384</v>
      </c>
      <c r="I21" s="1">
        <v>0.73541271053025326</v>
      </c>
      <c r="J21" s="1">
        <v>0.37490425458930721</v>
      </c>
      <c r="K21" s="1">
        <v>2.491991642184384</v>
      </c>
      <c r="L21" s="1">
        <v>0.40728067050643457</v>
      </c>
      <c r="M21">
        <f>SUM(B21:L21)</f>
        <v>9.3344023039755069</v>
      </c>
    </row>
    <row r="24" spans="1:13" x14ac:dyDescent="0.15">
      <c r="A24" s="1"/>
      <c r="B24" s="2" t="s">
        <v>15</v>
      </c>
      <c r="C24" s="2" t="s">
        <v>17</v>
      </c>
      <c r="D24" s="2" t="s">
        <v>18</v>
      </c>
      <c r="E24" s="2" t="s">
        <v>19</v>
      </c>
      <c r="F24" s="2" t="s">
        <v>21</v>
      </c>
      <c r="G24" s="2" t="s">
        <v>23</v>
      </c>
      <c r="H24" s="2" t="s">
        <v>24</v>
      </c>
      <c r="I24" s="2" t="s">
        <v>25</v>
      </c>
      <c r="J24" s="2" t="s">
        <v>26</v>
      </c>
      <c r="K24" s="2" t="s">
        <v>44</v>
      </c>
      <c r="L24" s="2" t="s">
        <v>27</v>
      </c>
    </row>
    <row r="25" spans="1:13" x14ac:dyDescent="0.15">
      <c r="A25" s="2" t="s">
        <v>2</v>
      </c>
      <c r="B25" s="1">
        <v>3.2847677431157962E-2</v>
      </c>
      <c r="C25" s="1">
        <v>4.3806399951484824E-2</v>
      </c>
      <c r="D25" s="1">
        <v>6.0376648331513107E-2</v>
      </c>
      <c r="E25" s="1">
        <v>0.46460678312881526</v>
      </c>
      <c r="F25" s="1">
        <v>2.5089630454020622</v>
      </c>
      <c r="G25" s="1">
        <v>1.8717358974125887E-3</v>
      </c>
      <c r="H25" s="1">
        <v>7.3988964970723631E-2</v>
      </c>
      <c r="I25" s="1">
        <v>0.38765163649954459</v>
      </c>
      <c r="J25" s="1">
        <v>0.21065657652886838</v>
      </c>
      <c r="K25" s="1">
        <v>2.2173642197890508</v>
      </c>
      <c r="L25" s="1">
        <v>0.18195400260175246</v>
      </c>
      <c r="M25">
        <f>SUM(B25:L25)</f>
        <v>6.1840876905323867</v>
      </c>
    </row>
    <row r="26" spans="1:13" x14ac:dyDescent="0.15">
      <c r="A26" s="2" t="s">
        <v>3</v>
      </c>
      <c r="B26" s="1">
        <v>4.8248558090482126E-2</v>
      </c>
      <c r="C26" s="1">
        <v>7.0839548386884804E-2</v>
      </c>
      <c r="D26" s="1">
        <v>9.2947213165410297E-2</v>
      </c>
      <c r="E26" s="1">
        <v>0.60147549150133839</v>
      </c>
      <c r="F26" s="1">
        <v>3.3526776876667199</v>
      </c>
      <c r="G26" s="1">
        <v>2.4982633646436808E-3</v>
      </c>
      <c r="H26" s="1">
        <v>0.10348977275118539</v>
      </c>
      <c r="I26" s="1">
        <v>0.51395916161054511</v>
      </c>
      <c r="J26" s="1">
        <v>0.28000335320961905</v>
      </c>
      <c r="K26" s="1">
        <v>2.6195521588305835</v>
      </c>
      <c r="L26" s="1">
        <v>0.25094096913003727</v>
      </c>
      <c r="M26">
        <f>SUM(B26:L26)</f>
        <v>7.9366321777074491</v>
      </c>
    </row>
    <row r="27" spans="1:13" x14ac:dyDescent="0.15">
      <c r="A27" s="2" t="s">
        <v>4</v>
      </c>
      <c r="B27" s="1">
        <v>6.7041251897572485E-2</v>
      </c>
      <c r="C27" s="1">
        <v>9.7775554766687714E-2</v>
      </c>
      <c r="D27" s="1">
        <v>0.1241094966787992</v>
      </c>
      <c r="E27" s="1">
        <v>0.72463808555813825</v>
      </c>
      <c r="F27" s="1">
        <v>4.1309494762077001</v>
      </c>
      <c r="G27" s="1">
        <v>3.0767620749739743E-3</v>
      </c>
      <c r="H27" s="1">
        <v>0.13578900510827477</v>
      </c>
      <c r="I27" s="1">
        <v>0.63432065354737577</v>
      </c>
      <c r="J27" s="1">
        <v>0.34691476068890531</v>
      </c>
      <c r="K27" s="1">
        <v>2.95499381428376</v>
      </c>
      <c r="L27" s="1">
        <v>0.32287940139128102</v>
      </c>
      <c r="M27">
        <f>SUM(B27:L27)</f>
        <v>9.5424882622034701</v>
      </c>
    </row>
    <row r="28" spans="1:13" x14ac:dyDescent="0.15">
      <c r="A28" s="2" t="s">
        <v>5</v>
      </c>
      <c r="B28" s="1">
        <v>8.4654986435836313E-2</v>
      </c>
      <c r="C28" s="1">
        <v>0.11739157538441075</v>
      </c>
      <c r="D28" s="1">
        <v>0.1490811657122931</v>
      </c>
      <c r="E28" s="1">
        <v>0.83146888006010333</v>
      </c>
      <c r="F28" s="1">
        <v>4.7762597404500156</v>
      </c>
      <c r="G28" s="1">
        <v>3.5356678074387449E-3</v>
      </c>
      <c r="H28" s="1">
        <v>0.16421936839875304</v>
      </c>
      <c r="I28" s="1">
        <v>0.72854418069321669</v>
      </c>
      <c r="J28" s="1">
        <v>0.4050605658282721</v>
      </c>
      <c r="K28" s="1">
        <v>2.7707754493699257</v>
      </c>
      <c r="L28" s="1">
        <v>0.38370175504180482</v>
      </c>
      <c r="M28">
        <f>SUM(B28:L28)</f>
        <v>10.414693335182072</v>
      </c>
    </row>
    <row r="29" spans="1:13" x14ac:dyDescent="0.15">
      <c r="A29" s="2" t="s">
        <v>6</v>
      </c>
      <c r="B29" s="1">
        <v>0.10167600482338494</v>
      </c>
      <c r="C29" s="1">
        <v>0.13112000115584052</v>
      </c>
      <c r="D29" s="1">
        <v>0.16886385512978863</v>
      </c>
      <c r="E29" s="1">
        <v>0.92452217760751276</v>
      </c>
      <c r="F29" s="1">
        <v>5.2963003838429286</v>
      </c>
      <c r="G29" s="1">
        <v>3.8883489739357561E-3</v>
      </c>
      <c r="H29" s="1">
        <v>0.18947088122326505</v>
      </c>
      <c r="I29" s="1">
        <v>0.79957504867997109</v>
      </c>
      <c r="J29" s="1">
        <v>0.45649619095945138</v>
      </c>
      <c r="K29" s="1">
        <v>2.5099843926602645</v>
      </c>
      <c r="L29" s="1">
        <v>0.435569633616815</v>
      </c>
      <c r="M29">
        <f>SUM(B29:L29)</f>
        <v>11.017466918673158</v>
      </c>
    </row>
    <row r="32" spans="1:13" x14ac:dyDescent="0.15">
      <c r="A32" s="1"/>
      <c r="B32" s="2" t="s">
        <v>15</v>
      </c>
      <c r="C32" s="2" t="s">
        <v>17</v>
      </c>
      <c r="D32" s="2" t="s">
        <v>18</v>
      </c>
      <c r="E32" s="2" t="s">
        <v>19</v>
      </c>
      <c r="F32" s="2" t="s">
        <v>21</v>
      </c>
      <c r="G32" s="2" t="s">
        <v>23</v>
      </c>
      <c r="H32" s="2" t="s">
        <v>24</v>
      </c>
      <c r="I32" s="2" t="s">
        <v>25</v>
      </c>
      <c r="J32" s="2" t="s">
        <v>26</v>
      </c>
      <c r="K32" s="2" t="s">
        <v>44</v>
      </c>
      <c r="L32" s="2" t="s">
        <v>27</v>
      </c>
    </row>
    <row r="33" spans="1:13" x14ac:dyDescent="0.15">
      <c r="A33" s="2" t="s">
        <v>2</v>
      </c>
      <c r="B33" s="1">
        <v>3.2847677820409697E-2</v>
      </c>
      <c r="C33" s="1">
        <v>4.3806400428037448E-2</v>
      </c>
      <c r="D33" s="1">
        <v>6.037664889032162E-2</v>
      </c>
      <c r="E33" s="1">
        <v>0.46460679083740763</v>
      </c>
      <c r="F33" s="1">
        <v>2.5089630842640229</v>
      </c>
      <c r="G33" s="1">
        <v>1.8717359182673977E-3</v>
      </c>
      <c r="H33" s="1">
        <v>7.3988965643135271E-2</v>
      </c>
      <c r="I33" s="1">
        <v>0.3876516382325994</v>
      </c>
      <c r="J33" s="1">
        <v>0.21065657904419549</v>
      </c>
      <c r="K33" s="1">
        <v>2.2173642311232933</v>
      </c>
      <c r="L33" s="1">
        <v>0.18195400343065668</v>
      </c>
      <c r="M33">
        <f>SUM(B33:L33)</f>
        <v>6.1840877556323468</v>
      </c>
    </row>
    <row r="34" spans="1:13" x14ac:dyDescent="0.15">
      <c r="A34" s="2" t="s">
        <v>3</v>
      </c>
      <c r="B34" s="1">
        <v>4.825568726230877E-2</v>
      </c>
      <c r="C34" s="1">
        <v>7.0823118665423679E-2</v>
      </c>
      <c r="D34" s="1">
        <v>9.2951288327973045E-2</v>
      </c>
      <c r="E34" s="1">
        <v>0.60161127526575975</v>
      </c>
      <c r="F34" s="1">
        <v>3.3532143137446124</v>
      </c>
      <c r="G34" s="1">
        <v>2.4983667022828913E-3</v>
      </c>
      <c r="H34" s="1">
        <v>0.10350566670435062</v>
      </c>
      <c r="I34" s="1">
        <v>0.51396782986785716</v>
      </c>
      <c r="J34" s="1">
        <v>0.28005324517744146</v>
      </c>
      <c r="K34" s="1">
        <v>2.6044496457259538</v>
      </c>
      <c r="L34" s="1">
        <v>0.25095400804701373</v>
      </c>
      <c r="M34">
        <f>SUM(B34:L34)</f>
        <v>7.9222844454909769</v>
      </c>
    </row>
    <row r="35" spans="1:13" x14ac:dyDescent="0.15">
      <c r="A35" s="2" t="s">
        <v>4</v>
      </c>
      <c r="B35" s="1">
        <v>6.7057754488820856E-2</v>
      </c>
      <c r="C35" s="1">
        <v>9.774653286481147E-2</v>
      </c>
      <c r="D35" s="1">
        <v>0.12410665134903312</v>
      </c>
      <c r="E35" s="1">
        <v>0.72500891264105394</v>
      </c>
      <c r="F35" s="1">
        <v>4.1317759840397859</v>
      </c>
      <c r="G35" s="1">
        <v>3.0762251573611685E-3</v>
      </c>
      <c r="H35" s="1">
        <v>0.13579410054751084</v>
      </c>
      <c r="I35" s="1">
        <v>0.63428865198890927</v>
      </c>
      <c r="J35" s="1">
        <v>0.34699685083595411</v>
      </c>
      <c r="K35" s="1">
        <v>2.9359039786888177</v>
      </c>
      <c r="L35" s="1">
        <v>0.32283522982985957</v>
      </c>
      <c r="M35">
        <f>SUM(B35:L35)</f>
        <v>9.5245908724319186</v>
      </c>
    </row>
    <row r="36" spans="1:13" x14ac:dyDescent="0.15">
      <c r="A36" s="2" t="s">
        <v>5</v>
      </c>
      <c r="B36" s="1">
        <v>7.7558779408826883E-2</v>
      </c>
      <c r="C36" s="1">
        <v>0.10694612837034891</v>
      </c>
      <c r="D36" s="1">
        <v>0.14007960315732643</v>
      </c>
      <c r="E36" s="1">
        <v>0.73361169777155921</v>
      </c>
      <c r="F36" s="1">
        <v>4.2580313483235503</v>
      </c>
      <c r="G36" s="1">
        <v>3.2803654232118227E-3</v>
      </c>
      <c r="H36" s="1">
        <v>0.15261493967672984</v>
      </c>
      <c r="I36" s="1">
        <v>0.7008840635649789</v>
      </c>
      <c r="J36" s="1">
        <v>0.37050033768029783</v>
      </c>
      <c r="K36" s="1">
        <v>2.6430430481518989</v>
      </c>
      <c r="L36" s="1">
        <v>0.37284233456171978</v>
      </c>
      <c r="M36">
        <f>SUM(B36:L36)</f>
        <v>9.5593926460904477</v>
      </c>
    </row>
    <row r="37" spans="1:13" x14ac:dyDescent="0.15">
      <c r="A37" s="2" t="s">
        <v>6</v>
      </c>
      <c r="B37" s="1">
        <v>8.2902754920362781E-2</v>
      </c>
      <c r="C37" s="1">
        <v>0.1045534882740278</v>
      </c>
      <c r="D37" s="1">
        <v>0.14626517017319479</v>
      </c>
      <c r="E37" s="1">
        <v>0.68791249015088962</v>
      </c>
      <c r="F37" s="1">
        <v>4.0509154395681159</v>
      </c>
      <c r="G37" s="1">
        <v>3.265823614034886E-3</v>
      </c>
      <c r="H37" s="1">
        <v>0.15954115450610082</v>
      </c>
      <c r="I37" s="1">
        <v>0.7294861610887553</v>
      </c>
      <c r="J37" s="1">
        <v>0.37082331360412951</v>
      </c>
      <c r="K37" s="1">
        <v>1.997917469810423</v>
      </c>
      <c r="L37" s="1">
        <v>0.40472400590300273</v>
      </c>
      <c r="M37">
        <f>SUM(B37:L37)</f>
        <v>8.7383072716130368</v>
      </c>
    </row>
    <row r="40" spans="1:13" x14ac:dyDescent="0.15">
      <c r="A40" s="1"/>
      <c r="B40" s="2" t="s">
        <v>15</v>
      </c>
      <c r="C40" s="2" t="s">
        <v>17</v>
      </c>
      <c r="D40" s="2" t="s">
        <v>18</v>
      </c>
      <c r="E40" s="2" t="s">
        <v>19</v>
      </c>
      <c r="F40" s="2" t="s">
        <v>21</v>
      </c>
      <c r="G40" s="2" t="s">
        <v>23</v>
      </c>
      <c r="H40" s="2" t="s">
        <v>24</v>
      </c>
      <c r="I40" s="2" t="s">
        <v>25</v>
      </c>
      <c r="J40" s="2" t="s">
        <v>26</v>
      </c>
      <c r="K40" s="2" t="s">
        <v>44</v>
      </c>
      <c r="L40" s="2" t="s">
        <v>27</v>
      </c>
    </row>
    <row r="41" spans="1:13" x14ac:dyDescent="0.15">
      <c r="A41" s="2" t="s">
        <v>2</v>
      </c>
      <c r="B41" s="1">
        <v>3.2847677820409697E-2</v>
      </c>
      <c r="C41" s="1">
        <v>4.3806400428037448E-2</v>
      </c>
      <c r="D41" s="1">
        <v>6.037664889032162E-2</v>
      </c>
      <c r="E41" s="1">
        <v>0.46460679083740763</v>
      </c>
      <c r="F41" s="1">
        <v>2.5089630842640229</v>
      </c>
      <c r="G41" s="1">
        <v>1.8717359182673977E-3</v>
      </c>
      <c r="H41" s="1">
        <v>7.3988965643135271E-2</v>
      </c>
      <c r="I41" s="1">
        <v>0.3876516382325994</v>
      </c>
      <c r="J41" s="1">
        <v>0.21065657904419549</v>
      </c>
      <c r="K41" s="1">
        <v>2.2173642311232933</v>
      </c>
      <c r="L41" s="1">
        <v>0.18195400343065668</v>
      </c>
      <c r="M41">
        <f>SUM(B41:L41)</f>
        <v>6.1840877556323468</v>
      </c>
    </row>
    <row r="42" spans="1:13" x14ac:dyDescent="0.15">
      <c r="A42" s="2" t="s">
        <v>3</v>
      </c>
      <c r="B42" s="1">
        <v>4.7071659381395257E-2</v>
      </c>
      <c r="C42" s="1">
        <v>6.9032894773050413E-2</v>
      </c>
      <c r="D42" s="1">
        <v>9.1282153067492641E-2</v>
      </c>
      <c r="E42" s="1">
        <v>0.58140591381046824</v>
      </c>
      <c r="F42" s="1">
        <v>3.2489002568499674</v>
      </c>
      <c r="G42" s="1">
        <v>2.445930886283124E-3</v>
      </c>
      <c r="H42" s="1">
        <v>0.10143001818928571</v>
      </c>
      <c r="I42" s="1">
        <v>0.50835363171729764</v>
      </c>
      <c r="J42" s="1">
        <v>0.27321096789560367</v>
      </c>
      <c r="K42" s="1">
        <v>2.5246538088149122</v>
      </c>
      <c r="L42" s="1">
        <v>0.2490367989202244</v>
      </c>
      <c r="M42">
        <f>SUM(B42:L42)</f>
        <v>7.6968240343059797</v>
      </c>
    </row>
    <row r="43" spans="1:13" x14ac:dyDescent="0.15">
      <c r="A43" s="2" t="s">
        <v>4</v>
      </c>
      <c r="B43" s="1">
        <v>6.2217590257410783E-2</v>
      </c>
      <c r="C43" s="1">
        <v>9.0313580316145115E-2</v>
      </c>
      <c r="D43" s="1">
        <v>0.11768195674091848</v>
      </c>
      <c r="E43" s="1">
        <v>0.65361567362469908</v>
      </c>
      <c r="F43" s="1">
        <v>3.7545992770023942</v>
      </c>
      <c r="G43" s="1">
        <v>2.8883415327801095E-3</v>
      </c>
      <c r="H43" s="1">
        <v>0.12762660377385837</v>
      </c>
      <c r="I43" s="1">
        <v>0.61330163662599002</v>
      </c>
      <c r="J43" s="1">
        <v>0.32208489429127696</v>
      </c>
      <c r="K43" s="1">
        <v>2.6831997392945577</v>
      </c>
      <c r="L43" s="1">
        <v>0.31491095768610478</v>
      </c>
      <c r="M43">
        <f>SUM(B43:L43)</f>
        <v>8.7424402511461352</v>
      </c>
    </row>
    <row r="44" spans="1:13" x14ac:dyDescent="0.15">
      <c r="A44" s="2" t="s">
        <v>5</v>
      </c>
      <c r="B44" s="1">
        <v>7.0750802912593155E-2</v>
      </c>
      <c r="C44" s="1">
        <v>9.6851127797098757E-2</v>
      </c>
      <c r="D44" s="1">
        <v>0.13147415918524047</v>
      </c>
      <c r="E44" s="1">
        <v>0.64400867692520769</v>
      </c>
      <c r="F44" s="1">
        <v>3.7847016666194251</v>
      </c>
      <c r="G44" s="1">
        <v>3.0395266303906605E-3</v>
      </c>
      <c r="H44" s="1">
        <v>0.14127299996857418</v>
      </c>
      <c r="I44" s="1">
        <v>0.67192262524450685</v>
      </c>
      <c r="J44" s="1">
        <v>0.3380431561108973</v>
      </c>
      <c r="K44" s="1">
        <v>2.3344202087507004</v>
      </c>
      <c r="L44" s="1">
        <v>0.36000688566083561</v>
      </c>
      <c r="M44">
        <f>SUM(B44:L44)</f>
        <v>8.5764918358054718</v>
      </c>
    </row>
    <row r="45" spans="1:13" x14ac:dyDescent="0.15">
      <c r="A45" s="2" t="s">
        <v>6</v>
      </c>
      <c r="B45" s="1">
        <v>7.3925691753580769E-2</v>
      </c>
      <c r="C45" s="1">
        <v>9.217835413655294E-2</v>
      </c>
      <c r="D45" s="1">
        <v>0.13560343587153528</v>
      </c>
      <c r="E45" s="1">
        <v>0.58414914739518142</v>
      </c>
      <c r="F45" s="1">
        <v>3.5191320737035334</v>
      </c>
      <c r="G45" s="1">
        <v>2.979580613047381E-3</v>
      </c>
      <c r="H45" s="1">
        <v>0.14456370502276314</v>
      </c>
      <c r="I45" s="1">
        <v>0.69096957104014056</v>
      </c>
      <c r="J45" s="1">
        <v>0.33063572035223637</v>
      </c>
      <c r="K45" s="1">
        <v>1.641246285069885</v>
      </c>
      <c r="L45" s="1">
        <v>0.38447650904759784</v>
      </c>
      <c r="M45">
        <f>SUM(B45:L45)</f>
        <v>7.5998600740060542</v>
      </c>
    </row>
    <row r="48" spans="1:13" ht="14.25" thickBot="1" x14ac:dyDescent="0.2"/>
    <row r="49" spans="1:7" ht="27.75" thickBot="1" x14ac:dyDescent="0.2">
      <c r="A49" t="s">
        <v>29</v>
      </c>
      <c r="B49" s="8" t="s">
        <v>111</v>
      </c>
      <c r="C49" s="9" t="s">
        <v>112</v>
      </c>
      <c r="D49" s="9" t="s">
        <v>113</v>
      </c>
      <c r="E49" s="8" t="s">
        <v>170</v>
      </c>
      <c r="F49" s="9" t="s">
        <v>110</v>
      </c>
      <c r="G49" s="9" t="s">
        <v>119</v>
      </c>
    </row>
    <row r="50" spans="1:7" x14ac:dyDescent="0.15">
      <c r="A50" s="2" t="s">
        <v>2</v>
      </c>
      <c r="B50">
        <f>M2</f>
        <v>6.1840876905325022</v>
      </c>
      <c r="C50">
        <f>M9</f>
        <v>6.1840877556324036</v>
      </c>
      <c r="D50">
        <f>M17</f>
        <v>6.1840877556324036</v>
      </c>
      <c r="E50">
        <f>M25</f>
        <v>6.1840876905323867</v>
      </c>
      <c r="F50" s="2">
        <f>M33</f>
        <v>6.1840877556323468</v>
      </c>
      <c r="G50">
        <f>M41</f>
        <v>6.1840877556323468</v>
      </c>
    </row>
    <row r="51" spans="1:7" x14ac:dyDescent="0.15">
      <c r="A51" s="2" t="s">
        <v>3</v>
      </c>
      <c r="B51">
        <f>M3</f>
        <v>7.9366321776706812</v>
      </c>
      <c r="C51">
        <f t="shared" ref="C51:C54" si="0">M10</f>
        <v>7.9366322617789145</v>
      </c>
      <c r="D51">
        <f t="shared" ref="D51:D54" si="1">M18</f>
        <v>7.9366322617789145</v>
      </c>
      <c r="E51">
        <f t="shared" ref="E51:E53" si="2">M26</f>
        <v>7.9366321777074491</v>
      </c>
      <c r="F51" s="2">
        <f>M34</f>
        <v>7.9222844454909769</v>
      </c>
      <c r="G51">
        <f>M42</f>
        <v>7.6968240343059797</v>
      </c>
    </row>
    <row r="52" spans="1:7" x14ac:dyDescent="0.15">
      <c r="A52" s="2" t="s">
        <v>4</v>
      </c>
      <c r="B52">
        <f>M4</f>
        <v>9.5424882622033085</v>
      </c>
      <c r="C52">
        <f t="shared" si="0"/>
        <v>9.542488365356256</v>
      </c>
      <c r="D52">
        <f t="shared" si="1"/>
        <v>9.542488365356256</v>
      </c>
      <c r="E52">
        <f t="shared" si="2"/>
        <v>9.5424882622034701</v>
      </c>
      <c r="F52" s="2">
        <f>M35</f>
        <v>9.5245908724319186</v>
      </c>
      <c r="G52">
        <f>M43</f>
        <v>8.7424402511461352</v>
      </c>
    </row>
    <row r="53" spans="1:7" x14ac:dyDescent="0.15">
      <c r="A53" s="2" t="s">
        <v>5</v>
      </c>
      <c r="B53">
        <f>M5</f>
        <v>10.761337503253577</v>
      </c>
      <c r="C53">
        <f t="shared" si="0"/>
        <v>10.474817185904767</v>
      </c>
      <c r="D53">
        <f t="shared" si="1"/>
        <v>9.9098317407268386</v>
      </c>
      <c r="E53">
        <f t="shared" si="2"/>
        <v>10.414693335182072</v>
      </c>
      <c r="F53" s="2">
        <f>M36</f>
        <v>9.5593926460904477</v>
      </c>
      <c r="G53">
        <f>M44</f>
        <v>8.5764918358054718</v>
      </c>
    </row>
    <row r="54" spans="1:7" x14ac:dyDescent="0.15">
      <c r="A54" s="2" t="s">
        <v>6</v>
      </c>
      <c r="B54">
        <f>M6</f>
        <v>11.612032795137049</v>
      </c>
      <c r="C54">
        <f t="shared" si="0"/>
        <v>10.704595361242941</v>
      </c>
      <c r="D54">
        <f t="shared" si="1"/>
        <v>9.3344023039755069</v>
      </c>
      <c r="E54">
        <f>M29</f>
        <v>11.017466918673158</v>
      </c>
      <c r="F54" s="2">
        <f>M37</f>
        <v>8.7383072716130368</v>
      </c>
      <c r="G54">
        <f>M45</f>
        <v>7.5998600740060542</v>
      </c>
    </row>
    <row r="55" spans="1:7" ht="14.25" thickBot="1" x14ac:dyDescent="0.2">
      <c r="C55">
        <f>C54-B54</f>
        <v>-0.90743743389410803</v>
      </c>
      <c r="D55">
        <f>D54-B54</f>
        <v>-2.2776304911615419</v>
      </c>
      <c r="E55">
        <f>E54-B54</f>
        <v>-0.59456587646389103</v>
      </c>
    </row>
    <row r="56" spans="1:7" ht="27.75" thickBot="1" x14ac:dyDescent="0.2">
      <c r="A56" t="s">
        <v>7</v>
      </c>
      <c r="B56" s="8" t="s">
        <v>111</v>
      </c>
      <c r="C56" s="9" t="s">
        <v>112</v>
      </c>
      <c r="D56" s="9" t="s">
        <v>113</v>
      </c>
      <c r="E56" s="8" t="s">
        <v>170</v>
      </c>
      <c r="F56" s="9" t="s">
        <v>110</v>
      </c>
      <c r="G56" s="9" t="s">
        <v>119</v>
      </c>
    </row>
    <row r="57" spans="1:7" x14ac:dyDescent="0.15">
      <c r="A57" s="2" t="s">
        <v>2</v>
      </c>
      <c r="B57" s="1">
        <v>40364.89800786016</v>
      </c>
      <c r="C57" s="1">
        <v>40364.898012301455</v>
      </c>
      <c r="D57" s="1">
        <v>40364.898012301455</v>
      </c>
      <c r="E57" s="1">
        <v>40364.89800786211</v>
      </c>
      <c r="F57" s="1">
        <v>40364.898012300815</v>
      </c>
      <c r="G57" s="1">
        <v>40364.898012300815</v>
      </c>
    </row>
    <row r="58" spans="1:7" x14ac:dyDescent="0.15">
      <c r="A58" s="2" t="s">
        <v>3</v>
      </c>
      <c r="B58" s="1">
        <v>59572.146641989188</v>
      </c>
      <c r="C58" s="1">
        <v>59572.146642554799</v>
      </c>
      <c r="D58" s="1">
        <v>59572.146642554799</v>
      </c>
      <c r="E58" s="1">
        <v>59572.877368375368</v>
      </c>
      <c r="F58" s="1">
        <v>59572.877368982852</v>
      </c>
      <c r="G58" s="1">
        <v>59542.350937624797</v>
      </c>
    </row>
    <row r="59" spans="1:7" x14ac:dyDescent="0.15">
      <c r="A59" s="2" t="s">
        <v>4</v>
      </c>
      <c r="B59" s="1">
        <v>81619.003625288024</v>
      </c>
      <c r="C59" s="1">
        <v>81619.003621444921</v>
      </c>
      <c r="D59" s="1">
        <v>81619.003621444921</v>
      </c>
      <c r="E59" s="1">
        <v>81608.884602623555</v>
      </c>
      <c r="F59" s="1">
        <v>81608.88459837393</v>
      </c>
      <c r="G59" s="1">
        <v>81483.497633857318</v>
      </c>
    </row>
    <row r="60" spans="1:7" x14ac:dyDescent="0.15">
      <c r="A60" s="2" t="s">
        <v>5</v>
      </c>
      <c r="B60" s="1">
        <v>103180.51756232911</v>
      </c>
      <c r="C60" s="1">
        <v>103180.51755444182</v>
      </c>
      <c r="D60" s="1">
        <v>103065.00581292965</v>
      </c>
      <c r="E60" s="1">
        <v>103181.07429478204</v>
      </c>
      <c r="F60" s="1">
        <v>103007.0249469933</v>
      </c>
      <c r="G60" s="1">
        <v>102684.22101344386</v>
      </c>
    </row>
    <row r="61" spans="1:7" x14ac:dyDescent="0.15">
      <c r="A61" s="2" t="s">
        <v>6</v>
      </c>
      <c r="B61" s="1">
        <v>124332.44994320169</v>
      </c>
      <c r="C61" s="1">
        <v>124194.06789558999</v>
      </c>
      <c r="D61" s="1">
        <v>123767.67805289834</v>
      </c>
      <c r="E61" s="1">
        <v>124358.70782073158</v>
      </c>
      <c r="F61" s="1">
        <v>123703.14402445362</v>
      </c>
      <c r="G61" s="1">
        <v>122956.3518191958</v>
      </c>
    </row>
    <row r="63" spans="1:7" ht="14.25" thickBot="1" x14ac:dyDescent="0.2"/>
    <row r="64" spans="1:7" ht="27.75" thickBot="1" x14ac:dyDescent="0.2">
      <c r="A64" s="1" t="s">
        <v>30</v>
      </c>
      <c r="B64" s="8" t="s">
        <v>111</v>
      </c>
      <c r="C64" s="9" t="s">
        <v>112</v>
      </c>
      <c r="D64" s="9" t="s">
        <v>113</v>
      </c>
      <c r="E64" s="8" t="s">
        <v>170</v>
      </c>
      <c r="F64" s="9" t="s">
        <v>110</v>
      </c>
      <c r="G64" s="9" t="s">
        <v>119</v>
      </c>
    </row>
    <row r="65" spans="1:7" x14ac:dyDescent="0.15">
      <c r="A65" s="1">
        <v>2005</v>
      </c>
      <c r="B65">
        <v>2.1548351868183038</v>
      </c>
      <c r="C65">
        <v>2.1548351868183038</v>
      </c>
      <c r="D65">
        <v>2.1548351868183038</v>
      </c>
      <c r="E65">
        <v>2.1548351868183038</v>
      </c>
      <c r="F65" s="17"/>
      <c r="G65" s="17"/>
    </row>
    <row r="66" spans="1:7" x14ac:dyDescent="0.15">
      <c r="A66" s="2" t="s">
        <v>2</v>
      </c>
      <c r="B66" s="1">
        <f>B50/B57*10000</f>
        <v>1.5320459101193047</v>
      </c>
      <c r="C66" s="1">
        <f t="shared" ref="C66:E66" si="3">C50/C57*10000</f>
        <v>1.5320459260785855</v>
      </c>
      <c r="D66" s="1">
        <f t="shared" si="3"/>
        <v>1.5320459260785855</v>
      </c>
      <c r="E66" s="1">
        <f t="shared" si="3"/>
        <v>1.5320459101192019</v>
      </c>
      <c r="F66" s="1">
        <f t="shared" ref="F66:G66" si="4">F50/F57</f>
        <v>1.5320459260785956E-4</v>
      </c>
      <c r="G66" s="1">
        <f t="shared" si="4"/>
        <v>1.5320459260785956E-4</v>
      </c>
    </row>
    <row r="67" spans="1:7" x14ac:dyDescent="0.15">
      <c r="A67" s="2" t="s">
        <v>3</v>
      </c>
      <c r="B67" s="1">
        <f t="shared" ref="B67:E70" si="5">B51/B58*10000</f>
        <v>1.3322723160149779</v>
      </c>
      <c r="C67" s="1">
        <f t="shared" si="5"/>
        <v>1.3322723301210462</v>
      </c>
      <c r="D67" s="1">
        <f t="shared" si="5"/>
        <v>1.3322723301210462</v>
      </c>
      <c r="E67" s="1">
        <f t="shared" si="5"/>
        <v>1.3322559742465385</v>
      </c>
      <c r="F67" s="1">
        <f t="shared" ref="F67:G67" si="6">F51/F58</f>
        <v>1.3298475405882921E-4</v>
      </c>
      <c r="G67" s="1">
        <f t="shared" si="6"/>
        <v>1.2926637784875167E-4</v>
      </c>
    </row>
    <row r="68" spans="1:7" x14ac:dyDescent="0.15">
      <c r="A68" s="2" t="s">
        <v>4</v>
      </c>
      <c r="B68" s="1">
        <f t="shared" si="5"/>
        <v>1.1691503005859727</v>
      </c>
      <c r="C68" s="1">
        <f t="shared" si="5"/>
        <v>1.1691503132793724</v>
      </c>
      <c r="D68" s="1">
        <f t="shared" si="5"/>
        <v>1.1691503132793724</v>
      </c>
      <c r="E68" s="1">
        <f t="shared" si="5"/>
        <v>1.1692952683606093</v>
      </c>
      <c r="F68" s="1">
        <f t="shared" ref="F68:G68" si="7">F52/F59</f>
        <v>1.1671021996325259E-4</v>
      </c>
      <c r="G68" s="1">
        <f t="shared" si="7"/>
        <v>1.0729093012710285E-4</v>
      </c>
    </row>
    <row r="69" spans="1:7" x14ac:dyDescent="0.15">
      <c r="A69" s="2" t="s">
        <v>5</v>
      </c>
      <c r="B69" s="1">
        <f t="shared" si="5"/>
        <v>1.0429621557919484</v>
      </c>
      <c r="C69" s="1">
        <f t="shared" si="5"/>
        <v>1.0151933169338747</v>
      </c>
      <c r="D69" s="1">
        <f t="shared" si="5"/>
        <v>0.96151275232195599</v>
      </c>
      <c r="E69" s="1">
        <f t="shared" si="5"/>
        <v>1.0093608160570153</v>
      </c>
      <c r="F69" s="1">
        <f t="shared" ref="F69:G69" si="8">F53/F60</f>
        <v>9.2803307842447103E-5</v>
      </c>
      <c r="G69" s="1">
        <f t="shared" si="8"/>
        <v>8.3522977056841091E-5</v>
      </c>
    </row>
    <row r="70" spans="1:7" x14ac:dyDescent="0.15">
      <c r="A70" s="2" t="s">
        <v>6</v>
      </c>
      <c r="B70" s="1">
        <f t="shared" si="5"/>
        <v>0.93395029217567327</v>
      </c>
      <c r="C70" s="1">
        <f t="shared" si="5"/>
        <v>0.86192485217911519</v>
      </c>
      <c r="D70" s="1">
        <f t="shared" si="5"/>
        <v>0.75418739777811628</v>
      </c>
      <c r="E70" s="1">
        <f t="shared" si="5"/>
        <v>0.88594253765930975</v>
      </c>
      <c r="F70" s="1">
        <f t="shared" ref="F70:G70" si="9">F54/F61</f>
        <v>7.0639330475591228E-5</v>
      </c>
      <c r="G70" s="1">
        <f t="shared" si="9"/>
        <v>6.1809414166593495E-5</v>
      </c>
    </row>
    <row r="71" spans="1:7" ht="14.25" thickBot="1" x14ac:dyDescent="0.2"/>
    <row r="72" spans="1:7" ht="27.75" thickBot="1" x14ac:dyDescent="0.2">
      <c r="A72" s="1" t="s">
        <v>30</v>
      </c>
      <c r="B72" s="8" t="s">
        <v>111</v>
      </c>
      <c r="C72" s="9" t="s">
        <v>112</v>
      </c>
      <c r="D72" s="9" t="s">
        <v>113</v>
      </c>
      <c r="E72" s="8" t="s">
        <v>170</v>
      </c>
      <c r="F72" s="9" t="s">
        <v>110</v>
      </c>
      <c r="G72" s="9" t="s">
        <v>119</v>
      </c>
    </row>
    <row r="73" spans="1:7" x14ac:dyDescent="0.15">
      <c r="A73" s="2" t="s">
        <v>2</v>
      </c>
      <c r="B73" s="5">
        <f>1-B66/B$65</f>
        <v>0.2890194482198758</v>
      </c>
      <c r="C73" s="5">
        <f t="shared" ref="C73:E73" si="10">1-C66/C$65</f>
        <v>0.28901944081361064</v>
      </c>
      <c r="D73" s="5">
        <f t="shared" si="10"/>
        <v>0.28901944081361064</v>
      </c>
      <c r="E73" s="5">
        <f t="shared" si="10"/>
        <v>0.28901944821992354</v>
      </c>
      <c r="F73" s="1" t="e">
        <f t="shared" ref="F73:G73" si="11">F57/F64</f>
        <v>#VALUE!</v>
      </c>
      <c r="G73" s="1" t="e">
        <f t="shared" si="11"/>
        <v>#VALUE!</v>
      </c>
    </row>
    <row r="74" spans="1:7" x14ac:dyDescent="0.15">
      <c r="A74" s="2" t="s">
        <v>3</v>
      </c>
      <c r="B74" s="5">
        <f t="shared" ref="B74:E74" si="12">1-B67/B$65</f>
        <v>0.38172890244003821</v>
      </c>
      <c r="C74" s="5">
        <f t="shared" si="12"/>
        <v>0.38172889589379821</v>
      </c>
      <c r="D74" s="5">
        <f t="shared" si="12"/>
        <v>0.38172889589379821</v>
      </c>
      <c r="E74" s="5">
        <f t="shared" si="12"/>
        <v>0.38173648620725131</v>
      </c>
      <c r="F74" s="1">
        <f t="shared" ref="F74:G74" si="13">F58/F66</f>
        <v>388845245.13873285</v>
      </c>
      <c r="G74" s="1">
        <f t="shared" si="13"/>
        <v>388645992.42157584</v>
      </c>
    </row>
    <row r="75" spans="1:7" x14ac:dyDescent="0.15">
      <c r="A75" s="2" t="s">
        <v>4</v>
      </c>
      <c r="B75" s="5">
        <f t="shared" ref="B75:E75" si="14">1-B68/B$65</f>
        <v>0.45742936270115975</v>
      </c>
      <c r="C75" s="5">
        <f t="shared" si="14"/>
        <v>0.45742935681050056</v>
      </c>
      <c r="D75" s="5">
        <f t="shared" si="14"/>
        <v>0.45742935681050056</v>
      </c>
      <c r="E75" s="5">
        <f t="shared" si="14"/>
        <v>0.45736208712689608</v>
      </c>
      <c r="F75" s="1">
        <f t="shared" ref="F75:G75" si="15">F59/F67</f>
        <v>613670981.88016462</v>
      </c>
      <c r="G75" s="1">
        <f t="shared" si="15"/>
        <v>630353375.64109063</v>
      </c>
    </row>
    <row r="76" spans="1:7" x14ac:dyDescent="0.15">
      <c r="A76" s="2" t="s">
        <v>5</v>
      </c>
      <c r="B76" s="5">
        <f t="shared" ref="B76:E76" si="16">1-B69/B$65</f>
        <v>0.51598982503533286</v>
      </c>
      <c r="C76" s="5">
        <f t="shared" si="16"/>
        <v>0.52887658269918725</v>
      </c>
      <c r="D76" s="5">
        <f t="shared" si="16"/>
        <v>0.55378826269230075</v>
      </c>
      <c r="E76" s="5">
        <f t="shared" si="16"/>
        <v>0.5315832866329907</v>
      </c>
      <c r="F76" s="1">
        <f t="shared" ref="F76:G76" si="17">F60/F68</f>
        <v>882587874.3046335</v>
      </c>
      <c r="G76" s="1">
        <f t="shared" si="17"/>
        <v>957063387.29469848</v>
      </c>
    </row>
    <row r="77" spans="1:7" x14ac:dyDescent="0.15">
      <c r="A77" s="2" t="s">
        <v>6</v>
      </c>
      <c r="B77" s="5">
        <f t="shared" ref="B77:E77" si="18">1-B70/B$65</f>
        <v>0.56657924564769779</v>
      </c>
      <c r="C77" s="5">
        <f t="shared" si="18"/>
        <v>0.60000427993206285</v>
      </c>
      <c r="D77" s="5">
        <f t="shared" si="18"/>
        <v>0.65000228212733857</v>
      </c>
      <c r="E77" s="5">
        <f t="shared" si="18"/>
        <v>0.58885832982547603</v>
      </c>
      <c r="F77" s="1">
        <f t="shared" ref="F77:G77" si="19">F61/F69</f>
        <v>1332960504.3223827</v>
      </c>
      <c r="G77" s="1">
        <f t="shared" si="19"/>
        <v>1472126068.2017901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E1" workbookViewId="0">
      <selection activeCell="P21" sqref="P21"/>
    </sheetView>
  </sheetViews>
  <sheetFormatPr defaultRowHeight="13.5" x14ac:dyDescent="0.15"/>
  <sheetData>
    <row r="1" spans="1:19" x14ac:dyDescent="0.15">
      <c r="A1" t="s">
        <v>128</v>
      </c>
      <c r="B1" t="s">
        <v>134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19" x14ac:dyDescent="0.15">
      <c r="A2">
        <v>2005</v>
      </c>
      <c r="C2">
        <v>23677.700810599476</v>
      </c>
      <c r="D2">
        <v>51.02154284963602</v>
      </c>
      <c r="E2">
        <v>21.548351868183037</v>
      </c>
    </row>
    <row r="3" spans="1:19" ht="27.75" thickBot="1" x14ac:dyDescent="0.2">
      <c r="A3">
        <v>2010</v>
      </c>
      <c r="C3">
        <v>40364.898000000001</v>
      </c>
      <c r="D3">
        <v>61.840876201095831</v>
      </c>
      <c r="E3">
        <v>15.320458929710618</v>
      </c>
      <c r="F3">
        <v>0.7109805438220943</v>
      </c>
      <c r="G3">
        <v>1</v>
      </c>
      <c r="I3" t="s">
        <v>135</v>
      </c>
      <c r="J3" t="s">
        <v>136</v>
      </c>
      <c r="L3" s="9" t="s">
        <v>112</v>
      </c>
      <c r="M3" s="9" t="s">
        <v>113</v>
      </c>
      <c r="N3" t="s">
        <v>175</v>
      </c>
      <c r="O3" t="s">
        <v>176</v>
      </c>
      <c r="P3" t="s">
        <v>177</v>
      </c>
      <c r="Q3" t="s">
        <v>178</v>
      </c>
    </row>
    <row r="4" spans="1:19" x14ac:dyDescent="0.15">
      <c r="A4">
        <v>2015</v>
      </c>
      <c r="C4">
        <v>59572.146630201198</v>
      </c>
      <c r="D4">
        <f>C4*E4/10000</f>
        <v>80.934874661225493</v>
      </c>
      <c r="E4">
        <v>13.586026228605645</v>
      </c>
      <c r="F4">
        <v>0.65549027191104714</v>
      </c>
      <c r="G4">
        <v>0.92195247479946196</v>
      </c>
      <c r="I4">
        <v>1.3322723011028077</v>
      </c>
      <c r="J4">
        <v>13.322723011028076</v>
      </c>
      <c r="K4">
        <v>2015</v>
      </c>
      <c r="L4" s="1">
        <v>59572.146642554799</v>
      </c>
      <c r="M4" s="1">
        <v>59572.146642554799</v>
      </c>
    </row>
    <row r="5" spans="1:19" x14ac:dyDescent="0.15">
      <c r="A5">
        <v>2016</v>
      </c>
      <c r="B5">
        <v>6.5</v>
      </c>
      <c r="C5">
        <v>63444.336161164276</v>
      </c>
      <c r="D5">
        <f t="shared" ref="D5:D8" si="0">C5*E5/10000</f>
        <v>84.678403327270757</v>
      </c>
      <c r="E5">
        <v>13.346881447725565</v>
      </c>
      <c r="F5">
        <v>0.64439221752883769</v>
      </c>
      <c r="G5">
        <v>0.90634296975935424</v>
      </c>
      <c r="I5">
        <v>1.2979216212042395</v>
      </c>
      <c r="J5">
        <v>12.979216212042395</v>
      </c>
      <c r="K5">
        <v>2016</v>
      </c>
    </row>
    <row r="6" spans="1:19" x14ac:dyDescent="0.15">
      <c r="A6">
        <v>2017</v>
      </c>
      <c r="B6">
        <v>6.5</v>
      </c>
      <c r="C6">
        <v>67568.218011639954</v>
      </c>
      <c r="D6">
        <f t="shared" si="0"/>
        <v>88.566640874458258</v>
      </c>
      <c r="E6">
        <v>13.107736666845485</v>
      </c>
      <c r="F6">
        <v>0.63329416314662823</v>
      </c>
      <c r="G6">
        <v>0.89073346471924664</v>
      </c>
      <c r="I6">
        <v>1.2644566230154219</v>
      </c>
      <c r="J6">
        <v>12.64456623015422</v>
      </c>
      <c r="K6">
        <v>2017</v>
      </c>
    </row>
    <row r="7" spans="1:19" x14ac:dyDescent="0.15">
      <c r="A7">
        <v>2018</v>
      </c>
      <c r="B7">
        <v>6.5</v>
      </c>
      <c r="C7">
        <v>71960.152182396545</v>
      </c>
      <c r="D7">
        <f t="shared" si="0"/>
        <v>92.602583048722394</v>
      </c>
      <c r="E7">
        <v>12.868591885965404</v>
      </c>
      <c r="F7">
        <v>0.62219610876441878</v>
      </c>
      <c r="G7">
        <v>0.87512395967913903</v>
      </c>
      <c r="I7">
        <v>1.2318544705373788</v>
      </c>
      <c r="J7">
        <v>12.318544705373789</v>
      </c>
      <c r="K7">
        <v>2018</v>
      </c>
    </row>
    <row r="8" spans="1:19" x14ac:dyDescent="0.15">
      <c r="A8">
        <v>2019</v>
      </c>
      <c r="B8">
        <v>6.5</v>
      </c>
      <c r="C8">
        <v>76637.562074252317</v>
      </c>
      <c r="D8">
        <f t="shared" si="0"/>
        <v>96.789003647946288</v>
      </c>
      <c r="E8">
        <v>12.629447105085326</v>
      </c>
      <c r="F8">
        <v>0.61109805438220932</v>
      </c>
      <c r="G8">
        <v>0.85951445463903131</v>
      </c>
      <c r="I8">
        <v>1.2000929165637486</v>
      </c>
      <c r="J8">
        <v>12.000929165637485</v>
      </c>
      <c r="K8">
        <v>2019</v>
      </c>
    </row>
    <row r="9" spans="1:19" x14ac:dyDescent="0.15">
      <c r="A9">
        <v>2020</v>
      </c>
      <c r="B9">
        <v>6.5</v>
      </c>
      <c r="C9">
        <v>81490.711868524813</v>
      </c>
      <c r="D9">
        <f>C9*E9/10000</f>
        <v>96.579479333243086</v>
      </c>
      <c r="E9">
        <v>11.851593527500672</v>
      </c>
      <c r="F9">
        <v>0.6</v>
      </c>
      <c r="G9">
        <v>0.84390494959892393</v>
      </c>
      <c r="I9">
        <v>1.1691502874996329</v>
      </c>
      <c r="J9">
        <v>11.691502874996329</v>
      </c>
      <c r="K9">
        <v>2020</v>
      </c>
      <c r="L9" s="1">
        <v>81619.003621444921</v>
      </c>
      <c r="M9" s="1">
        <v>81619.003621444921</v>
      </c>
      <c r="P9">
        <f>I9*L9/10000</f>
        <v>9.542488154944591</v>
      </c>
      <c r="Q9">
        <f>J9*M9/10000</f>
        <v>95.424881549445914</v>
      </c>
    </row>
    <row r="10" spans="1:19" x14ac:dyDescent="0.15">
      <c r="A10">
        <v>2021</v>
      </c>
      <c r="B10">
        <v>4.8000000000000001E-2</v>
      </c>
      <c r="C10">
        <f>C9*(1+B$10)</f>
        <v>85402.266038214002</v>
      </c>
      <c r="D10">
        <f>C10*E10/10000</f>
        <v>97.534738183375524</v>
      </c>
      <c r="E10">
        <v>11.42062649013701</v>
      </c>
      <c r="F10">
        <v>0.57999999999999996</v>
      </c>
      <c r="G10">
        <v>0.81577478461229302</v>
      </c>
      <c r="I10">
        <v>1.1366738425052874</v>
      </c>
      <c r="J10">
        <v>11.243502060146428</v>
      </c>
      <c r="K10">
        <v>2021</v>
      </c>
      <c r="L10">
        <f>L9*(1+N$14)</f>
        <v>85530.838177596204</v>
      </c>
      <c r="M10">
        <f>M9*(1+O$14)</f>
        <v>85514.735330062947</v>
      </c>
      <c r="P10">
        <f t="shared" ref="P10:P19" si="1">I10*L10/10000</f>
        <v>9.7220666484026204</v>
      </c>
      <c r="Q10">
        <f t="shared" ref="Q10:Q19" si="2">J10*M10/10000</f>
        <v>96.148510285643937</v>
      </c>
    </row>
    <row r="11" spans="1:19" x14ac:dyDescent="0.15">
      <c r="A11">
        <v>2022</v>
      </c>
      <c r="B11">
        <v>4.8000000000000001E-2</v>
      </c>
      <c r="C11">
        <f>C10*(1+B$10)</f>
        <v>89501.574808048274</v>
      </c>
      <c r="D11">
        <f>C11*E11/10000</f>
        <v>98.359182762736879</v>
      </c>
      <c r="E11">
        <v>10.989659452773349</v>
      </c>
      <c r="F11">
        <v>0.55999999999999994</v>
      </c>
      <c r="G11">
        <v>0.78764461962566223</v>
      </c>
      <c r="I11">
        <v>1.1050995223196578</v>
      </c>
      <c r="J11">
        <v>10.812667963061733</v>
      </c>
      <c r="K11">
        <v>2022</v>
      </c>
      <c r="L11">
        <f t="shared" ref="L11:L12" si="3">L10*(1+N$14)</f>
        <v>89630.159090058238</v>
      </c>
      <c r="M11">
        <f t="shared" ref="M11:M13" si="4">M10*(1+O$14)</f>
        <v>89596.413017829691</v>
      </c>
      <c r="P11">
        <f t="shared" si="1"/>
        <v>9.905024599585829</v>
      </c>
      <c r="Q11">
        <f t="shared" si="2"/>
        <v>96.877626464313437</v>
      </c>
    </row>
    <row r="12" spans="1:19" x14ac:dyDescent="0.15">
      <c r="A12">
        <v>2023</v>
      </c>
      <c r="B12">
        <v>4.8000000000000001E-2</v>
      </c>
      <c r="C12">
        <f>C11*(1+B$10)</f>
        <v>93797.650398834594</v>
      </c>
      <c r="D12">
        <f t="shared" ref="D12:D19" si="5">C12*E12/10000</f>
        <v>99.038053984942422</v>
      </c>
      <c r="E12">
        <v>10.558692415409688</v>
      </c>
      <c r="F12">
        <v>0.53999999999999992</v>
      </c>
      <c r="G12">
        <v>0.75951445463903144</v>
      </c>
      <c r="I12">
        <v>1.0744022678831504</v>
      </c>
      <c r="J12">
        <v>10.398342780923452</v>
      </c>
      <c r="K12">
        <v>2023</v>
      </c>
      <c r="L12">
        <f t="shared" si="3"/>
        <v>93925.952202505679</v>
      </c>
      <c r="M12">
        <f t="shared" si="4"/>
        <v>93872.912015426948</v>
      </c>
      <c r="P12">
        <f t="shared" si="1"/>
        <v>10.091425605945648</v>
      </c>
      <c r="Q12">
        <f t="shared" si="2"/>
        <v>97.612271697987708</v>
      </c>
    </row>
    <row r="13" spans="1:19" x14ac:dyDescent="0.15">
      <c r="A13">
        <v>2024</v>
      </c>
      <c r="B13">
        <v>4.8000000000000001E-2</v>
      </c>
      <c r="C13">
        <f>C12*(1+B$10)</f>
        <v>98299.937617978663</v>
      </c>
      <c r="D13">
        <f t="shared" si="5"/>
        <v>99.555477287394382</v>
      </c>
      <c r="E13">
        <v>10.127725378046026</v>
      </c>
      <c r="F13">
        <v>0.51999999999999991</v>
      </c>
      <c r="G13">
        <v>0.73138428965240054</v>
      </c>
      <c r="I13">
        <v>1.044557716222192</v>
      </c>
      <c r="J13">
        <v>9.9998939169279613</v>
      </c>
      <c r="K13">
        <v>2024</v>
      </c>
      <c r="L13">
        <f>L12*(1+N$14)</f>
        <v>98427.634032013302</v>
      </c>
      <c r="M13">
        <f t="shared" si="4"/>
        <v>98353.531279231858</v>
      </c>
      <c r="P13">
        <f t="shared" si="1"/>
        <v>10.28133446176335</v>
      </c>
      <c r="Q13">
        <f t="shared" si="2"/>
        <v>98.352487914757461</v>
      </c>
      <c r="R13">
        <f>I14/I13-1</f>
        <v>-2.7777818935323162E-2</v>
      </c>
      <c r="S13">
        <f>J14/J13-1</f>
        <v>-3.8318496744161767E-2</v>
      </c>
    </row>
    <row r="14" spans="1:19" x14ac:dyDescent="0.15">
      <c r="A14">
        <v>2025</v>
      </c>
      <c r="B14">
        <v>4.8000000000000001E-2</v>
      </c>
      <c r="C14">
        <f>C13*(1+B$10)</f>
        <v>103018.33462364164</v>
      </c>
      <c r="D14">
        <f t="shared" si="5"/>
        <v>99.894389550500392</v>
      </c>
      <c r="E14">
        <v>9.696758340682365</v>
      </c>
      <c r="F14">
        <v>0.49999999999999989</v>
      </c>
      <c r="G14">
        <v>0.70325412466576975</v>
      </c>
      <c r="I14">
        <v>1.0155421811134773</v>
      </c>
      <c r="J14">
        <v>9.6167130144301947</v>
      </c>
      <c r="K14">
        <v>2025</v>
      </c>
      <c r="L14" s="1">
        <v>103145.07241036517</v>
      </c>
      <c r="M14" s="1">
        <v>103048.01361126547</v>
      </c>
      <c r="N14">
        <f>(L14/L9)^0.2-1</f>
        <v>4.7927987142487805E-2</v>
      </c>
      <c r="O14">
        <f>(M14/M9)^0.2-1</f>
        <v>4.7730694271725271E-2</v>
      </c>
      <c r="P14">
        <f t="shared" si="1"/>
        <v>10.474817180672979</v>
      </c>
      <c r="Q14">
        <f t="shared" si="2"/>
        <v>99.098317360663643</v>
      </c>
      <c r="R14">
        <f>I15/I14-1</f>
        <v>-3.2267744794949982E-2</v>
      </c>
      <c r="S14">
        <f>J15/J14-1</f>
        <v>-4.7442744304524553E-2</v>
      </c>
    </row>
    <row r="15" spans="1:19" x14ac:dyDescent="0.15">
      <c r="A15">
        <v>2026</v>
      </c>
      <c r="B15">
        <v>3.7999999999999999E-2</v>
      </c>
      <c r="C15">
        <f>C14*(1+B$15)</f>
        <v>106933.03133934003</v>
      </c>
      <c r="D15">
        <f>C15*E15/10000</f>
        <v>99.081915182156337</v>
      </c>
      <c r="E15">
        <v>9.2657913033187054</v>
      </c>
      <c r="F15">
        <v>0.47999999999999987</v>
      </c>
      <c r="G15">
        <v>0.67512395967913896</v>
      </c>
      <c r="I15">
        <v>0.98277292518480075</v>
      </c>
      <c r="J15">
        <v>9.160469757836589</v>
      </c>
      <c r="K15">
        <v>2026</v>
      </c>
      <c r="L15">
        <f>L14*(1+N$19)</f>
        <v>107047.86973624087</v>
      </c>
      <c r="M15">
        <f>M14*(1+O$19)</f>
        <v>106893.81620518649</v>
      </c>
      <c r="P15">
        <f t="shared" si="1"/>
        <v>10.520374807548695</v>
      </c>
      <c r="Q15">
        <f t="shared" si="2"/>
        <v>97.91975706473535</v>
      </c>
    </row>
    <row r="16" spans="1:19" x14ac:dyDescent="0.15">
      <c r="A16">
        <v>2027</v>
      </c>
      <c r="B16">
        <v>3.7999999999999999E-2</v>
      </c>
      <c r="C16">
        <f>C15*(1+B$15)</f>
        <v>110996.48653023495</v>
      </c>
      <c r="D16">
        <f t="shared" si="5"/>
        <v>98.063445263307187</v>
      </c>
      <c r="E16">
        <v>8.834824265955044</v>
      </c>
      <c r="F16">
        <v>0.45999999999999985</v>
      </c>
      <c r="G16">
        <v>0.64699379469250817</v>
      </c>
      <c r="I16">
        <v>0.95106105924355122</v>
      </c>
      <c r="J16">
        <v>8.725871933406216</v>
      </c>
      <c r="K16">
        <v>2027</v>
      </c>
      <c r="L16">
        <f t="shared" ref="L16:L18" si="6">L15*(1+N$19)</f>
        <v>111098.34088318155</v>
      </c>
      <c r="M16">
        <f t="shared" ref="M16:M18" si="7">M15*(1+O$19)</f>
        <v>110883.14604503002</v>
      </c>
      <c r="P16">
        <f t="shared" si="1"/>
        <v>10.566130576055977</v>
      </c>
      <c r="Q16">
        <f t="shared" si="2"/>
        <v>96.755213196210988</v>
      </c>
    </row>
    <row r="17" spans="1:17" x14ac:dyDescent="0.15">
      <c r="A17">
        <v>2028</v>
      </c>
      <c r="B17">
        <v>3.7999999999999999E-2</v>
      </c>
      <c r="C17">
        <f>C16*(1+B$15)</f>
        <v>115214.35301838389</v>
      </c>
      <c r="D17">
        <f t="shared" si="5"/>
        <v>96.824497345102486</v>
      </c>
      <c r="E17">
        <v>8.4038572285913826</v>
      </c>
      <c r="F17">
        <v>0.43999999999999984</v>
      </c>
      <c r="G17">
        <v>0.61886362970587727</v>
      </c>
      <c r="I17">
        <v>0.92037246369946557</v>
      </c>
      <c r="J17">
        <v>8.3118926224355967</v>
      </c>
      <c r="K17">
        <v>2028</v>
      </c>
      <c r="L17">
        <f t="shared" si="6"/>
        <v>115302.07352474722</v>
      </c>
      <c r="M17">
        <f t="shared" si="7"/>
        <v>115021.35963826596</v>
      </c>
      <c r="P17">
        <f t="shared" si="1"/>
        <v>10.612085347962852</v>
      </c>
      <c r="Q17">
        <f t="shared" si="2"/>
        <v>95.604519059981428</v>
      </c>
    </row>
    <row r="18" spans="1:17" x14ac:dyDescent="0.15">
      <c r="A18">
        <v>2029</v>
      </c>
      <c r="B18">
        <f>C18/C17-1</f>
        <v>5.4054054054054168E-2</v>
      </c>
      <c r="C18">
        <f>D17/E18*10000</f>
        <v>121442.15588424249</v>
      </c>
      <c r="D18">
        <f t="shared" si="5"/>
        <v>96.824497345102486</v>
      </c>
      <c r="E18">
        <v>7.9728901912277212</v>
      </c>
      <c r="F18">
        <v>0.41999999999999982</v>
      </c>
      <c r="G18">
        <v>0.59073346471924648</v>
      </c>
      <c r="I18">
        <v>0.89067411992451184</v>
      </c>
      <c r="J18">
        <v>7.9175536260627197</v>
      </c>
      <c r="K18">
        <v>2029</v>
      </c>
      <c r="L18">
        <f t="shared" si="6"/>
        <v>119664.86676056916</v>
      </c>
      <c r="M18">
        <f t="shared" si="7"/>
        <v>119314.01339985974</v>
      </c>
      <c r="P18">
        <f t="shared" si="1"/>
        <v>10.658239988785391</v>
      </c>
      <c r="Q18">
        <f t="shared" si="2"/>
        <v>94.46750994341555</v>
      </c>
    </row>
    <row r="19" spans="1:17" x14ac:dyDescent="0.15">
      <c r="A19">
        <v>2030</v>
      </c>
      <c r="C19">
        <f>C18*(1+B$18)</f>
        <v>128006.5967428502</v>
      </c>
      <c r="D19">
        <f t="shared" si="5"/>
        <v>96.5415915822242</v>
      </c>
      <c r="E19">
        <v>7.5419231538640625</v>
      </c>
      <c r="F19">
        <v>0.4</v>
      </c>
      <c r="G19">
        <v>0.56260329973261591</v>
      </c>
      <c r="I19">
        <v>0.86193407472732153</v>
      </c>
      <c r="J19">
        <v>7.5419231538640625</v>
      </c>
      <c r="K19">
        <v>2030</v>
      </c>
      <c r="L19" s="1">
        <v>124192.73911627736</v>
      </c>
      <c r="M19" s="1">
        <v>123766.87111291854</v>
      </c>
      <c r="N19">
        <f>(L19/L14)^0.2-1</f>
        <v>3.7837942566449678E-2</v>
      </c>
      <c r="O19">
        <f>(M19/M14)^0.2-1</f>
        <v>3.7320492255472182E-2</v>
      </c>
      <c r="P19">
        <f t="shared" si="1"/>
        <v>10.704595367804016</v>
      </c>
      <c r="Q19">
        <f t="shared" si="2"/>
        <v>93.344023092782948</v>
      </c>
    </row>
    <row r="20" spans="1:17" x14ac:dyDescent="0.15">
      <c r="P20">
        <f>P19/P18-1</f>
        <v>4.349252697199546E-3</v>
      </c>
    </row>
    <row r="22" spans="1:17" x14ac:dyDescent="0.15">
      <c r="C22" t="s">
        <v>137</v>
      </c>
      <c r="D22" t="s">
        <v>138</v>
      </c>
      <c r="E22" t="s">
        <v>139</v>
      </c>
      <c r="F22" t="s">
        <v>140</v>
      </c>
      <c r="G22" t="s">
        <v>141</v>
      </c>
      <c r="H22" t="s">
        <v>142</v>
      </c>
      <c r="I22" t="s">
        <v>143</v>
      </c>
      <c r="J22" t="s">
        <v>144</v>
      </c>
      <c r="K22" t="s">
        <v>145</v>
      </c>
      <c r="L22" t="s">
        <v>146</v>
      </c>
    </row>
    <row r="23" spans="1:17" x14ac:dyDescent="0.15">
      <c r="B23" t="s">
        <v>147</v>
      </c>
      <c r="C23">
        <v>6.6</v>
      </c>
      <c r="D23">
        <v>6.9</v>
      </c>
      <c r="E23">
        <v>7.2</v>
      </c>
      <c r="F23">
        <v>6.5</v>
      </c>
      <c r="G23">
        <v>7</v>
      </c>
      <c r="H23">
        <v>7</v>
      </c>
      <c r="I23">
        <v>7</v>
      </c>
      <c r="J23">
        <v>5.7</v>
      </c>
      <c r="K23">
        <v>7.3</v>
      </c>
      <c r="L23">
        <v>9</v>
      </c>
    </row>
    <row r="24" spans="1:17" x14ac:dyDescent="0.15">
      <c r="B24" t="s">
        <v>148</v>
      </c>
      <c r="C24">
        <v>6.6</v>
      </c>
      <c r="D24">
        <v>4</v>
      </c>
      <c r="E24">
        <v>4.3</v>
      </c>
      <c r="F24">
        <v>5.7</v>
      </c>
      <c r="G24">
        <v>6.6</v>
      </c>
      <c r="H24">
        <v>6.89</v>
      </c>
      <c r="I24">
        <v>6</v>
      </c>
      <c r="J24">
        <v>4.8</v>
      </c>
      <c r="K24">
        <v>6</v>
      </c>
      <c r="L24">
        <v>7.6</v>
      </c>
    </row>
    <row r="25" spans="1:17" x14ac:dyDescent="0.15">
      <c r="B25" t="s">
        <v>149</v>
      </c>
      <c r="C25">
        <v>6.6</v>
      </c>
      <c r="D25">
        <v>4</v>
      </c>
      <c r="E25">
        <v>4.3</v>
      </c>
      <c r="F25">
        <v>4.3</v>
      </c>
      <c r="G25">
        <v>5.9</v>
      </c>
      <c r="H25">
        <v>6.31</v>
      </c>
      <c r="I25">
        <v>5</v>
      </c>
      <c r="J25">
        <v>3.8</v>
      </c>
      <c r="K25">
        <v>5</v>
      </c>
      <c r="L25">
        <v>6.3</v>
      </c>
    </row>
    <row r="27" spans="1:17" x14ac:dyDescent="0.15">
      <c r="A27" t="s">
        <v>151</v>
      </c>
      <c r="B27" t="s">
        <v>150</v>
      </c>
      <c r="C27" t="s">
        <v>138</v>
      </c>
      <c r="D27" t="s">
        <v>139</v>
      </c>
      <c r="E27" t="s">
        <v>140</v>
      </c>
      <c r="F27" t="s">
        <v>141</v>
      </c>
      <c r="G27" t="s">
        <v>142</v>
      </c>
      <c r="H27" t="s">
        <v>143</v>
      </c>
      <c r="I27" t="s">
        <v>144</v>
      </c>
      <c r="J27" t="s">
        <v>145</v>
      </c>
      <c r="K27" t="s">
        <v>146</v>
      </c>
    </row>
    <row r="28" spans="1:17" x14ac:dyDescent="0.15">
      <c r="A28">
        <v>2015</v>
      </c>
      <c r="B28">
        <v>59572.146630201198</v>
      </c>
      <c r="C28">
        <v>59572.146630201198</v>
      </c>
      <c r="D28">
        <v>59572.146630201198</v>
      </c>
      <c r="E28">
        <v>59572.146630201198</v>
      </c>
      <c r="F28">
        <v>59572.146630201198</v>
      </c>
      <c r="G28">
        <v>59572.146630201198</v>
      </c>
      <c r="H28">
        <v>59572.146630201198</v>
      </c>
      <c r="I28">
        <v>59572.146630201198</v>
      </c>
      <c r="J28">
        <v>59572.146630201198</v>
      </c>
      <c r="K28">
        <v>59572.146630201198</v>
      </c>
    </row>
    <row r="29" spans="1:17" x14ac:dyDescent="0.15">
      <c r="A29">
        <v>2016</v>
      </c>
      <c r="B29">
        <f>B28*(1+C$23/100)</f>
        <v>63503.908307794482</v>
      </c>
      <c r="C29">
        <f>C28*(1+D$23/100)</f>
        <v>63682.624747685077</v>
      </c>
      <c r="D29">
        <f t="shared" ref="C29:K33" si="8">D28*(1+E$23/100)</f>
        <v>63861.341187575686</v>
      </c>
      <c r="E29">
        <f t="shared" si="8"/>
        <v>63444.336161164276</v>
      </c>
      <c r="F29">
        <f t="shared" si="8"/>
        <v>63742.196894315282</v>
      </c>
      <c r="G29">
        <f t="shared" si="8"/>
        <v>63742.196894315282</v>
      </c>
      <c r="H29">
        <f t="shared" si="8"/>
        <v>63742.196894315282</v>
      </c>
      <c r="I29">
        <f t="shared" si="8"/>
        <v>62967.75898812266</v>
      </c>
      <c r="J29">
        <f t="shared" si="8"/>
        <v>63920.913334205885</v>
      </c>
      <c r="K29">
        <f t="shared" si="8"/>
        <v>64933.639826919309</v>
      </c>
    </row>
    <row r="30" spans="1:17" x14ac:dyDescent="0.15">
      <c r="A30">
        <v>2017</v>
      </c>
      <c r="B30">
        <f t="shared" ref="B30:B33" si="9">B29*(1+C$23/100)</f>
        <v>67695.166256108918</v>
      </c>
      <c r="C30">
        <f t="shared" si="8"/>
        <v>68076.725855275348</v>
      </c>
      <c r="D30">
        <f t="shared" si="8"/>
        <v>68459.357753081145</v>
      </c>
      <c r="E30">
        <f t="shared" si="8"/>
        <v>67568.218011639954</v>
      </c>
      <c r="F30">
        <f t="shared" si="8"/>
        <v>68204.150676917357</v>
      </c>
      <c r="G30">
        <f t="shared" si="8"/>
        <v>68204.150676917357</v>
      </c>
      <c r="H30">
        <f t="shared" si="8"/>
        <v>68204.150676917357</v>
      </c>
      <c r="I30">
        <f t="shared" si="8"/>
        <v>66556.921250445652</v>
      </c>
      <c r="J30">
        <f t="shared" si="8"/>
        <v>68587.140007602909</v>
      </c>
      <c r="K30">
        <f t="shared" si="8"/>
        <v>70777.667411342045</v>
      </c>
    </row>
    <row r="31" spans="1:17" x14ac:dyDescent="0.15">
      <c r="A31">
        <v>2018</v>
      </c>
      <c r="B31">
        <f t="shared" si="9"/>
        <v>72163.047229012111</v>
      </c>
      <c r="C31">
        <f t="shared" si="8"/>
        <v>72774.019939289341</v>
      </c>
      <c r="D31">
        <f t="shared" si="8"/>
        <v>73388.431511302988</v>
      </c>
      <c r="E31">
        <f t="shared" si="8"/>
        <v>71960.152182396545</v>
      </c>
      <c r="F31">
        <f t="shared" si="8"/>
        <v>72978.441224301583</v>
      </c>
      <c r="G31">
        <f t="shared" si="8"/>
        <v>72978.441224301583</v>
      </c>
      <c r="H31">
        <f t="shared" si="8"/>
        <v>72978.441224301583</v>
      </c>
      <c r="I31">
        <f t="shared" si="8"/>
        <v>70350.665761721044</v>
      </c>
      <c r="J31">
        <f t="shared" si="8"/>
        <v>73594.001228157926</v>
      </c>
      <c r="K31">
        <f t="shared" si="8"/>
        <v>77147.657478362831</v>
      </c>
    </row>
    <row r="32" spans="1:17" x14ac:dyDescent="0.15">
      <c r="A32">
        <v>2019</v>
      </c>
      <c r="B32">
        <f t="shared" si="9"/>
        <v>76925.808346126913</v>
      </c>
      <c r="C32">
        <f t="shared" si="8"/>
        <v>77795.4273151003</v>
      </c>
      <c r="D32">
        <f t="shared" si="8"/>
        <v>78672.398580116802</v>
      </c>
      <c r="E32">
        <f t="shared" si="8"/>
        <v>76637.562074252317</v>
      </c>
      <c r="F32">
        <f t="shared" si="8"/>
        <v>78086.932110002701</v>
      </c>
      <c r="G32">
        <f t="shared" si="8"/>
        <v>78086.932110002701</v>
      </c>
      <c r="H32">
        <f t="shared" si="8"/>
        <v>78086.932110002701</v>
      </c>
      <c r="I32">
        <f t="shared" si="8"/>
        <v>74360.653710139144</v>
      </c>
      <c r="J32">
        <f t="shared" si="8"/>
        <v>78966.363317813448</v>
      </c>
      <c r="K32">
        <f t="shared" si="8"/>
        <v>84090.946651415492</v>
      </c>
    </row>
    <row r="33" spans="1:24" x14ac:dyDescent="0.15">
      <c r="A33">
        <v>2020</v>
      </c>
      <c r="B33">
        <f t="shared" si="9"/>
        <v>82002.911696971292</v>
      </c>
      <c r="C33">
        <f t="shared" si="8"/>
        <v>83163.311799842224</v>
      </c>
      <c r="D33">
        <f t="shared" si="8"/>
        <v>84336.811277885223</v>
      </c>
      <c r="E33">
        <f t="shared" si="8"/>
        <v>81619.003609078718</v>
      </c>
      <c r="F33">
        <f t="shared" si="8"/>
        <v>83553.017357702891</v>
      </c>
      <c r="G33">
        <f t="shared" si="8"/>
        <v>83553.017357702891</v>
      </c>
      <c r="H33">
        <f t="shared" si="8"/>
        <v>83553.017357702891</v>
      </c>
      <c r="I33">
        <f t="shared" si="8"/>
        <v>78599.210971617067</v>
      </c>
      <c r="J33">
        <f t="shared" si="8"/>
        <v>84730.907840013824</v>
      </c>
      <c r="K33">
        <f t="shared" si="8"/>
        <v>91659.13185004289</v>
      </c>
    </row>
    <row r="34" spans="1:24" x14ac:dyDescent="0.15">
      <c r="A34">
        <v>2021</v>
      </c>
      <c r="B34">
        <f>B33*(1+C$24/100)</f>
        <v>87415.103868971404</v>
      </c>
      <c r="C34">
        <f t="shared" ref="C34:K38" si="10">C33*(1+D$24/100)</f>
        <v>86489.844271835915</v>
      </c>
      <c r="D34">
        <f t="shared" si="10"/>
        <v>87963.294162834281</v>
      </c>
      <c r="E34">
        <f t="shared" si="10"/>
        <v>86271.2868147962</v>
      </c>
      <c r="F34">
        <f t="shared" si="10"/>
        <v>89067.516503311286</v>
      </c>
      <c r="G34">
        <f t="shared" si="10"/>
        <v>89309.820253648621</v>
      </c>
      <c r="H34">
        <f t="shared" si="10"/>
        <v>88566.198399165063</v>
      </c>
      <c r="I34">
        <f t="shared" si="10"/>
        <v>82371.97309825469</v>
      </c>
      <c r="J34">
        <f t="shared" si="10"/>
        <v>89814.762310414662</v>
      </c>
      <c r="K34">
        <f t="shared" si="10"/>
        <v>98625.225870646158</v>
      </c>
    </row>
    <row r="35" spans="1:24" x14ac:dyDescent="0.15">
      <c r="A35">
        <v>2022</v>
      </c>
      <c r="B35">
        <f t="shared" ref="B35:B38" si="11">B34*(1+C$24/100)</f>
        <v>93184.500724323516</v>
      </c>
      <c r="C35">
        <f t="shared" si="10"/>
        <v>89949.438042709357</v>
      </c>
      <c r="D35">
        <f t="shared" si="10"/>
        <v>91745.715811836155</v>
      </c>
      <c r="E35">
        <f t="shared" si="10"/>
        <v>91188.750163239572</v>
      </c>
      <c r="F35">
        <f t="shared" si="10"/>
        <v>94945.972592529841</v>
      </c>
      <c r="G35">
        <f t="shared" si="10"/>
        <v>95463.266869125</v>
      </c>
      <c r="H35">
        <f t="shared" si="10"/>
        <v>93880.170303114966</v>
      </c>
      <c r="I35">
        <f t="shared" si="10"/>
        <v>86325.827806970919</v>
      </c>
      <c r="J35">
        <f t="shared" si="10"/>
        <v>95203.648049039548</v>
      </c>
      <c r="K35">
        <f t="shared" si="10"/>
        <v>106120.74303681527</v>
      </c>
    </row>
    <row r="36" spans="1:24" x14ac:dyDescent="0.15">
      <c r="A36">
        <v>2023</v>
      </c>
      <c r="B36">
        <f t="shared" si="11"/>
        <v>99334.677772128867</v>
      </c>
      <c r="C36">
        <f t="shared" si="10"/>
        <v>93547.415564417737</v>
      </c>
      <c r="D36">
        <f t="shared" si="10"/>
        <v>95690.781591745108</v>
      </c>
      <c r="E36">
        <f t="shared" si="10"/>
        <v>96386.508922544221</v>
      </c>
      <c r="F36">
        <f t="shared" si="10"/>
        <v>101212.40678363682</v>
      </c>
      <c r="G36">
        <f t="shared" si="10"/>
        <v>102040.6859564077</v>
      </c>
      <c r="H36">
        <f t="shared" si="10"/>
        <v>99512.98052130187</v>
      </c>
      <c r="I36">
        <f t="shared" si="10"/>
        <v>90469.467541705526</v>
      </c>
      <c r="J36">
        <f t="shared" si="10"/>
        <v>100915.86693198193</v>
      </c>
      <c r="K36">
        <f t="shared" si="10"/>
        <v>114185.91950761325</v>
      </c>
    </row>
    <row r="37" spans="1:24" x14ac:dyDescent="0.15">
      <c r="A37">
        <v>2024</v>
      </c>
      <c r="B37">
        <f t="shared" si="11"/>
        <v>105890.76650508938</v>
      </c>
      <c r="C37">
        <f t="shared" si="10"/>
        <v>97289.312186994444</v>
      </c>
      <c r="D37">
        <f t="shared" si="10"/>
        <v>99805.485200190145</v>
      </c>
      <c r="E37">
        <f t="shared" si="10"/>
        <v>101880.53993112924</v>
      </c>
      <c r="F37">
        <f t="shared" si="10"/>
        <v>107892.42563135686</v>
      </c>
      <c r="G37">
        <f t="shared" si="10"/>
        <v>109071.28921880419</v>
      </c>
      <c r="H37">
        <f t="shared" si="10"/>
        <v>105483.75935257999</v>
      </c>
      <c r="I37">
        <f t="shared" si="10"/>
        <v>94812.001983707392</v>
      </c>
      <c r="J37">
        <f t="shared" si="10"/>
        <v>106970.81894790086</v>
      </c>
      <c r="K37">
        <f t="shared" si="10"/>
        <v>122864.04939019187</v>
      </c>
    </row>
    <row r="38" spans="1:24" x14ac:dyDescent="0.15">
      <c r="A38">
        <v>2025</v>
      </c>
      <c r="B38">
        <f t="shared" si="11"/>
        <v>112879.55709442528</v>
      </c>
      <c r="C38">
        <f t="shared" si="10"/>
        <v>101180.88467447422</v>
      </c>
      <c r="D38">
        <f t="shared" si="10"/>
        <v>104097.12106379832</v>
      </c>
      <c r="E38">
        <f t="shared" si="10"/>
        <v>107687.73070720361</v>
      </c>
      <c r="F38">
        <f t="shared" si="10"/>
        <v>115013.32572302643</v>
      </c>
      <c r="G38">
        <f t="shared" si="10"/>
        <v>116586.3010459798</v>
      </c>
      <c r="H38">
        <f t="shared" si="10"/>
        <v>111812.78491373479</v>
      </c>
      <c r="I38">
        <f t="shared" si="10"/>
        <v>99362.978078925356</v>
      </c>
      <c r="J38">
        <f t="shared" si="10"/>
        <v>113389.06808477492</v>
      </c>
      <c r="K38">
        <f t="shared" si="10"/>
        <v>132201.71714384644</v>
      </c>
    </row>
    <row r="39" spans="1:24" x14ac:dyDescent="0.15">
      <c r="A39">
        <v>2026</v>
      </c>
      <c r="B39">
        <f>B38*(1+C$25/100)</f>
        <v>120329.60786265736</v>
      </c>
      <c r="C39">
        <f t="shared" ref="C39:K43" si="12">C38*(1+D$25/100)</f>
        <v>105228.12006145318</v>
      </c>
      <c r="D39">
        <f t="shared" si="12"/>
        <v>108573.29726954164</v>
      </c>
      <c r="E39">
        <f t="shared" si="12"/>
        <v>112318.30312761336</v>
      </c>
      <c r="F39">
        <f t="shared" si="12"/>
        <v>121799.11194068498</v>
      </c>
      <c r="G39">
        <f t="shared" si="12"/>
        <v>123942.89664198112</v>
      </c>
      <c r="H39">
        <f t="shared" si="12"/>
        <v>117403.42415942154</v>
      </c>
      <c r="I39">
        <f t="shared" si="12"/>
        <v>103138.77124592452</v>
      </c>
      <c r="J39">
        <f t="shared" si="12"/>
        <v>119058.52148901367</v>
      </c>
      <c r="K39">
        <f t="shared" si="12"/>
        <v>140530.42532390877</v>
      </c>
    </row>
    <row r="40" spans="1:24" x14ac:dyDescent="0.15">
      <c r="A40">
        <v>2027</v>
      </c>
      <c r="B40">
        <f t="shared" ref="B40:B43" si="13">B39*(1+C$25/100)</f>
        <v>128271.36198159275</v>
      </c>
      <c r="C40">
        <f t="shared" si="12"/>
        <v>109437.24486391131</v>
      </c>
      <c r="D40">
        <f t="shared" si="12"/>
        <v>113241.94905213192</v>
      </c>
      <c r="E40">
        <f t="shared" si="12"/>
        <v>117147.99016210072</v>
      </c>
      <c r="F40">
        <f t="shared" si="12"/>
        <v>128985.25954518538</v>
      </c>
      <c r="G40">
        <f t="shared" si="12"/>
        <v>131763.69342009013</v>
      </c>
      <c r="H40">
        <f t="shared" si="12"/>
        <v>123273.59536739263</v>
      </c>
      <c r="I40">
        <f t="shared" si="12"/>
        <v>107058.04455326966</v>
      </c>
      <c r="J40">
        <f t="shared" si="12"/>
        <v>125011.44756346436</v>
      </c>
      <c r="K40">
        <f t="shared" si="12"/>
        <v>149383.84211931503</v>
      </c>
    </row>
    <row r="41" spans="1:24" x14ac:dyDescent="0.15">
      <c r="A41">
        <v>2028</v>
      </c>
      <c r="B41">
        <f t="shared" si="13"/>
        <v>136737.27187237787</v>
      </c>
      <c r="C41">
        <f t="shared" si="12"/>
        <v>113814.73465846777</v>
      </c>
      <c r="D41">
        <f t="shared" si="12"/>
        <v>118111.35286137358</v>
      </c>
      <c r="E41">
        <f t="shared" si="12"/>
        <v>122185.35373907104</v>
      </c>
      <c r="F41">
        <f t="shared" si="12"/>
        <v>136595.38985835132</v>
      </c>
      <c r="G41">
        <f t="shared" si="12"/>
        <v>140077.98247489781</v>
      </c>
      <c r="H41">
        <f t="shared" si="12"/>
        <v>129437.27513576226</v>
      </c>
      <c r="I41">
        <f t="shared" si="12"/>
        <v>111126.25024629392</v>
      </c>
      <c r="J41">
        <f t="shared" si="12"/>
        <v>131262.01994163758</v>
      </c>
      <c r="K41">
        <f t="shared" si="12"/>
        <v>158795.02417283188</v>
      </c>
    </row>
    <row r="42" spans="1:24" x14ac:dyDescent="0.15">
      <c r="A42">
        <v>2029</v>
      </c>
      <c r="B42">
        <f t="shared" si="13"/>
        <v>145761.93181595483</v>
      </c>
      <c r="C42">
        <f t="shared" si="12"/>
        <v>118367.32404480649</v>
      </c>
      <c r="D42">
        <f t="shared" si="12"/>
        <v>123190.14103441263</v>
      </c>
      <c r="E42">
        <f t="shared" si="12"/>
        <v>127439.32394985108</v>
      </c>
      <c r="F42">
        <f t="shared" si="12"/>
        <v>144654.51785999406</v>
      </c>
      <c r="G42">
        <f t="shared" si="12"/>
        <v>148916.90316906385</v>
      </c>
      <c r="H42">
        <f t="shared" si="12"/>
        <v>135909.13889255037</v>
      </c>
      <c r="I42">
        <f t="shared" si="12"/>
        <v>115349.04775565308</v>
      </c>
      <c r="J42">
        <f t="shared" si="12"/>
        <v>137825.12093871948</v>
      </c>
      <c r="K42">
        <f t="shared" si="12"/>
        <v>168799.11069572027</v>
      </c>
    </row>
    <row r="43" spans="1:24" x14ac:dyDescent="0.15">
      <c r="A43">
        <v>2030</v>
      </c>
      <c r="B43">
        <f t="shared" si="13"/>
        <v>155382.21931580786</v>
      </c>
      <c r="C43">
        <f t="shared" si="12"/>
        <v>123102.01700659875</v>
      </c>
      <c r="D43">
        <f t="shared" si="12"/>
        <v>128487.31709889237</v>
      </c>
      <c r="E43">
        <f t="shared" si="12"/>
        <v>132919.21487969466</v>
      </c>
      <c r="F43">
        <f t="shared" si="12"/>
        <v>153189.1344137337</v>
      </c>
      <c r="G43">
        <f t="shared" si="12"/>
        <v>158313.55975903178</v>
      </c>
      <c r="H43">
        <f t="shared" si="12"/>
        <v>142704.59583717788</v>
      </c>
      <c r="I43">
        <f t="shared" si="12"/>
        <v>119732.31157036791</v>
      </c>
      <c r="J43">
        <f t="shared" si="12"/>
        <v>144716.37698565546</v>
      </c>
      <c r="K43">
        <f t="shared" si="12"/>
        <v>179433.45466955064</v>
      </c>
    </row>
    <row r="45" spans="1:24" x14ac:dyDescent="0.15">
      <c r="A45" t="s">
        <v>151</v>
      </c>
      <c r="B45" t="s">
        <v>150</v>
      </c>
      <c r="C45" t="s">
        <v>138</v>
      </c>
      <c r="D45" t="s">
        <v>139</v>
      </c>
      <c r="E45" t="s">
        <v>140</v>
      </c>
      <c r="F45" t="s">
        <v>141</v>
      </c>
      <c r="G45" t="s">
        <v>142</v>
      </c>
      <c r="H45" t="s">
        <v>143</v>
      </c>
      <c r="I45" t="s">
        <v>144</v>
      </c>
      <c r="J45" t="s">
        <v>145</v>
      </c>
      <c r="K45" t="s">
        <v>146</v>
      </c>
      <c r="N45" t="s">
        <v>151</v>
      </c>
      <c r="O45" t="s">
        <v>150</v>
      </c>
      <c r="P45" t="s">
        <v>138</v>
      </c>
      <c r="Q45" t="s">
        <v>139</v>
      </c>
      <c r="R45" t="s">
        <v>140</v>
      </c>
      <c r="S45" t="s">
        <v>141</v>
      </c>
      <c r="T45" t="s">
        <v>142</v>
      </c>
      <c r="U45" t="s">
        <v>143</v>
      </c>
      <c r="V45" t="s">
        <v>144</v>
      </c>
      <c r="W45" t="s">
        <v>145</v>
      </c>
      <c r="X45" t="s">
        <v>146</v>
      </c>
    </row>
    <row r="46" spans="1:24" x14ac:dyDescent="0.15">
      <c r="A46">
        <v>2015</v>
      </c>
      <c r="B46">
        <f>B28*$I4/10000</f>
        <v>7.9366320872652025</v>
      </c>
      <c r="C46">
        <f t="shared" ref="C46:K46" si="14">C28*$I4/10000</f>
        <v>7.9366320872652025</v>
      </c>
      <c r="D46">
        <f t="shared" si="14"/>
        <v>7.9366320872652025</v>
      </c>
      <c r="E46">
        <f t="shared" si="14"/>
        <v>7.9366320872652025</v>
      </c>
      <c r="F46">
        <f t="shared" si="14"/>
        <v>7.9366320872652025</v>
      </c>
      <c r="G46">
        <f t="shared" si="14"/>
        <v>7.9366320872652025</v>
      </c>
      <c r="H46">
        <f t="shared" si="14"/>
        <v>7.9366320872652025</v>
      </c>
      <c r="I46">
        <f t="shared" si="14"/>
        <v>7.9366320872652025</v>
      </c>
      <c r="J46">
        <f t="shared" si="14"/>
        <v>7.9366320872652025</v>
      </c>
      <c r="K46">
        <f t="shared" si="14"/>
        <v>7.9366320872652025</v>
      </c>
      <c r="N46">
        <v>2015</v>
      </c>
      <c r="O46">
        <f>B28*$J4/10000</f>
        <v>79.366320872652025</v>
      </c>
      <c r="P46">
        <f t="shared" ref="P46:X46" si="15">C28*$J4/10000</f>
        <v>79.366320872652025</v>
      </c>
      <c r="Q46">
        <f t="shared" si="15"/>
        <v>79.366320872652025</v>
      </c>
      <c r="R46">
        <f t="shared" si="15"/>
        <v>79.366320872652025</v>
      </c>
      <c r="S46">
        <f t="shared" si="15"/>
        <v>79.366320872652025</v>
      </c>
      <c r="T46">
        <f t="shared" si="15"/>
        <v>79.366320872652025</v>
      </c>
      <c r="U46">
        <f t="shared" si="15"/>
        <v>79.366320872652025</v>
      </c>
      <c r="V46">
        <f t="shared" si="15"/>
        <v>79.366320872652025</v>
      </c>
      <c r="W46">
        <f t="shared" si="15"/>
        <v>79.366320872652025</v>
      </c>
      <c r="X46">
        <f t="shared" si="15"/>
        <v>79.366320872652025</v>
      </c>
    </row>
    <row r="47" spans="1:24" x14ac:dyDescent="0.15">
      <c r="A47">
        <v>2016</v>
      </c>
      <c r="B47">
        <f t="shared" ref="B47:K61" si="16">B29*$I5/10000</f>
        <v>8.2423095623657989</v>
      </c>
      <c r="C47">
        <f t="shared" si="16"/>
        <v>8.2655055555056638</v>
      </c>
      <c r="D47">
        <f t="shared" si="16"/>
        <v>8.2887015486455304</v>
      </c>
      <c r="E47">
        <f t="shared" si="16"/>
        <v>8.2345775646525095</v>
      </c>
      <c r="F47">
        <f t="shared" si="16"/>
        <v>8.2732375532189533</v>
      </c>
      <c r="G47">
        <f t="shared" si="16"/>
        <v>8.2732375532189533</v>
      </c>
      <c r="H47">
        <f t="shared" si="16"/>
        <v>8.2732375532189533</v>
      </c>
      <c r="I47">
        <f t="shared" si="16"/>
        <v>8.172721582946199</v>
      </c>
      <c r="J47">
        <f t="shared" si="16"/>
        <v>8.2964335463588181</v>
      </c>
      <c r="K47">
        <f t="shared" si="16"/>
        <v>8.4278775074847267</v>
      </c>
      <c r="N47">
        <v>2016</v>
      </c>
      <c r="O47">
        <f t="shared" ref="O47:O61" si="17">B29*$J5/10000</f>
        <v>82.423095623657986</v>
      </c>
      <c r="P47">
        <f t="shared" ref="P47:P61" si="18">C29*$J5/10000</f>
        <v>82.655055555056634</v>
      </c>
      <c r="Q47">
        <f t="shared" ref="Q47:Q61" si="19">D29*$J5/10000</f>
        <v>82.887015486455311</v>
      </c>
      <c r="R47">
        <f t="shared" ref="R47:R61" si="20">E29*$J5/10000</f>
        <v>82.345775646525098</v>
      </c>
      <c r="S47">
        <f t="shared" ref="S47:S61" si="21">F29*$J5/10000</f>
        <v>82.732375532189536</v>
      </c>
      <c r="T47">
        <f t="shared" ref="T47:T61" si="22">G29*$J5/10000</f>
        <v>82.732375532189536</v>
      </c>
      <c r="U47">
        <f t="shared" ref="U47:U61" si="23">H29*$J5/10000</f>
        <v>82.732375532189536</v>
      </c>
      <c r="V47">
        <f t="shared" ref="V47:V61" si="24">I29*$J5/10000</f>
        <v>81.727215829461983</v>
      </c>
      <c r="W47">
        <f t="shared" ref="W47:W61" si="25">J29*$J5/10000</f>
        <v>82.964335463588199</v>
      </c>
      <c r="X47">
        <f t="shared" ref="X47:X61" si="26">K29*$J5/10000</f>
        <v>84.278775074847289</v>
      </c>
    </row>
    <row r="48" spans="1:24" x14ac:dyDescent="0.15">
      <c r="A48">
        <v>2017</v>
      </c>
      <c r="B48">
        <f t="shared" si="16"/>
        <v>8.5597601318667031</v>
      </c>
      <c r="C48">
        <f t="shared" si="16"/>
        <v>8.6080066880908124</v>
      </c>
      <c r="D48">
        <f t="shared" si="16"/>
        <v>8.6563888318265629</v>
      </c>
      <c r="E48">
        <f t="shared" si="16"/>
        <v>8.5437080770168059</v>
      </c>
      <c r="F48">
        <f t="shared" si="16"/>
        <v>8.6241190040569933</v>
      </c>
      <c r="G48">
        <f t="shared" si="16"/>
        <v>8.6241190040569933</v>
      </c>
      <c r="H48">
        <f t="shared" si="16"/>
        <v>8.6241190040569933</v>
      </c>
      <c r="I48">
        <f t="shared" si="16"/>
        <v>8.4158339882641879</v>
      </c>
      <c r="J48">
        <f t="shared" si="16"/>
        <v>8.6725463436299517</v>
      </c>
      <c r="K48">
        <f t="shared" si="16"/>
        <v>8.9495290319854242</v>
      </c>
      <c r="N48">
        <v>2017</v>
      </c>
      <c r="O48">
        <f t="shared" si="17"/>
        <v>85.597601318667031</v>
      </c>
      <c r="P48">
        <f t="shared" si="18"/>
        <v>86.080066880908134</v>
      </c>
      <c r="Q48">
        <f t="shared" si="19"/>
        <v>86.56388831826564</v>
      </c>
      <c r="R48">
        <f t="shared" si="20"/>
        <v>85.437080770168066</v>
      </c>
      <c r="S48">
        <f t="shared" si="21"/>
        <v>86.241190040569933</v>
      </c>
      <c r="T48">
        <f t="shared" si="22"/>
        <v>86.241190040569933</v>
      </c>
      <c r="U48">
        <f t="shared" si="23"/>
        <v>86.241190040569933</v>
      </c>
      <c r="V48">
        <f t="shared" si="24"/>
        <v>84.158339882641897</v>
      </c>
      <c r="W48">
        <f t="shared" si="25"/>
        <v>86.72546343629952</v>
      </c>
      <c r="X48">
        <f t="shared" si="26"/>
        <v>89.495290319854249</v>
      </c>
    </row>
    <row r="49" spans="1:24" x14ac:dyDescent="0.15">
      <c r="A49">
        <v>2018</v>
      </c>
      <c r="B49">
        <f t="shared" si="16"/>
        <v>8.8894372336658574</v>
      </c>
      <c r="C49">
        <f t="shared" si="16"/>
        <v>8.9647001801189923</v>
      </c>
      <c r="D49">
        <f t="shared" si="16"/>
        <v>9.0403867442924835</v>
      </c>
      <c r="E49">
        <f t="shared" si="16"/>
        <v>8.8644435166435294</v>
      </c>
      <c r="F49">
        <f t="shared" si="16"/>
        <v>8.989881907500525</v>
      </c>
      <c r="G49">
        <f t="shared" si="16"/>
        <v>8.989881907500525</v>
      </c>
      <c r="H49">
        <f t="shared" si="16"/>
        <v>8.989881907500525</v>
      </c>
      <c r="I49">
        <f t="shared" si="16"/>
        <v>8.6661782123856987</v>
      </c>
      <c r="J49">
        <f t="shared" si="16"/>
        <v>9.0657099417639699</v>
      </c>
      <c r="K49">
        <f t="shared" si="16"/>
        <v>9.5034686756207698</v>
      </c>
      <c r="N49">
        <v>2018</v>
      </c>
      <c r="O49">
        <f t="shared" si="17"/>
        <v>88.894372336658577</v>
      </c>
      <c r="P49">
        <f t="shared" si="18"/>
        <v>89.647001801189916</v>
      </c>
      <c r="Q49">
        <f t="shared" si="19"/>
        <v>90.403867442924835</v>
      </c>
      <c r="R49">
        <f t="shared" si="20"/>
        <v>88.644435166435301</v>
      </c>
      <c r="S49">
        <f t="shared" si="21"/>
        <v>89.898819075005264</v>
      </c>
      <c r="T49">
        <f t="shared" si="22"/>
        <v>89.898819075005264</v>
      </c>
      <c r="U49">
        <f t="shared" si="23"/>
        <v>89.898819075005264</v>
      </c>
      <c r="V49">
        <f t="shared" si="24"/>
        <v>86.66178212385698</v>
      </c>
      <c r="W49">
        <f t="shared" si="25"/>
        <v>90.657099417639699</v>
      </c>
      <c r="X49">
        <f t="shared" si="26"/>
        <v>95.034686756207705</v>
      </c>
    </row>
    <row r="50" spans="1:24" x14ac:dyDescent="0.15">
      <c r="A50">
        <v>2019</v>
      </c>
      <c r="B50">
        <f t="shared" si="16"/>
        <v>9.2318117697127402</v>
      </c>
      <c r="C50">
        <f t="shared" si="16"/>
        <v>9.3361741261901834</v>
      </c>
      <c r="D50">
        <f t="shared" si="16"/>
        <v>9.4414188265078085</v>
      </c>
      <c r="E50">
        <f t="shared" si="16"/>
        <v>9.1972195388024787</v>
      </c>
      <c r="F50">
        <f t="shared" si="16"/>
        <v>9.3711574101408583</v>
      </c>
      <c r="G50">
        <f t="shared" si="16"/>
        <v>9.3711574101408583</v>
      </c>
      <c r="H50">
        <f t="shared" si="16"/>
        <v>9.3711574101408583</v>
      </c>
      <c r="I50">
        <f t="shared" si="16"/>
        <v>8.9239693788587822</v>
      </c>
      <c r="J50">
        <f t="shared" si="16"/>
        <v>9.4766973264507346</v>
      </c>
      <c r="K50">
        <f t="shared" si="16"/>
        <v>10.091694942350381</v>
      </c>
      <c r="N50">
        <v>2019</v>
      </c>
      <c r="O50">
        <f t="shared" si="17"/>
        <v>92.318117697127391</v>
      </c>
      <c r="P50">
        <f t="shared" si="18"/>
        <v>93.361741261901827</v>
      </c>
      <c r="Q50">
        <f t="shared" si="19"/>
        <v>94.414188265078081</v>
      </c>
      <c r="R50">
        <f t="shared" si="20"/>
        <v>91.972195388024787</v>
      </c>
      <c r="S50">
        <f t="shared" si="21"/>
        <v>93.711574101408573</v>
      </c>
      <c r="T50">
        <f t="shared" si="22"/>
        <v>93.711574101408573</v>
      </c>
      <c r="U50">
        <f t="shared" si="23"/>
        <v>93.711574101408573</v>
      </c>
      <c r="V50">
        <f t="shared" si="24"/>
        <v>89.239693788587815</v>
      </c>
      <c r="W50">
        <f t="shared" si="25"/>
        <v>94.766973264507342</v>
      </c>
      <c r="X50">
        <f t="shared" si="26"/>
        <v>100.91694942350381</v>
      </c>
    </row>
    <row r="51" spans="1:24" x14ac:dyDescent="0.15">
      <c r="A51">
        <v>2020</v>
      </c>
      <c r="B51">
        <f t="shared" si="16"/>
        <v>9.5873727786320995</v>
      </c>
      <c r="C51">
        <f t="shared" si="16"/>
        <v>9.7230409900207153</v>
      </c>
      <c r="D51">
        <f t="shared" si="16"/>
        <v>9.8602407152341787</v>
      </c>
      <c r="E51">
        <f t="shared" si="16"/>
        <v>9.5424881534987964</v>
      </c>
      <c r="F51">
        <f t="shared" si="16"/>
        <v>9.7686034265220147</v>
      </c>
      <c r="G51">
        <f t="shared" si="16"/>
        <v>9.7686034265220147</v>
      </c>
      <c r="H51">
        <f t="shared" si="16"/>
        <v>9.7686034265220147</v>
      </c>
      <c r="I51">
        <f t="shared" si="16"/>
        <v>9.1894290104710397</v>
      </c>
      <c r="J51">
        <f t="shared" si="16"/>
        <v>9.9063165261257069</v>
      </c>
      <c r="K51">
        <f t="shared" si="16"/>
        <v>10.716330035444441</v>
      </c>
      <c r="N51">
        <v>2020</v>
      </c>
      <c r="O51">
        <f t="shared" si="17"/>
        <v>95.873727786320998</v>
      </c>
      <c r="P51">
        <f t="shared" si="18"/>
        <v>97.23040990020715</v>
      </c>
      <c r="Q51">
        <f t="shared" si="19"/>
        <v>98.602407152341797</v>
      </c>
      <c r="R51">
        <f t="shared" si="20"/>
        <v>95.424881534987961</v>
      </c>
      <c r="S51">
        <f t="shared" si="21"/>
        <v>97.686034265220158</v>
      </c>
      <c r="T51">
        <f t="shared" si="22"/>
        <v>97.686034265220158</v>
      </c>
      <c r="U51">
        <f t="shared" si="23"/>
        <v>97.686034265220158</v>
      </c>
      <c r="V51">
        <f t="shared" si="24"/>
        <v>91.894290104710407</v>
      </c>
      <c r="W51">
        <f t="shared" si="25"/>
        <v>99.063165261257069</v>
      </c>
      <c r="X51">
        <f t="shared" si="26"/>
        <v>107.1633003544444</v>
      </c>
    </row>
    <row r="52" spans="1:24" x14ac:dyDescent="0.15">
      <c r="A52">
        <v>2021</v>
      </c>
      <c r="B52">
        <f t="shared" si="16"/>
        <v>9.9362462007742529</v>
      </c>
      <c r="C52">
        <f t="shared" si="16"/>
        <v>9.8310743626151638</v>
      </c>
      <c r="D52">
        <f t="shared" si="16"/>
        <v>9.9985575575491765</v>
      </c>
      <c r="E52">
        <f t="shared" si="16"/>
        <v>9.8062315081650127</v>
      </c>
      <c r="F52">
        <f t="shared" si="16"/>
        <v>10.124071622622193</v>
      </c>
      <c r="G52">
        <f t="shared" si="16"/>
        <v>10.151613656117132</v>
      </c>
      <c r="H52">
        <f t="shared" si="16"/>
        <v>10.067088105046459</v>
      </c>
      <c r="I52">
        <f t="shared" si="16"/>
        <v>9.3630067176335317</v>
      </c>
      <c r="J52">
        <f t="shared" si="16"/>
        <v>10.209009098907808</v>
      </c>
      <c r="K52">
        <f t="shared" si="16"/>
        <v>11.210471445833925</v>
      </c>
      <c r="N52">
        <v>2021</v>
      </c>
      <c r="O52">
        <f t="shared" si="17"/>
        <v>98.285190043869392</v>
      </c>
      <c r="P52">
        <f t="shared" si="18"/>
        <v>97.244874225213081</v>
      </c>
      <c r="Q52">
        <f t="shared" si="19"/>
        <v>98.901547913709351</v>
      </c>
      <c r="R52">
        <f t="shared" si="20"/>
        <v>96.999139103364442</v>
      </c>
      <c r="S52">
        <f t="shared" si="21"/>
        <v>100.14308052971064</v>
      </c>
      <c r="T52">
        <f t="shared" si="22"/>
        <v>100.41551480132054</v>
      </c>
      <c r="U52">
        <f t="shared" si="23"/>
        <v>99.579423416034956</v>
      </c>
      <c r="V52">
        <f t="shared" si="24"/>
        <v>92.614944922855273</v>
      </c>
      <c r="W52">
        <f t="shared" si="25"/>
        <v>100.9832465068709</v>
      </c>
      <c r="X52">
        <f t="shared" si="26"/>
        <v>110.88929302590168</v>
      </c>
    </row>
    <row r="53" spans="1:24" x14ac:dyDescent="0.15">
      <c r="A53">
        <v>2022</v>
      </c>
      <c r="B53">
        <f t="shared" si="16"/>
        <v>10.297814723804573</v>
      </c>
      <c r="C53">
        <f t="shared" si="16"/>
        <v>9.9403081013919774</v>
      </c>
      <c r="D53">
        <f t="shared" si="16"/>
        <v>10.13881467185352</v>
      </c>
      <c r="E53">
        <f t="shared" si="16"/>
        <v>10.077264424632267</v>
      </c>
      <c r="F53">
        <f t="shared" si="16"/>
        <v>10.492474895818004</v>
      </c>
      <c r="G53">
        <f t="shared" si="16"/>
        <v>10.549641061614405</v>
      </c>
      <c r="H53">
        <f t="shared" si="16"/>
        <v>10.374693135726048</v>
      </c>
      <c r="I53">
        <f t="shared" si="16"/>
        <v>9.5398631073332592</v>
      </c>
      <c r="J53">
        <f t="shared" si="16"/>
        <v>10.520950598208243</v>
      </c>
      <c r="K53">
        <f t="shared" si="16"/>
        <v>11.727398243819172</v>
      </c>
      <c r="N53">
        <v>2022</v>
      </c>
      <c r="O53">
        <f t="shared" si="17"/>
        <v>100.75730656357958</v>
      </c>
      <c r="P53">
        <f t="shared" si="18"/>
        <v>97.259340701980975</v>
      </c>
      <c r="Q53">
        <f t="shared" si="19"/>
        <v>99.201596210680705</v>
      </c>
      <c r="R53">
        <f t="shared" si="20"/>
        <v>98.599367748170096</v>
      </c>
      <c r="S53">
        <f t="shared" si="21"/>
        <v>102.66192760729848</v>
      </c>
      <c r="T53">
        <f t="shared" si="22"/>
        <v>103.22126073250004</v>
      </c>
      <c r="U53">
        <f t="shared" si="23"/>
        <v>101.50951098032706</v>
      </c>
      <c r="V53">
        <f t="shared" si="24"/>
        <v>93.341251271321809</v>
      </c>
      <c r="W53">
        <f t="shared" si="25"/>
        <v>102.94054352264546</v>
      </c>
      <c r="X53">
        <f t="shared" si="26"/>
        <v>114.74483584504789</v>
      </c>
    </row>
    <row r="54" spans="1:24" x14ac:dyDescent="0.15">
      <c r="A54">
        <v>2023</v>
      </c>
      <c r="B54">
        <f t="shared" si="16"/>
        <v>10.672540307781723</v>
      </c>
      <c r="C54">
        <f t="shared" si="16"/>
        <v>10.050755543701795</v>
      </c>
      <c r="D54">
        <f t="shared" si="16"/>
        <v>10.281039275768215</v>
      </c>
      <c r="E54">
        <f t="shared" si="16"/>
        <v>10.355788377972102</v>
      </c>
      <c r="F54">
        <f t="shared" si="16"/>
        <v>10.874283938625137</v>
      </c>
      <c r="G54">
        <f t="shared" si="16"/>
        <v>10.963274440791677</v>
      </c>
      <c r="H54">
        <f t="shared" si="16"/>
        <v>10.69169719558985</v>
      </c>
      <c r="I54">
        <f t="shared" si="16"/>
        <v>9.7200601100989488</v>
      </c>
      <c r="J54">
        <f t="shared" si="16"/>
        <v>10.842423629711561</v>
      </c>
      <c r="K54">
        <f t="shared" si="16"/>
        <v>12.268161087930254</v>
      </c>
      <c r="N54">
        <v>2023</v>
      </c>
      <c r="O54">
        <f t="shared" si="17"/>
        <v>103.29160295071735</v>
      </c>
      <c r="P54">
        <f t="shared" si="18"/>
        <v>97.273809330830929</v>
      </c>
      <c r="Q54">
        <f t="shared" si="19"/>
        <v>99.502554796544544</v>
      </c>
      <c r="R54">
        <f t="shared" si="20"/>
        <v>100.22599592331515</v>
      </c>
      <c r="S54">
        <f t="shared" si="21"/>
        <v>105.24412994185177</v>
      </c>
      <c r="T54">
        <f t="shared" si="22"/>
        <v>106.10540301752891</v>
      </c>
      <c r="U54">
        <f t="shared" si="23"/>
        <v>103.47700826118553</v>
      </c>
      <c r="V54">
        <f t="shared" si="24"/>
        <v>94.073253470628217</v>
      </c>
      <c r="W54">
        <f t="shared" si="25"/>
        <v>104.93577763928062</v>
      </c>
      <c r="X54">
        <f t="shared" si="26"/>
        <v>118.73443317950967</v>
      </c>
    </row>
    <row r="55" spans="1:24" x14ac:dyDescent="0.15">
      <c r="A55">
        <v>2024</v>
      </c>
      <c r="B55">
        <f t="shared" si="16"/>
        <v>11.060901722957356</v>
      </c>
      <c r="C55">
        <f t="shared" si="16"/>
        <v>10.162430175087479</v>
      </c>
      <c r="D55">
        <f t="shared" si="16"/>
        <v>10.425258968715839</v>
      </c>
      <c r="E55">
        <f t="shared" si="16"/>
        <v>10.64201041179442</v>
      </c>
      <c r="F55">
        <f t="shared" si="16"/>
        <v>11.269986571516281</v>
      </c>
      <c r="G55">
        <f t="shared" si="16"/>
        <v>11.393125677180429</v>
      </c>
      <c r="H55">
        <f t="shared" si="16"/>
        <v>11.018387476786224</v>
      </c>
      <c r="I55">
        <f t="shared" si="16"/>
        <v>9.9036608262555319</v>
      </c>
      <c r="J55">
        <f t="shared" si="16"/>
        <v>11.17371943426369</v>
      </c>
      <c r="K55">
        <f t="shared" si="16"/>
        <v>12.833859083682942</v>
      </c>
      <c r="N55">
        <v>2024</v>
      </c>
      <c r="O55">
        <f t="shared" si="17"/>
        <v>105.88964318330824</v>
      </c>
      <c r="P55">
        <f t="shared" si="18"/>
        <v>97.288280112083115</v>
      </c>
      <c r="Q55">
        <f t="shared" si="19"/>
        <v>99.804426432942506</v>
      </c>
      <c r="R55">
        <f t="shared" si="20"/>
        <v>101.87945915106356</v>
      </c>
      <c r="S55">
        <f t="shared" si="21"/>
        <v>107.89128107536079</v>
      </c>
      <c r="T55">
        <f t="shared" si="22"/>
        <v>109.07013215706104</v>
      </c>
      <c r="U55">
        <f t="shared" si="23"/>
        <v>105.48264034845575</v>
      </c>
      <c r="V55">
        <f t="shared" si="24"/>
        <v>94.81099618886374</v>
      </c>
      <c r="W55">
        <f t="shared" si="25"/>
        <v>106.96968416859161</v>
      </c>
      <c r="X55">
        <f t="shared" si="26"/>
        <v>122.86274601061163</v>
      </c>
    </row>
    <row r="56" spans="1:24" x14ac:dyDescent="0.15">
      <c r="A56">
        <v>2025</v>
      </c>
      <c r="B56">
        <f t="shared" si="16"/>
        <v>11.463395161479594</v>
      </c>
      <c r="C56">
        <f t="shared" si="16"/>
        <v>10.275345630930676</v>
      </c>
      <c r="D56">
        <f t="shared" si="16"/>
        <v>10.571501737276344</v>
      </c>
      <c r="E56">
        <f t="shared" si="16"/>
        <v>10.936143292155432</v>
      </c>
      <c r="F56">
        <f t="shared" si="16"/>
        <v>11.680088366187706</v>
      </c>
      <c r="G56">
        <f t="shared" si="16"/>
        <v>11.839830645218679</v>
      </c>
      <c r="H56">
        <f t="shared" si="16"/>
        <v>11.355059946766634</v>
      </c>
      <c r="I56">
        <f t="shared" si="16"/>
        <v>10.090729548020249</v>
      </c>
      <c r="J56">
        <f t="shared" si="16"/>
        <v>11.51513815172369</v>
      </c>
      <c r="K56">
        <f t="shared" si="16"/>
        <v>13.425642017520881</v>
      </c>
      <c r="N56">
        <v>2025</v>
      </c>
      <c r="O56">
        <f t="shared" si="17"/>
        <v>108.5530305773076</v>
      </c>
      <c r="P56">
        <f t="shared" si="18"/>
        <v>97.302753046057688</v>
      </c>
      <c r="Q56">
        <f t="shared" si="19"/>
        <v>100.10721388989448</v>
      </c>
      <c r="R56">
        <f t="shared" si="20"/>
        <v>103.5602001386419</v>
      </c>
      <c r="S56">
        <f t="shared" si="21"/>
        <v>110.60501463135273</v>
      </c>
      <c r="T56">
        <f t="shared" si="22"/>
        <v>112.11769985731505</v>
      </c>
      <c r="U56">
        <f t="shared" si="23"/>
        <v>107.52714638595974</v>
      </c>
      <c r="V56">
        <f t="shared" si="24"/>
        <v>95.554524444414355</v>
      </c>
      <c r="W56">
        <f t="shared" si="25"/>
        <v>109.04301267449665</v>
      </c>
      <c r="X56">
        <f t="shared" si="26"/>
        <v>127.13459737872475</v>
      </c>
    </row>
    <row r="57" spans="1:24" x14ac:dyDescent="0.15">
      <c r="A57">
        <v>2026</v>
      </c>
      <c r="B57">
        <f t="shared" si="16"/>
        <v>11.825668070552377</v>
      </c>
      <c r="C57">
        <f t="shared" si="16"/>
        <v>10.341534736449177</v>
      </c>
      <c r="D57">
        <f t="shared" si="16"/>
        <v>10.670289695454638</v>
      </c>
      <c r="E57">
        <f t="shared" si="16"/>
        <v>11.038338731651773</v>
      </c>
      <c r="F57">
        <f t="shared" si="16"/>
        <v>11.970086952685795</v>
      </c>
      <c r="G57">
        <f t="shared" si="16"/>
        <v>12.18077230887172</v>
      </c>
      <c r="H57">
        <f t="shared" si="16"/>
        <v>11.538090658786661</v>
      </c>
      <c r="I57">
        <f t="shared" si="16"/>
        <v>10.136199191732326</v>
      </c>
      <c r="J57">
        <f t="shared" si="16"/>
        <v>11.700749143193542</v>
      </c>
      <c r="K57">
        <f t="shared" si="16"/>
        <v>13.810949717304204</v>
      </c>
      <c r="N57">
        <v>2026</v>
      </c>
      <c r="O57">
        <f t="shared" si="17"/>
        <v>110.22757337982087</v>
      </c>
      <c r="P57">
        <f t="shared" si="18"/>
        <v>96.39390114969396</v>
      </c>
      <c r="Q57">
        <f t="shared" si="19"/>
        <v>99.458240614623804</v>
      </c>
      <c r="R57">
        <f t="shared" si="20"/>
        <v>102.8888419052025</v>
      </c>
      <c r="S57">
        <f t="shared" si="21"/>
        <v>111.57370814639982</v>
      </c>
      <c r="T57">
        <f t="shared" si="22"/>
        <v>113.53751563875342</v>
      </c>
      <c r="U57">
        <f t="shared" si="23"/>
        <v>107.54705164788426</v>
      </c>
      <c r="V57">
        <f t="shared" si="24"/>
        <v>94.479959485871746</v>
      </c>
      <c r="W57">
        <f t="shared" si="25"/>
        <v>109.06319855128473</v>
      </c>
      <c r="X57">
        <f t="shared" si="26"/>
        <v>128.73247112355793</v>
      </c>
    </row>
    <row r="58" spans="1:24" x14ac:dyDescent="0.15">
      <c r="A58">
        <v>2027</v>
      </c>
      <c r="B58">
        <f t="shared" si="16"/>
        <v>12.19938973968266</v>
      </c>
      <c r="C58">
        <f t="shared" si="16"/>
        <v>10.408150202096738</v>
      </c>
      <c r="D58">
        <f t="shared" si="16"/>
        <v>10.770000801632484</v>
      </c>
      <c r="E58">
        <f t="shared" si="16"/>
        <v>11.141489161182063</v>
      </c>
      <c r="F58">
        <f t="shared" si="16"/>
        <v>12.267285756984839</v>
      </c>
      <c r="G58">
        <f t="shared" si="16"/>
        <v>12.531531783395346</v>
      </c>
      <c r="H58">
        <f t="shared" si="16"/>
        <v>11.724071618687336</v>
      </c>
      <c r="I58">
        <f t="shared" si="16"/>
        <v>10.181873725337594</v>
      </c>
      <c r="J58">
        <f t="shared" si="16"/>
        <v>11.889351973727809</v>
      </c>
      <c r="K58">
        <f t="shared" si="16"/>
        <v>14.207315511986717</v>
      </c>
      <c r="N58">
        <v>2027</v>
      </c>
      <c r="O58">
        <f t="shared" si="17"/>
        <v>111.92794773749692</v>
      </c>
      <c r="P58">
        <f t="shared" si="18"/>
        <v>95.49353834273073</v>
      </c>
      <c r="Q58">
        <f t="shared" si="19"/>
        <v>98.813474491821466</v>
      </c>
      <c r="R58">
        <f t="shared" si="20"/>
        <v>102.22183594104222</v>
      </c>
      <c r="S58">
        <f t="shared" si="21"/>
        <v>112.55088560884495</v>
      </c>
      <c r="T58">
        <f t="shared" si="22"/>
        <v>114.97531142563058</v>
      </c>
      <c r="U58">
        <f t="shared" si="23"/>
        <v>107.56696059464058</v>
      </c>
      <c r="V58">
        <f t="shared" si="24"/>
        <v>93.417478621272807</v>
      </c>
      <c r="W58">
        <f t="shared" si="25"/>
        <v>109.08338816485166</v>
      </c>
      <c r="X58">
        <f t="shared" si="26"/>
        <v>130.35042752533164</v>
      </c>
    </row>
    <row r="59" spans="1:24" x14ac:dyDescent="0.15">
      <c r="A59">
        <v>2028</v>
      </c>
      <c r="B59">
        <f t="shared" si="16"/>
        <v>12.584921979272405</v>
      </c>
      <c r="C59">
        <f t="shared" si="16"/>
        <v>10.475194774291493</v>
      </c>
      <c r="D59">
        <f t="shared" si="16"/>
        <v>10.870643682389934</v>
      </c>
      <c r="E59">
        <f t="shared" si="16"/>
        <v>11.245603504881952</v>
      </c>
      <c r="F59">
        <f t="shared" si="16"/>
        <v>12.571863549391981</v>
      </c>
      <c r="G59">
        <f t="shared" si="16"/>
        <v>12.892391784047227</v>
      </c>
      <c r="H59">
        <f t="shared" si="16"/>
        <v>11.913050381124709</v>
      </c>
      <c r="I59">
        <f t="shared" si="16"/>
        <v>10.227754072086487</v>
      </c>
      <c r="J59">
        <f t="shared" si="16"/>
        <v>12.080994868385336</v>
      </c>
      <c r="K59">
        <f t="shared" si="16"/>
        <v>14.615056762116549</v>
      </c>
      <c r="N59">
        <v>2028</v>
      </c>
      <c r="O59">
        <f t="shared" si="17"/>
        <v>113.6545521287988</v>
      </c>
      <c r="P59">
        <f t="shared" si="18"/>
        <v>94.601585333218338</v>
      </c>
      <c r="Q59">
        <f t="shared" si="19"/>
        <v>98.17288824743386</v>
      </c>
      <c r="R59">
        <f t="shared" si="20"/>
        <v>101.55915403134682</v>
      </c>
      <c r="S59">
        <f t="shared" si="21"/>
        <v>113.53662132223444</v>
      </c>
      <c r="T59">
        <f t="shared" si="22"/>
        <v>116.4313149098766</v>
      </c>
      <c r="U59">
        <f t="shared" si="23"/>
        <v>107.58687322691088</v>
      </c>
      <c r="V59">
        <f t="shared" si="24"/>
        <v>92.366945958110236</v>
      </c>
      <c r="W59">
        <f t="shared" si="25"/>
        <v>109.10358151588915</v>
      </c>
      <c r="X59">
        <f t="shared" si="26"/>
        <v>131.98871899016433</v>
      </c>
    </row>
    <row r="60" spans="1:24" x14ac:dyDescent="0.15">
      <c r="A60">
        <v>2029</v>
      </c>
      <c r="B60">
        <f t="shared" si="16"/>
        <v>12.982638033867227</v>
      </c>
      <c r="C60">
        <f t="shared" si="16"/>
        <v>10.542671217142752</v>
      </c>
      <c r="D60">
        <f t="shared" si="16"/>
        <v>10.972227044920198</v>
      </c>
      <c r="E60">
        <f t="shared" si="16"/>
        <v>11.350690770280837</v>
      </c>
      <c r="F60">
        <f t="shared" si="16"/>
        <v>12.884003538805478</v>
      </c>
      <c r="G60">
        <f t="shared" si="16"/>
        <v>13.263643167198971</v>
      </c>
      <c r="H60">
        <f t="shared" si="16"/>
        <v>12.105075267282054</v>
      </c>
      <c r="I60">
        <f t="shared" si="16"/>
        <v>10.273841159389681</v>
      </c>
      <c r="J60">
        <f t="shared" si="16"/>
        <v>12.275726829558339</v>
      </c>
      <c r="K60">
        <f t="shared" si="16"/>
        <v>15.034499936295092</v>
      </c>
      <c r="N60">
        <v>2029</v>
      </c>
      <c r="O60">
        <f t="shared" si="17"/>
        <v>115.40779117913199</v>
      </c>
      <c r="P60">
        <f t="shared" si="18"/>
        <v>93.717963569829863</v>
      </c>
      <c r="Q60">
        <f t="shared" si="19"/>
        <v>97.53645478421916</v>
      </c>
      <c r="R60">
        <f t="shared" si="20"/>
        <v>100.90076814421251</v>
      </c>
      <c r="S60">
        <f t="shared" si="21"/>
        <v>114.53099024087506</v>
      </c>
      <c r="T60">
        <f t="shared" si="22"/>
        <v>117.90575666682524</v>
      </c>
      <c r="U60">
        <f t="shared" si="23"/>
        <v>107.6067895453774</v>
      </c>
      <c r="V60">
        <f t="shared" si="24"/>
        <v>91.328227132065294</v>
      </c>
      <c r="W60">
        <f t="shared" si="25"/>
        <v>109.12377860508913</v>
      </c>
      <c r="X60">
        <f t="shared" si="26"/>
        <v>133.64760109650626</v>
      </c>
    </row>
    <row r="61" spans="1:24" x14ac:dyDescent="0.15">
      <c r="A61">
        <v>2030</v>
      </c>
      <c r="B61">
        <f t="shared" si="16"/>
        <v>13.392922943504859</v>
      </c>
      <c r="C61">
        <f t="shared" si="16"/>
        <v>10.61058231256497</v>
      </c>
      <c r="D61">
        <f t="shared" si="16"/>
        <v>11.074759677782975</v>
      </c>
      <c r="E61">
        <f t="shared" si="16"/>
        <v>11.456760049081165</v>
      </c>
      <c r="F61">
        <f t="shared" si="16"/>
        <v>13.203893482918085</v>
      </c>
      <c r="G61">
        <f t="shared" si="16"/>
        <v>13.645585164768958</v>
      </c>
      <c r="H61">
        <f t="shared" si="16"/>
        <v>12.30019537722543</v>
      </c>
      <c r="I61">
        <f t="shared" si="16"/>
        <v>10.320135918836844</v>
      </c>
      <c r="J61">
        <f t="shared" si="16"/>
        <v>12.473597649502118</v>
      </c>
      <c r="K61">
        <f t="shared" si="16"/>
        <v>15.465980872572592</v>
      </c>
      <c r="N61">
        <v>2030</v>
      </c>
      <c r="O61">
        <f t="shared" si="17"/>
        <v>117.1880757556675</v>
      </c>
      <c r="P61">
        <f t="shared" si="18"/>
        <v>92.842595234943474</v>
      </c>
      <c r="Q61">
        <f t="shared" si="19"/>
        <v>96.904147180601029</v>
      </c>
      <c r="R61">
        <f t="shared" si="20"/>
        <v>100.24665042946017</v>
      </c>
      <c r="S61">
        <f t="shared" si="21"/>
        <v>115.53406797553322</v>
      </c>
      <c r="T61">
        <f t="shared" si="22"/>
        <v>119.39887019172836</v>
      </c>
      <c r="U61">
        <f t="shared" si="23"/>
        <v>107.6267095507225</v>
      </c>
      <c r="V61">
        <f t="shared" si="24"/>
        <v>90.301189289822375</v>
      </c>
      <c r="W61">
        <f t="shared" si="25"/>
        <v>109.14397943314353</v>
      </c>
      <c r="X61">
        <f t="shared" si="26"/>
        <v>135.32733263501018</v>
      </c>
    </row>
    <row r="62" spans="1:24" x14ac:dyDescent="0.15">
      <c r="F62">
        <f>F61/F60-1</f>
        <v>2.4828458262148523E-2</v>
      </c>
      <c r="G62">
        <f t="shared" ref="G62:K62" si="27">G61/G60-1</f>
        <v>2.879616050848921E-2</v>
      </c>
      <c r="H62">
        <f t="shared" si="27"/>
        <v>1.6118867965303263E-2</v>
      </c>
      <c r="I62">
        <f t="shared" si="27"/>
        <v>4.5060809028425464E-3</v>
      </c>
      <c r="J62">
        <f t="shared" si="27"/>
        <v>1.6118867965303041E-2</v>
      </c>
      <c r="K62">
        <f t="shared" si="27"/>
        <v>2.8699387282968614E-2</v>
      </c>
      <c r="S62">
        <f>S61/S60-1</f>
        <v>8.7581337815079152E-3</v>
      </c>
      <c r="T62">
        <f t="shared" ref="T62" si="28">T61/T60-1</f>
        <v>1.2663618529859644E-2</v>
      </c>
      <c r="U62">
        <f t="shared" ref="U62" si="29">U61/U60-1</f>
        <v>1.8511848024882482E-4</v>
      </c>
      <c r="V62">
        <f t="shared" ref="V62" si="30">V61/V60-1</f>
        <v>-1.1245568588096777E-2</v>
      </c>
      <c r="W62">
        <f t="shared" ref="W62" si="31">W61/W60-1</f>
        <v>1.8511848024904687E-4</v>
      </c>
      <c r="X62">
        <f t="shared" ref="X62" si="32">X61/X60-1</f>
        <v>1.2568362804290079E-2</v>
      </c>
    </row>
    <row r="63" spans="1:24" x14ac:dyDescent="0.15">
      <c r="B63" t="s">
        <v>150</v>
      </c>
      <c r="C63" t="s">
        <v>138</v>
      </c>
      <c r="D63" t="s">
        <v>139</v>
      </c>
      <c r="E63" t="s">
        <v>140</v>
      </c>
      <c r="F63" t="s">
        <v>141</v>
      </c>
      <c r="G63" t="s">
        <v>142</v>
      </c>
      <c r="H63" t="s">
        <v>143</v>
      </c>
      <c r="I63" t="s">
        <v>144</v>
      </c>
      <c r="J63" t="s">
        <v>145</v>
      </c>
      <c r="K63" t="s">
        <v>146</v>
      </c>
      <c r="O63" t="s">
        <v>150</v>
      </c>
      <c r="P63" t="s">
        <v>138</v>
      </c>
      <c r="Q63" t="s">
        <v>139</v>
      </c>
      <c r="R63" t="s">
        <v>140</v>
      </c>
      <c r="S63" t="s">
        <v>141</v>
      </c>
      <c r="T63" t="s">
        <v>142</v>
      </c>
      <c r="U63" t="s">
        <v>143</v>
      </c>
      <c r="V63" t="s">
        <v>144</v>
      </c>
      <c r="W63" t="s">
        <v>145</v>
      </c>
      <c r="X63" t="s">
        <v>146</v>
      </c>
    </row>
    <row r="64" spans="1:24" x14ac:dyDescent="0.15">
      <c r="A64" t="s">
        <v>152</v>
      </c>
      <c r="B64" t="s">
        <v>153</v>
      </c>
      <c r="C64" t="s">
        <v>153</v>
      </c>
      <c r="D64" t="s">
        <v>153</v>
      </c>
      <c r="E64" t="s">
        <v>153</v>
      </c>
      <c r="F64" t="s">
        <v>171</v>
      </c>
      <c r="G64" t="s">
        <v>153</v>
      </c>
      <c r="H64" t="s">
        <v>153</v>
      </c>
      <c r="I64" t="s">
        <v>153</v>
      </c>
      <c r="J64" t="s">
        <v>153</v>
      </c>
      <c r="K64" t="s">
        <v>153</v>
      </c>
      <c r="N64" t="s">
        <v>152</v>
      </c>
      <c r="O64" t="s">
        <v>153</v>
      </c>
      <c r="P64">
        <v>2025</v>
      </c>
      <c r="Q64">
        <v>2025</v>
      </c>
      <c r="R64">
        <v>2025</v>
      </c>
      <c r="S64" t="s">
        <v>153</v>
      </c>
      <c r="T64" t="s">
        <v>153</v>
      </c>
      <c r="U64">
        <v>2030</v>
      </c>
      <c r="V64">
        <v>2025</v>
      </c>
      <c r="W64">
        <v>2030</v>
      </c>
      <c r="X64" t="s">
        <v>154</v>
      </c>
    </row>
    <row r="65" spans="1:24" x14ac:dyDescent="0.15">
      <c r="A65" t="s">
        <v>156</v>
      </c>
      <c r="B65">
        <v>6.6</v>
      </c>
      <c r="C65">
        <v>4</v>
      </c>
      <c r="D65">
        <v>4.3</v>
      </c>
      <c r="E65">
        <v>5.7</v>
      </c>
      <c r="F65">
        <v>6.6</v>
      </c>
      <c r="G65">
        <v>6.89</v>
      </c>
      <c r="H65">
        <v>6</v>
      </c>
      <c r="I65">
        <v>4.8</v>
      </c>
      <c r="J65">
        <v>6</v>
      </c>
      <c r="K65">
        <v>7.6</v>
      </c>
      <c r="N65" t="s">
        <v>156</v>
      </c>
      <c r="O65">
        <v>6.6</v>
      </c>
      <c r="P65">
        <v>4</v>
      </c>
      <c r="Q65">
        <v>4.3</v>
      </c>
      <c r="R65">
        <v>5.7</v>
      </c>
      <c r="S65">
        <v>6.6</v>
      </c>
      <c r="T65">
        <v>6.89</v>
      </c>
      <c r="U65">
        <v>6</v>
      </c>
      <c r="V65">
        <v>4.8</v>
      </c>
      <c r="W65">
        <v>6</v>
      </c>
      <c r="X65">
        <v>7.6</v>
      </c>
    </row>
    <row r="66" spans="1:24" x14ac:dyDescent="0.15">
      <c r="A66" t="s">
        <v>155</v>
      </c>
      <c r="B66">
        <v>6</v>
      </c>
      <c r="C66">
        <v>4</v>
      </c>
      <c r="D66">
        <v>4.3</v>
      </c>
      <c r="E66">
        <v>4.3</v>
      </c>
      <c r="F66">
        <v>5.9</v>
      </c>
      <c r="G66">
        <v>6.3</v>
      </c>
      <c r="H66">
        <v>5</v>
      </c>
      <c r="I66">
        <v>3.8</v>
      </c>
      <c r="J66">
        <v>5</v>
      </c>
      <c r="K66">
        <v>6.3</v>
      </c>
      <c r="N66" t="s">
        <v>155</v>
      </c>
      <c r="O66">
        <v>6</v>
      </c>
      <c r="P66">
        <v>4</v>
      </c>
      <c r="Q66">
        <v>4.3</v>
      </c>
      <c r="R66">
        <v>4.3</v>
      </c>
      <c r="S66">
        <v>5.9</v>
      </c>
      <c r="T66">
        <v>6.3</v>
      </c>
      <c r="U66">
        <v>5</v>
      </c>
      <c r="V66">
        <v>3.8</v>
      </c>
      <c r="W66">
        <v>5</v>
      </c>
      <c r="X66">
        <v>6.3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S23" sqref="S23"/>
    </sheetView>
  </sheetViews>
  <sheetFormatPr defaultRowHeight="13.5" x14ac:dyDescent="0.15"/>
  <sheetData>
    <row r="1" spans="1:2" x14ac:dyDescent="0.15">
      <c r="A1" t="s">
        <v>21</v>
      </c>
      <c r="B1">
        <v>19.198218617767715</v>
      </c>
    </row>
    <row r="2" spans="1:2" x14ac:dyDescent="0.15">
      <c r="A2" t="s">
        <v>19</v>
      </c>
      <c r="B2">
        <v>6.2392034237743754</v>
      </c>
    </row>
    <row r="3" spans="1:2" x14ac:dyDescent="0.15">
      <c r="A3" t="s">
        <v>26</v>
      </c>
      <c r="B3">
        <v>3.2125825723426926</v>
      </c>
    </row>
    <row r="4" spans="1:2" x14ac:dyDescent="0.15">
      <c r="A4" t="s">
        <v>15</v>
      </c>
      <c r="B4">
        <v>0.93128975128087266</v>
      </c>
    </row>
    <row r="5" spans="1:2" x14ac:dyDescent="0.15">
      <c r="A5" t="s">
        <v>24</v>
      </c>
      <c r="B5">
        <v>0.4279718594205062</v>
      </c>
    </row>
    <row r="6" spans="1:2" x14ac:dyDescent="0.15">
      <c r="A6" t="s">
        <v>27</v>
      </c>
      <c r="B6">
        <v>6.0060918401716457E-2</v>
      </c>
    </row>
    <row r="7" spans="1:2" x14ac:dyDescent="0.15">
      <c r="A7" t="s">
        <v>23</v>
      </c>
      <c r="B7">
        <v>-1.0350301923357959E-2</v>
      </c>
    </row>
    <row r="8" spans="1:2" x14ac:dyDescent="0.15">
      <c r="A8" t="s">
        <v>18</v>
      </c>
      <c r="B8">
        <v>-0.20226134121398287</v>
      </c>
    </row>
    <row r="9" spans="1:2" x14ac:dyDescent="0.15">
      <c r="A9" t="s">
        <v>25</v>
      </c>
      <c r="B9">
        <v>-0.66892984535771305</v>
      </c>
    </row>
    <row r="10" spans="1:2" x14ac:dyDescent="0.15">
      <c r="A10" t="s">
        <v>17</v>
      </c>
      <c r="B10">
        <v>-0.67099825413577396</v>
      </c>
    </row>
    <row r="11" spans="1:2" x14ac:dyDescent="0.15">
      <c r="A11" t="s">
        <v>44</v>
      </c>
      <c r="B11">
        <v>-288.32896104227592</v>
      </c>
    </row>
  </sheetData>
  <sortState ref="A3:B11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F7"/>
    </sheetView>
  </sheetViews>
  <sheetFormatPr defaultRowHeight="13.5" x14ac:dyDescent="0.15"/>
  <cols>
    <col min="2" max="2" width="12.75" bestFit="1" customWidth="1"/>
  </cols>
  <sheetData>
    <row r="1" spans="1:10" ht="14.25" thickBot="1" x14ac:dyDescent="0.2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>
        <v>2005</v>
      </c>
    </row>
    <row r="2" spans="1:10" ht="14.25" thickBot="1" x14ac:dyDescent="0.2">
      <c r="A2" s="8" t="s">
        <v>111</v>
      </c>
      <c r="B2" s="1">
        <v>40364.89800786016</v>
      </c>
      <c r="C2" s="1">
        <v>59572.146641989188</v>
      </c>
      <c r="D2" s="1">
        <v>81619.003625288024</v>
      </c>
      <c r="E2" s="1">
        <v>103180.51756232911</v>
      </c>
      <c r="F2" s="1">
        <v>124332.44994320169</v>
      </c>
      <c r="I2" t="s">
        <v>59</v>
      </c>
      <c r="J2">
        <v>23677.700810599476</v>
      </c>
    </row>
    <row r="3" spans="1:10" ht="27.75" thickBot="1" x14ac:dyDescent="0.2">
      <c r="A3" s="9" t="s">
        <v>112</v>
      </c>
      <c r="B3" s="1">
        <v>40364.898012301455</v>
      </c>
      <c r="C3" s="1">
        <v>59572.146642554799</v>
      </c>
      <c r="D3" s="1">
        <v>81619.003621444921</v>
      </c>
      <c r="E3" s="1">
        <v>103145.07241036517</v>
      </c>
      <c r="F3" s="1">
        <v>124192.73911627736</v>
      </c>
      <c r="I3" t="s">
        <v>61</v>
      </c>
      <c r="J3">
        <f>51.021542849636/10</f>
        <v>5.1021542849635999</v>
      </c>
    </row>
    <row r="4" spans="1:10" ht="27.75" thickBot="1" x14ac:dyDescent="0.2">
      <c r="A4" s="9" t="s">
        <v>113</v>
      </c>
      <c r="B4" s="1">
        <v>40364.898012301455</v>
      </c>
      <c r="C4" s="1">
        <v>59572.146642554799</v>
      </c>
      <c r="D4" s="1">
        <v>81619.003621444921</v>
      </c>
      <c r="E4" s="1">
        <v>103048.01361126547</v>
      </c>
      <c r="F4" s="1">
        <v>123766.87111291854</v>
      </c>
    </row>
    <row r="5" spans="1:10" ht="14.25" thickBot="1" x14ac:dyDescent="0.2">
      <c r="A5" s="8" t="s">
        <v>172</v>
      </c>
      <c r="B5" s="1">
        <v>40364.89800786016</v>
      </c>
      <c r="C5" s="1">
        <v>59572.146642018444</v>
      </c>
      <c r="D5" s="1">
        <v>81619.003625286728</v>
      </c>
      <c r="E5" s="1">
        <v>102983.03605080613</v>
      </c>
      <c r="F5" s="1">
        <v>123867.6198592343</v>
      </c>
    </row>
    <row r="6" spans="1:10" ht="27.75" thickBot="1" x14ac:dyDescent="0.2">
      <c r="A6" s="9" t="s">
        <v>110</v>
      </c>
      <c r="B6" s="1">
        <v>40364.898012300815</v>
      </c>
      <c r="C6" s="1">
        <v>59572.877368982852</v>
      </c>
      <c r="D6" s="1">
        <v>81608.88459837393</v>
      </c>
      <c r="E6" s="1">
        <v>103007.0249469933</v>
      </c>
      <c r="F6" s="1">
        <v>123703.14402445362</v>
      </c>
    </row>
    <row r="7" spans="1:10" ht="27.75" thickBot="1" x14ac:dyDescent="0.2">
      <c r="A7" s="9" t="s">
        <v>119</v>
      </c>
      <c r="B7" s="1">
        <v>40364.898012300815</v>
      </c>
      <c r="C7" s="1">
        <v>59542.350937624797</v>
      </c>
      <c r="D7" s="1">
        <v>81483.497633857318</v>
      </c>
      <c r="E7" s="1">
        <v>102684.22101344386</v>
      </c>
      <c r="F7" s="1">
        <v>122956.3518191958</v>
      </c>
    </row>
    <row r="9" spans="1:10" x14ac:dyDescent="0.15">
      <c r="A9" s="3" t="s">
        <v>7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10" ht="27.75" thickBot="1" x14ac:dyDescent="0.2">
      <c r="A10" s="9" t="s">
        <v>112</v>
      </c>
      <c r="B10" s="13">
        <f t="shared" ref="B10:F14" si="0">B3/B$2-1</f>
        <v>1.1002865285547614E-10</v>
      </c>
      <c r="C10" s="13">
        <f t="shared" si="0"/>
        <v>9.4946273065943387E-12</v>
      </c>
      <c r="D10" s="13">
        <f t="shared" si="0"/>
        <v>-4.7085890741982439E-11</v>
      </c>
      <c r="E10" s="13">
        <f t="shared" si="0"/>
        <v>-3.4352562674955234E-4</v>
      </c>
      <c r="F10" s="13">
        <f t="shared" si="0"/>
        <v>-1.1236875569342608E-3</v>
      </c>
    </row>
    <row r="11" spans="1:10" ht="27.75" thickBot="1" x14ac:dyDescent="0.2">
      <c r="A11" s="9" t="s">
        <v>113</v>
      </c>
      <c r="B11" s="13">
        <f t="shared" si="0"/>
        <v>1.1002865285547614E-10</v>
      </c>
      <c r="C11" s="13">
        <f t="shared" si="0"/>
        <v>9.4946273065943387E-12</v>
      </c>
      <c r="D11" s="13">
        <f t="shared" si="0"/>
        <v>-4.7085890741982439E-11</v>
      </c>
      <c r="E11" s="13">
        <f t="shared" si="0"/>
        <v>-1.2841954488510554E-3</v>
      </c>
      <c r="F11" s="13">
        <f t="shared" si="0"/>
        <v>-4.5489237165480256E-3</v>
      </c>
    </row>
    <row r="12" spans="1:10" ht="14.25" thickBot="1" x14ac:dyDescent="0.2">
      <c r="A12" s="8" t="s">
        <v>172</v>
      </c>
      <c r="B12" s="13">
        <f t="shared" si="0"/>
        <v>0</v>
      </c>
      <c r="C12" s="13">
        <f t="shared" si="0"/>
        <v>4.9116266609416925E-13</v>
      </c>
      <c r="D12" s="13">
        <f t="shared" si="0"/>
        <v>-1.5876189252139739E-14</v>
      </c>
      <c r="E12" s="13">
        <f t="shared" si="0"/>
        <v>-1.913941858294077E-3</v>
      </c>
      <c r="F12" s="13">
        <f t="shared" si="0"/>
        <v>-3.738606326664784E-3</v>
      </c>
    </row>
    <row r="13" spans="1:10" ht="27.75" thickBot="1" x14ac:dyDescent="0.2">
      <c r="A13" s="9" t="s">
        <v>110</v>
      </c>
      <c r="B13" s="13">
        <f t="shared" si="0"/>
        <v>1.1001288768852646E-10</v>
      </c>
      <c r="C13" s="13">
        <f t="shared" si="0"/>
        <v>1.2266252516601739E-5</v>
      </c>
      <c r="D13" s="13">
        <f t="shared" si="0"/>
        <v>-1.2397880964765129E-4</v>
      </c>
      <c r="E13" s="13">
        <f t="shared" si="0"/>
        <v>-1.6814474227754284E-3</v>
      </c>
      <c r="F13" s="13">
        <f t="shared" si="0"/>
        <v>-5.0614776676205508E-3</v>
      </c>
    </row>
    <row r="14" spans="1:10" ht="27.75" thickBot="1" x14ac:dyDescent="0.2">
      <c r="A14" s="9" t="s">
        <v>119</v>
      </c>
      <c r="B14" s="13">
        <f t="shared" si="0"/>
        <v>1.1001288768852646E-10</v>
      </c>
      <c r="C14" s="13">
        <f t="shared" si="0"/>
        <v>-5.0016167024258262E-4</v>
      </c>
      <c r="D14" s="13">
        <f t="shared" si="0"/>
        <v>-1.6602259940934339E-3</v>
      </c>
      <c r="E14" s="13">
        <f t="shared" si="0"/>
        <v>-4.8099831306375185E-3</v>
      </c>
      <c r="F14" s="13">
        <f t="shared" si="0"/>
        <v>-1.1067891967338594E-2</v>
      </c>
    </row>
    <row r="17" spans="1:13" x14ac:dyDescent="0.15">
      <c r="A17" s="1">
        <v>40364.89800786016</v>
      </c>
      <c r="B17" s="1">
        <v>2792.2401149158381</v>
      </c>
      <c r="C17">
        <f>B17/A17</f>
        <v>6.9174957765831879E-2</v>
      </c>
    </row>
    <row r="18" spans="1:13" x14ac:dyDescent="0.15">
      <c r="A18" s="1">
        <v>59572.146641989188</v>
      </c>
      <c r="B18" s="1">
        <v>3791.8968300889355</v>
      </c>
      <c r="C18">
        <f t="shared" ref="C18:C21" si="1">B18/A18</f>
        <v>6.3652177130313986E-2</v>
      </c>
    </row>
    <row r="19" spans="1:13" x14ac:dyDescent="0.15">
      <c r="A19" s="1">
        <v>81619.003625288024</v>
      </c>
      <c r="B19" s="1">
        <v>4732.7132913312107</v>
      </c>
      <c r="C19">
        <f t="shared" si="1"/>
        <v>5.7985433307407755E-2</v>
      </c>
    </row>
    <row r="20" spans="1:13" x14ac:dyDescent="0.15">
      <c r="A20" s="1">
        <v>103180.51756232911</v>
      </c>
      <c r="B20" s="1">
        <v>5491.456059323039</v>
      </c>
      <c r="C20">
        <f t="shared" si="1"/>
        <v>5.3221830914016971E-2</v>
      </c>
    </row>
    <row r="21" spans="1:13" x14ac:dyDescent="0.15">
      <c r="A21" s="1">
        <v>124332.44994320169</v>
      </c>
      <c r="B21" s="1">
        <v>6128.1155581632911</v>
      </c>
      <c r="C21">
        <f t="shared" si="1"/>
        <v>4.9288142885970429E-2</v>
      </c>
      <c r="D21">
        <f>C21/C17-1</f>
        <v>-0.2874857538356792</v>
      </c>
    </row>
    <row r="24" spans="1:13" x14ac:dyDescent="0.15">
      <c r="C24" s="2"/>
      <c r="D24" s="2"/>
      <c r="E24" s="2"/>
      <c r="F24" s="2"/>
      <c r="G24" s="2"/>
      <c r="I24" s="2"/>
      <c r="J24" s="2"/>
      <c r="K24" s="2"/>
      <c r="L24" s="2"/>
      <c r="M24" s="2"/>
    </row>
    <row r="25" spans="1:13" x14ac:dyDescent="0.15">
      <c r="C25" s="1"/>
      <c r="D25" s="1"/>
      <c r="E25" s="1"/>
      <c r="F25" s="1"/>
      <c r="G25" s="1"/>
    </row>
    <row r="28" spans="1:13" x14ac:dyDescent="0.15">
      <c r="C28" s="2"/>
      <c r="D28" s="2"/>
      <c r="E28" s="2"/>
      <c r="F28" s="2"/>
      <c r="G28" s="2"/>
      <c r="I28" s="2"/>
      <c r="J28" s="2"/>
      <c r="K28" s="2"/>
      <c r="L28" s="2"/>
      <c r="M28" s="2"/>
    </row>
    <row r="29" spans="1:13" x14ac:dyDescent="0.15">
      <c r="C29" s="1"/>
      <c r="D29" s="1"/>
      <c r="E29" s="1"/>
      <c r="F29" s="1"/>
      <c r="G29" s="1"/>
    </row>
    <row r="32" spans="1:13" x14ac:dyDescent="0.15">
      <c r="C32" s="2"/>
      <c r="D32" s="2"/>
      <c r="E32" s="2"/>
      <c r="F32" s="2"/>
      <c r="G32" s="2"/>
      <c r="I32" s="2"/>
      <c r="J32" s="2"/>
      <c r="K32" s="2"/>
      <c r="L32" s="2"/>
      <c r="M32" s="2"/>
    </row>
    <row r="33" spans="3:7" x14ac:dyDescent="0.1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I30"/>
    </sheetView>
  </sheetViews>
  <sheetFormatPr defaultRowHeight="13.5" x14ac:dyDescent="0.15"/>
  <cols>
    <col min="1" max="1" width="11" bestFit="1" customWidth="1"/>
  </cols>
  <sheetData>
    <row r="1" spans="1:9" x14ac:dyDescent="0.15">
      <c r="A1" s="1" t="s">
        <v>33</v>
      </c>
      <c r="B1" s="2" t="s">
        <v>44</v>
      </c>
      <c r="C1" s="2" t="s">
        <v>0</v>
      </c>
      <c r="D1" s="2" t="s">
        <v>45</v>
      </c>
      <c r="E1" s="2" t="s">
        <v>46</v>
      </c>
      <c r="F1" s="2" t="s">
        <v>47</v>
      </c>
      <c r="G1" s="2" t="s">
        <v>1</v>
      </c>
      <c r="H1" s="2" t="s">
        <v>48</v>
      </c>
      <c r="I1" s="1" t="s">
        <v>28</v>
      </c>
    </row>
    <row r="2" spans="1:9" x14ac:dyDescent="0.15">
      <c r="A2" s="2" t="s">
        <v>2</v>
      </c>
      <c r="B2" s="1">
        <v>1104.8830852746246</v>
      </c>
      <c r="C2" s="1">
        <v>223.12107099999983</v>
      </c>
      <c r="D2" s="1">
        <v>24.271361600000137</v>
      </c>
      <c r="E2" s="1">
        <v>16.050940599999787</v>
      </c>
      <c r="F2" s="1">
        <v>3.2491782599998055E-2</v>
      </c>
      <c r="G2" s="1">
        <v>5.2311770000001578</v>
      </c>
      <c r="H2" s="1">
        <v>1373.5901272572244</v>
      </c>
      <c r="I2">
        <f>SUM(B2:F2)/SUM(B2:G2)</f>
        <v>0.99619160265046047</v>
      </c>
    </row>
    <row r="3" spans="1:9" x14ac:dyDescent="0.15">
      <c r="A3" s="2" t="s">
        <v>3</v>
      </c>
      <c r="B3" s="1">
        <v>1404.8243446380629</v>
      </c>
      <c r="C3" s="1">
        <v>315.66363410095863</v>
      </c>
      <c r="D3" s="1">
        <v>89.503449892784673</v>
      </c>
      <c r="E3" s="1">
        <v>57.152309623971213</v>
      </c>
      <c r="F3" s="1">
        <v>3.1527935809414389</v>
      </c>
      <c r="G3" s="1">
        <v>47.557688614947693</v>
      </c>
      <c r="H3" s="1">
        <v>1917.8542204516666</v>
      </c>
      <c r="I3">
        <f>SUM(B3:F3)/SUM(B3:G3)</f>
        <v>0.97520265716351084</v>
      </c>
    </row>
    <row r="4" spans="1:9" x14ac:dyDescent="0.15">
      <c r="A4" s="2" t="s">
        <v>4</v>
      </c>
      <c r="B4" s="1">
        <v>1720.2701654774442</v>
      </c>
      <c r="C4" s="1">
        <v>372.0347595019125</v>
      </c>
      <c r="D4" s="1">
        <v>144.1925252909648</v>
      </c>
      <c r="E4" s="1">
        <v>135.32603367913131</v>
      </c>
      <c r="F4" s="1">
        <v>13.062571380527174</v>
      </c>
      <c r="G4" s="1">
        <v>88.985235502020345</v>
      </c>
      <c r="H4" s="1">
        <v>2473.8712908320003</v>
      </c>
      <c r="I4">
        <f>SUM(B4:F4)/SUM(B4:G4)</f>
        <v>0.96402996557185749</v>
      </c>
    </row>
    <row r="5" spans="1:9" x14ac:dyDescent="0.15">
      <c r="A5" s="2" t="s">
        <v>5</v>
      </c>
      <c r="B5" s="1">
        <v>1962.5405390965727</v>
      </c>
      <c r="C5" s="1">
        <v>441.8923140822846</v>
      </c>
      <c r="D5" s="1">
        <v>185.64675471531703</v>
      </c>
      <c r="E5" s="1">
        <v>235.79526305051948</v>
      </c>
      <c r="F5" s="1">
        <v>21.459322778610932</v>
      </c>
      <c r="G5" s="1">
        <v>93.877383141769855</v>
      </c>
      <c r="H5" s="1">
        <v>2941.2115768650747</v>
      </c>
      <c r="I5">
        <f>SUM(B5:F5)/SUM(B5:G5)</f>
        <v>0.96808207070848329</v>
      </c>
    </row>
    <row r="6" spans="1:9" x14ac:dyDescent="0.15">
      <c r="A6" s="2" t="s">
        <v>6</v>
      </c>
      <c r="B6" s="1">
        <v>2103.1089872492885</v>
      </c>
      <c r="C6" s="1">
        <v>513.65671011404049</v>
      </c>
      <c r="D6" s="1">
        <v>253.16690325661065</v>
      </c>
      <c r="E6" s="1">
        <v>321.49137787255199</v>
      </c>
      <c r="F6" s="1">
        <v>38.730577214097231</v>
      </c>
      <c r="G6" s="1">
        <v>105.24176268387853</v>
      </c>
      <c r="H6" s="1">
        <v>3335.3963183904671</v>
      </c>
      <c r="I6">
        <f>SUM(B6:F6)/SUM(B6:G6)</f>
        <v>0.96844699920558042</v>
      </c>
    </row>
    <row r="9" spans="1:9" x14ac:dyDescent="0.15">
      <c r="A9" s="1" t="s">
        <v>49</v>
      </c>
      <c r="B9" s="2" t="s">
        <v>44</v>
      </c>
      <c r="C9" s="2" t="s">
        <v>0</v>
      </c>
      <c r="D9" s="2" t="s">
        <v>45</v>
      </c>
      <c r="E9" s="2" t="s">
        <v>46</v>
      </c>
      <c r="F9" s="2" t="s">
        <v>47</v>
      </c>
      <c r="G9" s="2" t="s">
        <v>1</v>
      </c>
      <c r="H9" s="2" t="s">
        <v>48</v>
      </c>
    </row>
    <row r="10" spans="1:9" x14ac:dyDescent="0.15">
      <c r="A10" s="2" t="s">
        <v>2</v>
      </c>
      <c r="B10" s="1">
        <v>1104.8830834686885</v>
      </c>
      <c r="C10" s="1">
        <v>223.12107118691057</v>
      </c>
      <c r="D10" s="1">
        <v>24.271361622269783</v>
      </c>
      <c r="E10" s="1">
        <v>16.050940669688064</v>
      </c>
      <c r="F10" s="1">
        <v>3.2491782957113947E-2</v>
      </c>
      <c r="G10" s="1">
        <v>5.2311770067491539</v>
      </c>
      <c r="H10" s="1">
        <v>1373.5901257372632</v>
      </c>
      <c r="I10">
        <f>SUM(B10:F10)/SUM(B10:G10)</f>
        <v>0.99619160264133277</v>
      </c>
    </row>
    <row r="11" spans="1:9" x14ac:dyDescent="0.15">
      <c r="A11" s="2" t="s">
        <v>3</v>
      </c>
      <c r="B11" s="1">
        <v>1404.8243415467896</v>
      </c>
      <c r="C11" s="1">
        <v>315.66363433237052</v>
      </c>
      <c r="D11" s="1">
        <v>89.503449953206783</v>
      </c>
      <c r="E11" s="1">
        <v>57.15230980989633</v>
      </c>
      <c r="F11" s="1">
        <v>3.1527935959900772</v>
      </c>
      <c r="G11" s="1">
        <v>47.557688666615896</v>
      </c>
      <c r="H11" s="1">
        <v>1917.8542179048691</v>
      </c>
      <c r="I11">
        <f>SUM(B11:F11)/SUM(B11:G11)</f>
        <v>0.97520265710364085</v>
      </c>
    </row>
    <row r="12" spans="1:9" x14ac:dyDescent="0.15">
      <c r="A12" s="2" t="s">
        <v>4</v>
      </c>
      <c r="B12" s="1">
        <v>1720.2701612093811</v>
      </c>
      <c r="C12" s="1">
        <v>372.03475971154688</v>
      </c>
      <c r="D12" s="1">
        <v>144.19252536327804</v>
      </c>
      <c r="E12" s="1">
        <v>135.32603395911991</v>
      </c>
      <c r="F12" s="1">
        <v>13.062571391724781</v>
      </c>
      <c r="G12" s="1">
        <v>88.985235579743076</v>
      </c>
      <c r="H12" s="1">
        <v>2473.8712872147935</v>
      </c>
      <c r="I12">
        <f>SUM(B12:F12)/SUM(B12:G12)</f>
        <v>0.96402996548784603</v>
      </c>
    </row>
    <row r="13" spans="1:9" x14ac:dyDescent="0.15">
      <c r="A13" s="2" t="s">
        <v>5</v>
      </c>
      <c r="B13" s="1">
        <v>1936.478104205826</v>
      </c>
      <c r="C13" s="1">
        <v>444.2037830314099</v>
      </c>
      <c r="D13" s="1">
        <v>186.60477502535872</v>
      </c>
      <c r="E13" s="1">
        <v>240.3805688580031</v>
      </c>
      <c r="F13" s="1">
        <v>21.600800741737341</v>
      </c>
      <c r="G13" s="1">
        <v>94.716965364267878</v>
      </c>
      <c r="H13" s="1">
        <v>2923.9849972266029</v>
      </c>
      <c r="I13">
        <f>SUM(B13:F13)/SUM(B13:G13)</f>
        <v>0.96760689078291895</v>
      </c>
    </row>
    <row r="14" spans="1:9" x14ac:dyDescent="0.15">
      <c r="A14" s="2" t="s">
        <v>6</v>
      </c>
      <c r="B14" s="1">
        <v>2019.0417080837913</v>
      </c>
      <c r="C14" s="1">
        <v>519.32794265895632</v>
      </c>
      <c r="D14" s="1">
        <v>255.8023800165947</v>
      </c>
      <c r="E14" s="1">
        <v>335.69137497809385</v>
      </c>
      <c r="F14" s="1">
        <v>39.252418369394519</v>
      </c>
      <c r="G14" s="1">
        <v>107.44493082746658</v>
      </c>
      <c r="H14" s="1">
        <v>3276.5607549342972</v>
      </c>
      <c r="I14">
        <f>SUM(B14:F14)/SUM(B14:G14)</f>
        <v>0.96720801509153731</v>
      </c>
    </row>
    <row r="17" spans="1:9" x14ac:dyDescent="0.15">
      <c r="A17" s="1" t="s">
        <v>50</v>
      </c>
      <c r="B17" s="2" t="s">
        <v>44</v>
      </c>
      <c r="C17" s="2" t="s">
        <v>0</v>
      </c>
      <c r="D17" s="2" t="s">
        <v>45</v>
      </c>
      <c r="E17" s="2" t="s">
        <v>46</v>
      </c>
      <c r="F17" s="2" t="s">
        <v>47</v>
      </c>
      <c r="G17" s="2" t="s">
        <v>1</v>
      </c>
      <c r="H17" s="2" t="s">
        <v>48</v>
      </c>
    </row>
    <row r="18" spans="1:9" x14ac:dyDescent="0.15">
      <c r="A18" s="2" t="s">
        <v>2</v>
      </c>
      <c r="B18" s="1">
        <v>1104.8830834686885</v>
      </c>
      <c r="C18" s="1">
        <v>223.12107118691057</v>
      </c>
      <c r="D18" s="1">
        <v>24.271361622269783</v>
      </c>
      <c r="E18" s="1">
        <v>16.050940669688064</v>
      </c>
      <c r="F18" s="1">
        <v>3.2491782957113947E-2</v>
      </c>
      <c r="G18" s="1">
        <v>5.2311770067491539</v>
      </c>
      <c r="H18" s="1">
        <v>1373.5901257372632</v>
      </c>
      <c r="I18">
        <f>SUM(B18:F18)/SUM(B18:G18)</f>
        <v>0.99619160264133277</v>
      </c>
    </row>
    <row r="19" spans="1:9" x14ac:dyDescent="0.15">
      <c r="A19" s="2" t="s">
        <v>3</v>
      </c>
      <c r="B19" s="1">
        <v>1404.8243415467896</v>
      </c>
      <c r="C19" s="1">
        <v>315.66363433237052</v>
      </c>
      <c r="D19" s="1">
        <v>89.503449953206783</v>
      </c>
      <c r="E19" s="1">
        <v>57.15230980989633</v>
      </c>
      <c r="F19" s="1">
        <v>3.1527935959900772</v>
      </c>
      <c r="G19" s="1">
        <v>47.557688666615896</v>
      </c>
      <c r="H19" s="1">
        <v>1917.8542179048691</v>
      </c>
      <c r="I19">
        <f>SUM(B19:F19)/SUM(B19:G19)</f>
        <v>0.97520265710364085</v>
      </c>
    </row>
    <row r="20" spans="1:9" x14ac:dyDescent="0.15">
      <c r="A20" s="2" t="s">
        <v>4</v>
      </c>
      <c r="B20" s="1">
        <v>1720.2701612093811</v>
      </c>
      <c r="C20" s="1">
        <v>372.03475971154688</v>
      </c>
      <c r="D20" s="1">
        <v>144.19252536327804</v>
      </c>
      <c r="E20" s="1">
        <v>135.32603395911991</v>
      </c>
      <c r="F20" s="1">
        <v>13.062571391724781</v>
      </c>
      <c r="G20" s="1">
        <v>88.985235579743076</v>
      </c>
      <c r="H20" s="1">
        <v>2473.8712872147935</v>
      </c>
      <c r="I20">
        <f>SUM(B20:F20)/SUM(B20:G20)</f>
        <v>0.96402996548784603</v>
      </c>
    </row>
    <row r="21" spans="1:9" x14ac:dyDescent="0.15">
      <c r="A21" s="2" t="s">
        <v>5</v>
      </c>
      <c r="B21" s="1">
        <v>1880.7328814526759</v>
      </c>
      <c r="C21" s="1">
        <v>448.70837537798991</v>
      </c>
      <c r="D21" s="1">
        <v>188.37726505800842</v>
      </c>
      <c r="E21" s="1">
        <v>249.12983617801063</v>
      </c>
      <c r="F21" s="1">
        <v>21.876279650472803</v>
      </c>
      <c r="G21" s="1">
        <v>96.322235403303367</v>
      </c>
      <c r="H21" s="1">
        <v>2885.1468731204609</v>
      </c>
      <c r="I21">
        <f>SUM(B21:F21)/SUM(B21:G21)</f>
        <v>0.96661444299398014</v>
      </c>
    </row>
    <row r="22" spans="1:9" x14ac:dyDescent="0.15">
      <c r="A22" s="2" t="s">
        <v>6</v>
      </c>
      <c r="B22" s="1">
        <v>1861.7320213652749</v>
      </c>
      <c r="C22" s="1">
        <v>527.73453227833329</v>
      </c>
      <c r="D22" s="1">
        <v>259.37375355857137</v>
      </c>
      <c r="E22" s="1">
        <v>355.88505471921536</v>
      </c>
      <c r="F22" s="1">
        <v>40.022308363941661</v>
      </c>
      <c r="G22" s="1">
        <v>110.58208933685849</v>
      </c>
      <c r="H22" s="1">
        <v>3155.3297596221955</v>
      </c>
      <c r="I22">
        <f>SUM(B22:F22)/SUM(B22:G22)</f>
        <v>0.96495387241234043</v>
      </c>
    </row>
    <row r="25" spans="1:9" x14ac:dyDescent="0.15">
      <c r="A25" s="1" t="s">
        <v>51</v>
      </c>
      <c r="B25" s="2" t="s">
        <v>44</v>
      </c>
      <c r="C25" s="2" t="s">
        <v>0</v>
      </c>
      <c r="D25" s="2" t="s">
        <v>45</v>
      </c>
      <c r="E25" s="2" t="s">
        <v>46</v>
      </c>
      <c r="F25" s="2" t="s">
        <v>47</v>
      </c>
      <c r="G25" s="2" t="s">
        <v>1</v>
      </c>
      <c r="H25" s="2" t="s">
        <v>48</v>
      </c>
      <c r="I25" s="2"/>
    </row>
    <row r="26" spans="1:9" x14ac:dyDescent="0.15">
      <c r="A26" s="2" t="s">
        <v>2</v>
      </c>
      <c r="B26" s="1">
        <v>1104.8830852745973</v>
      </c>
      <c r="C26" s="1">
        <v>223.121071000001</v>
      </c>
      <c r="D26" s="1">
        <v>24.27136159999997</v>
      </c>
      <c r="E26" s="1">
        <v>16.050940600000203</v>
      </c>
      <c r="F26" s="1">
        <v>3.249178260000278E-2</v>
      </c>
      <c r="G26" s="1">
        <v>5.2311769999998319</v>
      </c>
      <c r="H26" s="1">
        <v>1373.590127257198</v>
      </c>
    </row>
    <row r="27" spans="1:9" x14ac:dyDescent="0.15">
      <c r="A27" s="2" t="s">
        <v>3</v>
      </c>
      <c r="B27" s="1">
        <v>1404.8243446583899</v>
      </c>
      <c r="C27" s="1">
        <v>315.6636341012013</v>
      </c>
      <c r="D27" s="1">
        <v>89.503449892830716</v>
      </c>
      <c r="E27" s="1">
        <v>57.152309624844598</v>
      </c>
      <c r="F27" s="1">
        <v>3.1527935488217529</v>
      </c>
      <c r="G27" s="1">
        <v>47.557688614991513</v>
      </c>
      <c r="H27" s="1">
        <v>1917.8542204410799</v>
      </c>
    </row>
    <row r="28" spans="1:9" x14ac:dyDescent="0.15">
      <c r="A28" s="2" t="s">
        <v>4</v>
      </c>
      <c r="B28" s="1">
        <v>1720.2701654774819</v>
      </c>
      <c r="C28" s="1">
        <v>372.03475950191302</v>
      </c>
      <c r="D28" s="1">
        <v>144.19252529096374</v>
      </c>
      <c r="E28" s="1">
        <v>135.32603367913416</v>
      </c>
      <c r="F28" s="1">
        <v>13.062571380536717</v>
      </c>
      <c r="G28" s="1">
        <v>88.985235502020743</v>
      </c>
      <c r="H28" s="1">
        <v>2473.8712908320499</v>
      </c>
    </row>
    <row r="29" spans="1:9" x14ac:dyDescent="0.15">
      <c r="A29" s="2" t="s">
        <v>5</v>
      </c>
      <c r="B29" s="1">
        <v>1733.3525933922188</v>
      </c>
      <c r="C29" s="1">
        <v>482.82160202894437</v>
      </c>
      <c r="D29" s="1">
        <v>251.01343466173751</v>
      </c>
      <c r="E29" s="1">
        <v>343.03649170877628</v>
      </c>
      <c r="F29" s="1">
        <v>62.51356488042692</v>
      </c>
      <c r="G29" s="1">
        <v>108.41575980762461</v>
      </c>
      <c r="H29" s="1">
        <v>2981.1534464797282</v>
      </c>
    </row>
    <row r="30" spans="1:9" x14ac:dyDescent="0.15">
      <c r="A30" s="2" t="s">
        <v>6</v>
      </c>
      <c r="B30" s="1">
        <v>1683.618029263414</v>
      </c>
      <c r="C30" s="1">
        <v>539.27433189570831</v>
      </c>
      <c r="D30" s="1">
        <v>357.83434403253233</v>
      </c>
      <c r="E30" s="1">
        <v>599.03108754991217</v>
      </c>
      <c r="F30" s="1">
        <v>131.07410043950304</v>
      </c>
      <c r="G30" s="1">
        <v>134.38448832844574</v>
      </c>
      <c r="H30" s="1">
        <v>3445.2163815095155</v>
      </c>
    </row>
    <row r="33" spans="1:9" x14ac:dyDescent="0.15">
      <c r="A33" s="1" t="s">
        <v>52</v>
      </c>
      <c r="B33" s="2" t="s">
        <v>44</v>
      </c>
      <c r="C33" s="2" t="s">
        <v>0</v>
      </c>
      <c r="D33" s="2" t="s">
        <v>45</v>
      </c>
      <c r="E33" s="2" t="s">
        <v>46</v>
      </c>
      <c r="F33" s="2" t="s">
        <v>47</v>
      </c>
      <c r="G33" s="2" t="s">
        <v>1</v>
      </c>
      <c r="H33" s="2" t="s">
        <v>48</v>
      </c>
      <c r="I33" s="2"/>
    </row>
    <row r="34" spans="1:9" x14ac:dyDescent="0.15">
      <c r="A34" s="2" t="s">
        <v>2</v>
      </c>
      <c r="B34" s="1">
        <v>1104.883083468673</v>
      </c>
      <c r="C34" s="1">
        <v>223.12107118691404</v>
      </c>
      <c r="D34" s="1">
        <v>24.271361622269961</v>
      </c>
      <c r="E34" s="1">
        <v>16.050940669689098</v>
      </c>
      <c r="F34" s="1">
        <v>3.2491782957122614E-2</v>
      </c>
      <c r="G34" s="1">
        <v>5.2311770067492223</v>
      </c>
      <c r="H34" s="1">
        <v>1373.5901257372525</v>
      </c>
    </row>
    <row r="35" spans="1:9" x14ac:dyDescent="0.15">
      <c r="A35" s="2" t="s">
        <v>3</v>
      </c>
      <c r="B35" s="1">
        <v>1396.6042566171636</v>
      </c>
      <c r="C35" s="1">
        <v>315.66363434397732</v>
      </c>
      <c r="D35" s="1">
        <v>95.986281293989663</v>
      </c>
      <c r="E35" s="1">
        <v>62.337121795781357</v>
      </c>
      <c r="F35" s="1">
        <v>3.1527935968321725</v>
      </c>
      <c r="G35" s="1">
        <v>44.641422543612357</v>
      </c>
      <c r="H35" s="1">
        <v>1918.3855101913564</v>
      </c>
    </row>
    <row r="36" spans="1:9" x14ac:dyDescent="0.15">
      <c r="A36" s="2" t="s">
        <v>4</v>
      </c>
      <c r="B36" s="1">
        <v>1708.9539124425651</v>
      </c>
      <c r="C36" s="1">
        <v>376.0116862331169</v>
      </c>
      <c r="D36" s="1">
        <v>113.28130882420591</v>
      </c>
      <c r="E36" s="1">
        <v>172.06087442431055</v>
      </c>
      <c r="F36" s="1">
        <v>19.623162188939805</v>
      </c>
      <c r="G36" s="1">
        <v>93.424832729505283</v>
      </c>
      <c r="H36" s="1">
        <v>2483.3557768426435</v>
      </c>
    </row>
    <row r="37" spans="1:9" x14ac:dyDescent="0.15">
      <c r="A37" s="2" t="s">
        <v>5</v>
      </c>
      <c r="B37" s="1">
        <v>1737.8788555999595</v>
      </c>
      <c r="C37" s="1">
        <v>491.81621543228306</v>
      </c>
      <c r="D37" s="1">
        <v>146.08830135642626</v>
      </c>
      <c r="E37" s="1">
        <v>368.49524995859167</v>
      </c>
      <c r="F37" s="1">
        <v>64.228040000126668</v>
      </c>
      <c r="G37" s="1">
        <v>111.81779064970898</v>
      </c>
      <c r="H37" s="1">
        <v>2920.3244529970962</v>
      </c>
    </row>
    <row r="38" spans="1:9" x14ac:dyDescent="0.15">
      <c r="A38" s="2" t="s">
        <v>6</v>
      </c>
      <c r="B38" s="1">
        <v>1504.3501794742745</v>
      </c>
      <c r="C38" s="1">
        <v>555.33195161278843</v>
      </c>
      <c r="D38" s="1">
        <v>259.86008110724197</v>
      </c>
      <c r="E38" s="1">
        <v>677.63859921617814</v>
      </c>
      <c r="F38" s="1">
        <v>136.61579732660149</v>
      </c>
      <c r="G38" s="1">
        <v>141.79134396214812</v>
      </c>
      <c r="H38" s="1">
        <v>3275.5879526992321</v>
      </c>
    </row>
    <row r="41" spans="1:9" x14ac:dyDescent="0.15">
      <c r="A41" s="1" t="s">
        <v>53</v>
      </c>
      <c r="B41" s="2" t="s">
        <v>44</v>
      </c>
      <c r="C41" s="2" t="s">
        <v>0</v>
      </c>
      <c r="D41" s="2" t="s">
        <v>45</v>
      </c>
      <c r="E41" s="2" t="s">
        <v>46</v>
      </c>
      <c r="F41" s="2" t="s">
        <v>47</v>
      </c>
      <c r="G41" s="2" t="s">
        <v>1</v>
      </c>
      <c r="H41" s="2" t="s">
        <v>48</v>
      </c>
    </row>
    <row r="42" spans="1:9" x14ac:dyDescent="0.15">
      <c r="A42" s="2" t="s">
        <v>2</v>
      </c>
      <c r="B42" s="1">
        <v>1104.883083468673</v>
      </c>
      <c r="C42" s="1">
        <v>223.12107118691404</v>
      </c>
      <c r="D42" s="1">
        <v>24.271361622269961</v>
      </c>
      <c r="E42" s="1">
        <v>16.050940669689098</v>
      </c>
      <c r="F42" s="1">
        <v>3.2491782957122614E-2</v>
      </c>
      <c r="G42" s="1">
        <v>5.2311770067492223</v>
      </c>
      <c r="H42" s="1">
        <v>1373.5901257372525</v>
      </c>
    </row>
    <row r="43" spans="1:9" x14ac:dyDescent="0.15">
      <c r="A43" s="2" t="s">
        <v>3</v>
      </c>
      <c r="B43" s="1">
        <v>1372.9757635804092</v>
      </c>
      <c r="C43" s="1">
        <v>319.76369324265255</v>
      </c>
      <c r="D43" s="1">
        <v>97.29666948831759</v>
      </c>
      <c r="E43" s="1">
        <v>66.091823485788552</v>
      </c>
      <c r="F43" s="1">
        <v>3.3892110612536133</v>
      </c>
      <c r="G43" s="1">
        <v>45.526356812030308</v>
      </c>
      <c r="H43" s="1">
        <v>1905.043517670452</v>
      </c>
    </row>
    <row r="44" spans="1:9" x14ac:dyDescent="0.15">
      <c r="A44" s="2" t="s">
        <v>4</v>
      </c>
      <c r="B44" s="1">
        <v>1628.0873936939704</v>
      </c>
      <c r="C44" s="1">
        <v>384.5376017511669</v>
      </c>
      <c r="D44" s="1">
        <v>115.73737727823074</v>
      </c>
      <c r="E44" s="1">
        <v>187.13878290010061</v>
      </c>
      <c r="F44" s="1">
        <v>20.307590866594637</v>
      </c>
      <c r="G44" s="1">
        <v>96.727826226058895</v>
      </c>
      <c r="H44" s="1">
        <v>2432.536572716122</v>
      </c>
    </row>
    <row r="45" spans="1:9" x14ac:dyDescent="0.15">
      <c r="A45" s="2" t="s">
        <v>5</v>
      </c>
      <c r="B45" s="1">
        <v>1616.3316249262132</v>
      </c>
      <c r="C45" s="1">
        <v>500.16250766870638</v>
      </c>
      <c r="D45" s="1">
        <v>148.2020576469568</v>
      </c>
      <c r="E45" s="1">
        <v>390.8777101007837</v>
      </c>
      <c r="F45" s="1">
        <v>65.789876337054537</v>
      </c>
      <c r="G45" s="1">
        <v>114.84672648191727</v>
      </c>
      <c r="H45" s="1">
        <v>2836.2105031616316</v>
      </c>
    </row>
    <row r="46" spans="1:9" x14ac:dyDescent="0.15">
      <c r="A46" s="2" t="s">
        <v>6</v>
      </c>
      <c r="B46" s="1">
        <v>1316.1511612868021</v>
      </c>
      <c r="C46" s="1">
        <v>562.48276719845853</v>
      </c>
      <c r="D46" s="1">
        <v>262.45900431124602</v>
      </c>
      <c r="E46" s="1">
        <v>710.33363364662534</v>
      </c>
      <c r="F46" s="1">
        <v>139.04087278954307</v>
      </c>
      <c r="G46" s="1">
        <v>144.90129405458475</v>
      </c>
      <c r="H46" s="1">
        <v>3135.3687332872601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B62" workbookViewId="0">
      <selection activeCell="I81" sqref="I81"/>
    </sheetView>
  </sheetViews>
  <sheetFormatPr defaultRowHeight="13.5" x14ac:dyDescent="0.15"/>
  <cols>
    <col min="1" max="1" width="11" bestFit="1" customWidth="1"/>
    <col min="2" max="2" width="13.875" bestFit="1" customWidth="1"/>
    <col min="9" max="9" width="13.875" bestFit="1" customWidth="1"/>
  </cols>
  <sheetData>
    <row r="1" spans="1:10" x14ac:dyDescent="0.15">
      <c r="A1" s="1" t="s">
        <v>33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54</v>
      </c>
      <c r="J1" s="2" t="s">
        <v>54</v>
      </c>
    </row>
    <row r="2" spans="1:10" x14ac:dyDescent="0.15">
      <c r="A2" s="2" t="s">
        <v>2</v>
      </c>
      <c r="B2" s="1">
        <v>7.895121357765069E-3</v>
      </c>
      <c r="C2" s="1">
        <v>1.1210713062549105E-2</v>
      </c>
      <c r="D2" s="1">
        <v>2.6018769388704243E-2</v>
      </c>
      <c r="E2" s="1">
        <v>5.6805955281926439E-2</v>
      </c>
      <c r="F2" s="1">
        <v>5.7025135150858761E-2</v>
      </c>
      <c r="G2" s="1">
        <v>4.0132269554741237E-2</v>
      </c>
      <c r="H2" s="1">
        <v>2.154686218457013E-2</v>
      </c>
      <c r="I2" s="1">
        <f>1-J2</f>
        <v>2.8755509549303837E-2</v>
      </c>
      <c r="J2" s="1">
        <v>0.97124449045069616</v>
      </c>
    </row>
    <row r="3" spans="1:10" x14ac:dyDescent="0.15">
      <c r="A3" s="2" t="s">
        <v>3</v>
      </c>
      <c r="B3" s="1">
        <v>2.2810201560479219E-3</v>
      </c>
      <c r="C3" s="1">
        <v>1.8075389891652098E-3</v>
      </c>
      <c r="D3" s="1">
        <v>3.0176548809639175E-3</v>
      </c>
      <c r="E3" s="1">
        <v>1.9393141279289683E-3</v>
      </c>
      <c r="F3" s="1">
        <v>4.643863375596113E-3</v>
      </c>
      <c r="G3" s="1">
        <v>1.7438885677063811E-3</v>
      </c>
      <c r="H3" s="1">
        <v>1.469646408175745E-3</v>
      </c>
      <c r="I3" s="1">
        <f>1-J3</f>
        <v>2.5978725325990215E-3</v>
      </c>
      <c r="J3" s="1">
        <v>0.99740212746740098</v>
      </c>
    </row>
    <row r="4" spans="1:10" x14ac:dyDescent="0.15">
      <c r="A4" s="2" t="s">
        <v>4</v>
      </c>
      <c r="B4" s="1">
        <v>8.9496366680753992E-3</v>
      </c>
      <c r="C4" s="1">
        <v>5.7389655917832525E-7</v>
      </c>
      <c r="D4" s="1">
        <v>6.553764019694569E-4</v>
      </c>
      <c r="E4" s="1">
        <v>7.8556139170544986E-5</v>
      </c>
      <c r="F4" s="1">
        <v>7.4383721788494487E-3</v>
      </c>
      <c r="G4" s="1">
        <v>2.0224448163819755E-3</v>
      </c>
      <c r="H4" s="1">
        <v>7.0778924794362864E-3</v>
      </c>
      <c r="I4" s="1">
        <f>1-J4</f>
        <v>1.1818933873298798E-3</v>
      </c>
      <c r="J4" s="1">
        <v>0.99881810661267012</v>
      </c>
    </row>
    <row r="5" spans="1:10" x14ac:dyDescent="0.15">
      <c r="A5" s="2" t="s">
        <v>5</v>
      </c>
      <c r="B5" s="1">
        <v>2.0735772089371024E-2</v>
      </c>
      <c r="C5" s="1">
        <v>9.9999999999999995E-8</v>
      </c>
      <c r="D5" s="1">
        <v>9.2650131602743137E-5</v>
      </c>
      <c r="E5" s="1">
        <v>2.0081509461116036E-6</v>
      </c>
      <c r="F5" s="1">
        <v>1.1786305687811888E-2</v>
      </c>
      <c r="G5" s="1">
        <v>4.4007414145384015E-3</v>
      </c>
      <c r="H5" s="1">
        <v>1.8368609880790612E-2</v>
      </c>
      <c r="I5" s="1">
        <f>1-J5</f>
        <v>1.6896972463820159E-3</v>
      </c>
      <c r="J5" s="1">
        <v>0.99831030275361798</v>
      </c>
    </row>
    <row r="6" spans="1:10" x14ac:dyDescent="0.15">
      <c r="A6" s="2" t="s">
        <v>6</v>
      </c>
      <c r="B6" s="1">
        <v>3.2738264408059624E-2</v>
      </c>
      <c r="C6" s="1">
        <v>3.7272758729871985E-5</v>
      </c>
      <c r="D6" s="1">
        <v>6.0447393929875952E-6</v>
      </c>
      <c r="E6" s="1">
        <v>9.9999999999999995E-8</v>
      </c>
      <c r="F6" s="1">
        <v>1.5984483084178071E-2</v>
      </c>
      <c r="G6" s="1">
        <v>6.4712802681617075E-3</v>
      </c>
      <c r="H6" s="1">
        <v>3.0129561317913899E-2</v>
      </c>
      <c r="I6" s="1">
        <f>1-J6</f>
        <v>2.4380514729877012E-3</v>
      </c>
      <c r="J6" s="1">
        <v>0.9975619485270123</v>
      </c>
    </row>
    <row r="7" spans="1:10" x14ac:dyDescent="0.15">
      <c r="B7" s="1"/>
      <c r="C7" s="1"/>
      <c r="D7" s="1"/>
      <c r="E7" s="1"/>
      <c r="F7" s="1"/>
    </row>
    <row r="8" spans="1:10" x14ac:dyDescent="0.15">
      <c r="B8" s="1"/>
      <c r="C8" s="1"/>
      <c r="D8" s="1"/>
      <c r="E8" s="1"/>
      <c r="F8" s="1"/>
    </row>
    <row r="9" spans="1:10" x14ac:dyDescent="0.15">
      <c r="A9" s="1" t="s">
        <v>157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54</v>
      </c>
      <c r="J9" s="2" t="s">
        <v>54</v>
      </c>
    </row>
    <row r="10" spans="1:10" x14ac:dyDescent="0.15">
      <c r="A10" s="2" t="s">
        <v>2</v>
      </c>
      <c r="B10" s="1">
        <v>7.8951209700537199E-3</v>
      </c>
      <c r="C10" s="1">
        <v>1.1210713007571406E-2</v>
      </c>
      <c r="D10" s="1">
        <v>2.6018769402342205E-2</v>
      </c>
      <c r="E10" s="1">
        <v>5.6805955238660784E-2</v>
      </c>
      <c r="F10" s="1">
        <v>5.7025135009281504E-2</v>
      </c>
      <c r="G10" s="1">
        <v>4.0132269369203166E-2</v>
      </c>
      <c r="H10" s="1">
        <v>2.1546861842624061E-2</v>
      </c>
      <c r="I10" s="1">
        <f>1-J10</f>
        <v>2.8755509506957933E-2</v>
      </c>
      <c r="J10" s="1">
        <v>0.97124449049304207</v>
      </c>
    </row>
    <row r="11" spans="1:10" x14ac:dyDescent="0.15">
      <c r="A11" s="2" t="s">
        <v>3</v>
      </c>
      <c r="B11" s="1">
        <v>2.2810199842837383E-3</v>
      </c>
      <c r="C11" s="1">
        <v>1.8075389936662281E-3</v>
      </c>
      <c r="D11" s="1">
        <v>3.0176549143477545E-3</v>
      </c>
      <c r="E11" s="1">
        <v>1.9393141375623677E-3</v>
      </c>
      <c r="F11" s="1">
        <v>4.6438633051558232E-3</v>
      </c>
      <c r="G11" s="1">
        <v>1.7438884868045397E-3</v>
      </c>
      <c r="H11" s="1">
        <v>1.4696462764519933E-3</v>
      </c>
      <c r="I11" s="1">
        <f>1-J11</f>
        <v>2.5978725377319156E-3</v>
      </c>
      <c r="J11" s="1">
        <v>0.99740212746226808</v>
      </c>
    </row>
    <row r="12" spans="1:10" x14ac:dyDescent="0.15">
      <c r="A12" s="2" t="s">
        <v>4</v>
      </c>
      <c r="B12" s="1">
        <v>8.9496364516197455E-3</v>
      </c>
      <c r="C12" s="1">
        <v>5.7389651318669546E-7</v>
      </c>
      <c r="D12" s="1">
        <v>6.5537642460175018E-4</v>
      </c>
      <c r="E12" s="1">
        <v>7.8556143657580391E-5</v>
      </c>
      <c r="F12" s="1">
        <v>7.4383721030648496E-3</v>
      </c>
      <c r="G12" s="1">
        <v>2.0224447339615569E-3</v>
      </c>
      <c r="H12" s="1">
        <v>7.0778922925846298E-3</v>
      </c>
      <c r="I12" s="1">
        <f>1-J12</f>
        <v>1.1818933833042111E-3</v>
      </c>
      <c r="J12" s="1">
        <v>0.99881810661669579</v>
      </c>
    </row>
    <row r="13" spans="1:10" x14ac:dyDescent="0.15">
      <c r="A13" s="2" t="s">
        <v>5</v>
      </c>
      <c r="B13" s="1">
        <v>2.1305959363078136E-2</v>
      </c>
      <c r="C13" s="1">
        <v>4.7741410075925867E-6</v>
      </c>
      <c r="D13" s="1">
        <v>9.6742838779591454E-5</v>
      </c>
      <c r="E13" s="1">
        <v>9.9999999999999995E-8</v>
      </c>
      <c r="F13" s="1">
        <v>1.1993516945623634E-2</v>
      </c>
      <c r="G13" s="1">
        <v>4.5897371093656606E-3</v>
      </c>
      <c r="H13" s="1">
        <v>1.8874516512480462E-2</v>
      </c>
      <c r="I13" s="1">
        <f>1-J13</f>
        <v>1.7333164972558324E-3</v>
      </c>
      <c r="J13" s="1">
        <v>0.99826668350274417</v>
      </c>
    </row>
    <row r="14" spans="1:10" x14ac:dyDescent="0.15">
      <c r="A14" s="2" t="s">
        <v>6</v>
      </c>
      <c r="B14" s="1">
        <v>3.4692157313254486E-2</v>
      </c>
      <c r="C14" s="1">
        <v>5.9622594706845983E-5</v>
      </c>
      <c r="D14" s="1">
        <v>3.9347355886012999E-6</v>
      </c>
      <c r="E14" s="1">
        <v>9.9999999999999995E-8</v>
      </c>
      <c r="F14" s="1">
        <v>1.6600790555684274E-2</v>
      </c>
      <c r="G14" s="1">
        <v>7.068378066693146E-3</v>
      </c>
      <c r="H14" s="1">
        <v>3.1938895321065967E-2</v>
      </c>
      <c r="I14" s="1">
        <f>1-J14</f>
        <v>2.574898841256168E-3</v>
      </c>
      <c r="J14" s="1">
        <v>0.99742510115874383</v>
      </c>
    </row>
    <row r="15" spans="1:10" x14ac:dyDescent="0.15">
      <c r="B15" s="1"/>
      <c r="C15" s="1"/>
      <c r="D15" s="1"/>
      <c r="E15" s="1"/>
      <c r="F15" s="1"/>
    </row>
    <row r="16" spans="1:10" x14ac:dyDescent="0.15">
      <c r="B16" s="1"/>
      <c r="C16" s="1"/>
      <c r="D16" s="1"/>
      <c r="E16" s="1"/>
      <c r="F16" s="1"/>
    </row>
    <row r="17" spans="1:10" x14ac:dyDescent="0.15">
      <c r="A17" s="1" t="s">
        <v>158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54</v>
      </c>
      <c r="J17" s="2" t="s">
        <v>54</v>
      </c>
    </row>
    <row r="18" spans="1:10" x14ac:dyDescent="0.15">
      <c r="A18" s="2" t="s">
        <v>2</v>
      </c>
      <c r="B18" s="1">
        <v>7.8951209700537199E-3</v>
      </c>
      <c r="C18" s="1">
        <v>1.1210713007571406E-2</v>
      </c>
      <c r="D18" s="1">
        <v>2.6018769402342205E-2</v>
      </c>
      <c r="E18" s="1">
        <v>5.6805955238660784E-2</v>
      </c>
      <c r="F18" s="1">
        <v>5.7025135009281504E-2</v>
      </c>
      <c r="G18" s="1">
        <v>4.0132269369203166E-2</v>
      </c>
      <c r="H18" s="1">
        <v>2.1546861842624061E-2</v>
      </c>
      <c r="I18" s="1">
        <f>1-J18</f>
        <v>2.8755509506957933E-2</v>
      </c>
      <c r="J18" s="1">
        <v>0.97124449049304207</v>
      </c>
    </row>
    <row r="19" spans="1:10" x14ac:dyDescent="0.15">
      <c r="A19" s="2" t="s">
        <v>3</v>
      </c>
      <c r="B19" s="1">
        <v>2.2810199842837383E-3</v>
      </c>
      <c r="C19" s="1">
        <v>1.8075389936662281E-3</v>
      </c>
      <c r="D19" s="1">
        <v>3.0176549143477545E-3</v>
      </c>
      <c r="E19" s="1">
        <v>1.9393141375623677E-3</v>
      </c>
      <c r="F19" s="1">
        <v>4.6438633051558232E-3</v>
      </c>
      <c r="G19" s="1">
        <v>1.7438884868045397E-3</v>
      </c>
      <c r="H19" s="1">
        <v>1.4696462764519933E-3</v>
      </c>
      <c r="I19" s="1">
        <f>1-J19</f>
        <v>2.5978725377319156E-3</v>
      </c>
      <c r="J19" s="1">
        <v>0.99740212746226808</v>
      </c>
    </row>
    <row r="20" spans="1:10" x14ac:dyDescent="0.15">
      <c r="A20" s="2" t="s">
        <v>4</v>
      </c>
      <c r="B20" s="1">
        <v>8.9496364516197455E-3</v>
      </c>
      <c r="C20" s="1">
        <v>5.7389651318669546E-7</v>
      </c>
      <c r="D20" s="1">
        <v>6.5537642460175018E-4</v>
      </c>
      <c r="E20" s="1">
        <v>7.8556143657580391E-5</v>
      </c>
      <c r="F20" s="1">
        <v>7.4383721030648496E-3</v>
      </c>
      <c r="G20" s="1">
        <v>2.0224447339615569E-3</v>
      </c>
      <c r="H20" s="1">
        <v>7.0778922925846298E-3</v>
      </c>
      <c r="I20" s="1">
        <f>1-J20</f>
        <v>1.1818933833042111E-3</v>
      </c>
      <c r="J20" s="1">
        <v>0.99881810661669579</v>
      </c>
    </row>
    <row r="21" spans="1:10" x14ac:dyDescent="0.15">
      <c r="A21" s="2" t="s">
        <v>5</v>
      </c>
      <c r="B21" s="1">
        <v>2.2733600293431744E-2</v>
      </c>
      <c r="C21" s="1">
        <v>2.2851163652447573E-5</v>
      </c>
      <c r="D21" s="1">
        <v>7.5437158927409932E-5</v>
      </c>
      <c r="E21" s="1">
        <v>9.9999999999999995E-8</v>
      </c>
      <c r="F21" s="1">
        <v>1.244186073064954E-2</v>
      </c>
      <c r="G21" s="1">
        <v>5.039862002809003E-3</v>
      </c>
      <c r="H21" s="1">
        <v>2.0190143297215694E-2</v>
      </c>
      <c r="I21" s="1">
        <f>1-J21</f>
        <v>1.8244492424202008E-3</v>
      </c>
      <c r="J21" s="1">
        <v>0.9981755507575798</v>
      </c>
    </row>
    <row r="22" spans="1:10" x14ac:dyDescent="0.15">
      <c r="A22" s="2" t="s">
        <v>6</v>
      </c>
      <c r="B22" s="1">
        <v>3.7989107400423293E-2</v>
      </c>
      <c r="C22" s="1">
        <v>9.5903780735518559E-5</v>
      </c>
      <c r="D22" s="1">
        <v>2.763951920873979E-6</v>
      </c>
      <c r="E22" s="1">
        <v>9.9999999999999995E-8</v>
      </c>
      <c r="F22" s="1">
        <v>1.7548556127374253E-2</v>
      </c>
      <c r="G22" s="1">
        <v>8.0369640135317302E-3</v>
      </c>
      <c r="H22" s="1">
        <v>3.5043491572072288E-2</v>
      </c>
      <c r="I22" s="1">
        <f>1-J22</f>
        <v>2.7998983849290004E-3</v>
      </c>
      <c r="J22" s="1">
        <v>0.997200101615071</v>
      </c>
    </row>
    <row r="23" spans="1:10" x14ac:dyDescent="0.15">
      <c r="B23" s="1"/>
      <c r="C23" s="1"/>
      <c r="D23" s="1"/>
      <c r="E23" s="1"/>
      <c r="F23" s="1"/>
    </row>
    <row r="24" spans="1:10" x14ac:dyDescent="0.15">
      <c r="B24" s="1"/>
      <c r="C24" s="1"/>
      <c r="D24" s="1"/>
      <c r="E24" s="1"/>
      <c r="F24" s="1"/>
    </row>
    <row r="25" spans="1:10" x14ac:dyDescent="0.15">
      <c r="A25" s="1" t="s">
        <v>51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  <c r="H25" s="2" t="s">
        <v>14</v>
      </c>
      <c r="I25" s="2" t="s">
        <v>54</v>
      </c>
      <c r="J25" s="2" t="s">
        <v>54</v>
      </c>
    </row>
    <row r="26" spans="1:10" x14ac:dyDescent="0.15">
      <c r="A26" s="2" t="s">
        <v>2</v>
      </c>
      <c r="B26" s="1">
        <v>7.8951213577633968E-3</v>
      </c>
      <c r="C26" s="1">
        <v>1.1210713062523888E-2</v>
      </c>
      <c r="D26" s="1">
        <v>2.6018769388721115E-2</v>
      </c>
      <c r="E26" s="1">
        <v>5.6805955281934557E-2</v>
      </c>
      <c r="F26" s="1">
        <v>5.7025135150859073E-2</v>
      </c>
      <c r="G26" s="1">
        <v>4.013226955474513E-2</v>
      </c>
      <c r="H26" s="1">
        <v>2.1546862184576382E-2</v>
      </c>
      <c r="I26" s="1">
        <f>1-J26</f>
        <v>2.8755509549307612E-2</v>
      </c>
      <c r="J26" s="1">
        <v>0.97124449045069239</v>
      </c>
    </row>
    <row r="27" spans="1:10" x14ac:dyDescent="0.15">
      <c r="A27" s="2" t="s">
        <v>3</v>
      </c>
      <c r="B27" s="1">
        <v>2.281020155894074E-3</v>
      </c>
      <c r="C27" s="1">
        <v>1.8075389891439567E-3</v>
      </c>
      <c r="D27" s="1">
        <v>3.017654880961263E-3</v>
      </c>
      <c r="E27" s="1">
        <v>1.9393141279025038E-3</v>
      </c>
      <c r="F27" s="1">
        <v>4.6438633755275498E-3</v>
      </c>
      <c r="G27" s="1">
        <v>1.7438885676407654E-3</v>
      </c>
      <c r="H27" s="1">
        <v>1.4696464080331377E-3</v>
      </c>
      <c r="I27" s="1">
        <f>1-J27</f>
        <v>2.5978725325768171E-3</v>
      </c>
      <c r="J27" s="1">
        <v>0.99740212746742318</v>
      </c>
    </row>
    <row r="28" spans="1:10" x14ac:dyDescent="0.15">
      <c r="A28" s="2" t="s">
        <v>4</v>
      </c>
      <c r="B28" s="1">
        <v>8.9496366680637141E-3</v>
      </c>
      <c r="C28" s="1">
        <v>5.7389655917556053E-7</v>
      </c>
      <c r="D28" s="1">
        <v>6.5537640196767501E-4</v>
      </c>
      <c r="E28" s="1">
        <v>7.8556139171628321E-5</v>
      </c>
      <c r="F28" s="1">
        <v>7.4383721788435098E-3</v>
      </c>
      <c r="G28" s="1">
        <v>2.0224448163684802E-3</v>
      </c>
      <c r="H28" s="1">
        <v>7.0778924794265268E-3</v>
      </c>
      <c r="I28" s="1">
        <f>1-J28</f>
        <v>1.1818933873282145E-3</v>
      </c>
      <c r="J28" s="1">
        <v>0.99881810661267179</v>
      </c>
    </row>
    <row r="29" spans="1:10" x14ac:dyDescent="0.15">
      <c r="A29" s="2" t="s">
        <v>5</v>
      </c>
      <c r="B29" s="1">
        <v>2.12824400033081E-2</v>
      </c>
      <c r="C29" s="1">
        <v>5.2756229749233358E-6</v>
      </c>
      <c r="D29" s="1">
        <v>8.1613131906091782E-5</v>
      </c>
      <c r="E29" s="1">
        <v>1.2639975460406671E-7</v>
      </c>
      <c r="F29" s="1">
        <v>1.1928428529613384E-2</v>
      </c>
      <c r="G29" s="1">
        <v>4.5522814687123997E-3</v>
      </c>
      <c r="H29" s="1">
        <v>1.8899178777422046E-2</v>
      </c>
      <c r="I29" s="1">
        <f>1-J29</f>
        <v>1.7200810203303885E-3</v>
      </c>
      <c r="J29" s="1">
        <v>0.99827991897966961</v>
      </c>
    </row>
    <row r="30" spans="1:10" x14ac:dyDescent="0.15">
      <c r="A30" s="2" t="s">
        <v>6</v>
      </c>
      <c r="B30" s="1">
        <v>3.3659128542524973E-2</v>
      </c>
      <c r="C30" s="1">
        <v>4.7984574002424456E-5</v>
      </c>
      <c r="D30" s="1">
        <v>3.5080355663950491E-6</v>
      </c>
      <c r="E30" s="1">
        <v>9.9999999999999995E-8</v>
      </c>
      <c r="F30" s="1">
        <v>1.6211010850522709E-2</v>
      </c>
      <c r="G30" s="1">
        <v>6.707274008330876E-3</v>
      </c>
      <c r="H30" s="1">
        <v>3.1036844295757995E-2</v>
      </c>
      <c r="I30" s="1">
        <f>1-J30</f>
        <v>2.4965533697053344E-3</v>
      </c>
      <c r="J30" s="1">
        <v>0.99750344663029467</v>
      </c>
    </row>
    <row r="31" spans="1:10" x14ac:dyDescent="0.15">
      <c r="B31" s="1"/>
      <c r="C31" s="1"/>
      <c r="D31" s="1"/>
      <c r="E31" s="1"/>
      <c r="F31" s="1"/>
    </row>
    <row r="32" spans="1:10" x14ac:dyDescent="0.15">
      <c r="B32" s="1"/>
      <c r="C32" s="1"/>
      <c r="D32" s="1"/>
      <c r="E32" s="1"/>
      <c r="F32" s="1"/>
    </row>
    <row r="33" spans="1:10" x14ac:dyDescent="0.15">
      <c r="A33" s="1" t="s">
        <v>52</v>
      </c>
      <c r="B33" s="2" t="s">
        <v>8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  <c r="H33" s="2" t="s">
        <v>14</v>
      </c>
      <c r="I33" s="2" t="s">
        <v>54</v>
      </c>
      <c r="J33" s="2" t="s">
        <v>54</v>
      </c>
    </row>
    <row r="34" spans="1:10" x14ac:dyDescent="0.15">
      <c r="A34" s="2" t="s">
        <v>2</v>
      </c>
      <c r="B34" s="1">
        <v>7.8951209700686212E-3</v>
      </c>
      <c r="C34" s="1">
        <v>1.1210713007541522E-2</v>
      </c>
      <c r="D34" s="1">
        <v>2.6018769402355698E-2</v>
      </c>
      <c r="E34" s="1">
        <v>5.680595523867138E-2</v>
      </c>
      <c r="F34" s="1">
        <v>5.7025135009294611E-2</v>
      </c>
      <c r="G34" s="1">
        <v>4.0132269369215191E-2</v>
      </c>
      <c r="H34" s="1">
        <v>2.1546861842633824E-2</v>
      </c>
      <c r="I34" s="1">
        <f>1-J34</f>
        <v>2.8755509506961041E-2</v>
      </c>
      <c r="J34" s="1">
        <v>0.97124449049303896</v>
      </c>
    </row>
    <row r="35" spans="1:10" x14ac:dyDescent="0.15">
      <c r="A35" s="2" t="s">
        <v>3</v>
      </c>
      <c r="B35" s="1">
        <v>2.3130947147472791E-3</v>
      </c>
      <c r="C35" s="1">
        <v>1.8094902037477706E-3</v>
      </c>
      <c r="D35" s="1">
        <v>3.0108725205707193E-3</v>
      </c>
      <c r="E35" s="1">
        <v>1.9401963206869058E-3</v>
      </c>
      <c r="F35" s="1">
        <v>4.653357105233194E-3</v>
      </c>
      <c r="G35" s="1">
        <v>1.7585764872305879E-3</v>
      </c>
      <c r="H35" s="1">
        <v>1.4993652785467385E-3</v>
      </c>
      <c r="I35" s="1">
        <f>1-J35</f>
        <v>2.5974705526753405E-3</v>
      </c>
      <c r="J35" s="1">
        <v>0.99740252944732466</v>
      </c>
    </row>
    <row r="36" spans="1:10" x14ac:dyDescent="0.15">
      <c r="A36" s="2" t="s">
        <v>4</v>
      </c>
      <c r="B36" s="1">
        <v>9.1212551804078102E-3</v>
      </c>
      <c r="C36" s="1">
        <v>6.1941241420201924E-7</v>
      </c>
      <c r="D36" s="1">
        <v>6.3544477990208907E-4</v>
      </c>
      <c r="E36" s="1">
        <v>7.5656376256964979E-5</v>
      </c>
      <c r="F36" s="1">
        <v>7.4799101758477732E-3</v>
      </c>
      <c r="G36" s="1">
        <v>2.0656484459189695E-3</v>
      </c>
      <c r="H36" s="1">
        <v>7.2435769226748079E-3</v>
      </c>
      <c r="I36" s="1">
        <f>1-J36</f>
        <v>1.1823498540527444E-3</v>
      </c>
      <c r="J36" s="1">
        <v>0.99881765014594726</v>
      </c>
    </row>
    <row r="37" spans="1:10" x14ac:dyDescent="0.15">
      <c r="A37" s="2" t="s">
        <v>5</v>
      </c>
      <c r="B37" s="1">
        <v>2.3839256725376214E-2</v>
      </c>
      <c r="C37" s="1">
        <v>3.5074927006202096E-5</v>
      </c>
      <c r="D37" s="1">
        <v>5.4067522310047476E-5</v>
      </c>
      <c r="E37" s="1">
        <v>1.1811793116990858E-7</v>
      </c>
      <c r="F37" s="1">
        <v>1.2758627395365759E-2</v>
      </c>
      <c r="G37" s="1">
        <v>5.3270561159007822E-3</v>
      </c>
      <c r="H37" s="1">
        <v>2.1252523621503892E-2</v>
      </c>
      <c r="I37" s="1">
        <f>1-J37</f>
        <v>1.8883057472174336E-3</v>
      </c>
      <c r="J37" s="1">
        <v>0.99811169425278257</v>
      </c>
    </row>
    <row r="38" spans="1:10" x14ac:dyDescent="0.15">
      <c r="A38" s="2" t="s">
        <v>6</v>
      </c>
      <c r="B38" s="1">
        <v>3.9752443256703671E-2</v>
      </c>
      <c r="C38" s="1">
        <v>1.1022020056623665E-4</v>
      </c>
      <c r="D38" s="1">
        <v>1.6463298303415184E-6</v>
      </c>
      <c r="E38" s="1">
        <v>1.4853543133102723E-7</v>
      </c>
      <c r="F38" s="1">
        <v>1.8030356146276971E-2</v>
      </c>
      <c r="G38" s="1">
        <v>8.4227564204977876E-3</v>
      </c>
      <c r="H38" s="1">
        <v>3.6782142757574632E-2</v>
      </c>
      <c r="I38" s="1">
        <f>1-J38</f>
        <v>2.9126905120910873E-3</v>
      </c>
      <c r="J38" s="1">
        <v>0.99708730948790891</v>
      </c>
    </row>
    <row r="39" spans="1:10" x14ac:dyDescent="0.15">
      <c r="B39" s="2"/>
      <c r="C39" s="2"/>
      <c r="D39" s="2"/>
      <c r="E39" s="2"/>
      <c r="F39" s="2"/>
    </row>
    <row r="40" spans="1:10" x14ac:dyDescent="0.15">
      <c r="B40" s="1"/>
      <c r="C40" s="1"/>
      <c r="D40" s="1"/>
      <c r="E40" s="1"/>
      <c r="F40" s="1"/>
    </row>
    <row r="41" spans="1:10" x14ac:dyDescent="0.15">
      <c r="A41" s="1" t="s">
        <v>53</v>
      </c>
      <c r="B41" s="2" t="s">
        <v>8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  <c r="H41" s="2" t="s">
        <v>14</v>
      </c>
      <c r="I41" s="2" t="s">
        <v>54</v>
      </c>
      <c r="J41" s="2" t="s">
        <v>54</v>
      </c>
    </row>
    <row r="42" spans="1:10" x14ac:dyDescent="0.15">
      <c r="A42" s="2" t="s">
        <v>2</v>
      </c>
      <c r="B42" s="1">
        <v>7.8951209700686212E-3</v>
      </c>
      <c r="C42" s="1">
        <v>1.1210713007541522E-2</v>
      </c>
      <c r="D42" s="1">
        <v>2.6018769402355698E-2</v>
      </c>
      <c r="E42" s="1">
        <v>5.680595523867138E-2</v>
      </c>
      <c r="F42" s="1">
        <v>5.7025135009294611E-2</v>
      </c>
      <c r="G42" s="1">
        <v>4.0132269369215191E-2</v>
      </c>
      <c r="H42" s="1">
        <v>2.1546861842633824E-2</v>
      </c>
      <c r="I42" s="1">
        <f>1-J42</f>
        <v>2.8755509506961041E-2</v>
      </c>
      <c r="J42" s="1">
        <v>0.97124449049303896</v>
      </c>
    </row>
    <row r="43" spans="1:10" x14ac:dyDescent="0.15">
      <c r="A43" s="2" t="s">
        <v>3</v>
      </c>
      <c r="B43" s="1">
        <v>3.2055637098016643E-3</v>
      </c>
      <c r="C43" s="1">
        <v>1.9232458178747251E-3</v>
      </c>
      <c r="D43" s="1">
        <v>2.9977186831669765E-3</v>
      </c>
      <c r="E43" s="1">
        <v>2.0336614456886218E-3</v>
      </c>
      <c r="F43" s="1">
        <v>5.0190837881040843E-3</v>
      </c>
      <c r="G43" s="1">
        <v>2.1944238658786622E-3</v>
      </c>
      <c r="H43" s="1">
        <v>2.2806190054498448E-3</v>
      </c>
      <c r="I43" s="1">
        <f>1-J43</f>
        <v>2.7025943659680918E-3</v>
      </c>
      <c r="J43" s="1">
        <v>0.99729740563403191</v>
      </c>
    </row>
    <row r="44" spans="1:10" x14ac:dyDescent="0.15">
      <c r="A44" s="2" t="s">
        <v>4</v>
      </c>
      <c r="B44" s="1">
        <v>1.1567137103500203E-2</v>
      </c>
      <c r="C44" s="1">
        <v>2.9721875496552343E-6</v>
      </c>
      <c r="D44" s="1">
        <v>4.7714583154968154E-4</v>
      </c>
      <c r="E44" s="1">
        <v>3.865685667938023E-5</v>
      </c>
      <c r="F44" s="1">
        <v>8.2046951641976916E-3</v>
      </c>
      <c r="G44" s="1">
        <v>2.860865266955418E-3</v>
      </c>
      <c r="H44" s="1">
        <v>9.482908726267775E-3</v>
      </c>
      <c r="I44" s="1">
        <f>1-J44</f>
        <v>1.2653357244432062E-3</v>
      </c>
      <c r="J44" s="1">
        <v>0.99873466427555679</v>
      </c>
    </row>
    <row r="45" spans="1:10" x14ac:dyDescent="0.15">
      <c r="A45" s="2" t="s">
        <v>5</v>
      </c>
      <c r="B45" s="1">
        <v>2.6595823954764092E-2</v>
      </c>
      <c r="C45" s="1">
        <v>6.6698950968852727E-5</v>
      </c>
      <c r="D45" s="1">
        <v>3.9268845849975508E-5</v>
      </c>
      <c r="E45" s="1">
        <v>2.5474419360003489E-7</v>
      </c>
      <c r="F45" s="1">
        <v>1.3549470240977074E-2</v>
      </c>
      <c r="G45" s="1">
        <v>6.139485822955407E-3</v>
      </c>
      <c r="H45" s="1">
        <v>2.3847373178205688E-2</v>
      </c>
      <c r="I45" s="1">
        <f>1-J45</f>
        <v>2.0700081711123586E-3</v>
      </c>
      <c r="J45" s="1">
        <v>0.99792999182888764</v>
      </c>
    </row>
    <row r="46" spans="1:10" x14ac:dyDescent="0.15">
      <c r="A46" s="2" t="s">
        <v>6</v>
      </c>
      <c r="B46" s="1">
        <v>4.347675633051596E-2</v>
      </c>
      <c r="C46" s="1">
        <v>1.4649570964310587E-4</v>
      </c>
      <c r="D46" s="1">
        <v>1.861033690920755E-6</v>
      </c>
      <c r="E46" s="1">
        <v>3.2883774076014948E-7</v>
      </c>
      <c r="F46" s="1">
        <v>1.8879381182100075E-2</v>
      </c>
      <c r="G46" s="1">
        <v>9.3806788438893663E-3</v>
      </c>
      <c r="H46" s="1">
        <v>4.0444586837617758E-2</v>
      </c>
      <c r="I46" s="1">
        <f>1-J46</f>
        <v>3.1488504142701546E-3</v>
      </c>
      <c r="J46" s="1">
        <v>0.99685114958572985</v>
      </c>
    </row>
    <row r="51" spans="1:10" x14ac:dyDescent="0.15">
      <c r="A51" s="1" t="s">
        <v>35</v>
      </c>
      <c r="B51" s="2" t="s">
        <v>8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  <c r="H51" s="2" t="s">
        <v>14</v>
      </c>
      <c r="I51" s="2" t="s">
        <v>54</v>
      </c>
      <c r="J51" s="2"/>
    </row>
    <row r="52" spans="1:10" x14ac:dyDescent="0.15">
      <c r="A52" s="2" t="s">
        <v>2</v>
      </c>
      <c r="B52" s="1">
        <f>(B10-B2)*100</f>
        <v>-3.8771134913684335E-8</v>
      </c>
      <c r="C52" s="1">
        <f t="shared" ref="C52:H52" si="0">(C10-C2)*100</f>
        <v>-5.4977699476266295E-9</v>
      </c>
      <c r="D52" s="1">
        <f t="shared" si="0"/>
        <v>1.3637962287260663E-9</v>
      </c>
      <c r="E52" s="1">
        <f t="shared" si="0"/>
        <v>-4.3265654947610699E-9</v>
      </c>
      <c r="F52" s="1">
        <f t="shared" si="0"/>
        <v>-1.4157725686247957E-8</v>
      </c>
      <c r="G52" s="1">
        <f t="shared" si="0"/>
        <v>-1.8553807101806541E-8</v>
      </c>
      <c r="H52" s="1">
        <f t="shared" si="0"/>
        <v>-3.4194606868265254E-8</v>
      </c>
      <c r="I52" s="1">
        <f t="shared" ref="I52" si="1">(I10-I2)*100</f>
        <v>-4.2345904560647796E-9</v>
      </c>
      <c r="J52" s="1"/>
    </row>
    <row r="53" spans="1:10" x14ac:dyDescent="0.15">
      <c r="A53" s="2" t="s">
        <v>3</v>
      </c>
      <c r="B53" s="1">
        <f t="shared" ref="B53:H56" si="2">(B11-B3)*100</f>
        <v>-1.7176418360548285E-8</v>
      </c>
      <c r="C53" s="1">
        <f t="shared" si="2"/>
        <v>4.5010182646992858E-10</v>
      </c>
      <c r="D53" s="1">
        <f t="shared" si="2"/>
        <v>3.3383836927497468E-9</v>
      </c>
      <c r="E53" s="1">
        <f t="shared" si="2"/>
        <v>9.6333993299807519E-10</v>
      </c>
      <c r="F53" s="1">
        <f t="shared" si="2"/>
        <v>-7.0440289885731477E-9</v>
      </c>
      <c r="G53" s="1">
        <f t="shared" si="2"/>
        <v>-8.0901841432653998E-9</v>
      </c>
      <c r="H53" s="1">
        <f t="shared" si="2"/>
        <v>-1.3172375169789863E-8</v>
      </c>
      <c r="I53" s="1">
        <f t="shared" ref="I53" si="3">(I11-I3)*100</f>
        <v>5.1328941097494862E-10</v>
      </c>
      <c r="J53" s="1"/>
    </row>
    <row r="54" spans="1:10" x14ac:dyDescent="0.15">
      <c r="A54" s="2" t="s">
        <v>4</v>
      </c>
      <c r="B54" s="1">
        <f t="shared" si="2"/>
        <v>-2.16455653748171E-8</v>
      </c>
      <c r="C54" s="1">
        <f t="shared" si="2"/>
        <v>-4.5991629787279944E-12</v>
      </c>
      <c r="D54" s="1">
        <f t="shared" si="2"/>
        <v>2.2632293283399163E-9</v>
      </c>
      <c r="E54" s="1">
        <f t="shared" si="2"/>
        <v>4.4870354041484303E-10</v>
      </c>
      <c r="F54" s="1">
        <f t="shared" si="2"/>
        <v>-7.5784599082306947E-9</v>
      </c>
      <c r="G54" s="1">
        <f t="shared" si="2"/>
        <v>-8.242041858036453E-9</v>
      </c>
      <c r="H54" s="1">
        <f t="shared" si="2"/>
        <v>-1.8685165654314106E-8</v>
      </c>
      <c r="I54" s="1">
        <f t="shared" ref="I54" si="4">(I12-I4)*100</f>
        <v>-4.0256686872908176E-10</v>
      </c>
      <c r="J54" s="1"/>
    </row>
    <row r="55" spans="1:10" x14ac:dyDescent="0.15">
      <c r="A55" s="2" t="s">
        <v>5</v>
      </c>
      <c r="B55" s="1">
        <f t="shared" si="2"/>
        <v>5.7018727370711231E-2</v>
      </c>
      <c r="C55" s="1">
        <f t="shared" si="2"/>
        <v>4.6741410075925866E-4</v>
      </c>
      <c r="D55" s="1">
        <f t="shared" si="2"/>
        <v>4.0927071768483175E-4</v>
      </c>
      <c r="E55" s="1">
        <f t="shared" si="2"/>
        <v>-1.9081509461116037E-4</v>
      </c>
      <c r="F55" s="1">
        <f t="shared" si="2"/>
        <v>2.0721125781174646E-2</v>
      </c>
      <c r="G55" s="1">
        <f t="shared" si="2"/>
        <v>1.8899569482725906E-2</v>
      </c>
      <c r="H55" s="1">
        <f t="shared" si="2"/>
        <v>5.0590663168985014E-2</v>
      </c>
      <c r="I55" s="1">
        <f t="shared" ref="I55" si="5">(I13-I5)*100</f>
        <v>4.3619250873816462E-3</v>
      </c>
      <c r="J55" s="1"/>
    </row>
    <row r="56" spans="1:10" x14ac:dyDescent="0.15">
      <c r="A56" s="2" t="s">
        <v>6</v>
      </c>
      <c r="B56" s="1">
        <f t="shared" si="2"/>
        <v>0.19538929051948623</v>
      </c>
      <c r="C56" s="1">
        <f t="shared" si="2"/>
        <v>2.2349835976973997E-3</v>
      </c>
      <c r="D56" s="1">
        <f t="shared" si="2"/>
        <v>-2.1100038043862953E-4</v>
      </c>
      <c r="E56" s="1">
        <f t="shared" si="2"/>
        <v>0</v>
      </c>
      <c r="F56" s="1">
        <f t="shared" si="2"/>
        <v>6.163074715062021E-2</v>
      </c>
      <c r="G56" s="1">
        <f t="shared" si="2"/>
        <v>5.9709779853143845E-2</v>
      </c>
      <c r="H56" s="1">
        <f t="shared" si="2"/>
        <v>0.18093340031520683</v>
      </c>
      <c r="I56" s="1">
        <f t="shared" ref="I56" si="6">(I14-I6)*100</f>
        <v>1.3684736826846677E-2</v>
      </c>
      <c r="J56" s="1"/>
    </row>
    <row r="59" spans="1:10" x14ac:dyDescent="0.15">
      <c r="A59" s="1" t="s">
        <v>37</v>
      </c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  <c r="H59" s="2" t="s">
        <v>14</v>
      </c>
      <c r="I59" s="2" t="s">
        <v>54</v>
      </c>
      <c r="J59" s="2"/>
    </row>
    <row r="60" spans="1:10" x14ac:dyDescent="0.15">
      <c r="A60" s="2" t="s">
        <v>2</v>
      </c>
      <c r="B60" s="1">
        <f>(B18-B2)*100</f>
        <v>-3.8771134913684335E-8</v>
      </c>
      <c r="C60" s="1">
        <f t="shared" ref="C60:H60" si="7">(C18-C2)*100</f>
        <v>-5.4977699476266295E-9</v>
      </c>
      <c r="D60" s="1">
        <f t="shared" si="7"/>
        <v>1.3637962287260663E-9</v>
      </c>
      <c r="E60" s="1">
        <f t="shared" si="7"/>
        <v>-4.3265654947610699E-9</v>
      </c>
      <c r="F60" s="1">
        <f t="shared" si="7"/>
        <v>-1.4157725686247957E-8</v>
      </c>
      <c r="G60" s="1">
        <f t="shared" si="7"/>
        <v>-1.8553807101806541E-8</v>
      </c>
      <c r="H60" s="1">
        <f t="shared" si="7"/>
        <v>-3.4194606868265254E-8</v>
      </c>
      <c r="I60" s="1">
        <f t="shared" ref="I60" si="8">(I18-I2)*100</f>
        <v>-4.2345904560647796E-9</v>
      </c>
      <c r="J60" s="1"/>
    </row>
    <row r="61" spans="1:10" x14ac:dyDescent="0.15">
      <c r="A61" s="2" t="s">
        <v>3</v>
      </c>
      <c r="B61" s="1">
        <f t="shared" ref="B61:H64" si="9">(B19-B3)*100</f>
        <v>-1.7176418360548285E-8</v>
      </c>
      <c r="C61" s="1">
        <f t="shared" si="9"/>
        <v>4.5010182646992858E-10</v>
      </c>
      <c r="D61" s="1">
        <f t="shared" si="9"/>
        <v>3.3383836927497468E-9</v>
      </c>
      <c r="E61" s="1">
        <f t="shared" si="9"/>
        <v>9.6333993299807519E-10</v>
      </c>
      <c r="F61" s="1">
        <f t="shared" si="9"/>
        <v>-7.0440289885731477E-9</v>
      </c>
      <c r="G61" s="1">
        <f t="shared" si="9"/>
        <v>-8.0901841432653998E-9</v>
      </c>
      <c r="H61" s="1">
        <f t="shared" si="9"/>
        <v>-1.3172375169789863E-8</v>
      </c>
      <c r="I61" s="1">
        <f t="shared" ref="I61" si="10">(I19-I3)*100</f>
        <v>5.1328941097494862E-10</v>
      </c>
      <c r="J61" s="1"/>
    </row>
    <row r="62" spans="1:10" x14ac:dyDescent="0.15">
      <c r="A62" s="2" t="s">
        <v>4</v>
      </c>
      <c r="B62" s="1">
        <f t="shared" si="9"/>
        <v>-2.16455653748171E-8</v>
      </c>
      <c r="C62" s="1">
        <f t="shared" si="9"/>
        <v>-4.5991629787279944E-12</v>
      </c>
      <c r="D62" s="1">
        <f t="shared" si="9"/>
        <v>2.2632293283399163E-9</v>
      </c>
      <c r="E62" s="1">
        <f t="shared" si="9"/>
        <v>4.4870354041484303E-10</v>
      </c>
      <c r="F62" s="1">
        <f t="shared" si="9"/>
        <v>-7.5784599082306947E-9</v>
      </c>
      <c r="G62" s="1">
        <f t="shared" si="9"/>
        <v>-8.242041858036453E-9</v>
      </c>
      <c r="H62" s="1">
        <f t="shared" si="9"/>
        <v>-1.8685165654314106E-8</v>
      </c>
      <c r="I62" s="1">
        <f t="shared" ref="I62" si="11">(I20-I4)*100</f>
        <v>-4.0256686872908176E-10</v>
      </c>
      <c r="J62" s="1"/>
    </row>
    <row r="63" spans="1:10" x14ac:dyDescent="0.15">
      <c r="A63" s="2" t="s">
        <v>5</v>
      </c>
      <c r="B63" s="1">
        <f t="shared" si="9"/>
        <v>0.19978282040607198</v>
      </c>
      <c r="C63" s="1">
        <f t="shared" si="9"/>
        <v>2.2751163652447574E-3</v>
      </c>
      <c r="D63" s="1">
        <f t="shared" si="9"/>
        <v>-1.7212972675333205E-3</v>
      </c>
      <c r="E63" s="1">
        <f t="shared" si="9"/>
        <v>-1.9081509461116037E-4</v>
      </c>
      <c r="F63" s="1">
        <f t="shared" si="9"/>
        <v>6.555550428376522E-2</v>
      </c>
      <c r="G63" s="1">
        <f t="shared" si="9"/>
        <v>6.391205882706015E-2</v>
      </c>
      <c r="H63" s="1">
        <f t="shared" si="9"/>
        <v>0.18215334164250821</v>
      </c>
      <c r="I63" s="1">
        <f t="shared" ref="I63" si="12">(I21-I5)*100</f>
        <v>1.3475199603818488E-2</v>
      </c>
      <c r="J63" s="1"/>
    </row>
    <row r="64" spans="1:10" x14ac:dyDescent="0.15">
      <c r="A64" s="2" t="s">
        <v>6</v>
      </c>
      <c r="B64" s="1">
        <f t="shared" si="9"/>
        <v>0.5250842992363669</v>
      </c>
      <c r="C64" s="1">
        <f t="shared" si="9"/>
        <v>5.8631022005646571E-3</v>
      </c>
      <c r="D64" s="1">
        <f t="shared" si="9"/>
        <v>-3.2807874721136162E-4</v>
      </c>
      <c r="E64" s="1">
        <f t="shared" si="9"/>
        <v>0</v>
      </c>
      <c r="F64" s="1">
        <f t="shared" si="9"/>
        <v>0.15640730431961819</v>
      </c>
      <c r="G64" s="1">
        <f t="shared" si="9"/>
        <v>0.15656837453700226</v>
      </c>
      <c r="H64" s="1">
        <f t="shared" si="9"/>
        <v>0.4913930254158389</v>
      </c>
      <c r="I64" s="1">
        <f t="shared" ref="I64" si="13">(I22-I6)*100</f>
        <v>3.6184691194129925E-2</v>
      </c>
      <c r="J64" s="1"/>
    </row>
    <row r="67" spans="1:9" x14ac:dyDescent="0.15">
      <c r="A67" s="1" t="s">
        <v>37</v>
      </c>
      <c r="B67" s="2" t="s">
        <v>8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13</v>
      </c>
      <c r="H67" s="2" t="s">
        <v>14</v>
      </c>
      <c r="I67" s="2" t="s">
        <v>54</v>
      </c>
    </row>
    <row r="68" spans="1:9" x14ac:dyDescent="0.15">
      <c r="A68" s="2" t="s">
        <v>2</v>
      </c>
      <c r="B68" s="1">
        <f>(B26-B2)*100</f>
        <v>-1.672273430841642E-13</v>
      </c>
      <c r="C68" s="1">
        <f t="shared" ref="C68:I68" si="14">(C26-C2)*100</f>
        <v>-2.5217675170274845E-12</v>
      </c>
      <c r="D68" s="1">
        <f t="shared" si="14"/>
        <v>1.6871920527350426E-12</v>
      </c>
      <c r="E68" s="1">
        <f t="shared" si="14"/>
        <v>8.1185058675714572E-13</v>
      </c>
      <c r="F68" s="1">
        <f t="shared" si="14"/>
        <v>3.1225022567582528E-14</v>
      </c>
      <c r="G68" s="1">
        <f t="shared" si="14"/>
        <v>3.8927194800919551E-13</v>
      </c>
      <c r="H68" s="1">
        <f t="shared" si="14"/>
        <v>6.2519434074204128E-13</v>
      </c>
      <c r="I68" s="1">
        <f t="shared" si="14"/>
        <v>3.7747582837255322E-13</v>
      </c>
    </row>
    <row r="69" spans="1:9" x14ac:dyDescent="0.15">
      <c r="A69" s="2" t="s">
        <v>3</v>
      </c>
      <c r="B69" s="1">
        <f t="shared" ref="B69:I69" si="15">(B27-B3)*100</f>
        <v>-1.5384785459482408E-11</v>
      </c>
      <c r="C69" s="1">
        <f t="shared" si="15"/>
        <v>-2.1253181506364349E-12</v>
      </c>
      <c r="D69" s="1">
        <f t="shared" si="15"/>
        <v>-2.6545605991135091E-13</v>
      </c>
      <c r="E69" s="1">
        <f t="shared" si="15"/>
        <v>-2.6464507668633175E-12</v>
      </c>
      <c r="F69" s="1">
        <f t="shared" si="15"/>
        <v>-6.8563210664507324E-12</v>
      </c>
      <c r="G69" s="1">
        <f t="shared" si="15"/>
        <v>-6.5615698638388231E-12</v>
      </c>
      <c r="H69" s="1">
        <f t="shared" si="15"/>
        <v>-1.4260728015136337E-11</v>
      </c>
      <c r="I69" s="1">
        <f t="shared" si="15"/>
        <v>-2.2204460492503131E-12</v>
      </c>
    </row>
    <row r="70" spans="1:9" x14ac:dyDescent="0.15">
      <c r="A70" s="2" t="s">
        <v>4</v>
      </c>
      <c r="B70" s="1">
        <f t="shared" ref="B70:I70" si="16">(B28-B4)*100</f>
        <v>-1.1685097334179773E-12</v>
      </c>
      <c r="C70" s="1">
        <f t="shared" si="16"/>
        <v>-2.7647155398380363E-16</v>
      </c>
      <c r="D70" s="1">
        <f t="shared" si="16"/>
        <v>-1.7818862704799265E-13</v>
      </c>
      <c r="E70" s="1">
        <f t="shared" si="16"/>
        <v>1.083334810747516E-13</v>
      </c>
      <c r="F70" s="1">
        <f t="shared" si="16"/>
        <v>-5.9388258200065991E-13</v>
      </c>
      <c r="G70" s="1">
        <f t="shared" si="16"/>
        <v>-1.3495281281361571E-12</v>
      </c>
      <c r="H70" s="1">
        <f t="shared" si="16"/>
        <v>-9.7595542758455167E-13</v>
      </c>
      <c r="I70" s="1">
        <f t="shared" si="16"/>
        <v>-1.6653345369377348E-13</v>
      </c>
    </row>
    <row r="71" spans="1:9" x14ac:dyDescent="0.15">
      <c r="A71" s="2" t="s">
        <v>5</v>
      </c>
      <c r="B71" s="1">
        <f t="shared" ref="B71:I71" si="17">(B29-B5)*100</f>
        <v>5.4666791393707601E-2</v>
      </c>
      <c r="C71" s="1">
        <f t="shared" si="17"/>
        <v>5.1756229749233356E-4</v>
      </c>
      <c r="D71" s="1">
        <f t="shared" si="17"/>
        <v>-1.1036999696651356E-3</v>
      </c>
      <c r="E71" s="1">
        <f t="shared" si="17"/>
        <v>-1.881751191507537E-4</v>
      </c>
      <c r="F71" s="1">
        <f t="shared" si="17"/>
        <v>1.421228418014963E-2</v>
      </c>
      <c r="G71" s="1">
        <f t="shared" si="17"/>
        <v>1.5154005417399811E-2</v>
      </c>
      <c r="H71" s="1">
        <f t="shared" si="17"/>
        <v>5.3056889663143439E-2</v>
      </c>
      <c r="I71" s="1">
        <f t="shared" si="17"/>
        <v>3.038377394837255E-3</v>
      </c>
    </row>
    <row r="72" spans="1:9" x14ac:dyDescent="0.15">
      <c r="A72" s="2" t="s">
        <v>6</v>
      </c>
      <c r="B72" s="1">
        <f t="shared" ref="B72:I72" si="18">(B30-B6)*100</f>
        <v>9.2086413446534898E-2</v>
      </c>
      <c r="C72" s="1">
        <f t="shared" si="18"/>
        <v>1.0711815272552471E-3</v>
      </c>
      <c r="D72" s="1">
        <f t="shared" si="18"/>
        <v>-2.536703826592546E-4</v>
      </c>
      <c r="E72" s="1">
        <f t="shared" si="18"/>
        <v>0</v>
      </c>
      <c r="F72" s="1">
        <f t="shared" si="18"/>
        <v>2.2652776634463773E-2</v>
      </c>
      <c r="G72" s="1">
        <f t="shared" si="18"/>
        <v>2.3599374016916846E-2</v>
      </c>
      <c r="H72" s="1">
        <f t="shared" si="18"/>
        <v>9.072829778440962E-2</v>
      </c>
      <c r="I72" s="1">
        <f t="shared" si="18"/>
        <v>5.8501896717633173E-3</v>
      </c>
    </row>
    <row r="79" spans="1:9" x14ac:dyDescent="0.15">
      <c r="B79" s="2" t="s">
        <v>8</v>
      </c>
      <c r="C79" s="2" t="s">
        <v>9</v>
      </c>
      <c r="D79" s="2" t="s">
        <v>10</v>
      </c>
      <c r="E79" s="2" t="s">
        <v>11</v>
      </c>
      <c r="F79" s="2" t="s">
        <v>12</v>
      </c>
      <c r="G79" s="2" t="s">
        <v>13</v>
      </c>
      <c r="H79" s="2" t="s">
        <v>14</v>
      </c>
      <c r="I79" s="2" t="s">
        <v>54</v>
      </c>
    </row>
    <row r="80" spans="1:9" x14ac:dyDescent="0.15">
      <c r="A80" t="s">
        <v>159</v>
      </c>
      <c r="B80">
        <f t="shared" ref="B80:I80" si="19">B56</f>
        <v>0.19538929051948623</v>
      </c>
      <c r="C80">
        <f t="shared" si="19"/>
        <v>2.2349835976973997E-3</v>
      </c>
      <c r="D80">
        <f t="shared" si="19"/>
        <v>-2.1100038043862953E-4</v>
      </c>
      <c r="E80">
        <f t="shared" si="19"/>
        <v>0</v>
      </c>
      <c r="F80">
        <f t="shared" si="19"/>
        <v>6.163074715062021E-2</v>
      </c>
      <c r="G80">
        <f t="shared" si="19"/>
        <v>5.9709779853143845E-2</v>
      </c>
      <c r="H80">
        <f t="shared" si="19"/>
        <v>0.18093340031520683</v>
      </c>
      <c r="I80">
        <f t="shared" si="19"/>
        <v>1.3684736826846677E-2</v>
      </c>
    </row>
    <row r="81" spans="1:10" x14ac:dyDescent="0.15">
      <c r="A81" t="s">
        <v>160</v>
      </c>
      <c r="B81">
        <f t="shared" ref="B81:I81" si="20">B64</f>
        <v>0.5250842992363669</v>
      </c>
      <c r="C81">
        <f t="shared" si="20"/>
        <v>5.8631022005646571E-3</v>
      </c>
      <c r="D81">
        <f t="shared" si="20"/>
        <v>-3.2807874721136162E-4</v>
      </c>
      <c r="E81">
        <f t="shared" si="20"/>
        <v>0</v>
      </c>
      <c r="F81">
        <f t="shared" si="20"/>
        <v>0.15640730431961819</v>
      </c>
      <c r="G81">
        <f t="shared" si="20"/>
        <v>0.15656837453700226</v>
      </c>
      <c r="H81">
        <f t="shared" si="20"/>
        <v>0.4913930254158389</v>
      </c>
      <c r="I81">
        <f t="shared" si="20"/>
        <v>3.6184691194129925E-2</v>
      </c>
    </row>
    <row r="82" spans="1:10" x14ac:dyDescent="0.15">
      <c r="A82" t="s">
        <v>173</v>
      </c>
      <c r="B82">
        <f>B72</f>
        <v>9.2086413446534898E-2</v>
      </c>
      <c r="C82">
        <f t="shared" ref="C82:I82" si="21">C72</f>
        <v>1.0711815272552471E-3</v>
      </c>
      <c r="D82">
        <f t="shared" si="21"/>
        <v>-2.536703826592546E-4</v>
      </c>
      <c r="E82">
        <f t="shared" si="21"/>
        <v>0</v>
      </c>
      <c r="F82">
        <f t="shared" si="21"/>
        <v>2.2652776634463773E-2</v>
      </c>
      <c r="G82">
        <f t="shared" si="21"/>
        <v>2.3599374016916846E-2</v>
      </c>
      <c r="H82">
        <f t="shared" si="21"/>
        <v>9.072829778440962E-2</v>
      </c>
      <c r="I82">
        <f t="shared" si="21"/>
        <v>5.8501896717633173E-3</v>
      </c>
    </row>
    <row r="83" spans="1:10" x14ac:dyDescent="0.15">
      <c r="A83" t="s">
        <v>161</v>
      </c>
      <c r="I83">
        <v>102040.865640342</v>
      </c>
      <c r="J83" t="s">
        <v>163</v>
      </c>
    </row>
    <row r="84" spans="1:10" x14ac:dyDescent="0.15">
      <c r="A84" t="s">
        <v>162</v>
      </c>
      <c r="B84" s="1">
        <v>438.0770808789033</v>
      </c>
      <c r="C84" s="1">
        <v>3165.6755528927342</v>
      </c>
      <c r="D84" s="1">
        <v>6474.8158786244512</v>
      </c>
      <c r="E84" s="1">
        <v>1840.3946979658308</v>
      </c>
      <c r="F84" s="1">
        <v>777.9287349508337</v>
      </c>
      <c r="G84" s="1">
        <v>488.92033062885167</v>
      </c>
      <c r="H84" s="1">
        <v>49.623614742785634</v>
      </c>
    </row>
    <row r="85" spans="1:10" x14ac:dyDescent="0.15">
      <c r="A85" t="s">
        <v>159</v>
      </c>
      <c r="B85" s="1">
        <v>437.1921542155967</v>
      </c>
      <c r="C85" s="1">
        <v>3165.6047979261252</v>
      </c>
      <c r="D85" s="1">
        <v>6474.8295405931949</v>
      </c>
      <c r="E85" s="1">
        <v>1840.3945139263681</v>
      </c>
      <c r="F85" s="1">
        <v>777.44150351656822</v>
      </c>
      <c r="G85" s="1">
        <v>488.62649588882448</v>
      </c>
      <c r="H85" s="1">
        <v>49.531039807070812</v>
      </c>
    </row>
    <row r="86" spans="1:10" x14ac:dyDescent="0.15">
      <c r="A86" t="s">
        <v>160</v>
      </c>
      <c r="B86" s="1">
        <v>435.69895106602394</v>
      </c>
      <c r="C86" s="1">
        <v>3165.4899391813587</v>
      </c>
      <c r="D86" s="1">
        <v>6474.8371212475795</v>
      </c>
      <c r="E86" s="1">
        <v>1840.3945139262951</v>
      </c>
      <c r="F86" s="1">
        <v>776.69223273823661</v>
      </c>
      <c r="G86" s="1">
        <v>488.14985001840819</v>
      </c>
      <c r="H86" s="1">
        <v>49.372192519687019</v>
      </c>
    </row>
    <row r="87" spans="1:10" x14ac:dyDescent="0.15">
      <c r="A87" t="s">
        <v>173</v>
      </c>
      <c r="B87" s="1">
        <v>437.66001747504004</v>
      </c>
      <c r="C87" s="1">
        <v>3165.6416414968412</v>
      </c>
      <c r="D87" s="1">
        <v>6474.832303413863</v>
      </c>
      <c r="E87" s="1">
        <v>1840.3945139263251</v>
      </c>
      <c r="F87" s="1">
        <v>777.74964991032039</v>
      </c>
      <c r="G87" s="1">
        <v>488.80419695784281</v>
      </c>
      <c r="H87" s="1">
        <v>49.577193427981619</v>
      </c>
    </row>
    <row r="88" spans="1:10" x14ac:dyDescent="0.15">
      <c r="A88" t="s">
        <v>165</v>
      </c>
    </row>
    <row r="89" spans="1:10" x14ac:dyDescent="0.15">
      <c r="A89" t="s">
        <v>159</v>
      </c>
      <c r="B89">
        <f>B85-B84</f>
        <v>-0.88492666330660086</v>
      </c>
      <c r="C89">
        <f t="shared" ref="C89:H89" si="22">C85-C84</f>
        <v>-7.0754966609001713E-2</v>
      </c>
      <c r="D89">
        <f t="shared" si="22"/>
        <v>1.3661968743690522E-2</v>
      </c>
      <c r="E89">
        <f t="shared" si="22"/>
        <v>-1.8403946273792826E-4</v>
      </c>
      <c r="F89">
        <f t="shared" si="22"/>
        <v>-0.48723143426548177</v>
      </c>
      <c r="G89">
        <f t="shared" si="22"/>
        <v>-0.29383474002719367</v>
      </c>
      <c r="H89">
        <f t="shared" si="22"/>
        <v>-9.2574935714822004E-2</v>
      </c>
    </row>
    <row r="90" spans="1:10" x14ac:dyDescent="0.15">
      <c r="A90" t="s">
        <v>160</v>
      </c>
      <c r="B90">
        <f>B86-B84</f>
        <v>-2.3781298128793651</v>
      </c>
      <c r="C90">
        <f t="shared" ref="C90:H90" si="23">C86-C84</f>
        <v>-0.18561371137548122</v>
      </c>
      <c r="D90">
        <f t="shared" si="23"/>
        <v>2.1242623128273408E-2</v>
      </c>
      <c r="E90">
        <f t="shared" si="23"/>
        <v>-1.8403953572487808E-4</v>
      </c>
      <c r="F90">
        <f t="shared" si="23"/>
        <v>-1.2365022125970881</v>
      </c>
      <c r="G90">
        <f t="shared" si="23"/>
        <v>-0.77048061044348515</v>
      </c>
      <c r="H90">
        <f t="shared" si="23"/>
        <v>-0.25142222309861495</v>
      </c>
    </row>
    <row r="91" spans="1:10" x14ac:dyDescent="0.15">
      <c r="A91" t="s">
        <v>173</v>
      </c>
      <c r="B91">
        <f>B87-B84</f>
        <v>-0.41706340386326701</v>
      </c>
      <c r="C91">
        <f t="shared" ref="C91:H91" si="24">C87-C84</f>
        <v>-3.3911395893028384E-2</v>
      </c>
      <c r="D91">
        <f t="shared" si="24"/>
        <v>1.6424789411757956E-2</v>
      </c>
      <c r="E91">
        <f t="shared" si="24"/>
        <v>-1.8403950571155292E-4</v>
      </c>
      <c r="F91">
        <f t="shared" si="24"/>
        <v>-0.1790850405133142</v>
      </c>
      <c r="G91">
        <f t="shared" si="24"/>
        <v>-0.11613367100886762</v>
      </c>
      <c r="H91">
        <f t="shared" si="24"/>
        <v>-4.6421314804014457E-2</v>
      </c>
    </row>
    <row r="92" spans="1:10" x14ac:dyDescent="0.15">
      <c r="A92" t="s">
        <v>164</v>
      </c>
      <c r="B92" s="2" t="s">
        <v>8</v>
      </c>
      <c r="C92" s="2" t="s">
        <v>9</v>
      </c>
      <c r="D92" s="2" t="s">
        <v>10</v>
      </c>
      <c r="E92" s="2" t="s">
        <v>11</v>
      </c>
      <c r="F92" s="2" t="s">
        <v>12</v>
      </c>
      <c r="G92" s="2" t="s">
        <v>13</v>
      </c>
      <c r="H92" s="2" t="s">
        <v>14</v>
      </c>
      <c r="I92" s="2" t="s">
        <v>54</v>
      </c>
    </row>
    <row r="93" spans="1:10" x14ac:dyDescent="0.15">
      <c r="A93" t="s">
        <v>172</v>
      </c>
      <c r="B93">
        <f t="shared" ref="B93:H93" si="25">B91*$I$83/1000</f>
        <v>-42.557510757115317</v>
      </c>
      <c r="C93">
        <f t="shared" si="25"/>
        <v>-3.460348191996955</v>
      </c>
      <c r="D93">
        <f t="shared" si="25"/>
        <v>1.6759997295361055</v>
      </c>
      <c r="E93">
        <f t="shared" si="25"/>
        <v>-1.8779550474827527E-2</v>
      </c>
      <c r="F93">
        <f t="shared" si="25"/>
        <v>-18.273992557214296</v>
      </c>
      <c r="G93">
        <f t="shared" si="25"/>
        <v>-11.850380319735542</v>
      </c>
      <c r="H93">
        <f t="shared" si="25"/>
        <v>-4.7368711467644582</v>
      </c>
      <c r="I93">
        <f>SUM(B93:H93)</f>
        <v>-79.221882793765275</v>
      </c>
    </row>
    <row r="94" spans="1:10" x14ac:dyDescent="0.15">
      <c r="A94" t="s">
        <v>159</v>
      </c>
      <c r="B94">
        <f t="shared" ref="B94:H95" si="26">B89*$I$83/1000</f>
        <v>-90.298682752025016</v>
      </c>
      <c r="C94">
        <f t="shared" si="26"/>
        <v>-7.2198980411360285</v>
      </c>
      <c r="D94">
        <f t="shared" si="26"/>
        <v>1.3940791169574767</v>
      </c>
      <c r="E94">
        <f t="shared" si="26"/>
        <v>-1.8779546089761668E-2</v>
      </c>
      <c r="F94">
        <f t="shared" si="26"/>
        <v>-49.717517319635157</v>
      </c>
      <c r="G94">
        <f t="shared" si="26"/>
        <v>-29.983151227579693</v>
      </c>
      <c r="H94">
        <f t="shared" si="26"/>
        <v>-9.4464265769394498</v>
      </c>
      <c r="I94">
        <f t="shared" ref="I94:I95" si="27">SUM(B94:H94)</f>
        <v>-185.29037634644763</v>
      </c>
    </row>
    <row r="95" spans="1:10" x14ac:dyDescent="0.15">
      <c r="A95" t="s">
        <v>160</v>
      </c>
      <c r="B95">
        <f t="shared" si="26"/>
        <v>-242.66642471131496</v>
      </c>
      <c r="C95">
        <f t="shared" si="26"/>
        <v>-18.940183783470701</v>
      </c>
      <c r="D95">
        <f t="shared" si="26"/>
        <v>2.1676156524805683</v>
      </c>
      <c r="E95">
        <f t="shared" si="26"/>
        <v>-1.8779553537413209E-2</v>
      </c>
      <c r="F95">
        <f t="shared" si="26"/>
        <v>-126.17375613960508</v>
      </c>
      <c r="G95">
        <f t="shared" si="26"/>
        <v>-78.620508448752361</v>
      </c>
      <c r="H95">
        <f t="shared" si="26"/>
        <v>-25.65534128620186</v>
      </c>
      <c r="I95">
        <f t="shared" si="27"/>
        <v>-489.90737827040175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A60" workbookViewId="0">
      <selection activeCell="A38" sqref="A38:V73"/>
    </sheetView>
  </sheetViews>
  <sheetFormatPr defaultRowHeight="13.5" x14ac:dyDescent="0.15"/>
  <cols>
    <col min="3" max="3" width="12.75" bestFit="1" customWidth="1"/>
  </cols>
  <sheetData>
    <row r="1" spans="1:22" x14ac:dyDescent="0.15">
      <c r="A1" s="1" t="s">
        <v>123</v>
      </c>
      <c r="B1" s="1"/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122</v>
      </c>
      <c r="P1" s="2" t="s">
        <v>44</v>
      </c>
      <c r="Q1" s="2" t="s">
        <v>0</v>
      </c>
      <c r="R1" s="2" t="s">
        <v>45</v>
      </c>
      <c r="S1" s="2" t="s">
        <v>46</v>
      </c>
      <c r="T1" s="2" t="s">
        <v>47</v>
      </c>
      <c r="U1" s="2" t="s">
        <v>1</v>
      </c>
      <c r="V1" s="2" t="s">
        <v>48</v>
      </c>
    </row>
    <row r="2" spans="1:22" x14ac:dyDescent="0.15">
      <c r="A2" s="2" t="s">
        <v>2</v>
      </c>
      <c r="B2" s="2" t="s">
        <v>8</v>
      </c>
      <c r="C2" s="1">
        <v>26.024460088341264</v>
      </c>
      <c r="D2" s="1">
        <v>20.394621406588538</v>
      </c>
      <c r="E2" s="1">
        <v>13.683533754554224</v>
      </c>
      <c r="F2" s="1">
        <v>15.275860681904774</v>
      </c>
      <c r="G2" s="1">
        <v>25.545450196165088</v>
      </c>
      <c r="H2" s="1">
        <v>9.9928842737831669</v>
      </c>
      <c r="I2" s="1">
        <v>24.78585479344067</v>
      </c>
      <c r="J2" s="1">
        <v>3.4261632225944521</v>
      </c>
      <c r="K2" s="1">
        <v>4.6762481081654377</v>
      </c>
      <c r="L2" s="1">
        <v>24.80376195750344</v>
      </c>
      <c r="M2" s="1">
        <v>23.656887999158712</v>
      </c>
      <c r="N2" s="1">
        <v>27.777056933910892</v>
      </c>
      <c r="O2" s="1">
        <v>13.975447051340293</v>
      </c>
      <c r="P2" s="1">
        <v>3.6023329031282829</v>
      </c>
      <c r="Q2" s="1">
        <v>1.2197129700209695</v>
      </c>
      <c r="R2" s="1">
        <v>0.33170437816992948</v>
      </c>
      <c r="S2" s="1">
        <v>0.11018894407198498</v>
      </c>
      <c r="T2" s="1">
        <v>1.8783260012942256E-4</v>
      </c>
      <c r="U2" s="1">
        <v>6.6556043927906677E-2</v>
      </c>
      <c r="V2" s="1">
        <v>239.34891353937013</v>
      </c>
    </row>
    <row r="3" spans="1:22" x14ac:dyDescent="0.15">
      <c r="A3" s="2" t="s">
        <v>2</v>
      </c>
      <c r="B3" s="2" t="s">
        <v>9</v>
      </c>
      <c r="C3" s="1">
        <v>336.13742372427669</v>
      </c>
      <c r="D3" s="1">
        <v>39.982864901054953</v>
      </c>
      <c r="E3" s="1">
        <v>14.493557269623057</v>
      </c>
      <c r="F3" s="1">
        <v>18.098276933990391</v>
      </c>
      <c r="G3" s="1">
        <v>283.45636628629478</v>
      </c>
      <c r="H3" s="1">
        <v>8.4673384509925587</v>
      </c>
      <c r="I3" s="1">
        <v>156.3440828509635</v>
      </c>
      <c r="J3" s="1">
        <v>1.8935241480138476</v>
      </c>
      <c r="K3" s="1">
        <v>2.8742883557517902</v>
      </c>
      <c r="L3" s="1">
        <v>158.25305128094473</v>
      </c>
      <c r="M3" s="1">
        <v>87.940554912072869</v>
      </c>
      <c r="N3" s="1">
        <v>532.0283153955678</v>
      </c>
      <c r="O3" s="1">
        <v>23.942533859274004</v>
      </c>
      <c r="P3" s="1">
        <v>6.1714646610186064</v>
      </c>
      <c r="Q3" s="1">
        <v>2.0895946300359247</v>
      </c>
      <c r="R3" s="1">
        <v>0.56827114729112083</v>
      </c>
      <c r="S3" s="1">
        <v>0.18877410612332363</v>
      </c>
      <c r="T3" s="1">
        <v>3.2179209522172487E-4</v>
      </c>
      <c r="U3" s="1">
        <v>0.11402285204780931</v>
      </c>
      <c r="V3" s="1">
        <v>1673.0446275574329</v>
      </c>
    </row>
    <row r="4" spans="1:22" x14ac:dyDescent="0.15">
      <c r="A4" s="2" t="s">
        <v>2</v>
      </c>
      <c r="B4" s="2" t="s">
        <v>10</v>
      </c>
      <c r="C4" s="1">
        <v>743.95933424279065</v>
      </c>
      <c r="D4" s="1">
        <v>31.077396167180702</v>
      </c>
      <c r="E4" s="1">
        <v>10.802766600963428</v>
      </c>
      <c r="F4" s="1">
        <v>13.582456450654245</v>
      </c>
      <c r="G4" s="1">
        <v>686.39861195786739</v>
      </c>
      <c r="H4" s="1">
        <v>6.2145191821042864</v>
      </c>
      <c r="I4" s="1">
        <v>195.7175263171072</v>
      </c>
      <c r="J4" s="1">
        <v>1.2990836823586991</v>
      </c>
      <c r="K4" s="1">
        <v>2.0211952451406052</v>
      </c>
      <c r="L4" s="1">
        <v>206.76736598019488</v>
      </c>
      <c r="M4" s="1">
        <v>74.471061341741233</v>
      </c>
      <c r="N4" s="1">
        <v>1424.0549871187131</v>
      </c>
      <c r="O4" s="1">
        <v>18.413170199396454</v>
      </c>
      <c r="P4" s="1">
        <v>4.7462073199984856</v>
      </c>
      <c r="Q4" s="1">
        <v>1.6070171100276278</v>
      </c>
      <c r="R4" s="1">
        <v>0.43703283122388842</v>
      </c>
      <c r="S4" s="1">
        <v>0.1451780240948429</v>
      </c>
      <c r="T4" s="1">
        <v>2.4747642317051903E-4</v>
      </c>
      <c r="U4" s="1">
        <v>8.7690058436768095E-2</v>
      </c>
      <c r="V4" s="1">
        <v>3421.8028473064178</v>
      </c>
    </row>
    <row r="5" spans="1:22" x14ac:dyDescent="0.15">
      <c r="A5" s="2" t="s">
        <v>2</v>
      </c>
      <c r="B5" s="2" t="s">
        <v>11</v>
      </c>
      <c r="C5" s="1">
        <v>197.06018518335301</v>
      </c>
      <c r="D5" s="1">
        <v>21.551649223981922</v>
      </c>
      <c r="E5" s="1">
        <v>7.7676708545016666</v>
      </c>
      <c r="F5" s="1">
        <v>9.7096936991852569</v>
      </c>
      <c r="G5" s="1">
        <v>167.9151859467504</v>
      </c>
      <c r="H5" s="1">
        <v>4.5261575779485845</v>
      </c>
      <c r="I5" s="1">
        <v>87.764854739051444</v>
      </c>
      <c r="J5" s="1">
        <v>0.99776723249215604</v>
      </c>
      <c r="K5" s="1">
        <v>1.5230496389444288</v>
      </c>
      <c r="L5" s="1">
        <v>89.028369883190351</v>
      </c>
      <c r="M5" s="1">
        <v>47.863659505271102</v>
      </c>
      <c r="N5" s="1">
        <v>319.09117583582815</v>
      </c>
      <c r="O5" s="1">
        <v>12.888262839567162</v>
      </c>
      <c r="P5" s="1">
        <v>3.3220986289953043</v>
      </c>
      <c r="Q5" s="1">
        <v>1.1248285200193382</v>
      </c>
      <c r="R5" s="1">
        <v>0.30590028415671028</v>
      </c>
      <c r="S5" s="1">
        <v>0.10161707706638509</v>
      </c>
      <c r="T5" s="1">
        <v>1.7322064311935448E-4</v>
      </c>
      <c r="U5" s="1">
        <v>6.1378486625735744E-2</v>
      </c>
      <c r="V5" s="1">
        <v>972.60367837757224</v>
      </c>
    </row>
    <row r="6" spans="1:22" x14ac:dyDescent="0.15">
      <c r="A6" s="2" t="s">
        <v>2</v>
      </c>
      <c r="B6" s="2" t="s">
        <v>12</v>
      </c>
      <c r="C6" s="1">
        <v>71.094605287701597</v>
      </c>
      <c r="D6" s="1">
        <v>14.4644314174411</v>
      </c>
      <c r="E6" s="1">
        <v>5.5049856124090253</v>
      </c>
      <c r="F6" s="1">
        <v>6.8279838760054208</v>
      </c>
      <c r="G6" s="1">
        <v>55.167956239598141</v>
      </c>
      <c r="H6" s="1">
        <v>3.2506664072545064</v>
      </c>
      <c r="I6" s="1">
        <v>37.967270549495957</v>
      </c>
      <c r="J6" s="1">
        <v>0.72796598992542971</v>
      </c>
      <c r="K6" s="1">
        <v>1.1088567737924977</v>
      </c>
      <c r="L6" s="1">
        <v>37.583555541702111</v>
      </c>
      <c r="M6" s="1">
        <v>28.643833762222304</v>
      </c>
      <c r="N6" s="1">
        <v>143.32557672293166</v>
      </c>
      <c r="O6" s="1">
        <v>8.7784929450624105</v>
      </c>
      <c r="P6" s="1">
        <v>2.2627579633718309</v>
      </c>
      <c r="Q6" s="1">
        <v>0.76614663301317165</v>
      </c>
      <c r="R6" s="1">
        <v>0.20835573610673896</v>
      </c>
      <c r="S6" s="1">
        <v>6.921373374521643E-2</v>
      </c>
      <c r="T6" s="1">
        <v>1.1798457308129509E-4</v>
      </c>
      <c r="U6" s="1">
        <v>4.1806302217529213E-2</v>
      </c>
      <c r="V6" s="1">
        <v>417.79457947856974</v>
      </c>
    </row>
    <row r="7" spans="1:22" x14ac:dyDescent="0.15">
      <c r="A7" s="2" t="s">
        <v>2</v>
      </c>
      <c r="B7" s="2" t="s">
        <v>13</v>
      </c>
      <c r="C7" s="1">
        <v>46.356958513617734</v>
      </c>
      <c r="D7" s="1">
        <v>11.7601339767879</v>
      </c>
      <c r="E7" s="1">
        <v>4.7654682086518125</v>
      </c>
      <c r="F7" s="1">
        <v>5.8547846680457454</v>
      </c>
      <c r="G7" s="1">
        <v>43.663657706221301</v>
      </c>
      <c r="H7" s="1">
        <v>2.861601123992473</v>
      </c>
      <c r="I7" s="1">
        <v>29.667419651233701</v>
      </c>
      <c r="J7" s="1">
        <v>0.6574410762544981</v>
      </c>
      <c r="K7" s="1">
        <v>0.99534299038055807</v>
      </c>
      <c r="L7" s="1">
        <v>29.935888231474184</v>
      </c>
      <c r="M7" s="1">
        <v>21.223552068387395</v>
      </c>
      <c r="N7" s="1">
        <v>52.303597028746985</v>
      </c>
      <c r="O7" s="1">
        <v>7.2530331285431879</v>
      </c>
      <c r="P7" s="1">
        <v>1.8695530675727277</v>
      </c>
      <c r="Q7" s="1">
        <v>0.6330114920108828</v>
      </c>
      <c r="R7" s="1">
        <v>0.1721492590881907</v>
      </c>
      <c r="S7" s="1">
        <v>5.7186296937359056E-2</v>
      </c>
      <c r="T7" s="1">
        <v>9.7482110467168236E-5</v>
      </c>
      <c r="U7" s="1">
        <v>3.4541520614483116E-2</v>
      </c>
      <c r="V7" s="1">
        <v>260.06541749067156</v>
      </c>
    </row>
    <row r="8" spans="1:22" x14ac:dyDescent="0.15">
      <c r="A8" s="2" t="s">
        <v>2</v>
      </c>
      <c r="B8" s="2" t="s">
        <v>14</v>
      </c>
      <c r="C8" s="1">
        <v>3.1261538346366131</v>
      </c>
      <c r="D8" s="1">
        <v>2.2396119036676683</v>
      </c>
      <c r="E8" s="1">
        <v>1.6455724706125181</v>
      </c>
      <c r="F8" s="1">
        <v>1.8000367032183535</v>
      </c>
      <c r="G8" s="1">
        <v>3.1095778860513672</v>
      </c>
      <c r="H8" s="1">
        <v>1.2516282704940054</v>
      </c>
      <c r="I8" s="1">
        <v>2.536775830032985</v>
      </c>
      <c r="J8" s="1">
        <v>0.4158335829559901</v>
      </c>
      <c r="K8" s="1">
        <v>0.58617524629113149</v>
      </c>
      <c r="L8" s="1">
        <v>2.5412842266282278</v>
      </c>
      <c r="M8" s="1">
        <v>2.4608960511198368</v>
      </c>
      <c r="N8" s="1">
        <v>3.1725428081374671</v>
      </c>
      <c r="O8" s="1">
        <v>1.5588682168810037</v>
      </c>
      <c r="P8" s="1">
        <v>0.40181628892610677</v>
      </c>
      <c r="Q8" s="1">
        <v>0.13605087400233898</v>
      </c>
      <c r="R8" s="1">
        <v>3.6999418418954502E-2</v>
      </c>
      <c r="S8" s="1">
        <v>1.2290844208029447E-2</v>
      </c>
      <c r="T8" s="1">
        <v>2.0951477914436229E-5</v>
      </c>
      <c r="U8" s="1">
        <v>7.4238842731128045E-3</v>
      </c>
      <c r="V8" s="1">
        <v>27.039559292033626</v>
      </c>
    </row>
    <row r="9" spans="1:22" x14ac:dyDescent="0.15">
      <c r="A9" s="2" t="s">
        <v>3</v>
      </c>
      <c r="B9" s="2" t="s">
        <v>8</v>
      </c>
      <c r="C9" s="1">
        <v>37.740440132114173</v>
      </c>
      <c r="D9" s="1">
        <v>24.530391508334784</v>
      </c>
      <c r="E9" s="1">
        <v>20.586666877237825</v>
      </c>
      <c r="F9" s="1">
        <v>21.847874548141675</v>
      </c>
      <c r="G9" s="1">
        <v>30.978845540931925</v>
      </c>
      <c r="H9" s="1">
        <v>10.173280586815865</v>
      </c>
      <c r="I9" s="1">
        <v>30.587330030208925</v>
      </c>
      <c r="J9" s="1">
        <v>4.116208333162664</v>
      </c>
      <c r="K9" s="1">
        <v>5.891050832398335</v>
      </c>
      <c r="L9" s="1">
        <v>32.97558935980512</v>
      </c>
      <c r="M9" s="1">
        <v>28.868275295791314</v>
      </c>
      <c r="N9" s="1">
        <v>34.695803854481291</v>
      </c>
      <c r="O9" s="1">
        <v>19.485345450447664</v>
      </c>
      <c r="P9" s="1">
        <v>3.8201962442647437</v>
      </c>
      <c r="Q9" s="1">
        <v>1.1890109562470201</v>
      </c>
      <c r="R9" s="1">
        <v>0.88413196097233071</v>
      </c>
      <c r="S9" s="1">
        <v>0.26081306616088429</v>
      </c>
      <c r="T9" s="1">
        <v>9.1978334033989174E-3</v>
      </c>
      <c r="U9" s="1">
        <v>0.42076127419281717</v>
      </c>
      <c r="V9" s="1">
        <v>309.06121368511276</v>
      </c>
    </row>
    <row r="10" spans="1:22" x14ac:dyDescent="0.15">
      <c r="A10" s="2" t="s">
        <v>3</v>
      </c>
      <c r="B10" s="2" t="s">
        <v>9</v>
      </c>
      <c r="C10" s="1">
        <v>487.46349677057725</v>
      </c>
      <c r="D10" s="1">
        <v>48.090881909231555</v>
      </c>
      <c r="E10" s="1">
        <v>21.805334844633396</v>
      </c>
      <c r="F10" s="1">
        <v>25.884556832842495</v>
      </c>
      <c r="G10" s="1">
        <v>343.74618264097711</v>
      </c>
      <c r="H10" s="1">
        <v>8.6201948832206856</v>
      </c>
      <c r="I10" s="1">
        <v>192.93859744947332</v>
      </c>
      <c r="J10" s="1">
        <v>2.2748886642934787</v>
      </c>
      <c r="K10" s="1">
        <v>3.6209752816873801</v>
      </c>
      <c r="L10" s="1">
        <v>210.39097387394332</v>
      </c>
      <c r="M10" s="1">
        <v>107.31302227734493</v>
      </c>
      <c r="N10" s="1">
        <v>664.54664797332646</v>
      </c>
      <c r="O10" s="1">
        <v>33.382012145525763</v>
      </c>
      <c r="P10" s="1">
        <v>6.5447049880265604</v>
      </c>
      <c r="Q10" s="1">
        <v>2.0369963838172009</v>
      </c>
      <c r="R10" s="1">
        <v>1.5146820991343855</v>
      </c>
      <c r="S10" s="1">
        <v>0.44682117470551108</v>
      </c>
      <c r="T10" s="1">
        <v>1.5757595222238938E-2</v>
      </c>
      <c r="U10" s="1">
        <v>0.72084213068167369</v>
      </c>
      <c r="V10" s="1">
        <v>2161.3575699186649</v>
      </c>
    </row>
    <row r="11" spans="1:22" x14ac:dyDescent="0.15">
      <c r="A11" s="2" t="s">
        <v>3</v>
      </c>
      <c r="B11" s="2" t="s">
        <v>10</v>
      </c>
      <c r="C11" s="1">
        <v>1078.8831975536725</v>
      </c>
      <c r="D11" s="1">
        <v>37.379497262660102</v>
      </c>
      <c r="E11" s="1">
        <v>16.252596833224231</v>
      </c>
      <c r="F11" s="1">
        <v>19.425930281035374</v>
      </c>
      <c r="G11" s="1">
        <v>832.39232098344428</v>
      </c>
      <c r="H11" s="1">
        <v>6.326706646404638</v>
      </c>
      <c r="I11" s="1">
        <v>241.5279448720776</v>
      </c>
      <c r="J11" s="1">
        <v>1.5607251410372942</v>
      </c>
      <c r="K11" s="1">
        <v>2.5462643674816476</v>
      </c>
      <c r="L11" s="1">
        <v>274.88877555159871</v>
      </c>
      <c r="M11" s="1">
        <v>90.876327455225777</v>
      </c>
      <c r="N11" s="1">
        <v>1778.760529908674</v>
      </c>
      <c r="O11" s="1">
        <v>25.672665844254283</v>
      </c>
      <c r="P11" s="1">
        <v>5.0332503591255033</v>
      </c>
      <c r="Q11" s="1">
        <v>1.5665660673153474</v>
      </c>
      <c r="R11" s="1">
        <v>1.1648766778752591</v>
      </c>
      <c r="S11" s="1">
        <v>0.34363089620514414</v>
      </c>
      <c r="T11" s="1">
        <v>1.2118486915605508E-2</v>
      </c>
      <c r="U11" s="1">
        <v>0.55436859741638811</v>
      </c>
      <c r="V11" s="1">
        <v>4415.168293785644</v>
      </c>
    </row>
    <row r="12" spans="1:22" x14ac:dyDescent="0.15">
      <c r="A12" s="2" t="s">
        <v>3</v>
      </c>
      <c r="B12" s="2" t="s">
        <v>11</v>
      </c>
      <c r="C12" s="1">
        <v>285.77492467048108</v>
      </c>
      <c r="D12" s="1">
        <v>25.92204986672553</v>
      </c>
      <c r="E12" s="1">
        <v>11.686341785829473</v>
      </c>
      <c r="F12" s="1">
        <v>13.887019151200423</v>
      </c>
      <c r="G12" s="1">
        <v>203.62994464674367</v>
      </c>
      <c r="H12" s="1">
        <v>4.6078659333039118</v>
      </c>
      <c r="I12" s="1">
        <v>108.30744387589716</v>
      </c>
      <c r="J12" s="1">
        <v>1.1987221653237043</v>
      </c>
      <c r="K12" s="1">
        <v>1.9187097510118114</v>
      </c>
      <c r="L12" s="1">
        <v>118.35958479487111</v>
      </c>
      <c r="M12" s="1">
        <v>58.407568202179526</v>
      </c>
      <c r="N12" s="1">
        <v>398.57083761022216</v>
      </c>
      <c r="O12" s="1">
        <v>17.969532764323933</v>
      </c>
      <c r="P12" s="1">
        <v>3.5230138487600442</v>
      </c>
      <c r="Q12" s="1">
        <v>1.0965148908592162</v>
      </c>
      <c r="R12" s="1">
        <v>0.81535317557645526</v>
      </c>
      <c r="S12" s="1">
        <v>0.24052378092194687</v>
      </c>
      <c r="T12" s="1">
        <v>8.4823114397858616E-3</v>
      </c>
      <c r="U12" s="1">
        <v>0.38802922644629656</v>
      </c>
      <c r="V12" s="1">
        <v>1256.3124624521172</v>
      </c>
    </row>
    <row r="13" spans="1:22" x14ac:dyDescent="0.15">
      <c r="A13" s="2" t="s">
        <v>3</v>
      </c>
      <c r="B13" s="2" t="s">
        <v>12</v>
      </c>
      <c r="C13" s="1">
        <v>103.10076310781233</v>
      </c>
      <c r="D13" s="1">
        <v>17.397634334151601</v>
      </c>
      <c r="E13" s="1">
        <v>8.2821665075319313</v>
      </c>
      <c r="F13" s="1">
        <v>9.7655338868342856</v>
      </c>
      <c r="G13" s="1">
        <v>66.901917250687774</v>
      </c>
      <c r="H13" s="1">
        <v>3.3093489876488813</v>
      </c>
      <c r="I13" s="1">
        <v>46.854040109643321</v>
      </c>
      <c r="J13" s="1">
        <v>0.87458170534006308</v>
      </c>
      <c r="K13" s="1">
        <v>1.3969172441587057</v>
      </c>
      <c r="L13" s="1">
        <v>49.965803427237041</v>
      </c>
      <c r="M13" s="1">
        <v>34.953797752439854</v>
      </c>
      <c r="N13" s="1">
        <v>179.02530527769261</v>
      </c>
      <c r="O13" s="1">
        <v>12.239463034025396</v>
      </c>
      <c r="P13" s="1">
        <v>2.3996059514229136</v>
      </c>
      <c r="Q13" s="1">
        <v>0.7468615675446697</v>
      </c>
      <c r="R13" s="1">
        <v>0.55535584595001419</v>
      </c>
      <c r="S13" s="1">
        <v>0.1638262919258027</v>
      </c>
      <c r="T13" s="1">
        <v>5.7774978833526041E-3</v>
      </c>
      <c r="U13" s="1">
        <v>0.2642956514872119</v>
      </c>
      <c r="V13" s="1">
        <v>538.20299543141789</v>
      </c>
    </row>
    <row r="14" spans="1:22" x14ac:dyDescent="0.15">
      <c r="A14" s="2" t="s">
        <v>3</v>
      </c>
      <c r="B14" s="2" t="s">
        <v>13</v>
      </c>
      <c r="C14" s="1">
        <v>67.226448178030239</v>
      </c>
      <c r="D14" s="1">
        <v>14.14493973140795</v>
      </c>
      <c r="E14" s="1">
        <v>7.1695739043235296</v>
      </c>
      <c r="F14" s="1">
        <v>8.3736428079217635</v>
      </c>
      <c r="G14" s="1">
        <v>52.950709321858533</v>
      </c>
      <c r="H14" s="1">
        <v>2.9132601123280835</v>
      </c>
      <c r="I14" s="1">
        <v>36.611493272248886</v>
      </c>
      <c r="J14" s="1">
        <v>0.78985274805237127</v>
      </c>
      <c r="K14" s="1">
        <v>1.2539146803961219</v>
      </c>
      <c r="L14" s="1">
        <v>39.798541815286598</v>
      </c>
      <c r="M14" s="1">
        <v>25.898898616189786</v>
      </c>
      <c r="N14" s="1">
        <v>65.331447737999483</v>
      </c>
      <c r="O14" s="1">
        <v>10.112582127356804</v>
      </c>
      <c r="P14" s="1">
        <v>1.9826206514652676</v>
      </c>
      <c r="Q14" s="1">
        <v>0.61707763869910537</v>
      </c>
      <c r="R14" s="1">
        <v>0.45885032587542046</v>
      </c>
      <c r="S14" s="1">
        <v>0.1353578035639916</v>
      </c>
      <c r="T14" s="1">
        <v>4.7735281896805724E-3</v>
      </c>
      <c r="U14" s="1">
        <v>0.21836836098687415</v>
      </c>
      <c r="V14" s="1">
        <v>335.99235336218049</v>
      </c>
    </row>
    <row r="15" spans="1:22" x14ac:dyDescent="0.15">
      <c r="A15" s="2" t="s">
        <v>3</v>
      </c>
      <c r="B15" s="2" t="s">
        <v>14</v>
      </c>
      <c r="C15" s="1">
        <v>4.5335204357510319</v>
      </c>
      <c r="D15" s="1">
        <v>2.6937767428203796</v>
      </c>
      <c r="E15" s="1">
        <v>2.4757385688896387</v>
      </c>
      <c r="F15" s="1">
        <v>2.5744523921032103</v>
      </c>
      <c r="G15" s="1">
        <v>3.7709702624048584</v>
      </c>
      <c r="H15" s="1">
        <v>1.2742232609990971</v>
      </c>
      <c r="I15" s="1">
        <v>3.1305436174188497</v>
      </c>
      <c r="J15" s="1">
        <v>0.49958438876598144</v>
      </c>
      <c r="K15" s="1">
        <v>0.73845272806737505</v>
      </c>
      <c r="L15" s="1">
        <v>3.378533677569493</v>
      </c>
      <c r="M15" s="1">
        <v>3.0030080321883239</v>
      </c>
      <c r="N15" s="1">
        <v>3.9627640629091259</v>
      </c>
      <c r="O15" s="1">
        <v>2.1734607562866231</v>
      </c>
      <c r="P15" s="1">
        <v>0.42611749638876917</v>
      </c>
      <c r="Q15" s="1">
        <v>0.13262626845148889</v>
      </c>
      <c r="R15" s="1">
        <v>9.8619043083078423E-2</v>
      </c>
      <c r="S15" s="1">
        <v>2.9091963722855177E-2</v>
      </c>
      <c r="T15" s="1">
        <v>1.0259571717010163E-3</v>
      </c>
      <c r="U15" s="1">
        <v>4.693312315254982E-2</v>
      </c>
      <c r="V15" s="1">
        <v>34.94344277814443</v>
      </c>
    </row>
    <row r="16" spans="1:22" x14ac:dyDescent="0.15">
      <c r="A16" s="2" t="s">
        <v>4</v>
      </c>
      <c r="B16" s="2" t="s">
        <v>8</v>
      </c>
      <c r="C16" s="1">
        <v>50.3999185543557</v>
      </c>
      <c r="D16" s="1">
        <v>26.768329821825969</v>
      </c>
      <c r="E16" s="1">
        <v>26.227287693452379</v>
      </c>
      <c r="F16" s="1">
        <v>26.658925917282474</v>
      </c>
      <c r="G16" s="1">
        <v>33.785712238324251</v>
      </c>
      <c r="H16" s="1">
        <v>9.0310675413264558</v>
      </c>
      <c r="I16" s="1">
        <v>33.381525856409205</v>
      </c>
      <c r="J16" s="1">
        <v>4.5399434231659734</v>
      </c>
      <c r="K16" s="1">
        <v>6.8655513532318793</v>
      </c>
      <c r="L16" s="1">
        <v>39.650927322503776</v>
      </c>
      <c r="M16" s="1">
        <v>31.521339120733973</v>
      </c>
      <c r="N16" s="1">
        <v>39.023039774948671</v>
      </c>
      <c r="O16" s="1">
        <v>25.021662998062613</v>
      </c>
      <c r="P16" s="1">
        <v>3.7587996121358911</v>
      </c>
      <c r="Q16" s="1">
        <v>0.85579405522979646</v>
      </c>
      <c r="R16" s="1">
        <v>0.93356871632320215</v>
      </c>
      <c r="S16" s="1">
        <v>0.36192055449201282</v>
      </c>
      <c r="T16" s="1">
        <v>1.6738379510823111E-2</v>
      </c>
      <c r="U16" s="1">
        <v>0.48571438384121635</v>
      </c>
      <c r="V16" s="1">
        <v>359.28776731715618</v>
      </c>
    </row>
    <row r="17" spans="1:22" x14ac:dyDescent="0.15">
      <c r="A17" s="2" t="s">
        <v>4</v>
      </c>
      <c r="B17" s="2" t="s">
        <v>9</v>
      </c>
      <c r="C17" s="1">
        <v>650.97599417111655</v>
      </c>
      <c r="D17" s="1">
        <v>52.47827324449343</v>
      </c>
      <c r="E17" s="1">
        <v>27.77986323053549</v>
      </c>
      <c r="F17" s="1">
        <v>31.584513243515044</v>
      </c>
      <c r="G17" s="1">
        <v>374.89162061851101</v>
      </c>
      <c r="H17" s="1">
        <v>7.6523557514625562</v>
      </c>
      <c r="I17" s="1">
        <v>210.56381099945676</v>
      </c>
      <c r="J17" s="1">
        <v>2.5090726693025891</v>
      </c>
      <c r="K17" s="1">
        <v>4.2199587904569311</v>
      </c>
      <c r="L17" s="1">
        <v>252.98098916027433</v>
      </c>
      <c r="M17" s="1">
        <v>117.17534672977931</v>
      </c>
      <c r="N17" s="1">
        <v>747.42843212213063</v>
      </c>
      <c r="O17" s="1">
        <v>42.866751335085453</v>
      </c>
      <c r="P17" s="1">
        <v>6.4395211652988689</v>
      </c>
      <c r="Q17" s="1">
        <v>1.4661340054407277</v>
      </c>
      <c r="R17" s="1">
        <v>1.5993764340014338</v>
      </c>
      <c r="S17" s="1">
        <v>0.6200370621326039</v>
      </c>
      <c r="T17" s="1">
        <v>2.8675949806864432E-2</v>
      </c>
      <c r="U17" s="1">
        <v>0.8321188589004791</v>
      </c>
      <c r="V17" s="1">
        <v>2534.0928455417015</v>
      </c>
    </row>
    <row r="18" spans="1:22" x14ac:dyDescent="0.15">
      <c r="A18" s="2" t="s">
        <v>4</v>
      </c>
      <c r="B18" s="2" t="s">
        <v>10</v>
      </c>
      <c r="C18" s="1">
        <v>1440.7787798981851</v>
      </c>
      <c r="D18" s="1">
        <v>40.789675572888981</v>
      </c>
      <c r="E18" s="1">
        <v>20.705708964571244</v>
      </c>
      <c r="F18" s="1">
        <v>23.703652961540161</v>
      </c>
      <c r="G18" s="1">
        <v>907.81199024924899</v>
      </c>
      <c r="H18" s="1">
        <v>5.6163707026705101</v>
      </c>
      <c r="I18" s="1">
        <v>263.59186397864113</v>
      </c>
      <c r="J18" s="1">
        <v>1.721390966131656</v>
      </c>
      <c r="K18" s="1">
        <v>2.9674686692073156</v>
      </c>
      <c r="L18" s="1">
        <v>330.53525570810012</v>
      </c>
      <c r="M18" s="1">
        <v>99.228080181868677</v>
      </c>
      <c r="N18" s="1">
        <v>2000.6062750371948</v>
      </c>
      <c r="O18" s="1">
        <v>32.96696969783747</v>
      </c>
      <c r="P18" s="1">
        <v>4.9523580172266852</v>
      </c>
      <c r="Q18" s="1">
        <v>1.1275404322301892</v>
      </c>
      <c r="R18" s="1">
        <v>1.2300114381600502</v>
      </c>
      <c r="S18" s="1">
        <v>0.47684376525229921</v>
      </c>
      <c r="T18" s="1">
        <v>2.205343637757478E-2</v>
      </c>
      <c r="U18" s="1">
        <v>0.63994673043895089</v>
      </c>
      <c r="V18" s="1">
        <v>5179.4722364077725</v>
      </c>
    </row>
    <row r="19" spans="1:22" x14ac:dyDescent="0.15">
      <c r="A19" s="2" t="s">
        <v>4</v>
      </c>
      <c r="B19" s="2" t="s">
        <v>11</v>
      </c>
      <c r="C19" s="1">
        <v>381.63394167768394</v>
      </c>
      <c r="D19" s="1">
        <v>28.286950913708953</v>
      </c>
      <c r="E19" s="1">
        <v>14.888327961427034</v>
      </c>
      <c r="F19" s="1">
        <v>16.945035726380279</v>
      </c>
      <c r="G19" s="1">
        <v>222.08002244146297</v>
      </c>
      <c r="H19" s="1">
        <v>4.0905141768108493</v>
      </c>
      <c r="I19" s="1">
        <v>118.20148194085951</v>
      </c>
      <c r="J19" s="1">
        <v>1.3221222956135452</v>
      </c>
      <c r="K19" s="1">
        <v>2.2361036599908979</v>
      </c>
      <c r="L19" s="1">
        <v>142.31943645997939</v>
      </c>
      <c r="M19" s="1">
        <v>63.77536398188326</v>
      </c>
      <c r="N19" s="1">
        <v>448.28030831715216</v>
      </c>
      <c r="O19" s="1">
        <v>23.075166627401416</v>
      </c>
      <c r="P19" s="1">
        <v>3.4663934105870293</v>
      </c>
      <c r="Q19" s="1">
        <v>0.78921974615792623</v>
      </c>
      <c r="R19" s="1">
        <v>0.86094412494242989</v>
      </c>
      <c r="S19" s="1">
        <v>0.33376587086357379</v>
      </c>
      <c r="T19" s="1">
        <v>1.5436260091284817E-2</v>
      </c>
      <c r="U19" s="1">
        <v>0.44792947496726665</v>
      </c>
      <c r="V19" s="1">
        <v>1473.0484650679639</v>
      </c>
    </row>
    <row r="20" spans="1:22" x14ac:dyDescent="0.15">
      <c r="A20" s="2" t="s">
        <v>4</v>
      </c>
      <c r="B20" s="2" t="s">
        <v>12</v>
      </c>
      <c r="C20" s="1">
        <v>137.68440551661828</v>
      </c>
      <c r="D20" s="1">
        <v>18.984842285042991</v>
      </c>
      <c r="E20" s="1">
        <v>10.551429476827508</v>
      </c>
      <c r="F20" s="1">
        <v>11.915971224485567</v>
      </c>
      <c r="G20" s="1">
        <v>72.963626789687055</v>
      </c>
      <c r="H20" s="1">
        <v>2.9377892382138353</v>
      </c>
      <c r="I20" s="1">
        <v>51.13422289073884</v>
      </c>
      <c r="J20" s="1">
        <v>0.96461382413293717</v>
      </c>
      <c r="K20" s="1">
        <v>1.6279959804866035</v>
      </c>
      <c r="L20" s="1">
        <v>60.08051649014088</v>
      </c>
      <c r="M20" s="1">
        <v>38.166135705129392</v>
      </c>
      <c r="N20" s="1">
        <v>201.35321371640177</v>
      </c>
      <c r="O20" s="1">
        <v>15.717027963063005</v>
      </c>
      <c r="P20" s="1">
        <v>2.3610404656641903</v>
      </c>
      <c r="Q20" s="1">
        <v>0.53755576113593728</v>
      </c>
      <c r="R20" s="1">
        <v>0.5864088926679647</v>
      </c>
      <c r="S20" s="1">
        <v>0.22733562887367828</v>
      </c>
      <c r="T20" s="1">
        <v>1.0513992591679365E-2</v>
      </c>
      <c r="U20" s="1">
        <v>0.30509509165331694</v>
      </c>
      <c r="V20" s="1">
        <v>628.10974093355549</v>
      </c>
    </row>
    <row r="21" spans="1:22" x14ac:dyDescent="0.15">
      <c r="A21" s="2" t="s">
        <v>4</v>
      </c>
      <c r="B21" s="2" t="s">
        <v>13</v>
      </c>
      <c r="C21" s="1">
        <v>89.776576558476265</v>
      </c>
      <c r="D21" s="1">
        <v>15.435400283420986</v>
      </c>
      <c r="E21" s="1">
        <v>9.1339933049614466</v>
      </c>
      <c r="F21" s="1">
        <v>10.217576212380763</v>
      </c>
      <c r="G21" s="1">
        <v>57.748356877912521</v>
      </c>
      <c r="H21" s="1">
        <v>2.5861715515822548</v>
      </c>
      <c r="I21" s="1">
        <v>39.956004924336312</v>
      </c>
      <c r="J21" s="1">
        <v>0.87116260853462169</v>
      </c>
      <c r="K21" s="1">
        <v>1.4613378624210811</v>
      </c>
      <c r="L21" s="1">
        <v>47.855068543007903</v>
      </c>
      <c r="M21" s="1">
        <v>28.279069593514791</v>
      </c>
      <c r="N21" s="1">
        <v>73.479539322033915</v>
      </c>
      <c r="O21" s="1">
        <v>12.985842241002699</v>
      </c>
      <c r="P21" s="1">
        <v>1.9507567829606518</v>
      </c>
      <c r="Q21" s="1">
        <v>0.44414340510435324</v>
      </c>
      <c r="R21" s="1">
        <v>0.48450721003332803</v>
      </c>
      <c r="S21" s="1">
        <v>0.18783097044103514</v>
      </c>
      <c r="T21" s="1">
        <v>8.6869508331620503E-3</v>
      </c>
      <c r="U21" s="1">
        <v>0.25207798438824697</v>
      </c>
      <c r="V21" s="1">
        <v>393.11410318734642</v>
      </c>
    </row>
    <row r="22" spans="1:22" x14ac:dyDescent="0.15">
      <c r="A22" s="2" t="s">
        <v>4</v>
      </c>
      <c r="B22" s="2" t="s">
        <v>14</v>
      </c>
      <c r="C22" s="1">
        <v>6.0542235312177199</v>
      </c>
      <c r="D22" s="1">
        <v>2.939533365934238</v>
      </c>
      <c r="E22" s="1">
        <v>3.1540757951370098</v>
      </c>
      <c r="F22" s="1">
        <v>3.1413644126992577</v>
      </c>
      <c r="G22" s="1">
        <v>4.1126424797383194</v>
      </c>
      <c r="H22" s="1">
        <v>1.1311588464123801</v>
      </c>
      <c r="I22" s="1">
        <v>3.4165232011514126</v>
      </c>
      <c r="J22" s="1">
        <v>0.55101313551635545</v>
      </c>
      <c r="K22" s="1">
        <v>0.86060794087847214</v>
      </c>
      <c r="L22" s="1">
        <v>4.0624594103306437</v>
      </c>
      <c r="M22" s="1">
        <v>3.2789916818721907</v>
      </c>
      <c r="N22" s="1">
        <v>4.4569971715950576</v>
      </c>
      <c r="O22" s="1">
        <v>2.7910001760871395</v>
      </c>
      <c r="P22" s="1">
        <v>0.41926911020737168</v>
      </c>
      <c r="Q22" s="1">
        <v>9.5458138137219331E-2</v>
      </c>
      <c r="R22" s="1">
        <v>0.10413338451744239</v>
      </c>
      <c r="S22" s="1">
        <v>4.0369831913798358E-2</v>
      </c>
      <c r="T22" s="1">
        <v>1.8670549589737415E-3</v>
      </c>
      <c r="U22" s="1">
        <v>5.4178210762186658E-2</v>
      </c>
      <c r="V22" s="1">
        <v>40.665866879067188</v>
      </c>
    </row>
    <row r="23" spans="1:22" x14ac:dyDescent="0.15">
      <c r="A23" s="2" t="s">
        <v>5</v>
      </c>
      <c r="B23" s="2" t="s">
        <v>8</v>
      </c>
      <c r="C23" s="1">
        <v>62.535803182934465</v>
      </c>
      <c r="D23" s="1">
        <v>28.049800763507427</v>
      </c>
      <c r="E23" s="1">
        <v>30.377739155227999</v>
      </c>
      <c r="F23" s="1">
        <v>30.608334354232639</v>
      </c>
      <c r="G23" s="1">
        <v>36.191746404023519</v>
      </c>
      <c r="H23" s="1">
        <v>7.8889591544364022</v>
      </c>
      <c r="I23" s="1">
        <v>35.949480579081765</v>
      </c>
      <c r="J23" s="1">
        <v>4.7720923952286407</v>
      </c>
      <c r="K23" s="1">
        <v>7.7032659862978274</v>
      </c>
      <c r="L23" s="1">
        <v>46.023259094077567</v>
      </c>
      <c r="M23" s="1">
        <v>34.06533234038038</v>
      </c>
      <c r="N23" s="1">
        <v>42.677159736166509</v>
      </c>
      <c r="O23" s="1">
        <v>29.595396689294258</v>
      </c>
      <c r="P23" s="1">
        <v>3.6581972706222672</v>
      </c>
      <c r="Q23" s="1">
        <v>0.66992380398692897</v>
      </c>
      <c r="R23" s="1">
        <v>0.84922978062461052</v>
      </c>
      <c r="S23" s="1">
        <v>0.39791927114531628</v>
      </c>
      <c r="T23" s="1">
        <v>1.6650900006050698E-2</v>
      </c>
      <c r="U23" s="1">
        <v>0.33996611004132687</v>
      </c>
      <c r="V23" s="1">
        <v>402.37025697131594</v>
      </c>
    </row>
    <row r="24" spans="1:22" x14ac:dyDescent="0.15">
      <c r="A24" s="2" t="s">
        <v>5</v>
      </c>
      <c r="B24" s="2" t="s">
        <v>9</v>
      </c>
      <c r="C24" s="1">
        <v>807.72564353245014</v>
      </c>
      <c r="D24" s="1">
        <v>54.990547363949503</v>
      </c>
      <c r="E24" s="1">
        <v>32.176008775615514</v>
      </c>
      <c r="F24" s="1">
        <v>36.263626853266132</v>
      </c>
      <c r="G24" s="1">
        <v>401.58935726173434</v>
      </c>
      <c r="H24" s="1">
        <v>6.6846053007857078</v>
      </c>
      <c r="I24" s="1">
        <v>226.76194212161965</v>
      </c>
      <c r="J24" s="1">
        <v>2.6373735283038076</v>
      </c>
      <c r="K24" s="1">
        <v>4.7348659039310634</v>
      </c>
      <c r="L24" s="1">
        <v>293.63776325582614</v>
      </c>
      <c r="M24" s="1">
        <v>126.63221930897112</v>
      </c>
      <c r="N24" s="1">
        <v>817.41767870954175</v>
      </c>
      <c r="O24" s="1">
        <v>50.702405777002852</v>
      </c>
      <c r="P24" s="1">
        <v>6.2671706879379636</v>
      </c>
      <c r="Q24" s="1">
        <v>1.1477037776520975</v>
      </c>
      <c r="R24" s="1">
        <v>1.4548881881266753</v>
      </c>
      <c r="S24" s="1">
        <v>0.68170954311558407</v>
      </c>
      <c r="T24" s="1">
        <v>2.8526081183897614E-2</v>
      </c>
      <c r="U24" s="1">
        <v>0.58242502376644312</v>
      </c>
      <c r="V24" s="1">
        <v>2872.1164609947805</v>
      </c>
    </row>
    <row r="25" spans="1:22" x14ac:dyDescent="0.15">
      <c r="A25" s="2" t="s">
        <v>5</v>
      </c>
      <c r="B25" s="2" t="s">
        <v>10</v>
      </c>
      <c r="C25" s="1">
        <v>1787.7064248167248</v>
      </c>
      <c r="D25" s="1">
        <v>42.742385522116045</v>
      </c>
      <c r="E25" s="1">
        <v>23.982374132680089</v>
      </c>
      <c r="F25" s="1">
        <v>27.215250063513288</v>
      </c>
      <c r="G25" s="1">
        <v>972.46140918597644</v>
      </c>
      <c r="H25" s="1">
        <v>4.9060998455375522</v>
      </c>
      <c r="I25" s="1">
        <v>283.86930650399682</v>
      </c>
      <c r="J25" s="1">
        <v>1.8094139007934158</v>
      </c>
      <c r="K25" s="1">
        <v>3.3295505763202091</v>
      </c>
      <c r="L25" s="1">
        <v>383.65583708674995</v>
      </c>
      <c r="M25" s="1">
        <v>107.2364824332552</v>
      </c>
      <c r="N25" s="1">
        <v>2187.9431756556887</v>
      </c>
      <c r="O25" s="1">
        <v>38.993033593609979</v>
      </c>
      <c r="P25" s="1">
        <v>4.8198106978808521</v>
      </c>
      <c r="Q25" s="1">
        <v>0.88264947728093857</v>
      </c>
      <c r="R25" s="1">
        <v>1.1188917596857357</v>
      </c>
      <c r="S25" s="1">
        <v>0.524273410737081</v>
      </c>
      <c r="T25" s="1">
        <v>2.1938178882570995E-2</v>
      </c>
      <c r="U25" s="1">
        <v>0.4479179695286063</v>
      </c>
      <c r="V25" s="1">
        <v>5873.6662248109596</v>
      </c>
    </row>
    <row r="26" spans="1:22" x14ac:dyDescent="0.15">
      <c r="A26" s="2" t="s">
        <v>5</v>
      </c>
      <c r="B26" s="2" t="s">
        <v>11</v>
      </c>
      <c r="C26" s="1">
        <v>473.52824665667214</v>
      </c>
      <c r="D26" s="1">
        <v>29.641122274640544</v>
      </c>
      <c r="E26" s="1">
        <v>17.244396315621596</v>
      </c>
      <c r="F26" s="1">
        <v>19.455371936842656</v>
      </c>
      <c r="G26" s="1">
        <v>237.89535046368266</v>
      </c>
      <c r="H26" s="1">
        <v>3.5732098241803349</v>
      </c>
      <c r="I26" s="1">
        <v>127.29441720938459</v>
      </c>
      <c r="J26" s="1">
        <v>1.3897287178217272</v>
      </c>
      <c r="K26" s="1">
        <v>2.5089465331484786</v>
      </c>
      <c r="L26" s="1">
        <v>165.191705229131</v>
      </c>
      <c r="M26" s="1">
        <v>68.922483300924881</v>
      </c>
      <c r="N26" s="1">
        <v>490.25730529866803</v>
      </c>
      <c r="O26" s="1">
        <v>27.293098386881258</v>
      </c>
      <c r="P26" s="1">
        <v>3.373617170910264</v>
      </c>
      <c r="Q26" s="1">
        <v>0.61780879558195356</v>
      </c>
      <c r="R26" s="1">
        <v>0.7831661211125952</v>
      </c>
      <c r="S26" s="1">
        <v>0.36696415945103789</v>
      </c>
      <c r="T26" s="1">
        <v>1.5355585830825457E-2</v>
      </c>
      <c r="U26" s="1">
        <v>0.31351931555573886</v>
      </c>
      <c r="V26" s="1">
        <v>1669.6658132960422</v>
      </c>
    </row>
    <row r="27" spans="1:22" x14ac:dyDescent="0.15">
      <c r="A27" s="2" t="s">
        <v>5</v>
      </c>
      <c r="B27" s="2" t="s">
        <v>12</v>
      </c>
      <c r="C27" s="1">
        <v>170.83767457799709</v>
      </c>
      <c r="D27" s="1">
        <v>19.893697035512009</v>
      </c>
      <c r="E27" s="1">
        <v>12.221186426451164</v>
      </c>
      <c r="F27" s="1">
        <v>13.681272551120406</v>
      </c>
      <c r="G27" s="1">
        <v>78.159698361923503</v>
      </c>
      <c r="H27" s="1">
        <v>2.5662635340237689</v>
      </c>
      <c r="I27" s="1">
        <v>55.067846827742081</v>
      </c>
      <c r="J27" s="1">
        <v>1.0139391321460791</v>
      </c>
      <c r="K27" s="1">
        <v>1.8266393210224197</v>
      </c>
      <c r="L27" s="1">
        <v>69.736103633632496</v>
      </c>
      <c r="M27" s="1">
        <v>41.246410628794919</v>
      </c>
      <c r="N27" s="1">
        <v>220.20794163456875</v>
      </c>
      <c r="O27" s="1">
        <v>18.589958524323347</v>
      </c>
      <c r="P27" s="1">
        <v>2.2978484299708426</v>
      </c>
      <c r="Q27" s="1">
        <v>0.42080381156489427</v>
      </c>
      <c r="R27" s="1">
        <v>0.53343250107829232</v>
      </c>
      <c r="S27" s="1">
        <v>0.2499477485431752</v>
      </c>
      <c r="T27" s="1">
        <v>1.0459043493141706E-2</v>
      </c>
      <c r="U27" s="1">
        <v>0.21354523348023341</v>
      </c>
      <c r="V27" s="1">
        <v>708.77466895738871</v>
      </c>
    </row>
    <row r="28" spans="1:22" x14ac:dyDescent="0.15">
      <c r="A28" s="2" t="s">
        <v>5</v>
      </c>
      <c r="B28" s="2" t="s">
        <v>13</v>
      </c>
      <c r="C28" s="1">
        <v>111.39403560828414</v>
      </c>
      <c r="D28" s="1">
        <v>16.174333831688077</v>
      </c>
      <c r="E28" s="1">
        <v>10.57944188918124</v>
      </c>
      <c r="F28" s="1">
        <v>11.731267417479073</v>
      </c>
      <c r="G28" s="1">
        <v>61.86087990779977</v>
      </c>
      <c r="H28" s="1">
        <v>2.2591129612791279</v>
      </c>
      <c r="I28" s="1">
        <v>43.029717371931859</v>
      </c>
      <c r="J28" s="1">
        <v>0.91570930994036515</v>
      </c>
      <c r="K28" s="1">
        <v>1.6396460634990881</v>
      </c>
      <c r="L28" s="1">
        <v>55.545894314297698</v>
      </c>
      <c r="M28" s="1">
        <v>30.561388914665994</v>
      </c>
      <c r="N28" s="1">
        <v>80.36016812302509</v>
      </c>
      <c r="O28" s="1">
        <v>15.359536754084898</v>
      </c>
      <c r="P28" s="1">
        <v>1.8985457793583851</v>
      </c>
      <c r="Q28" s="1">
        <v>0.34767972229407496</v>
      </c>
      <c r="R28" s="1">
        <v>0.44073665333189921</v>
      </c>
      <c r="S28" s="1">
        <v>0.20651372774702023</v>
      </c>
      <c r="T28" s="1">
        <v>8.6415503715238182E-3</v>
      </c>
      <c r="U28" s="1">
        <v>0.17643696507770287</v>
      </c>
      <c r="V28" s="1">
        <v>444.48968686533698</v>
      </c>
    </row>
    <row r="29" spans="1:22" x14ac:dyDescent="0.15">
      <c r="A29" s="2" t="s">
        <v>5</v>
      </c>
      <c r="B29" s="2" t="s">
        <v>14</v>
      </c>
      <c r="C29" s="1">
        <v>7.5120306149979212</v>
      </c>
      <c r="D29" s="1">
        <v>3.0802566241883405</v>
      </c>
      <c r="E29" s="1">
        <v>3.6532062674711967</v>
      </c>
      <c r="F29" s="1">
        <v>3.606744419138546</v>
      </c>
      <c r="G29" s="1">
        <v>4.4055224476891546</v>
      </c>
      <c r="H29" s="1">
        <v>0.98810754051962102</v>
      </c>
      <c r="I29" s="1">
        <v>3.6793475228213177</v>
      </c>
      <c r="J29" s="1">
        <v>0.57918906659744018</v>
      </c>
      <c r="K29" s="1">
        <v>0.96561682193028653</v>
      </c>
      <c r="L29" s="1">
        <v>4.7153404630390012</v>
      </c>
      <c r="M29" s="1">
        <v>3.5436293158892314</v>
      </c>
      <c r="N29" s="1">
        <v>4.8743506741859095</v>
      </c>
      <c r="O29" s="1">
        <v>3.3011697654782046</v>
      </c>
      <c r="P29" s="1">
        <v>0.40804758776307537</v>
      </c>
      <c r="Q29" s="1">
        <v>7.4725547147232813E-2</v>
      </c>
      <c r="R29" s="1">
        <v>9.4725936873435473E-2</v>
      </c>
      <c r="S29" s="1">
        <v>4.4385249447754377E-2</v>
      </c>
      <c r="T29" s="1">
        <v>1.8572972017733931E-3</v>
      </c>
      <c r="U29" s="1">
        <v>3.7920959672137239E-2</v>
      </c>
      <c r="V29" s="1">
        <v>45.566174122051585</v>
      </c>
    </row>
    <row r="30" spans="1:22" x14ac:dyDescent="0.15">
      <c r="A30" s="2" t="s">
        <v>6</v>
      </c>
      <c r="B30" s="2" t="s">
        <v>8</v>
      </c>
      <c r="C30" s="1">
        <v>74.164212455178514</v>
      </c>
      <c r="D30" s="1">
        <v>28.349683204721213</v>
      </c>
      <c r="E30" s="1">
        <v>33.347598894131323</v>
      </c>
      <c r="F30" s="1">
        <v>33.915265249298088</v>
      </c>
      <c r="G30" s="1">
        <v>37.907562900825383</v>
      </c>
      <c r="H30" s="1">
        <v>6.6680656735320207</v>
      </c>
      <c r="I30" s="1">
        <v>37.994856106397442</v>
      </c>
      <c r="J30" s="1">
        <v>4.8381959921288349</v>
      </c>
      <c r="K30" s="1">
        <v>8.4192007832824451</v>
      </c>
      <c r="L30" s="1">
        <v>52.049569363405297</v>
      </c>
      <c r="M30" s="1">
        <v>36.239775094953352</v>
      </c>
      <c r="N30" s="1">
        <v>45.403884435666065</v>
      </c>
      <c r="O30" s="1">
        <v>33.389043834868659</v>
      </c>
      <c r="P30" s="1">
        <v>3.437390238446437</v>
      </c>
      <c r="Q30" s="1">
        <v>0.51373632788551193</v>
      </c>
      <c r="R30" s="1">
        <v>0.82884045711905951</v>
      </c>
      <c r="S30" s="1">
        <v>0.33972429373004659</v>
      </c>
      <c r="T30" s="1">
        <v>1.7860061768120002E-2</v>
      </c>
      <c r="U30" s="1">
        <v>0.25261551156552603</v>
      </c>
      <c r="V30" s="1">
        <v>438.0770808789033</v>
      </c>
    </row>
    <row r="31" spans="1:22" x14ac:dyDescent="0.15">
      <c r="A31" s="2" t="s">
        <v>6</v>
      </c>
      <c r="B31" s="2" t="s">
        <v>9</v>
      </c>
      <c r="C31" s="1">
        <v>957.92063399585231</v>
      </c>
      <c r="D31" s="1">
        <v>55.578455268402003</v>
      </c>
      <c r="E31" s="1">
        <v>35.321675164183965</v>
      </c>
      <c r="F31" s="1">
        <v>40.181556741914498</v>
      </c>
      <c r="G31" s="1">
        <v>420.62832919852752</v>
      </c>
      <c r="H31" s="1">
        <v>5.6500973417023284</v>
      </c>
      <c r="I31" s="1">
        <v>239.66375097868615</v>
      </c>
      <c r="J31" s="1">
        <v>2.6739067431184562</v>
      </c>
      <c r="K31" s="1">
        <v>5.1749201959300644</v>
      </c>
      <c r="L31" s="1">
        <v>332.08684971782174</v>
      </c>
      <c r="M31" s="1">
        <v>134.71534936684193</v>
      </c>
      <c r="N31" s="1">
        <v>869.64404494675057</v>
      </c>
      <c r="O31" s="1">
        <v>57.201627225832446</v>
      </c>
      <c r="P31" s="1">
        <v>5.8888872719898826</v>
      </c>
      <c r="Q31" s="1">
        <v>0.88012565118946384</v>
      </c>
      <c r="R31" s="1">
        <v>1.419957493738754</v>
      </c>
      <c r="S31" s="1">
        <v>0.58201074905818995</v>
      </c>
      <c r="T31" s="1">
        <v>3.0597599634955484E-2</v>
      </c>
      <c r="U31" s="1">
        <v>0.43277724155927866</v>
      </c>
      <c r="V31" s="1">
        <v>3165.6755528927342</v>
      </c>
    </row>
    <row r="32" spans="1:22" x14ac:dyDescent="0.15">
      <c r="A32" s="2" t="s">
        <v>6</v>
      </c>
      <c r="B32" s="2" t="s">
        <v>10</v>
      </c>
      <c r="C32" s="1">
        <v>2120.1269088965073</v>
      </c>
      <c r="D32" s="1">
        <v>43.199347445722609</v>
      </c>
      <c r="E32" s="1">
        <v>26.326995205894665</v>
      </c>
      <c r="F32" s="1">
        <v>30.155591416636234</v>
      </c>
      <c r="G32" s="1">
        <v>1018.5648856459846</v>
      </c>
      <c r="H32" s="1">
        <v>4.1468329763822753</v>
      </c>
      <c r="I32" s="1">
        <v>300.02028624352607</v>
      </c>
      <c r="J32" s="1">
        <v>1.8344781194249002</v>
      </c>
      <c r="K32" s="1">
        <v>3.6389960920466429</v>
      </c>
      <c r="L32" s="1">
        <v>433.89193849359128</v>
      </c>
      <c r="M32" s="1">
        <v>114.08155266251218</v>
      </c>
      <c r="N32" s="1">
        <v>2327.7350159525504</v>
      </c>
      <c r="O32" s="1">
        <v>43.991304511978683</v>
      </c>
      <c r="P32" s="1">
        <v>4.5288892365384026</v>
      </c>
      <c r="Q32" s="1">
        <v>0.67686668031462172</v>
      </c>
      <c r="R32" s="1">
        <v>1.0920280691082003</v>
      </c>
      <c r="S32" s="1">
        <v>0.44759936775983389</v>
      </c>
      <c r="T32" s="1">
        <v>2.3531294391318371E-2</v>
      </c>
      <c r="U32" s="1">
        <v>0.33283031358068521</v>
      </c>
      <c r="V32" s="1">
        <v>6474.8158786244512</v>
      </c>
    </row>
    <row r="33" spans="1:22" x14ac:dyDescent="0.15">
      <c r="A33" s="2" t="s">
        <v>6</v>
      </c>
      <c r="B33" s="2" t="s">
        <v>11</v>
      </c>
      <c r="C33" s="1">
        <v>561.57989025648703</v>
      </c>
      <c r="D33" s="1">
        <v>29.95801764879949</v>
      </c>
      <c r="E33" s="1">
        <v>18.930283408066511</v>
      </c>
      <c r="F33" s="1">
        <v>21.557334421581306</v>
      </c>
      <c r="G33" s="1">
        <v>249.17374422455043</v>
      </c>
      <c r="H33" s="1">
        <v>3.0202207042161402</v>
      </c>
      <c r="I33" s="1">
        <v>134.53693870148894</v>
      </c>
      <c r="J33" s="1">
        <v>1.4089794069021322</v>
      </c>
      <c r="K33" s="1">
        <v>2.7421258274958342</v>
      </c>
      <c r="L33" s="1">
        <v>186.821995852295</v>
      </c>
      <c r="M33" s="1">
        <v>73.321911815033999</v>
      </c>
      <c r="N33" s="1">
        <v>521.58077461415553</v>
      </c>
      <c r="O33" s="1">
        <v>30.791628441277442</v>
      </c>
      <c r="P33" s="1">
        <v>3.1699872570211745</v>
      </c>
      <c r="Q33" s="1">
        <v>0.47377152459540967</v>
      </c>
      <c r="R33" s="1">
        <v>0.76436293289867319</v>
      </c>
      <c r="S33" s="1">
        <v>0.31329631142246683</v>
      </c>
      <c r="T33" s="1">
        <v>1.6470683946486486E-2</v>
      </c>
      <c r="U33" s="1">
        <v>0.23296393359667195</v>
      </c>
      <c r="V33" s="1">
        <v>1840.3946979658308</v>
      </c>
    </row>
    <row r="34" spans="1:22" x14ac:dyDescent="0.15">
      <c r="A34" s="2" t="s">
        <v>6</v>
      </c>
      <c r="B34" s="2" t="s">
        <v>12</v>
      </c>
      <c r="C34" s="1">
        <v>202.60460324924367</v>
      </c>
      <c r="D34" s="1">
        <v>20.106381984046056</v>
      </c>
      <c r="E34" s="1">
        <v>13.415982699606426</v>
      </c>
      <c r="F34" s="1">
        <v>15.159400121196906</v>
      </c>
      <c r="G34" s="1">
        <v>81.865175802479868</v>
      </c>
      <c r="H34" s="1">
        <v>2.1691091873428983</v>
      </c>
      <c r="I34" s="1">
        <v>58.200977666605205</v>
      </c>
      <c r="J34" s="1">
        <v>1.0279843387602117</v>
      </c>
      <c r="K34" s="1">
        <v>1.9964055803968814</v>
      </c>
      <c r="L34" s="1">
        <v>78.867386505434638</v>
      </c>
      <c r="M34" s="1">
        <v>43.879232696924582</v>
      </c>
      <c r="N34" s="1">
        <v>234.27744478784655</v>
      </c>
      <c r="O34" s="1">
        <v>20.972887999218905</v>
      </c>
      <c r="P34" s="1">
        <v>2.1591514011675144</v>
      </c>
      <c r="Q34" s="1">
        <v>0.32269670614330592</v>
      </c>
      <c r="R34" s="1">
        <v>0.52062521607603884</v>
      </c>
      <c r="S34" s="1">
        <v>0.21339334005825505</v>
      </c>
      <c r="T34" s="1">
        <v>1.1218562525454142E-2</v>
      </c>
      <c r="U34" s="1">
        <v>0.15867710576042782</v>
      </c>
      <c r="V34" s="1">
        <v>777.9287349508337</v>
      </c>
    </row>
    <row r="35" spans="1:22" x14ac:dyDescent="0.15">
      <c r="A35" s="2" t="s">
        <v>6</v>
      </c>
      <c r="B35" s="2" t="s">
        <v>13</v>
      </c>
      <c r="C35" s="1">
        <v>132.10753684454144</v>
      </c>
      <c r="D35" s="1">
        <v>16.347254800195053</v>
      </c>
      <c r="E35" s="1">
        <v>11.613734084732581</v>
      </c>
      <c r="F35" s="1">
        <v>12.99871602190702</v>
      </c>
      <c r="G35" s="1">
        <v>64.793645767384859</v>
      </c>
      <c r="H35" s="1">
        <v>1.909493165681476</v>
      </c>
      <c r="I35" s="1">
        <v>45.477928846538596</v>
      </c>
      <c r="J35" s="1">
        <v>0.92839382526168945</v>
      </c>
      <c r="K35" s="1">
        <v>1.7920333332215519</v>
      </c>
      <c r="L35" s="1">
        <v>62.819103554890575</v>
      </c>
      <c r="M35" s="1">
        <v>32.5121695508616</v>
      </c>
      <c r="N35" s="1">
        <v>85.494531717781783</v>
      </c>
      <c r="O35" s="1">
        <v>17.328378847205315</v>
      </c>
      <c r="P35" s="1">
        <v>1.783950466974161</v>
      </c>
      <c r="Q35" s="1">
        <v>0.26662092427319939</v>
      </c>
      <c r="R35" s="1">
        <v>0.43015492102509223</v>
      </c>
      <c r="S35" s="1">
        <v>0.17631146665122094</v>
      </c>
      <c r="T35" s="1">
        <v>9.2690859564138455E-3</v>
      </c>
      <c r="U35" s="1">
        <v>0.13110340376796575</v>
      </c>
      <c r="V35" s="1">
        <v>488.92033062885167</v>
      </c>
    </row>
    <row r="36" spans="1:22" x14ac:dyDescent="0.15">
      <c r="A36" s="2" t="s">
        <v>6</v>
      </c>
      <c r="B36" s="2" t="s">
        <v>14</v>
      </c>
      <c r="C36" s="1">
        <v>8.9088778930490484</v>
      </c>
      <c r="D36" s="1">
        <v>3.1131878697189075</v>
      </c>
      <c r="E36" s="1">
        <v>4.0103595814894586</v>
      </c>
      <c r="F36" s="1">
        <v>3.9964178463894084</v>
      </c>
      <c r="G36" s="1">
        <v>4.6143841038355857</v>
      </c>
      <c r="H36" s="1">
        <v>0.83518824774137712</v>
      </c>
      <c r="I36" s="1">
        <v>3.8886870531411892</v>
      </c>
      <c r="J36" s="1">
        <v>0.58721206309801877</v>
      </c>
      <c r="K36" s="1">
        <v>1.0553604040165436</v>
      </c>
      <c r="L36" s="1">
        <v>5.3327696763353121</v>
      </c>
      <c r="M36" s="1">
        <v>3.7698246459049569</v>
      </c>
      <c r="N36" s="1">
        <v>5.1857821860177911</v>
      </c>
      <c r="O36" s="1">
        <v>3.7243258863215889</v>
      </c>
      <c r="P36" s="1">
        <v>0.38341803113308393</v>
      </c>
      <c r="Q36" s="1">
        <v>5.7303872413830656E-2</v>
      </c>
      <c r="R36" s="1">
        <v>9.2451643372024869E-2</v>
      </c>
      <c r="S36" s="1">
        <v>3.7893986579915301E-2</v>
      </c>
      <c r="T36" s="1">
        <v>1.9921711579179036E-3</v>
      </c>
      <c r="U36" s="1">
        <v>2.8177581069678204E-2</v>
      </c>
      <c r="V36" s="1">
        <v>49.623614742785634</v>
      </c>
    </row>
    <row r="38" spans="1:22" x14ac:dyDescent="0.15">
      <c r="A38" s="1"/>
      <c r="B38" s="1"/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20</v>
      </c>
      <c r="I38" s="2" t="s">
        <v>21</v>
      </c>
      <c r="J38" s="2" t="s">
        <v>22</v>
      </c>
      <c r="K38" s="2" t="s">
        <v>23</v>
      </c>
      <c r="L38" s="2" t="s">
        <v>24</v>
      </c>
      <c r="M38" s="2" t="s">
        <v>25</v>
      </c>
      <c r="N38" s="2" t="s">
        <v>26</v>
      </c>
      <c r="O38" s="2" t="s">
        <v>122</v>
      </c>
      <c r="P38" s="2" t="s">
        <v>44</v>
      </c>
      <c r="Q38" s="2" t="s">
        <v>0</v>
      </c>
      <c r="R38" s="2" t="s">
        <v>45</v>
      </c>
      <c r="S38" s="2" t="s">
        <v>46</v>
      </c>
      <c r="T38" s="2" t="s">
        <v>47</v>
      </c>
      <c r="U38" s="2" t="s">
        <v>1</v>
      </c>
      <c r="V38" s="2" t="s">
        <v>48</v>
      </c>
    </row>
    <row r="39" spans="1:22" x14ac:dyDescent="0.15">
      <c r="A39" s="2" t="s">
        <v>2</v>
      </c>
      <c r="B39" s="2" t="s">
        <v>8</v>
      </c>
      <c r="C39" s="1">
        <v>26.024460093154282</v>
      </c>
      <c r="D39" s="1">
        <v>20.394621693837948</v>
      </c>
      <c r="E39" s="1">
        <v>13.683533691881433</v>
      </c>
      <c r="F39" s="1">
        <v>15.275860677835301</v>
      </c>
      <c r="G39" s="1">
        <v>25.545450192099768</v>
      </c>
      <c r="H39" s="1">
        <v>9.992884242370387</v>
      </c>
      <c r="I39" s="1">
        <v>24.78585475671294</v>
      </c>
      <c r="J39" s="1">
        <v>3.4261632301349221</v>
      </c>
      <c r="K39" s="1">
        <v>4.6762481067904886</v>
      </c>
      <c r="L39" s="1">
        <v>24.803761953115821</v>
      </c>
      <c r="M39" s="1">
        <v>23.656887987953702</v>
      </c>
      <c r="N39" s="1">
        <v>27.777056933599525</v>
      </c>
      <c r="O39" s="1">
        <v>13.975447035875616</v>
      </c>
      <c r="P39" s="1">
        <v>3.6023328674760271</v>
      </c>
      <c r="Q39" s="1">
        <v>1.2197129706428944</v>
      </c>
      <c r="R39" s="1">
        <v>0.33170437834287014</v>
      </c>
      <c r="S39" s="1">
        <v>0.11018894450277703</v>
      </c>
      <c r="T39" s="1">
        <v>1.8783260206927679E-4</v>
      </c>
      <c r="U39" s="1">
        <v>6.6556043991862754E-2</v>
      </c>
      <c r="V39" s="1">
        <v>239.34891363292064</v>
      </c>
    </row>
    <row r="40" spans="1:22" x14ac:dyDescent="0.15">
      <c r="A40" s="2" t="s">
        <v>2</v>
      </c>
      <c r="B40" s="2" t="s">
        <v>9</v>
      </c>
      <c r="C40" s="1">
        <v>336.1374237864427</v>
      </c>
      <c r="D40" s="1">
        <v>39.982865464196287</v>
      </c>
      <c r="E40" s="1">
        <v>14.493557203240229</v>
      </c>
      <c r="F40" s="1">
        <v>18.098276929169028</v>
      </c>
      <c r="G40" s="1">
        <v>283.45636624118532</v>
      </c>
      <c r="H40" s="1">
        <v>8.467338424375356</v>
      </c>
      <c r="I40" s="1">
        <v>156.34408261929252</v>
      </c>
      <c r="J40" s="1">
        <v>1.8935241521812096</v>
      </c>
      <c r="K40" s="1">
        <v>2.874288354906668</v>
      </c>
      <c r="L40" s="1">
        <v>158.25305125295083</v>
      </c>
      <c r="M40" s="1">
        <v>87.940554870420101</v>
      </c>
      <c r="N40" s="1">
        <v>532.02831538960402</v>
      </c>
      <c r="O40" s="1">
        <v>23.942533832780143</v>
      </c>
      <c r="P40" s="1">
        <v>6.1714645999396778</v>
      </c>
      <c r="Q40" s="1">
        <v>2.0895946311013973</v>
      </c>
      <c r="R40" s="1">
        <v>0.56827114758740016</v>
      </c>
      <c r="S40" s="1">
        <v>0.18877410686135032</v>
      </c>
      <c r="T40" s="1">
        <v>3.2179209854505509E-4</v>
      </c>
      <c r="U40" s="1">
        <v>0.11402285215737792</v>
      </c>
      <c r="V40" s="1">
        <v>1673.0446276504902</v>
      </c>
    </row>
    <row r="41" spans="1:22" x14ac:dyDescent="0.15">
      <c r="A41" s="2" t="s">
        <v>2</v>
      </c>
      <c r="B41" s="2" t="s">
        <v>10</v>
      </c>
      <c r="C41" s="1">
        <v>743.95933438038014</v>
      </c>
      <c r="D41" s="1">
        <v>31.077396604892364</v>
      </c>
      <c r="E41" s="1">
        <v>10.802766551485016</v>
      </c>
      <c r="F41" s="1">
        <v>13.582456447035893</v>
      </c>
      <c r="G41" s="1">
        <v>686.39861184863332</v>
      </c>
      <c r="H41" s="1">
        <v>6.2145191625688527</v>
      </c>
      <c r="I41" s="1">
        <v>195.71752602709256</v>
      </c>
      <c r="J41" s="1">
        <v>1.2990836852177869</v>
      </c>
      <c r="K41" s="1">
        <v>2.0211952445463166</v>
      </c>
      <c r="L41" s="1">
        <v>206.76736594361913</v>
      </c>
      <c r="M41" s="1">
        <v>74.471061306468243</v>
      </c>
      <c r="N41" s="1">
        <v>1424.0549871027501</v>
      </c>
      <c r="O41" s="1">
        <v>18.413170179021169</v>
      </c>
      <c r="P41" s="1">
        <v>4.7462072730253153</v>
      </c>
      <c r="Q41" s="1">
        <v>1.607017110847037</v>
      </c>
      <c r="R41" s="1">
        <v>0.43703283145174421</v>
      </c>
      <c r="S41" s="1">
        <v>0.14517802466242738</v>
      </c>
      <c r="T41" s="1">
        <v>2.4747642572634898E-4</v>
      </c>
      <c r="U41" s="1">
        <v>8.7690058521032593E-2</v>
      </c>
      <c r="V41" s="1">
        <v>3421.8028472586443</v>
      </c>
    </row>
    <row r="42" spans="1:22" x14ac:dyDescent="0.15">
      <c r="A42" s="2" t="s">
        <v>2</v>
      </c>
      <c r="B42" s="2" t="s">
        <v>11</v>
      </c>
      <c r="C42" s="1">
        <v>197.06018521979772</v>
      </c>
      <c r="D42" s="1">
        <v>21.551649527527569</v>
      </c>
      <c r="E42" s="1">
        <v>7.767670818924481</v>
      </c>
      <c r="F42" s="1">
        <v>9.7096936965986043</v>
      </c>
      <c r="G42" s="1">
        <v>167.91518592002828</v>
      </c>
      <c r="H42" s="1">
        <v>4.5261575637205418</v>
      </c>
      <c r="I42" s="1">
        <v>87.764854609001304</v>
      </c>
      <c r="J42" s="1">
        <v>0.9977672346880917</v>
      </c>
      <c r="K42" s="1">
        <v>1.5230496384966092</v>
      </c>
      <c r="L42" s="1">
        <v>89.028369867441839</v>
      </c>
      <c r="M42" s="1">
        <v>47.863659482600632</v>
      </c>
      <c r="N42" s="1">
        <v>319.09117583225134</v>
      </c>
      <c r="O42" s="1">
        <v>12.888262825305521</v>
      </c>
      <c r="P42" s="1">
        <v>3.3220985961165246</v>
      </c>
      <c r="Q42" s="1">
        <v>1.1248285205928819</v>
      </c>
      <c r="R42" s="1">
        <v>0.30590028431619742</v>
      </c>
      <c r="S42" s="1">
        <v>0.10161707746366477</v>
      </c>
      <c r="T42" s="1">
        <v>1.732206449083027E-4</v>
      </c>
      <c r="U42" s="1">
        <v>6.1378486684716516E-2</v>
      </c>
      <c r="V42" s="1">
        <v>972.60367842220126</v>
      </c>
    </row>
    <row r="43" spans="1:22" x14ac:dyDescent="0.15">
      <c r="A43" s="2" t="s">
        <v>2</v>
      </c>
      <c r="B43" s="2" t="s">
        <v>12</v>
      </c>
      <c r="C43" s="1">
        <v>71.094605300849963</v>
      </c>
      <c r="D43" s="1">
        <v>14.464431621166352</v>
      </c>
      <c r="E43" s="1">
        <v>5.5049855871953026</v>
      </c>
      <c r="F43" s="1">
        <v>6.8279838741864527</v>
      </c>
      <c r="G43" s="1">
        <v>55.167956230818675</v>
      </c>
      <c r="H43" s="1">
        <v>3.2506663970359884</v>
      </c>
      <c r="I43" s="1">
        <v>37.967270493235979</v>
      </c>
      <c r="J43" s="1">
        <v>0.72796599152757346</v>
      </c>
      <c r="K43" s="1">
        <v>1.1088567734664623</v>
      </c>
      <c r="L43" s="1">
        <v>37.58355553505384</v>
      </c>
      <c r="M43" s="1">
        <v>28.643833748655243</v>
      </c>
      <c r="N43" s="1">
        <v>143.32557672132506</v>
      </c>
      <c r="O43" s="1">
        <v>8.7784929353484777</v>
      </c>
      <c r="P43" s="1">
        <v>2.2627579409773362</v>
      </c>
      <c r="Q43" s="1">
        <v>0.76614663340382561</v>
      </c>
      <c r="R43" s="1">
        <v>0.2083557362153694</v>
      </c>
      <c r="S43" s="1">
        <v>6.9213734015812767E-2</v>
      </c>
      <c r="T43" s="1">
        <v>1.1798457429978896E-4</v>
      </c>
      <c r="U43" s="1">
        <v>4.180630225770237E-2</v>
      </c>
      <c r="V43" s="1">
        <v>417.79457954130982</v>
      </c>
    </row>
    <row r="44" spans="1:22" x14ac:dyDescent="0.15">
      <c r="A44" s="2" t="s">
        <v>2</v>
      </c>
      <c r="B44" s="2" t="s">
        <v>13</v>
      </c>
      <c r="C44" s="1">
        <v>46.356958522191086</v>
      </c>
      <c r="D44" s="1">
        <v>11.760134142424294</v>
      </c>
      <c r="E44" s="1">
        <v>4.7654681868251991</v>
      </c>
      <c r="F44" s="1">
        <v>5.8547846664860366</v>
      </c>
      <c r="G44" s="1">
        <v>43.663657699272633</v>
      </c>
      <c r="H44" s="1">
        <v>2.8616011149969873</v>
      </c>
      <c r="I44" s="1">
        <v>29.667419607272461</v>
      </c>
      <c r="J44" s="1">
        <v>0.65744107770142712</v>
      </c>
      <c r="K44" s="1">
        <v>0.99534299008789917</v>
      </c>
      <c r="L44" s="1">
        <v>29.935888226178729</v>
      </c>
      <c r="M44" s="1">
        <v>21.223552058334924</v>
      </c>
      <c r="N44" s="1">
        <v>52.303597028160681</v>
      </c>
      <c r="O44" s="1">
        <v>7.2530331205172685</v>
      </c>
      <c r="P44" s="1">
        <v>1.869553049069778</v>
      </c>
      <c r="Q44" s="1">
        <v>0.63301149233365173</v>
      </c>
      <c r="R44" s="1">
        <v>0.1721492591779441</v>
      </c>
      <c r="S44" s="1">
        <v>5.7186297160933222E-2</v>
      </c>
      <c r="T44" s="1">
        <v>9.748211147392151E-5</v>
      </c>
      <c r="U44" s="1">
        <v>3.4541520647675295E-2</v>
      </c>
      <c r="V44" s="1">
        <v>260.06541754095105</v>
      </c>
    </row>
    <row r="45" spans="1:22" x14ac:dyDescent="0.15">
      <c r="A45" s="2" t="s">
        <v>2</v>
      </c>
      <c r="B45" s="2" t="s">
        <v>14</v>
      </c>
      <c r="C45" s="1">
        <v>3.1261538352147706</v>
      </c>
      <c r="D45" s="1">
        <v>2.2396119352116317</v>
      </c>
      <c r="E45" s="1">
        <v>1.6455724630755308</v>
      </c>
      <c r="F45" s="1">
        <v>1.8000367027388258</v>
      </c>
      <c r="G45" s="1">
        <v>3.1095778855565066</v>
      </c>
      <c r="H45" s="1">
        <v>1.2516282665594931</v>
      </c>
      <c r="I45" s="1">
        <v>2.5367758262739852</v>
      </c>
      <c r="J45" s="1">
        <v>0.41583358387117725</v>
      </c>
      <c r="K45" s="1">
        <v>0.58617524611877947</v>
      </c>
      <c r="L45" s="1">
        <v>2.5412842261786919</v>
      </c>
      <c r="M45" s="1">
        <v>2.4608960499542412</v>
      </c>
      <c r="N45" s="1">
        <v>3.1725428081019049</v>
      </c>
      <c r="O45" s="1">
        <v>1.5588682151560218</v>
      </c>
      <c r="P45" s="1">
        <v>0.40181628494933463</v>
      </c>
      <c r="Q45" s="1">
        <v>0.13605087407171057</v>
      </c>
      <c r="R45" s="1">
        <v>3.6999418438244884E-2</v>
      </c>
      <c r="S45" s="1">
        <v>1.2290844256081434E-2</v>
      </c>
      <c r="T45" s="1">
        <v>2.0951478130814072E-5</v>
      </c>
      <c r="U45" s="1">
        <v>7.4238842802466795E-3</v>
      </c>
      <c r="V45" s="1">
        <v>27.039559301485308</v>
      </c>
    </row>
    <row r="46" spans="1:22" x14ac:dyDescent="0.15">
      <c r="A46" s="2" t="s">
        <v>3</v>
      </c>
      <c r="B46" s="2" t="s">
        <v>8</v>
      </c>
      <c r="C46" s="1">
        <v>37.74044013585263</v>
      </c>
      <c r="D46" s="1">
        <v>24.530391848184024</v>
      </c>
      <c r="E46" s="1">
        <v>20.586666787887104</v>
      </c>
      <c r="F46" s="1">
        <v>21.847874529479505</v>
      </c>
      <c r="G46" s="1">
        <v>30.97884553638276</v>
      </c>
      <c r="H46" s="1">
        <v>10.17328054965682</v>
      </c>
      <c r="I46" s="1">
        <v>30.58732998452718</v>
      </c>
      <c r="J46" s="1">
        <v>4.1162083407913705</v>
      </c>
      <c r="K46" s="1">
        <v>5.8910508268273611</v>
      </c>
      <c r="L46" s="1">
        <v>32.975589348506283</v>
      </c>
      <c r="M46" s="1">
        <v>28.868275274720006</v>
      </c>
      <c r="N46" s="1">
        <v>34.695803855798623</v>
      </c>
      <c r="O46" s="1">
        <v>19.485345424260824</v>
      </c>
      <c r="P46" s="1">
        <v>3.820196204016761</v>
      </c>
      <c r="Q46" s="1">
        <v>1.1890109561125195</v>
      </c>
      <c r="R46" s="1">
        <v>0.88413196080377998</v>
      </c>
      <c r="S46" s="1">
        <v>0.26081306676840943</v>
      </c>
      <c r="T46" s="1">
        <v>9.1978334366204419E-3</v>
      </c>
      <c r="U46" s="1">
        <v>0.42076127430450055</v>
      </c>
      <c r="V46" s="1">
        <v>309.06121373831701</v>
      </c>
    </row>
    <row r="47" spans="1:22" x14ac:dyDescent="0.15">
      <c r="A47" s="2" t="s">
        <v>3</v>
      </c>
      <c r="B47" s="2" t="s">
        <v>9</v>
      </c>
      <c r="C47" s="1">
        <v>487.46349681886403</v>
      </c>
      <c r="D47" s="1">
        <v>48.09088257549282</v>
      </c>
      <c r="E47" s="1">
        <v>21.805334749993392</v>
      </c>
      <c r="F47" s="1">
        <v>25.884556810732242</v>
      </c>
      <c r="G47" s="1">
        <v>343.7461825904989</v>
      </c>
      <c r="H47" s="1">
        <v>8.6201948517344604</v>
      </c>
      <c r="I47" s="1">
        <v>192.93859716132224</v>
      </c>
      <c r="J47" s="1">
        <v>2.2748886685096061</v>
      </c>
      <c r="K47" s="1">
        <v>3.6209752782631419</v>
      </c>
      <c r="L47" s="1">
        <v>210.39097380185441</v>
      </c>
      <c r="M47" s="1">
        <v>107.31302219901585</v>
      </c>
      <c r="N47" s="1">
        <v>664.546647998558</v>
      </c>
      <c r="O47" s="1">
        <v>33.382012100662848</v>
      </c>
      <c r="P47" s="1">
        <v>6.544704919074297</v>
      </c>
      <c r="Q47" s="1">
        <v>2.0369963835867768</v>
      </c>
      <c r="R47" s="1">
        <v>1.5146820988456267</v>
      </c>
      <c r="S47" s="1">
        <v>0.44682117574631436</v>
      </c>
      <c r="T47" s="1">
        <v>1.5757595279153578E-2</v>
      </c>
      <c r="U47" s="1">
        <v>0.72084213087300808</v>
      </c>
      <c r="V47" s="1">
        <v>2161.357569908907</v>
      </c>
    </row>
    <row r="48" spans="1:22" x14ac:dyDescent="0.15">
      <c r="A48" s="2" t="s">
        <v>3</v>
      </c>
      <c r="B48" s="2" t="s">
        <v>10</v>
      </c>
      <c r="C48" s="1">
        <v>1078.8831976605438</v>
      </c>
      <c r="D48" s="1">
        <v>37.379497780523579</v>
      </c>
      <c r="E48" s="1">
        <v>16.252596762684345</v>
      </c>
      <c r="F48" s="1">
        <v>19.425930264441995</v>
      </c>
      <c r="G48" s="1">
        <v>832.39232086120978</v>
      </c>
      <c r="H48" s="1">
        <v>6.3267066232956335</v>
      </c>
      <c r="I48" s="1">
        <v>241.52794451135901</v>
      </c>
      <c r="J48" s="1">
        <v>1.5607251439298382</v>
      </c>
      <c r="K48" s="1">
        <v>2.5462643650737284</v>
      </c>
      <c r="L48" s="1">
        <v>274.88877545741008</v>
      </c>
      <c r="M48" s="1">
        <v>90.87632738889404</v>
      </c>
      <c r="N48" s="1">
        <v>1778.7605299762104</v>
      </c>
      <c r="O48" s="1">
        <v>25.672665809752154</v>
      </c>
      <c r="P48" s="1">
        <v>5.0332503060972922</v>
      </c>
      <c r="Q48" s="1">
        <v>1.5665660671381381</v>
      </c>
      <c r="R48" s="1">
        <v>1.1648766776531871</v>
      </c>
      <c r="S48" s="1">
        <v>0.34363089700558108</v>
      </c>
      <c r="T48" s="1">
        <v>1.2118486959376101E-2</v>
      </c>
      <c r="U48" s="1">
        <v>0.55436859756353518</v>
      </c>
      <c r="V48" s="1">
        <v>4415.1682936377456</v>
      </c>
    </row>
    <row r="49" spans="1:22" x14ac:dyDescent="0.15">
      <c r="A49" s="2" t="s">
        <v>3</v>
      </c>
      <c r="B49" s="2" t="s">
        <v>11</v>
      </c>
      <c r="C49" s="1">
        <v>285.77492469878911</v>
      </c>
      <c r="D49" s="1">
        <v>25.922050225855102</v>
      </c>
      <c r="E49" s="1">
        <v>11.686341735108147</v>
      </c>
      <c r="F49" s="1">
        <v>13.887019139338314</v>
      </c>
      <c r="G49" s="1">
        <v>203.62994461684113</v>
      </c>
      <c r="H49" s="1">
        <v>4.6078659164731661</v>
      </c>
      <c r="I49" s="1">
        <v>108.30744371414151</v>
      </c>
      <c r="J49" s="1">
        <v>1.1987221675453361</v>
      </c>
      <c r="K49" s="1">
        <v>1.9187097491973504</v>
      </c>
      <c r="L49" s="1">
        <v>118.35958475431607</v>
      </c>
      <c r="M49" s="1">
        <v>58.407568159547132</v>
      </c>
      <c r="N49" s="1">
        <v>398.57083762535513</v>
      </c>
      <c r="O49" s="1">
        <v>17.96953274017423</v>
      </c>
      <c r="P49" s="1">
        <v>3.5230138116430498</v>
      </c>
      <c r="Q49" s="1">
        <v>1.0965148907351787</v>
      </c>
      <c r="R49" s="1">
        <v>0.81535317542101649</v>
      </c>
      <c r="S49" s="1">
        <v>0.24052378148221112</v>
      </c>
      <c r="T49" s="1">
        <v>8.4823114704230037E-3</v>
      </c>
      <c r="U49" s="1">
        <v>0.38802922654929184</v>
      </c>
      <c r="V49" s="1">
        <v>1256.3124624399829</v>
      </c>
    </row>
    <row r="50" spans="1:22" x14ac:dyDescent="0.15">
      <c r="A50" s="2" t="s">
        <v>3</v>
      </c>
      <c r="B50" s="2" t="s">
        <v>12</v>
      </c>
      <c r="C50" s="1">
        <v>103.1007631180252</v>
      </c>
      <c r="D50" s="1">
        <v>17.397634575182117</v>
      </c>
      <c r="E50" s="1">
        <v>8.2821664715854855</v>
      </c>
      <c r="F50" s="1">
        <v>9.7655338784926933</v>
      </c>
      <c r="G50" s="1">
        <v>66.901917240863412</v>
      </c>
      <c r="H50" s="1">
        <v>3.3093489755611136</v>
      </c>
      <c r="I50" s="1">
        <v>46.854040039667474</v>
      </c>
      <c r="J50" s="1">
        <v>0.87458170696095461</v>
      </c>
      <c r="K50" s="1">
        <v>1.3969172428376868</v>
      </c>
      <c r="L50" s="1">
        <v>49.965803410116628</v>
      </c>
      <c r="M50" s="1">
        <v>34.953797726926659</v>
      </c>
      <c r="N50" s="1">
        <v>179.02530528448986</v>
      </c>
      <c r="O50" s="1">
        <v>12.23946301757648</v>
      </c>
      <c r="P50" s="1">
        <v>2.3996059261416733</v>
      </c>
      <c r="Q50" s="1">
        <v>0.74686156746018495</v>
      </c>
      <c r="R50" s="1">
        <v>0.55535584584414122</v>
      </c>
      <c r="S50" s="1">
        <v>0.16382629230741161</v>
      </c>
      <c r="T50" s="1">
        <v>5.7774979042202676E-3</v>
      </c>
      <c r="U50" s="1">
        <v>0.26429565155736434</v>
      </c>
      <c r="V50" s="1">
        <v>538.20299546950071</v>
      </c>
    </row>
    <row r="51" spans="1:22" x14ac:dyDescent="0.15">
      <c r="A51" s="2" t="s">
        <v>3</v>
      </c>
      <c r="B51" s="2" t="s">
        <v>13</v>
      </c>
      <c r="C51" s="1">
        <v>67.226448184689502</v>
      </c>
      <c r="D51" s="1">
        <v>14.14493992737494</v>
      </c>
      <c r="E51" s="1">
        <v>7.1695738732059828</v>
      </c>
      <c r="F51" s="1">
        <v>8.3736428007691064</v>
      </c>
      <c r="G51" s="1">
        <v>52.950709314082864</v>
      </c>
      <c r="H51" s="1">
        <v>2.9132601016870745</v>
      </c>
      <c r="I51" s="1">
        <v>36.611493217570143</v>
      </c>
      <c r="J51" s="1">
        <v>0.78985274951623174</v>
      </c>
      <c r="K51" s="1">
        <v>1.2539146792103357</v>
      </c>
      <c r="L51" s="1">
        <v>39.798541801649918</v>
      </c>
      <c r="M51" s="1">
        <v>25.898898597285871</v>
      </c>
      <c r="N51" s="1">
        <v>65.331447740480002</v>
      </c>
      <c r="O51" s="1">
        <v>10.112582113766253</v>
      </c>
      <c r="P51" s="1">
        <v>1.9826206305772094</v>
      </c>
      <c r="Q51" s="1">
        <v>0.61707763862930176</v>
      </c>
      <c r="R51" s="1">
        <v>0.45885032578794527</v>
      </c>
      <c r="S51" s="1">
        <v>0.13535780387928742</v>
      </c>
      <c r="T51" s="1">
        <v>4.7735282069220125E-3</v>
      </c>
      <c r="U51" s="1">
        <v>0.21836836104483603</v>
      </c>
      <c r="V51" s="1">
        <v>335.99235338941372</v>
      </c>
    </row>
    <row r="52" spans="1:22" x14ac:dyDescent="0.15">
      <c r="A52" s="2" t="s">
        <v>3</v>
      </c>
      <c r="B52" s="2" t="s">
        <v>14</v>
      </c>
      <c r="C52" s="1">
        <v>4.53352043620011</v>
      </c>
      <c r="D52" s="1">
        <v>2.6937767801405337</v>
      </c>
      <c r="E52" s="1">
        <v>2.4757385581443825</v>
      </c>
      <c r="F52" s="1">
        <v>2.5744523899041458</v>
      </c>
      <c r="G52" s="1">
        <v>3.7709702618511018</v>
      </c>
      <c r="H52" s="1">
        <v>1.2742232563448539</v>
      </c>
      <c r="I52" s="1">
        <v>3.130543612743427</v>
      </c>
      <c r="J52" s="1">
        <v>0.49958438969187785</v>
      </c>
      <c r="K52" s="1">
        <v>0.73845272736904455</v>
      </c>
      <c r="L52" s="1">
        <v>3.3785336764118634</v>
      </c>
      <c r="M52" s="1">
        <v>3.0030080299963919</v>
      </c>
      <c r="N52" s="1">
        <v>3.9627640630595842</v>
      </c>
      <c r="O52" s="1">
        <v>2.1734607533656551</v>
      </c>
      <c r="P52" s="1">
        <v>0.42611749189937426</v>
      </c>
      <c r="Q52" s="1">
        <v>0.13262626843648626</v>
      </c>
      <c r="R52" s="1">
        <v>9.8619043064277712E-2</v>
      </c>
      <c r="S52" s="1">
        <v>2.9091963790620571E-2</v>
      </c>
      <c r="T52" s="1">
        <v>1.0259571754066567E-3</v>
      </c>
      <c r="U52" s="1">
        <v>4.6933123165007362E-2</v>
      </c>
      <c r="V52" s="1">
        <v>34.94344278275414</v>
      </c>
    </row>
    <row r="53" spans="1:22" x14ac:dyDescent="0.15">
      <c r="A53" s="2" t="s">
        <v>4</v>
      </c>
      <c r="B53" s="2" t="s">
        <v>8</v>
      </c>
      <c r="C53" s="1">
        <v>50.399918556578797</v>
      </c>
      <c r="D53" s="1">
        <v>26.76833019808646</v>
      </c>
      <c r="E53" s="1">
        <v>26.227287600930783</v>
      </c>
      <c r="F53" s="1">
        <v>26.658925898344116</v>
      </c>
      <c r="G53" s="1">
        <v>33.78571223473071</v>
      </c>
      <c r="H53" s="1">
        <v>9.0310675139442438</v>
      </c>
      <c r="I53" s="1">
        <v>33.381525807494278</v>
      </c>
      <c r="J53" s="1">
        <v>4.5399434336812678</v>
      </c>
      <c r="K53" s="1">
        <v>6.8655513498409979</v>
      </c>
      <c r="L53" s="1">
        <v>39.650927304526718</v>
      </c>
      <c r="M53" s="1">
        <v>31.52133909535053</v>
      </c>
      <c r="N53" s="1">
        <v>39.023039778115468</v>
      </c>
      <c r="O53" s="1">
        <v>25.021662960627193</v>
      </c>
      <c r="P53" s="1">
        <v>3.7587995734548012</v>
      </c>
      <c r="Q53" s="1">
        <v>0.85579405522484853</v>
      </c>
      <c r="R53" s="1">
        <v>0.93356871616411463</v>
      </c>
      <c r="S53" s="1">
        <v>0.36192055502311227</v>
      </c>
      <c r="T53" s="1">
        <v>1.6738379511124217E-2</v>
      </c>
      <c r="U53" s="1">
        <v>0.48571438399610462</v>
      </c>
      <c r="V53" s="1">
        <v>359.28776739562562</v>
      </c>
    </row>
    <row r="54" spans="1:22" x14ac:dyDescent="0.15">
      <c r="A54" s="2" t="s">
        <v>4</v>
      </c>
      <c r="B54" s="2" t="s">
        <v>9</v>
      </c>
      <c r="C54" s="1">
        <v>650.97599419983044</v>
      </c>
      <c r="D54" s="1">
        <v>52.47827398213753</v>
      </c>
      <c r="E54" s="1">
        <v>27.779863132536892</v>
      </c>
      <c r="F54" s="1">
        <v>31.584513221077568</v>
      </c>
      <c r="G54" s="1">
        <v>374.8916205786366</v>
      </c>
      <c r="H54" s="1">
        <v>7.6523557282606003</v>
      </c>
      <c r="I54" s="1">
        <v>210.56381069091142</v>
      </c>
      <c r="J54" s="1">
        <v>2.5090726751140351</v>
      </c>
      <c r="K54" s="1">
        <v>4.2199587883727023</v>
      </c>
      <c r="L54" s="1">
        <v>252.98098904557705</v>
      </c>
      <c r="M54" s="1">
        <v>117.17534663542057</v>
      </c>
      <c r="N54" s="1">
        <v>747.42843218278585</v>
      </c>
      <c r="O54" s="1">
        <v>42.866751270951632</v>
      </c>
      <c r="P54" s="1">
        <v>6.4395210990309844</v>
      </c>
      <c r="Q54" s="1">
        <v>1.4661340054322509</v>
      </c>
      <c r="R54" s="1">
        <v>1.5993764337288876</v>
      </c>
      <c r="S54" s="1">
        <v>0.62003706304247574</v>
      </c>
      <c r="T54" s="1">
        <v>2.8675949807380283E-2</v>
      </c>
      <c r="U54" s="1">
        <v>0.8321188591658315</v>
      </c>
      <c r="V54" s="1">
        <v>2534.0928455418207</v>
      </c>
    </row>
    <row r="55" spans="1:22" x14ac:dyDescent="0.15">
      <c r="A55" s="2" t="s">
        <v>4</v>
      </c>
      <c r="B55" s="2" t="s">
        <v>10</v>
      </c>
      <c r="C55" s="1">
        <v>1440.7787799617365</v>
      </c>
      <c r="D55" s="1">
        <v>40.78967614623604</v>
      </c>
      <c r="E55" s="1">
        <v>20.70570889152803</v>
      </c>
      <c r="F55" s="1">
        <v>23.703652944701211</v>
      </c>
      <c r="G55" s="1">
        <v>907.81199015269181</v>
      </c>
      <c r="H55" s="1">
        <v>5.6163706856416642</v>
      </c>
      <c r="I55" s="1">
        <v>263.5918635923922</v>
      </c>
      <c r="J55" s="1">
        <v>1.7213909701186951</v>
      </c>
      <c r="K55" s="1">
        <v>2.9674686677416893</v>
      </c>
      <c r="L55" s="1">
        <v>330.53525555824103</v>
      </c>
      <c r="M55" s="1">
        <v>99.22808010196249</v>
      </c>
      <c r="N55" s="1">
        <v>2000.6062751995478</v>
      </c>
      <c r="O55" s="1">
        <v>32.966969648514912</v>
      </c>
      <c r="P55" s="1">
        <v>4.9523579662629142</v>
      </c>
      <c r="Q55" s="1">
        <v>1.12754043222367</v>
      </c>
      <c r="R55" s="1">
        <v>1.2300114379504465</v>
      </c>
      <c r="S55" s="1">
        <v>0.47684376595204248</v>
      </c>
      <c r="T55" s="1">
        <v>2.20534363779715E-2</v>
      </c>
      <c r="U55" s="1">
        <v>0.63994673064302188</v>
      </c>
      <c r="V55" s="1">
        <v>5179.472236290464</v>
      </c>
    </row>
    <row r="56" spans="1:22" x14ac:dyDescent="0.15">
      <c r="A56" s="2" t="s">
        <v>4</v>
      </c>
      <c r="B56" s="2" t="s">
        <v>11</v>
      </c>
      <c r="C56" s="1">
        <v>381.63394169451749</v>
      </c>
      <c r="D56" s="1">
        <v>28.286951311315455</v>
      </c>
      <c r="E56" s="1">
        <v>14.888327908905707</v>
      </c>
      <c r="F56" s="1">
        <v>16.945035714342612</v>
      </c>
      <c r="G56" s="1">
        <v>222.08002241784197</v>
      </c>
      <c r="H56" s="1">
        <v>4.090514164408404</v>
      </c>
      <c r="I56" s="1">
        <v>118.20148176765541</v>
      </c>
      <c r="J56" s="1">
        <v>1.3221222986758094</v>
      </c>
      <c r="K56" s="1">
        <v>2.2361036588864911</v>
      </c>
      <c r="L56" s="1">
        <v>142.31943639545418</v>
      </c>
      <c r="M56" s="1">
        <v>63.775363930526353</v>
      </c>
      <c r="N56" s="1">
        <v>448.28030835353093</v>
      </c>
      <c r="O56" s="1">
        <v>23.075166592878187</v>
      </c>
      <c r="P56" s="1">
        <v>3.4663933749150364</v>
      </c>
      <c r="Q56" s="1">
        <v>0.7892197461533631</v>
      </c>
      <c r="R56" s="1">
        <v>0.86094412479571814</v>
      </c>
      <c r="S56" s="1">
        <v>0.33376587135335772</v>
      </c>
      <c r="T56" s="1">
        <v>1.5436260091562499E-2</v>
      </c>
      <c r="U56" s="1">
        <v>0.44792947511010578</v>
      </c>
      <c r="V56" s="1">
        <v>1473.0484650613582</v>
      </c>
    </row>
    <row r="57" spans="1:22" x14ac:dyDescent="0.15">
      <c r="A57" s="2" t="s">
        <v>4</v>
      </c>
      <c r="B57" s="2" t="s">
        <v>12</v>
      </c>
      <c r="C57" s="1">
        <v>137.68440552269141</v>
      </c>
      <c r="D57" s="1">
        <v>18.984842551897373</v>
      </c>
      <c r="E57" s="1">
        <v>10.551429439605393</v>
      </c>
      <c r="F57" s="1">
        <v>11.915971216020523</v>
      </c>
      <c r="G57" s="1">
        <v>72.963626781926465</v>
      </c>
      <c r="H57" s="1">
        <v>2.9377892293064534</v>
      </c>
      <c r="I57" s="1">
        <v>51.134222815810361</v>
      </c>
      <c r="J57" s="1">
        <v>0.96461382636714976</v>
      </c>
      <c r="K57" s="1">
        <v>1.6279959796825396</v>
      </c>
      <c r="L57" s="1">
        <v>60.0805164629014</v>
      </c>
      <c r="M57" s="1">
        <v>38.166135674395051</v>
      </c>
      <c r="N57" s="1">
        <v>201.35321373274195</v>
      </c>
      <c r="O57" s="1">
        <v>15.717027939548439</v>
      </c>
      <c r="P57" s="1">
        <v>2.3610404413671735</v>
      </c>
      <c r="Q57" s="1">
        <v>0.53755576113282921</v>
      </c>
      <c r="R57" s="1">
        <v>0.58640889256803597</v>
      </c>
      <c r="S57" s="1">
        <v>0.22733562920728137</v>
      </c>
      <c r="T57" s="1">
        <v>1.05139925918685E-2</v>
      </c>
      <c r="U57" s="1">
        <v>0.30509509175060801</v>
      </c>
      <c r="V57" s="1">
        <v>628.10974098151235</v>
      </c>
    </row>
    <row r="58" spans="1:22" x14ac:dyDescent="0.15">
      <c r="A58" s="2" t="s">
        <v>4</v>
      </c>
      <c r="B58" s="2" t="s">
        <v>13</v>
      </c>
      <c r="C58" s="1">
        <v>89.776576562436233</v>
      </c>
      <c r="D58" s="1">
        <v>15.435400500383762</v>
      </c>
      <c r="E58" s="1">
        <v>9.1339932727395983</v>
      </c>
      <c r="F58" s="1">
        <v>10.217576205122251</v>
      </c>
      <c r="G58" s="1">
        <v>57.748356871770255</v>
      </c>
      <c r="H58" s="1">
        <v>2.5861715437409782</v>
      </c>
      <c r="I58" s="1">
        <v>39.956004865787612</v>
      </c>
      <c r="J58" s="1">
        <v>0.87116261055238498</v>
      </c>
      <c r="K58" s="1">
        <v>1.4613378616993293</v>
      </c>
      <c r="L58" s="1">
        <v>47.855068521311225</v>
      </c>
      <c r="M58" s="1">
        <v>28.279069570742276</v>
      </c>
      <c r="N58" s="1">
        <v>73.479539327996932</v>
      </c>
      <c r="O58" s="1">
        <v>12.985842221574314</v>
      </c>
      <c r="P58" s="1">
        <v>1.950756762885786</v>
      </c>
      <c r="Q58" s="1">
        <v>0.44414340510178524</v>
      </c>
      <c r="R58" s="1">
        <v>0.48450720995076413</v>
      </c>
      <c r="S58" s="1">
        <v>0.18783097071666724</v>
      </c>
      <c r="T58" s="1">
        <v>8.6869508333183212E-3</v>
      </c>
      <c r="U58" s="1">
        <v>0.2520779844686315</v>
      </c>
      <c r="V58" s="1">
        <v>393.11410321981407</v>
      </c>
    </row>
    <row r="59" spans="1:22" x14ac:dyDescent="0.15">
      <c r="A59" s="2" t="s">
        <v>4</v>
      </c>
      <c r="B59" s="2" t="s">
        <v>14</v>
      </c>
      <c r="C59" s="1">
        <v>6.0542235314847659</v>
      </c>
      <c r="D59" s="1">
        <v>2.9395334072528509</v>
      </c>
      <c r="E59" s="1">
        <v>3.1540757840104248</v>
      </c>
      <c r="F59" s="1">
        <v>3.1413644104676486</v>
      </c>
      <c r="G59" s="1">
        <v>4.112642479300888</v>
      </c>
      <c r="H59" s="1">
        <v>1.1311588429827046</v>
      </c>
      <c r="I59" s="1">
        <v>3.4165231961450813</v>
      </c>
      <c r="J59" s="1">
        <v>0.55101313679259711</v>
      </c>
      <c r="K59" s="1">
        <v>0.8606079404534196</v>
      </c>
      <c r="L59" s="1">
        <v>4.0624594084887935</v>
      </c>
      <c r="M59" s="1">
        <v>3.2789916792316909</v>
      </c>
      <c r="N59" s="1">
        <v>4.4569971719567514</v>
      </c>
      <c r="O59" s="1">
        <v>2.7910001719114672</v>
      </c>
      <c r="P59" s="1">
        <v>0.41926910589275329</v>
      </c>
      <c r="Q59" s="1">
        <v>9.5458138136667411E-2</v>
      </c>
      <c r="R59" s="1">
        <v>0.10413338449969724</v>
      </c>
      <c r="S59" s="1">
        <v>4.0369831973038964E-2</v>
      </c>
      <c r="T59" s="1">
        <v>1.8670549590073281E-3</v>
      </c>
      <c r="U59" s="1">
        <v>5.4178210779463415E-2</v>
      </c>
      <c r="V59" s="1">
        <v>40.665866886719719</v>
      </c>
    </row>
    <row r="60" spans="1:22" x14ac:dyDescent="0.15">
      <c r="A60" s="2" t="s">
        <v>5</v>
      </c>
      <c r="B60" s="2" t="s">
        <v>8</v>
      </c>
      <c r="C60" s="1">
        <v>62.509180937850786</v>
      </c>
      <c r="D60" s="1">
        <v>27.11199989017144</v>
      </c>
      <c r="E60" s="1">
        <v>30.630982008929521</v>
      </c>
      <c r="F60" s="1">
        <v>30.753753627312083</v>
      </c>
      <c r="G60" s="1">
        <v>36.20826526080117</v>
      </c>
      <c r="H60" s="1">
        <v>7.9434818036698625</v>
      </c>
      <c r="I60" s="1">
        <v>36.162700603002357</v>
      </c>
      <c r="J60" s="1">
        <v>4.7585990232919464</v>
      </c>
      <c r="K60" s="1">
        <v>7.7384559422641432</v>
      </c>
      <c r="L60" s="1">
        <v>46.056726124818567</v>
      </c>
      <c r="M60" s="1">
        <v>34.175397344345249</v>
      </c>
      <c r="N60" s="1">
        <v>42.661049743269011</v>
      </c>
      <c r="O60" s="1">
        <v>29.409672544853962</v>
      </c>
      <c r="P60" s="1">
        <v>3.6925717880230309</v>
      </c>
      <c r="Q60" s="1">
        <v>0.68405864304503683</v>
      </c>
      <c r="R60" s="1">
        <v>0.86168127447135567</v>
      </c>
      <c r="S60" s="1">
        <v>0.41239830039470865</v>
      </c>
      <c r="T60" s="1">
        <v>1.702249055062402E-2</v>
      </c>
      <c r="U60" s="1">
        <v>0.34797515105985022</v>
      </c>
      <c r="V60" s="1">
        <v>402.13597250212473</v>
      </c>
    </row>
    <row r="61" spans="1:22" x14ac:dyDescent="0.15">
      <c r="A61" s="2" t="s">
        <v>5</v>
      </c>
      <c r="B61" s="2" t="s">
        <v>9</v>
      </c>
      <c r="C61" s="1">
        <v>807.3817849914542</v>
      </c>
      <c r="D61" s="1">
        <v>53.152025095006046</v>
      </c>
      <c r="E61" s="1">
        <v>32.444242834820002</v>
      </c>
      <c r="F61" s="1">
        <v>36.435914250391249</v>
      </c>
      <c r="G61" s="1">
        <v>401.7726531160427</v>
      </c>
      <c r="H61" s="1">
        <v>6.7308043471927244</v>
      </c>
      <c r="I61" s="1">
        <v>228.10689025284762</v>
      </c>
      <c r="J61" s="1">
        <v>2.629916199525141</v>
      </c>
      <c r="K61" s="1">
        <v>4.7564956546059234</v>
      </c>
      <c r="L61" s="1">
        <v>293.85128972576859</v>
      </c>
      <c r="M61" s="1">
        <v>127.04136769422847</v>
      </c>
      <c r="N61" s="1">
        <v>817.10911569645191</v>
      </c>
      <c r="O61" s="1">
        <v>50.384225857576226</v>
      </c>
      <c r="P61" s="1">
        <v>6.3260606142948967</v>
      </c>
      <c r="Q61" s="1">
        <v>1.1719193796160057</v>
      </c>
      <c r="R61" s="1">
        <v>1.4762199074510229</v>
      </c>
      <c r="S61" s="1">
        <v>0.70651480672081379</v>
      </c>
      <c r="T61" s="1">
        <v>2.9162684733124104E-2</v>
      </c>
      <c r="U61" s="1">
        <v>0.59614599702755078</v>
      </c>
      <c r="V61" s="1">
        <v>2872.1027491057539</v>
      </c>
    </row>
    <row r="62" spans="1:22" x14ac:dyDescent="0.15">
      <c r="A62" s="2" t="s">
        <v>5</v>
      </c>
      <c r="B62" s="2" t="s">
        <v>10</v>
      </c>
      <c r="C62" s="1">
        <v>1786.9453766466086</v>
      </c>
      <c r="D62" s="1">
        <v>41.313361237449733</v>
      </c>
      <c r="E62" s="1">
        <v>24.182302271929128</v>
      </c>
      <c r="F62" s="1">
        <v>27.344548895495109</v>
      </c>
      <c r="G62" s="1">
        <v>972.90526593057268</v>
      </c>
      <c r="H62" s="1">
        <v>4.9400071780190693</v>
      </c>
      <c r="I62" s="1">
        <v>285.55296421888255</v>
      </c>
      <c r="J62" s="1">
        <v>1.8042976765612024</v>
      </c>
      <c r="K62" s="1">
        <v>3.3447605844358241</v>
      </c>
      <c r="L62" s="1">
        <v>383.93482258118235</v>
      </c>
      <c r="M62" s="1">
        <v>107.5829632409649</v>
      </c>
      <c r="N62" s="1">
        <v>2187.1172596566421</v>
      </c>
      <c r="O62" s="1">
        <v>38.748335140018213</v>
      </c>
      <c r="P62" s="1">
        <v>4.8651004005530405</v>
      </c>
      <c r="Q62" s="1">
        <v>0.90127265238210641</v>
      </c>
      <c r="R62" s="1">
        <v>1.1352970650327219</v>
      </c>
      <c r="S62" s="1">
        <v>0.5433500692434462</v>
      </c>
      <c r="T62" s="1">
        <v>2.2427763219451238E-2</v>
      </c>
      <c r="U62" s="1">
        <v>0.45847017836628184</v>
      </c>
      <c r="V62" s="1">
        <v>5873.6421833875584</v>
      </c>
    </row>
    <row r="63" spans="1:22" x14ac:dyDescent="0.15">
      <c r="A63" s="2" t="s">
        <v>5</v>
      </c>
      <c r="B63" s="2" t="s">
        <v>11</v>
      </c>
      <c r="C63" s="1">
        <v>473.32665997520485</v>
      </c>
      <c r="D63" s="1">
        <v>28.650118074996424</v>
      </c>
      <c r="E63" s="1">
        <v>17.38815356203855</v>
      </c>
      <c r="F63" s="1">
        <v>19.547803821956155</v>
      </c>
      <c r="G63" s="1">
        <v>238.00393210488093</v>
      </c>
      <c r="H63" s="1">
        <v>3.5979052069383735</v>
      </c>
      <c r="I63" s="1">
        <v>128.04941333853969</v>
      </c>
      <c r="J63" s="1">
        <v>1.3857991781297838</v>
      </c>
      <c r="K63" s="1">
        <v>2.5204078689222116</v>
      </c>
      <c r="L63" s="1">
        <v>165.31182874897479</v>
      </c>
      <c r="M63" s="1">
        <v>69.14517167284464</v>
      </c>
      <c r="N63" s="1">
        <v>490.07224045941587</v>
      </c>
      <c r="O63" s="1">
        <v>27.121822177940899</v>
      </c>
      <c r="P63" s="1">
        <v>3.4053176106531557</v>
      </c>
      <c r="Q63" s="1">
        <v>0.63084405099796315</v>
      </c>
      <c r="R63" s="1">
        <v>0.79464898283093999</v>
      </c>
      <c r="S63" s="1">
        <v>0.38031682966195085</v>
      </c>
      <c r="T63" s="1">
        <v>1.5698269439461947E-2</v>
      </c>
      <c r="U63" s="1">
        <v>0.32090531370149522</v>
      </c>
      <c r="V63" s="1">
        <v>1669.6689872480683</v>
      </c>
    </row>
    <row r="64" spans="1:22" x14ac:dyDescent="0.15">
      <c r="A64" s="2" t="s">
        <v>5</v>
      </c>
      <c r="B64" s="2" t="s">
        <v>12</v>
      </c>
      <c r="C64" s="1">
        <v>170.76494692102852</v>
      </c>
      <c r="D64" s="1">
        <v>19.228582633770646</v>
      </c>
      <c r="E64" s="1">
        <v>12.323067876892157</v>
      </c>
      <c r="F64" s="1">
        <v>13.746271864253911</v>
      </c>
      <c r="G64" s="1">
        <v>78.1953724863112</v>
      </c>
      <c r="H64" s="1">
        <v>2.5839996489873647</v>
      </c>
      <c r="I64" s="1">
        <v>55.394459825446944</v>
      </c>
      <c r="J64" s="1">
        <v>1.0110721596111605</v>
      </c>
      <c r="K64" s="1">
        <v>1.8349837501759059</v>
      </c>
      <c r="L64" s="1">
        <v>69.786814086781717</v>
      </c>
      <c r="M64" s="1">
        <v>41.379677678827875</v>
      </c>
      <c r="N64" s="1">
        <v>220.12481641260837</v>
      </c>
      <c r="O64" s="1">
        <v>18.473298349825349</v>
      </c>
      <c r="P64" s="1">
        <v>2.3194403302969051</v>
      </c>
      <c r="Q64" s="1">
        <v>0.42968242449984262</v>
      </c>
      <c r="R64" s="1">
        <v>0.54125374293340589</v>
      </c>
      <c r="S64" s="1">
        <v>0.25904256003988907</v>
      </c>
      <c r="T64" s="1">
        <v>1.0692453198678363E-2</v>
      </c>
      <c r="U64" s="1">
        <v>0.21857600708894817</v>
      </c>
      <c r="V64" s="1">
        <v>708.62605121257877</v>
      </c>
    </row>
    <row r="65" spans="1:22" x14ac:dyDescent="0.15">
      <c r="A65" s="2" t="s">
        <v>5</v>
      </c>
      <c r="B65" s="2" t="s">
        <v>13</v>
      </c>
      <c r="C65" s="1">
        <v>111.34661382482757</v>
      </c>
      <c r="D65" s="1">
        <v>15.633570475795771</v>
      </c>
      <c r="E65" s="1">
        <v>10.66763699945246</v>
      </c>
      <c r="F65" s="1">
        <v>11.787002315053284</v>
      </c>
      <c r="G65" s="1">
        <v>61.889114826444732</v>
      </c>
      <c r="H65" s="1">
        <v>2.2747262787213054</v>
      </c>
      <c r="I65" s="1">
        <v>43.284931000044153</v>
      </c>
      <c r="J65" s="1">
        <v>0.91312008800550226</v>
      </c>
      <c r="K65" s="1">
        <v>1.6471362725711243</v>
      </c>
      <c r="L65" s="1">
        <v>55.586285981231875</v>
      </c>
      <c r="M65" s="1">
        <v>30.66013268614763</v>
      </c>
      <c r="N65" s="1">
        <v>80.329833355067066</v>
      </c>
      <c r="O65" s="1">
        <v>15.263148898480191</v>
      </c>
      <c r="P65" s="1">
        <v>1.9163856032117335</v>
      </c>
      <c r="Q65" s="1">
        <v>0.35501547732941963</v>
      </c>
      <c r="R65" s="1">
        <v>0.44719877919253598</v>
      </c>
      <c r="S65" s="1">
        <v>0.21402811199848867</v>
      </c>
      <c r="T65" s="1">
        <v>8.8343999116294852E-3</v>
      </c>
      <c r="U65" s="1">
        <v>0.18059352906674081</v>
      </c>
      <c r="V65" s="1">
        <v>444.4053089025532</v>
      </c>
    </row>
    <row r="66" spans="1:22" x14ac:dyDescent="0.15">
      <c r="A66" s="2" t="s">
        <v>5</v>
      </c>
      <c r="B66" s="2" t="s">
        <v>14</v>
      </c>
      <c r="C66" s="1">
        <v>7.5088326530316607</v>
      </c>
      <c r="D66" s="1">
        <v>2.9772730993990693</v>
      </c>
      <c r="E66" s="1">
        <v>3.6836610809649613</v>
      </c>
      <c r="F66" s="1">
        <v>3.6238799530602721</v>
      </c>
      <c r="G66" s="1">
        <v>4.4075332430106</v>
      </c>
      <c r="H66" s="1">
        <v>0.99493660881393353</v>
      </c>
      <c r="I66" s="1">
        <v>3.7011701070197836</v>
      </c>
      <c r="J66" s="1">
        <v>0.57755137544437718</v>
      </c>
      <c r="K66" s="1">
        <v>0.97002793969572565</v>
      </c>
      <c r="L66" s="1">
        <v>4.7187693476364245</v>
      </c>
      <c r="M66" s="1">
        <v>3.5550787733847926</v>
      </c>
      <c r="N66" s="1">
        <v>4.8725106793215245</v>
      </c>
      <c r="O66" s="1">
        <v>3.2804534717659664</v>
      </c>
      <c r="P66" s="1">
        <v>0.41188183667538614</v>
      </c>
      <c r="Q66" s="1">
        <v>7.6302194485585631E-2</v>
      </c>
      <c r="R66" s="1">
        <v>9.611481824219674E-2</v>
      </c>
      <c r="S66" s="1">
        <v>4.6000288908260731E-2</v>
      </c>
      <c r="T66" s="1">
        <v>1.8987456567152096E-3</v>
      </c>
      <c r="U66" s="1">
        <v>3.8814314958165591E-2</v>
      </c>
      <c r="V66" s="1">
        <v>45.542690531475401</v>
      </c>
    </row>
    <row r="67" spans="1:22" x14ac:dyDescent="0.15">
      <c r="A67" s="2" t="s">
        <v>6</v>
      </c>
      <c r="B67" s="2" t="s">
        <v>8</v>
      </c>
      <c r="C67" s="1">
        <v>74.067193131605563</v>
      </c>
      <c r="D67" s="1">
        <v>25.541553980272646</v>
      </c>
      <c r="E67" s="1">
        <v>34.082658650350744</v>
      </c>
      <c r="F67" s="1">
        <v>34.343427052414199</v>
      </c>
      <c r="G67" s="1">
        <v>37.963515842173031</v>
      </c>
      <c r="H67" s="1">
        <v>6.7841165438421491</v>
      </c>
      <c r="I67" s="1">
        <v>38.700708610772523</v>
      </c>
      <c r="J67" s="1">
        <v>4.7817267448656944</v>
      </c>
      <c r="K67" s="1">
        <v>8.5126281725980508</v>
      </c>
      <c r="L67" s="1">
        <v>52.142155640270055</v>
      </c>
      <c r="M67" s="1">
        <v>36.56385241191149</v>
      </c>
      <c r="N67" s="1">
        <v>45.359241416997399</v>
      </c>
      <c r="O67" s="1">
        <v>32.753224909130267</v>
      </c>
      <c r="P67" s="1">
        <v>3.5338428036518095</v>
      </c>
      <c r="Q67" s="1">
        <v>0.54321252960604416</v>
      </c>
      <c r="R67" s="1">
        <v>0.85944899729432056</v>
      </c>
      <c r="S67" s="1">
        <v>0.37205418222363978</v>
      </c>
      <c r="T67" s="1">
        <v>1.8916054097349366E-2</v>
      </c>
      <c r="U67" s="1">
        <v>0.26867654151967463</v>
      </c>
      <c r="V67" s="1">
        <v>437.1921542155967</v>
      </c>
    </row>
    <row r="68" spans="1:22" x14ac:dyDescent="0.15">
      <c r="A68" s="2" t="s">
        <v>6</v>
      </c>
      <c r="B68" s="2" t="s">
        <v>9</v>
      </c>
      <c r="C68" s="1">
        <v>956.66751191890705</v>
      </c>
      <c r="D68" s="1">
        <v>50.073226749202327</v>
      </c>
      <c r="E68" s="1">
        <v>36.10024821880998</v>
      </c>
      <c r="F68" s="1">
        <v>40.688827071666282</v>
      </c>
      <c r="G68" s="1">
        <v>421.24919190854609</v>
      </c>
      <c r="H68" s="1">
        <v>5.7484315132513881</v>
      </c>
      <c r="I68" s="1">
        <v>244.11612364625222</v>
      </c>
      <c r="J68" s="1">
        <v>2.6426981064114301</v>
      </c>
      <c r="K68" s="1">
        <v>5.232345989217043</v>
      </c>
      <c r="L68" s="1">
        <v>332.67756901458381</v>
      </c>
      <c r="M68" s="1">
        <v>135.92005300701337</v>
      </c>
      <c r="N68" s="1">
        <v>868.78897415674692</v>
      </c>
      <c r="O68" s="1">
        <v>56.11235143365672</v>
      </c>
      <c r="P68" s="1">
        <v>6.0541284125609351</v>
      </c>
      <c r="Q68" s="1">
        <v>0.93062385391663582</v>
      </c>
      <c r="R68" s="1">
        <v>1.4723956024494902</v>
      </c>
      <c r="S68" s="1">
        <v>0.6373978466735164</v>
      </c>
      <c r="T68" s="1">
        <v>3.2406710427899027E-2</v>
      </c>
      <c r="U68" s="1">
        <v>0.46029276583204065</v>
      </c>
      <c r="V68" s="1">
        <v>3165.6047979261252</v>
      </c>
    </row>
    <row r="69" spans="1:22" x14ac:dyDescent="0.15">
      <c r="A69" s="2" t="s">
        <v>6</v>
      </c>
      <c r="B69" s="2" t="s">
        <v>10</v>
      </c>
      <c r="C69" s="1">
        <v>2117.3534246002341</v>
      </c>
      <c r="D69" s="1">
        <v>38.920310210511488</v>
      </c>
      <c r="E69" s="1">
        <v>26.907304293198713</v>
      </c>
      <c r="F69" s="1">
        <v>30.536289379635271</v>
      </c>
      <c r="G69" s="1">
        <v>1020.0683244572433</v>
      </c>
      <c r="H69" s="1">
        <v>4.2190043675325057</v>
      </c>
      <c r="I69" s="1">
        <v>305.59393731395778</v>
      </c>
      <c r="J69" s="1">
        <v>1.8130669160149604</v>
      </c>
      <c r="K69" s="1">
        <v>3.679377823443843</v>
      </c>
      <c r="L69" s="1">
        <v>434.66374966586591</v>
      </c>
      <c r="M69" s="1">
        <v>115.10173679457193</v>
      </c>
      <c r="N69" s="1">
        <v>2325.4462884776995</v>
      </c>
      <c r="O69" s="1">
        <v>43.153589478419484</v>
      </c>
      <c r="P69" s="1">
        <v>4.6559690715566564</v>
      </c>
      <c r="Q69" s="1">
        <v>0.7157026701481205</v>
      </c>
      <c r="R69" s="1">
        <v>1.1323559569890518</v>
      </c>
      <c r="S69" s="1">
        <v>0.49019519595508554</v>
      </c>
      <c r="T69" s="1">
        <v>2.492260348625247E-2</v>
      </c>
      <c r="U69" s="1">
        <v>0.35399131673104589</v>
      </c>
      <c r="V69" s="1">
        <v>6474.8295405931949</v>
      </c>
    </row>
    <row r="70" spans="1:22" x14ac:dyDescent="0.15">
      <c r="A70" s="2" t="s">
        <v>6</v>
      </c>
      <c r="B70" s="2" t="s">
        <v>11</v>
      </c>
      <c r="C70" s="1">
        <v>560.84524885356268</v>
      </c>
      <c r="D70" s="1">
        <v>26.990577615743671</v>
      </c>
      <c r="E70" s="1">
        <v>19.347551516372409</v>
      </c>
      <c r="F70" s="1">
        <v>21.829484060054572</v>
      </c>
      <c r="G70" s="1">
        <v>249.54153373221271</v>
      </c>
      <c r="H70" s="1">
        <v>3.0727845598248531</v>
      </c>
      <c r="I70" s="1">
        <v>137.03630953335826</v>
      </c>
      <c r="J70" s="1">
        <v>1.3925344330634388</v>
      </c>
      <c r="K70" s="1">
        <v>2.7725550408894062</v>
      </c>
      <c r="L70" s="1">
        <v>187.15431662351293</v>
      </c>
      <c r="M70" s="1">
        <v>73.977599340494564</v>
      </c>
      <c r="N70" s="1">
        <v>521.06793434624171</v>
      </c>
      <c r="O70" s="1">
        <v>30.205271425062946</v>
      </c>
      <c r="P70" s="1">
        <v>3.2589365416232692</v>
      </c>
      <c r="Q70" s="1">
        <v>0.50095470061470526</v>
      </c>
      <c r="R70" s="1">
        <v>0.79259035994950866</v>
      </c>
      <c r="S70" s="1">
        <v>0.34311117895087223</v>
      </c>
      <c r="T70" s="1">
        <v>1.7444528053548711E-2</v>
      </c>
      <c r="U70" s="1">
        <v>0.24777553678186232</v>
      </c>
      <c r="V70" s="1">
        <v>1840.3945139263681</v>
      </c>
    </row>
    <row r="71" spans="1:22" x14ac:dyDescent="0.15">
      <c r="A71" s="2" t="s">
        <v>6</v>
      </c>
      <c r="B71" s="2" t="s">
        <v>12</v>
      </c>
      <c r="C71" s="1">
        <v>202.33956218820785</v>
      </c>
      <c r="D71" s="1">
        <v>18.114778817280396</v>
      </c>
      <c r="E71" s="1">
        <v>13.711702610473898</v>
      </c>
      <c r="F71" s="1">
        <v>15.350779314086594</v>
      </c>
      <c r="G71" s="1">
        <v>81.986011778986054</v>
      </c>
      <c r="H71" s="1">
        <v>2.206860316577878</v>
      </c>
      <c r="I71" s="1">
        <v>59.282211024300025</v>
      </c>
      <c r="J71" s="1">
        <v>1.0159861679745457</v>
      </c>
      <c r="K71" s="1">
        <v>2.0185595788811495</v>
      </c>
      <c r="L71" s="1">
        <v>79.007676574534145</v>
      </c>
      <c r="M71" s="1">
        <v>44.271626522916662</v>
      </c>
      <c r="N71" s="1">
        <v>234.0470932998339</v>
      </c>
      <c r="O71" s="1">
        <v>20.573506717645067</v>
      </c>
      <c r="P71" s="1">
        <v>2.2197368095334569</v>
      </c>
      <c r="Q71" s="1">
        <v>0.3412117939199118</v>
      </c>
      <c r="R71" s="1">
        <v>0.53985156742706641</v>
      </c>
      <c r="S71" s="1">
        <v>0.23370093364719313</v>
      </c>
      <c r="T71" s="1">
        <v>1.1881870196259952E-2</v>
      </c>
      <c r="U71" s="1">
        <v>0.16876563014621074</v>
      </c>
      <c r="V71" s="1">
        <v>777.44150351656822</v>
      </c>
    </row>
    <row r="72" spans="1:22" x14ac:dyDescent="0.15">
      <c r="A72" s="2" t="s">
        <v>6</v>
      </c>
      <c r="B72" s="2" t="s">
        <v>13</v>
      </c>
      <c r="C72" s="1">
        <v>131.93471786030034</v>
      </c>
      <c r="D72" s="1">
        <v>14.728005526316393</v>
      </c>
      <c r="E72" s="1">
        <v>11.869728184104547</v>
      </c>
      <c r="F72" s="1">
        <v>13.16281775159198</v>
      </c>
      <c r="G72" s="1">
        <v>64.889283544754193</v>
      </c>
      <c r="H72" s="1">
        <v>1.9427259433081545</v>
      </c>
      <c r="I72" s="1">
        <v>46.322798738405766</v>
      </c>
      <c r="J72" s="1">
        <v>0.91755803015095683</v>
      </c>
      <c r="K72" s="1">
        <v>1.8119194245738186</v>
      </c>
      <c r="L72" s="1">
        <v>62.930846783225881</v>
      </c>
      <c r="M72" s="1">
        <v>32.802912433479513</v>
      </c>
      <c r="N72" s="1">
        <v>85.410469879835873</v>
      </c>
      <c r="O72" s="1">
        <v>16.998399010768313</v>
      </c>
      <c r="P72" s="1">
        <v>1.8340078031516058</v>
      </c>
      <c r="Q72" s="1">
        <v>0.28191860076638864</v>
      </c>
      <c r="R72" s="1">
        <v>0.44604026309387529</v>
      </c>
      <c r="S72" s="1">
        <v>0.19309016091058798</v>
      </c>
      <c r="T72" s="1">
        <v>9.8171290592889027E-3</v>
      </c>
      <c r="U72" s="1">
        <v>0.13943882102702015</v>
      </c>
      <c r="V72" s="1">
        <v>488.62649588882448</v>
      </c>
    </row>
    <row r="73" spans="1:22" x14ac:dyDescent="0.15">
      <c r="A73" s="2" t="s">
        <v>6</v>
      </c>
      <c r="B73" s="2" t="s">
        <v>14</v>
      </c>
      <c r="C73" s="1">
        <v>8.8972235751730242</v>
      </c>
      <c r="D73" s="1">
        <v>2.8048163872220386</v>
      </c>
      <c r="E73" s="1">
        <v>4.0987573682590677</v>
      </c>
      <c r="F73" s="1">
        <v>4.0468704510952174</v>
      </c>
      <c r="G73" s="1">
        <v>4.621195102574621</v>
      </c>
      <c r="H73" s="1">
        <v>0.84972384588461458</v>
      </c>
      <c r="I73" s="1">
        <v>3.9609294505726789</v>
      </c>
      <c r="J73" s="1">
        <v>0.58035838804208317</v>
      </c>
      <c r="K73" s="1">
        <v>1.0670716780284559</v>
      </c>
      <c r="L73" s="1">
        <v>5.3422556585585639</v>
      </c>
      <c r="M73" s="1">
        <v>3.8035366282074543</v>
      </c>
      <c r="N73" s="1">
        <v>5.1806833057387252</v>
      </c>
      <c r="O73" s="1">
        <v>3.6534045117577647</v>
      </c>
      <c r="P73" s="1">
        <v>0.394176673615729</v>
      </c>
      <c r="Q73" s="1">
        <v>6.0591746778468035E-2</v>
      </c>
      <c r="R73" s="1">
        <v>9.586582256189885E-2</v>
      </c>
      <c r="S73" s="1">
        <v>4.1500170721929838E-2</v>
      </c>
      <c r="T73" s="1">
        <v>2.1099600820877178E-3</v>
      </c>
      <c r="U73" s="1">
        <v>2.9969082196394103E-2</v>
      </c>
      <c r="V73" s="1">
        <v>49.531039807070812</v>
      </c>
    </row>
    <row r="75" spans="1:22" x14ac:dyDescent="0.15">
      <c r="A75" s="1" t="s">
        <v>124</v>
      </c>
      <c r="B75" s="1"/>
      <c r="C75" s="2" t="s">
        <v>15</v>
      </c>
      <c r="D75" s="2" t="s">
        <v>16</v>
      </c>
      <c r="E75" s="2" t="s">
        <v>17</v>
      </c>
      <c r="F75" s="2" t="s">
        <v>18</v>
      </c>
      <c r="G75" s="2" t="s">
        <v>19</v>
      </c>
      <c r="H75" s="2" t="s">
        <v>20</v>
      </c>
      <c r="I75" s="2" t="s">
        <v>21</v>
      </c>
      <c r="J75" s="2" t="s">
        <v>22</v>
      </c>
      <c r="K75" s="2" t="s">
        <v>23</v>
      </c>
      <c r="L75" s="2" t="s">
        <v>24</v>
      </c>
      <c r="M75" s="2" t="s">
        <v>25</v>
      </c>
      <c r="N75" s="2" t="s">
        <v>26</v>
      </c>
      <c r="O75" s="2" t="s">
        <v>122</v>
      </c>
      <c r="P75" s="2" t="s">
        <v>44</v>
      </c>
      <c r="Q75" s="2" t="s">
        <v>0</v>
      </c>
      <c r="R75" s="2" t="s">
        <v>45</v>
      </c>
      <c r="S75" s="2" t="s">
        <v>46</v>
      </c>
      <c r="T75" s="2" t="s">
        <v>47</v>
      </c>
      <c r="U75" s="2" t="s">
        <v>1</v>
      </c>
      <c r="V75" s="2" t="s">
        <v>48</v>
      </c>
    </row>
    <row r="76" spans="1:22" x14ac:dyDescent="0.15">
      <c r="A76" s="2" t="s">
        <v>2</v>
      </c>
      <c r="B76" s="2" t="s">
        <v>8</v>
      </c>
      <c r="C76" s="1">
        <f>(C39-C2)*[1]劳动报酬优化计算结果!$T$21</f>
        <v>4.9112447613118635E-5</v>
      </c>
      <c r="D76" s="1">
        <f>(D39-D2)*[1]劳动报酬优化计算结果!$T$21</f>
        <v>2.9311178454738958E-3</v>
      </c>
      <c r="E76" s="1">
        <f>(E39-E2)*[1]劳动报酬优化计算结果!$T$21</f>
        <v>-6.3951858866588421E-4</v>
      </c>
      <c r="F76" s="1">
        <f>(F39-F2)*[1]劳动报酬优化计算结果!$T$21</f>
        <v>-4.1525261363537915E-5</v>
      </c>
      <c r="G76" s="1">
        <f>(G39-G2)*[1]劳动报酬优化计算结果!$T$21</f>
        <v>-4.1482882544174453E-5</v>
      </c>
      <c r="H76" s="1">
        <f>(H39-H2)*[1]劳动报酬优化计算结果!$T$21</f>
        <v>-3.2053872565117927E-4</v>
      </c>
      <c r="I76" s="1">
        <f>(I39-I2)*[1]劳动报酬优化计算结果!$T$21</f>
        <v>-3.7477293816412608E-4</v>
      </c>
      <c r="J76" s="1">
        <f>(J39-J2)*[1]劳动报酬优化计算结果!$T$21</f>
        <v>7.694360888041302E-5</v>
      </c>
      <c r="K76" s="1">
        <f>(K39-K2)*[1]劳动报酬优化计算结果!$T$21</f>
        <v>-1.4030099061100542E-5</v>
      </c>
      <c r="L76" s="1">
        <f>(L39-L2)*[1]劳动报酬优化计算结果!$T$21</f>
        <v>-4.4771645686889612E-5</v>
      </c>
      <c r="M76" s="1">
        <f>(M39-M2)*[1]劳动报酬优化计算结果!$T$21</f>
        <v>-1.143368945722906E-4</v>
      </c>
      <c r="N76" s="1">
        <f>(N39-N2)*[1]劳动报酬优化计算结果!$T$21</f>
        <v>-3.1772151297285271E-6</v>
      </c>
      <c r="O76" s="1">
        <f>(O39-O2)*[1]劳动报酬优化计算结果!$T$21</f>
        <v>-1.5780289922514703E-4</v>
      </c>
      <c r="P76" s="1">
        <f>(P39-P2)*[1]劳动报酬优化计算结果!$T$21</f>
        <v>-3.6379870453175599E-4</v>
      </c>
      <c r="Q76" s="1">
        <f>(Q39-Q2)*[1]劳动报酬优化计算结果!$T$21</f>
        <v>6.3461760871441215E-6</v>
      </c>
      <c r="R76" s="1">
        <f>(R39-R2)*[1]劳动报酬优化计算结果!$T$21</f>
        <v>1.7647014833586329E-6</v>
      </c>
      <c r="S76" s="1">
        <f>(S39-S2)*[1]劳动报酬优化计算结果!$T$21</f>
        <v>4.3958392767318823E-6</v>
      </c>
      <c r="T76" s="1">
        <f>(T39-T2)*[1]劳动报酬优化计算结果!$T$21</f>
        <v>1.97944404728489E-8</v>
      </c>
      <c r="U76" s="1">
        <f>(U39-U2)*[1]劳动报酬优化计算结果!$T$21</f>
        <v>6.5261334136991794E-7</v>
      </c>
      <c r="V76" s="1">
        <f>(V39-V2)*[1]劳动报酬优化计算结果!$T$21</f>
        <v>9.5459751579777023E-4</v>
      </c>
    </row>
    <row r="77" spans="1:22" x14ac:dyDescent="0.15">
      <c r="A77" s="2" t="s">
        <v>2</v>
      </c>
      <c r="B77" s="2" t="s">
        <v>9</v>
      </c>
      <c r="C77" s="1">
        <f>(C40-C3)*[1]劳动报酬优化计算结果!$T$21</f>
        <v>6.3434733951590102E-4</v>
      </c>
      <c r="D77" s="1">
        <f>(D40-D3)*[1]劳动报酬优化计算结果!$T$21</f>
        <v>5.746342924545355E-3</v>
      </c>
      <c r="E77" s="1">
        <f>(E40-E3)*[1]劳动报酬优化计算结果!$T$21</f>
        <v>-6.7737612453579502E-4</v>
      </c>
      <c r="F77" s="1">
        <f>(F40-F3)*[1]劳动报酬优化计算结果!$T$21</f>
        <v>-4.9197604026022637E-5</v>
      </c>
      <c r="G77" s="1">
        <f>(G40-G3)*[1]劳动报酬优化计算结果!$T$21</f>
        <v>-4.603008273401677E-4</v>
      </c>
      <c r="H77" s="1">
        <f>(H40-H3)*[1]劳动报酬优化计算结果!$T$21</f>
        <v>-2.7160424007762889E-4</v>
      </c>
      <c r="I77" s="1">
        <f>(I40-I3)*[1]劳动报酬优化计算结果!$T$21</f>
        <v>-2.3639907451690205E-3</v>
      </c>
      <c r="J77" s="1">
        <f>(J40-J3)*[1]劳动报酬优化计算结果!$T$21</f>
        <v>4.2524122704234172E-5</v>
      </c>
      <c r="K77" s="1">
        <f>(K40-K3)*[1]劳动报酬优化计算结果!$T$21</f>
        <v>-8.6237000293371828E-6</v>
      </c>
      <c r="L77" s="1">
        <f>(L40-L3)*[1]劳动报酬优化计算结果!$T$21</f>
        <v>-2.8565223866145031E-4</v>
      </c>
      <c r="M77" s="1">
        <f>(M40-M3)*[1]劳动报酬优化计算结果!$T$21</f>
        <v>-4.2502845382972492E-4</v>
      </c>
      <c r="N77" s="1">
        <f>(N40-N3)*[1]劳动报酬优化计算结果!$T$21</f>
        <v>-6.085496954439162E-5</v>
      </c>
      <c r="O77" s="1">
        <f>(O40-O3)*[1]劳动报酬优化计算结果!$T$21</f>
        <v>-2.7034565439649024E-4</v>
      </c>
      <c r="P77" s="1">
        <f>(P40-P3)*[1]劳动报酬优化计算结果!$T$21</f>
        <v>-6.2325467448446509E-4</v>
      </c>
      <c r="Q77" s="1">
        <f>(Q40-Q3)*[1]劳动报酬优化计算结果!$T$21</f>
        <v>1.0872174632187912E-5</v>
      </c>
      <c r="R77" s="1">
        <f>(R40-R3)*[1]劳动报酬优化计算结果!$T$21</f>
        <v>3.023259975348807E-6</v>
      </c>
      <c r="S77" s="1">
        <f>(S40-S3)*[1]劳动报酬优化计算结果!$T$21</f>
        <v>7.5308882855394049E-6</v>
      </c>
      <c r="T77" s="1">
        <f>(T40-T3)*[1]劳动报酬优化计算结果!$T$21</f>
        <v>3.3911549223200982E-8</v>
      </c>
      <c r="U77" s="1">
        <f>(U40-U3)*[1]劳动报酬优化计算结果!$T$21</f>
        <v>1.1180476634617019E-6</v>
      </c>
      <c r="V77" s="1">
        <f>(V40-V3)*[1]劳动报酬优化计算结果!$T$21</f>
        <v>9.4956397062156994E-4</v>
      </c>
    </row>
    <row r="78" spans="1:22" x14ac:dyDescent="0.15">
      <c r="A78" s="2" t="s">
        <v>2</v>
      </c>
      <c r="B78" s="2" t="s">
        <v>10</v>
      </c>
      <c r="C78" s="1">
        <f>(C41-C4)*[1]劳动报酬优化计算结果!$T$21</f>
        <v>1.4039751208795601E-3</v>
      </c>
      <c r="D78" s="1">
        <f>(D41-D4)*[1]劳动报酬优化计算结果!$T$21</f>
        <v>4.46644769394112E-3</v>
      </c>
      <c r="E78" s="1">
        <f>(E41-E4)*[1]劳动报酬优化计算结果!$T$21</f>
        <v>-5.0488200397920814E-4</v>
      </c>
      <c r="F78" s="1">
        <f>(F41-F4)*[1]劳动报酬优化计算结果!$T$21</f>
        <v>-3.6921975398300203E-5</v>
      </c>
      <c r="G78" s="1">
        <f>(G41-G4)*[1]劳动报酬优化计算结果!$T$21</f>
        <v>-1.1146338585582072E-3</v>
      </c>
      <c r="H78" s="1">
        <f>(H41-H4)*[1]劳动报酬优化计算结果!$T$21</f>
        <v>-1.99341256695182E-4</v>
      </c>
      <c r="I78" s="1">
        <f>(I41-I4)*[1]劳动报酬优化计算结果!$T$21</f>
        <v>-2.9593344899562024E-3</v>
      </c>
      <c r="J78" s="1">
        <f>(J41-J4)*[1]劳动报酬优化计算结果!$T$21</f>
        <v>2.9174379970229579E-5</v>
      </c>
      <c r="K78" s="1">
        <f>(K41-K4)*[1]劳动报酬优化计算结果!$T$21</f>
        <v>-6.0641725053201945E-6</v>
      </c>
      <c r="L78" s="1">
        <f>(L41-L4)*[1]劳动报酬优化计算结果!$T$21</f>
        <v>-3.7322217789388586E-4</v>
      </c>
      <c r="M78" s="1">
        <f>(M41-M4)*[1]劳动报酬优化计算结果!$T$21</f>
        <v>-3.5992864192698718E-4</v>
      </c>
      <c r="N78" s="1">
        <f>(N41-N4)*[1]劳动报酬优化计算结果!$T$21</f>
        <v>-1.6288779563969493E-4</v>
      </c>
      <c r="O78" s="1">
        <f>(O41-O4)*[1]劳动报酬优化计算结果!$T$21</f>
        <v>-2.0791117658891121E-4</v>
      </c>
      <c r="P78" s="1">
        <f>(P41-P4)*[1]劳动报酬优化计算结果!$T$21</f>
        <v>-4.7931829534037342E-4</v>
      </c>
      <c r="Q78" s="1">
        <f>(Q41-Q4)*[1]劳动报酬优化计算结果!$T$21</f>
        <v>8.361322481159872E-6</v>
      </c>
      <c r="R78" s="1">
        <f>(R41-R4)*[1]劳动报酬优化计算结果!$T$21</f>
        <v>2.3250602031506263E-6</v>
      </c>
      <c r="S78" s="1">
        <f>(S41-S4)*[1]劳动报酬优化计算结果!$T$21</f>
        <v>5.7916811603649935E-6</v>
      </c>
      <c r="T78" s="1">
        <f>(T41-T4)*[1]劳动报酬优化计算结果!$T$21</f>
        <v>2.6079910061838531E-8</v>
      </c>
      <c r="U78" s="1">
        <f>(U41-U4)*[1]劳动报酬优化计算结果!$T$21</f>
        <v>8.5984223346795659E-7</v>
      </c>
      <c r="V78" s="1">
        <f>(V41-V4)*[1]劳动报酬优化计算结果!$T$21</f>
        <v>-4.8748475546044924E-4</v>
      </c>
    </row>
    <row r="79" spans="1:22" x14ac:dyDescent="0.15">
      <c r="A79" s="2" t="s">
        <v>2</v>
      </c>
      <c r="B79" s="2" t="s">
        <v>11</v>
      </c>
      <c r="C79" s="1">
        <f>(C42-C5)*[1]劳动报酬优化计算结果!$T$21</f>
        <v>3.7188490681717116E-4</v>
      </c>
      <c r="D79" s="1">
        <f>(D42-D5)*[1]劳动报酬优化计算结果!$T$21</f>
        <v>3.0974060610258866E-3</v>
      </c>
      <c r="E79" s="1">
        <f>(E42-E5)*[1]劳动报酬优化计算结果!$T$21</f>
        <v>-3.6303268199522283E-4</v>
      </c>
      <c r="F79" s="1">
        <f>(F42-F5)*[1]劳动报酬优化计算结果!$T$21</f>
        <v>-2.6394427754073236E-5</v>
      </c>
      <c r="G79" s="1">
        <f>(G42-G5)*[1]劳动报酬优化计算结果!$T$21</f>
        <v>-2.7267482186037661E-4</v>
      </c>
      <c r="H79" s="1">
        <f>(H42-H5)*[1]劳动报酬优化计算结果!$T$21</f>
        <v>-1.4518417979635033E-4</v>
      </c>
      <c r="I79" s="1">
        <f>(I42-I5)*[1]劳动报酬优化计算结果!$T$21</f>
        <v>-1.3270428815947183E-3</v>
      </c>
      <c r="J79" s="1">
        <f>(J42-J5)*[1]劳动报酬优化计算结果!$T$21</f>
        <v>2.2407517518134989E-5</v>
      </c>
      <c r="K79" s="1">
        <f>(K42-K5)*[1]劳动报酬优化计算结果!$T$21</f>
        <v>-4.5695895472750601E-6</v>
      </c>
      <c r="L79" s="1">
        <f>(L42-L5)*[1]劳动报酬优化计算结果!$T$21</f>
        <v>-1.6069917794712778E-4</v>
      </c>
      <c r="M79" s="1">
        <f>(M42-M5)*[1]劳动报酬优化计算结果!$T$21</f>
        <v>-2.3133143777378181E-4</v>
      </c>
      <c r="N79" s="1">
        <f>(N42-N5)*[1]劳动报酬优化计算结果!$T$21</f>
        <v>-3.6498132826368701E-5</v>
      </c>
      <c r="O79" s="1">
        <f>(O42-O5)*[1]劳动报酬优化计算结果!$T$21</f>
        <v>-1.4552701683203918E-4</v>
      </c>
      <c r="P79" s="1">
        <f>(P42-P5)*[1]劳动报酬优化计算结果!$T$21</f>
        <v>-3.3549791416656257E-4</v>
      </c>
      <c r="Q79" s="1">
        <f>(Q42-Q5)*[1]劳动报酬优化计算结果!$T$21</f>
        <v>5.8524891244032633E-6</v>
      </c>
      <c r="R79" s="1">
        <f>(R42-R5)*[1]劳动报酬优化计算结果!$T$21</f>
        <v>1.6274206406983615E-6</v>
      </c>
      <c r="S79" s="1">
        <f>(S42-S5)*[1]劳动报酬优化计算结果!$T$21</f>
        <v>4.0538762588771504E-6</v>
      </c>
      <c r="T79" s="1">
        <f>(T42-T5)*[1]劳动报酬优化计算结果!$T$21</f>
        <v>1.8254582509030438E-8</v>
      </c>
      <c r="U79" s="1">
        <f>(U42-U5)*[1]劳动报酬优化计算结果!$T$21</f>
        <v>6.0184489958685622E-7</v>
      </c>
      <c r="V79" s="1">
        <f>(V42-V5)*[1]劳动报酬优化计算结果!$T$21</f>
        <v>4.5539837011163061E-4</v>
      </c>
    </row>
    <row r="80" spans="1:22" x14ac:dyDescent="0.15">
      <c r="A80" s="2" t="s">
        <v>2</v>
      </c>
      <c r="B80" s="2" t="s">
        <v>12</v>
      </c>
      <c r="C80" s="1">
        <f>(C43-C6)*[1]劳动报酬优化计算结果!$T$21</f>
        <v>1.3416706434537067E-4</v>
      </c>
      <c r="D80" s="1">
        <f>(D43-D6)*[1]劳动报酬优化计算结果!$T$21</f>
        <v>2.078830104437406E-3</v>
      </c>
      <c r="E80" s="1">
        <f>(E43-E6)*[1]劳动报酬优化计算结果!$T$21</f>
        <v>-2.5728300867811673E-4</v>
      </c>
      <c r="F80" s="1">
        <f>(F43-F6)*[1]劳动报酬优化计算结果!$T$21</f>
        <v>-1.8560907819655273E-5</v>
      </c>
      <c r="G80" s="1">
        <f>(G43-G6)*[1]劳动报酬优化计算结果!$T$21</f>
        <v>-8.9586431489298927E-5</v>
      </c>
      <c r="H80" s="1">
        <f>(H43-H6)*[1]劳动报酬优化计算结果!$T$21</f>
        <v>-1.0427064255196681E-4</v>
      </c>
      <c r="I80" s="1">
        <f>(I43-I6)*[1]劳动报酬优化计算结果!$T$21</f>
        <v>-5.7408168570082722E-4</v>
      </c>
      <c r="J80" s="1">
        <f>(J43-J6)*[1]劳动报酬优化计算结果!$T$21</f>
        <v>1.6348413523235884E-5</v>
      </c>
      <c r="K80" s="1">
        <f>(K43-K6)*[1]劳动报酬优化计算结果!$T$21</f>
        <v>-3.3268936576353785E-6</v>
      </c>
      <c r="L80" s="1">
        <f>(L43-L6)*[1]劳动报酬优化计算结果!$T$21</f>
        <v>-6.7839535508019519E-5</v>
      </c>
      <c r="M80" s="1">
        <f>(M43-M6)*[1]劳动报酬优化计算结果!$T$21</f>
        <v>-1.3843945837413275E-4</v>
      </c>
      <c r="N80" s="1">
        <f>(N43-N6)*[1]劳动报酬优化计算结果!$T$21</f>
        <v>-1.639382393265005E-5</v>
      </c>
      <c r="O80" s="1">
        <f>(O43-O6)*[1]劳动报酬优化计算结果!$T$21</f>
        <v>-9.9121810854869822E-5</v>
      </c>
      <c r="P80" s="1">
        <f>(P43-P6)*[1]劳动报酬优化计算结果!$T$21</f>
        <v>-2.2851536250816483E-4</v>
      </c>
      <c r="Q80" s="1">
        <f>(Q43-Q6)*[1]劳动报酬优化计算结果!$T$21</f>
        <v>3.9862667594252432E-6</v>
      </c>
      <c r="R80" s="1">
        <f>(R43-R6)*[1]劳动报酬优化计算结果!$T$21</f>
        <v>1.1084743926191408E-6</v>
      </c>
      <c r="S80" s="1">
        <f>(S43-S6)*[1]劳动报酬优化计算结果!$T$21</f>
        <v>2.7611884467015586E-6</v>
      </c>
      <c r="T80" s="1">
        <f>(T43-T6)*[1]劳动报酬优化计算结果!$T$21</f>
        <v>1.2433616885586106E-8</v>
      </c>
      <c r="U80" s="1">
        <f>(U43-U6)*[1]劳动报酬优化计算结果!$T$21</f>
        <v>4.0993036615090884E-7</v>
      </c>
      <c r="V80" s="1">
        <f>(V43-V6)*[1]劳动报酬优化计算结果!$T$21</f>
        <v>6.4020511466391294E-4</v>
      </c>
    </row>
    <row r="81" spans="1:22" x14ac:dyDescent="0.15">
      <c r="A81" s="2" t="s">
        <v>2</v>
      </c>
      <c r="B81" s="2" t="s">
        <v>13</v>
      </c>
      <c r="C81" s="1">
        <f>(C44-C7)*[1]劳动报酬优化计算结果!$T$21</f>
        <v>8.7483223975021176E-5</v>
      </c>
      <c r="D81" s="1">
        <f>(D44-D7)*[1]劳动报酬优化计算结果!$T$21</f>
        <v>1.690168097325121E-3</v>
      </c>
      <c r="E81" s="1">
        <f>(E44-E7)*[1]劳动报酬优化计算结果!$T$21</f>
        <v>-2.2272065258995208E-4</v>
      </c>
      <c r="F81" s="1">
        <f>(F44-F7)*[1]劳动报酬优化计算结果!$T$21</f>
        <v>-1.5915403676756443E-5</v>
      </c>
      <c r="G81" s="1">
        <f>(G44-G7)*[1]劳动报酬优化计算结果!$T$21</f>
        <v>-7.0904803850584334E-5</v>
      </c>
      <c r="H81" s="1">
        <f>(H44-H7)*[1]劳动报酬优化计算结果!$T$21</f>
        <v>-9.1790714662890404E-5</v>
      </c>
      <c r="I81" s="1">
        <f>(I44-I7)*[1]劳动报酬优化计算结果!$T$21</f>
        <v>-4.4858429823480027E-4</v>
      </c>
      <c r="J81" s="1">
        <f>(J44-J7)*[1]劳动报酬优化计算结果!$T$21</f>
        <v>1.4764588982734125E-5</v>
      </c>
      <c r="K81" s="1">
        <f>(K44-K7)*[1]劳动报酬优化计算结果!$T$21</f>
        <v>-2.9863167199103303E-6</v>
      </c>
      <c r="L81" s="1">
        <f>(L44-L7)*[1]劳动报酬优化计算结果!$T$21</f>
        <v>-5.4035278576884359E-5</v>
      </c>
      <c r="M81" s="1">
        <f>(M44-M7)*[1]劳动报酬优化计算结果!$T$21</f>
        <v>-1.0257628279425769E-4</v>
      </c>
      <c r="N81" s="1">
        <f>(N44-N7)*[1]劳动报酬优化计算结果!$T$21</f>
        <v>-5.982700222029379E-6</v>
      </c>
      <c r="O81" s="1">
        <f>(O44-O7)*[1]劳动报酬优化计算结果!$T$21</f>
        <v>-8.1897177176486527E-5</v>
      </c>
      <c r="P81" s="1">
        <f>(P44-P7)*[1]劳动报酬优化计算结果!$T$21</f>
        <v>-1.8880569958097801E-4</v>
      </c>
      <c r="Q81" s="1">
        <f>(Q44-Q7)*[1]劳动报酬优化计算结果!$T$21</f>
        <v>3.2935620274142543E-6</v>
      </c>
      <c r="R81" s="1">
        <f>(R44-R7)*[1]劳动报酬优化计算结果!$T$21</f>
        <v>9.1585145441728196E-7</v>
      </c>
      <c r="S81" s="1">
        <f>(S44-S7)*[1]劳动报酬优化计算结果!$T$21</f>
        <v>2.2813701446207544E-6</v>
      </c>
      <c r="T81" s="1">
        <f>(T44-T7)*[1]劳动报酬优化计算结果!$T$21</f>
        <v>1.0272997561583803E-8</v>
      </c>
      <c r="U81" s="1">
        <f>(U44-U7)*[1]劳动报酬优化计算结果!$T$21</f>
        <v>3.3869585932265237E-7</v>
      </c>
      <c r="V81" s="1">
        <f>(V44-V7)*[1]劳动报酬优化计算结果!$T$21</f>
        <v>5.1305618581744012E-4</v>
      </c>
    </row>
    <row r="82" spans="1:22" x14ac:dyDescent="0.15">
      <c r="A82" s="2" t="s">
        <v>2</v>
      </c>
      <c r="B82" s="2" t="s">
        <v>14</v>
      </c>
      <c r="C82" s="1">
        <f>(C45-C8)*[1]劳动报酬优化计算结果!$T$21</f>
        <v>5.89956940068392E-6</v>
      </c>
      <c r="D82" s="1">
        <f>(D45-D8)*[1]劳动报酬优化计算结果!$T$21</f>
        <v>3.218773335276921E-4</v>
      </c>
      <c r="E82" s="1">
        <f>(E45-E8)*[1]劳动报酬优化计算结果!$T$21</f>
        <v>-7.6908070397643772E-5</v>
      </c>
      <c r="F82" s="1">
        <f>(F45-F8)*[1]劳动报酬优化计算结果!$T$21</f>
        <v>-4.8931426794351286E-6</v>
      </c>
      <c r="G82" s="1">
        <f>(G45-G8)*[1]劳动报酬优化计算结果!$T$21</f>
        <v>-5.0496003683522179E-6</v>
      </c>
      <c r="H82" s="1">
        <f>(H45-H8)*[1]劳动报酬优化计算结果!$T$21</f>
        <v>-4.0148103806066501E-5</v>
      </c>
      <c r="I82" s="1">
        <f>(I45-I8)*[1]劳动报酬优化计算结果!$T$21</f>
        <v>-3.8357159130060453E-5</v>
      </c>
      <c r="J82" s="1">
        <f>(J45-J8)*[1]劳动报酬优化计算结果!$T$21</f>
        <v>9.3386488834130126E-6</v>
      </c>
      <c r="K82" s="1">
        <f>(K45-K8)*[1]劳动报酬优化计算结果!$T$21</f>
        <v>-1.7586949473164739E-6</v>
      </c>
      <c r="L82" s="1">
        <f>(L45-L8)*[1]劳动报酬优化计算结果!$T$21</f>
        <v>-4.5871038903930868E-6</v>
      </c>
      <c r="M82" s="1">
        <f>(M45-M8)*[1]劳动报酬优化计算结果!$T$21</f>
        <v>-1.189383860537315E-5</v>
      </c>
      <c r="N82" s="1">
        <f>(N45-N8)*[1]劳动报酬优化计算结果!$T$21</f>
        <v>-3.6287996961150291E-7</v>
      </c>
      <c r="O82" s="1">
        <f>(O45-O8)*[1]劳动报酬优化计算结果!$T$21</f>
        <v>-1.7601864986844683E-5</v>
      </c>
      <c r="P82" s="1">
        <f>(P45-P8)*[1]劳动报酬优化计算结果!$T$21</f>
        <v>-4.0579327098917409E-5</v>
      </c>
      <c r="Q82" s="1">
        <f>(Q45-Q8)*[1]劳动报酬优化计算结果!$T$21</f>
        <v>7.0787372785604698E-7</v>
      </c>
      <c r="R82" s="1">
        <f>(R45-R8)*[1]劳动报酬优化计算结果!$T$21</f>
        <v>1.9684072565818866E-7</v>
      </c>
      <c r="S82" s="1">
        <f>(S45-S8)*[1]劳动报酬优化计算结果!$T$21</f>
        <v>4.903266424325924E-7</v>
      </c>
      <c r="T82" s="1">
        <f>(T45-T8)*[1]劳动报酬优化计算结果!$T$21</f>
        <v>2.2079382374451833E-9</v>
      </c>
      <c r="U82" s="1">
        <f>(U45-U8)*[1]劳动报酬优化计算结果!$T$21</f>
        <v>7.2794678933770439E-8</v>
      </c>
      <c r="V82" s="1">
        <f>(V45-V8)*[1]劳动报酬优化计算结果!$T$21</f>
        <v>9.6445782361325968E-5</v>
      </c>
    </row>
    <row r="83" spans="1:22" x14ac:dyDescent="0.15">
      <c r="A83" s="2" t="s">
        <v>3</v>
      </c>
      <c r="B83" s="2" t="s">
        <v>8</v>
      </c>
      <c r="C83" s="1">
        <f>(C46-C9)*[1]劳动报酬优化计算结果!$T$21</f>
        <v>3.8147535327137605E-5</v>
      </c>
      <c r="D83" s="1">
        <f>(D46-D9)*[1]劳动报酬优化计算结果!$T$21</f>
        <v>3.4678510667940435E-3</v>
      </c>
      <c r="E83" s="1">
        <f>(E46-E9)*[1]劳动报酬优化计算结果!$T$21</f>
        <v>-9.1174248756248626E-4</v>
      </c>
      <c r="F83" s="1">
        <f>(F46-F9)*[1]劳动报酬优化计算结果!$T$21</f>
        <v>-1.9043040300615447E-4</v>
      </c>
      <c r="G83" s="1">
        <f>(G46-G9)*[1]劳动报酬优化计算结果!$T$21</f>
        <v>-4.6420069378314799E-5</v>
      </c>
      <c r="H83" s="1">
        <f>(H46-H9)*[1]劳动报酬优化计算结果!$T$21</f>
        <v>-3.7917411812598374E-4</v>
      </c>
      <c r="I83" s="1">
        <f>(I46-I9)*[1]劳动报酬优化计算结果!$T$21</f>
        <v>-4.6614047638922172E-4</v>
      </c>
      <c r="J83" s="1">
        <f>(J46-J9)*[1]劳动报酬优化计算结果!$T$21</f>
        <v>7.7843982062421774E-5</v>
      </c>
      <c r="K83" s="1">
        <f>(K46-K9)*[1]劳动报酬优化计算结果!$T$21</f>
        <v>-5.6846699966593914E-5</v>
      </c>
      <c r="L83" s="1">
        <f>(L46-L9)*[1]劳动报酬优化计算结果!$T$21</f>
        <v>-1.1529431511924447E-4</v>
      </c>
      <c r="M83" s="1">
        <f>(M46-M9)*[1]劳动报酬优化计算结果!$T$21</f>
        <v>-2.1501345343917142E-4</v>
      </c>
      <c r="N83" s="1">
        <f>(N46-N9)*[1]劳动报酬优化计算结果!$T$21</f>
        <v>1.3442169978353061E-5</v>
      </c>
      <c r="O83" s="1">
        <f>(O46-O9)*[1]劳动报酬优化计算结果!$T$21</f>
        <v>-2.6721277570481263E-4</v>
      </c>
      <c r="P83" s="1">
        <f>(P46-P9)*[1]劳动报酬优化计算结果!$T$21</f>
        <v>-4.1069389974747879E-4</v>
      </c>
      <c r="Q83" s="1">
        <f>(Q46-Q9)*[1]劳动报酬优化计算结果!$T$21</f>
        <v>-1.3724561005542213E-6</v>
      </c>
      <c r="R83" s="1">
        <f>(R46-R9)*[1]劳动报酬优化计算结果!$T$21</f>
        <v>-1.7199062284278507E-6</v>
      </c>
      <c r="S83" s="1">
        <f>(S46-S9)*[1]劳动报酬优化计算结果!$T$21</f>
        <v>6.1992391317046455E-6</v>
      </c>
      <c r="T83" s="1">
        <f>(T46-T9)*[1]劳动报酬优化计算结果!$T$21</f>
        <v>3.3899531168209577E-7</v>
      </c>
      <c r="U83" s="1">
        <f>(U46-U9)*[1]劳动报酬优化计算结果!$T$21</f>
        <v>1.1396269258811756E-6</v>
      </c>
      <c r="V83" s="1">
        <f>(V46-V9)*[1]劳动报酬优化计算结果!$T$21</f>
        <v>5.4290073524715127E-4</v>
      </c>
    </row>
    <row r="84" spans="1:22" x14ac:dyDescent="0.15">
      <c r="A84" s="2" t="s">
        <v>3</v>
      </c>
      <c r="B84" s="2" t="s">
        <v>9</v>
      </c>
      <c r="C84" s="1">
        <f>(C47-C10)*[1]劳动报酬优化计算结果!$T$21</f>
        <v>4.9272247301531086E-4</v>
      </c>
      <c r="D84" s="1">
        <f>(D47-D10)*[1]劳动报酬优化计算结果!$T$21</f>
        <v>6.798587620543378E-3</v>
      </c>
      <c r="E84" s="1">
        <f>(E47-E10)*[1]劳动报酬优化计算结果!$T$21</f>
        <v>-9.6571479607159103E-4</v>
      </c>
      <c r="F84" s="1">
        <f>(F47-F10)*[1]劳动报酬优化计算结果!$T$21</f>
        <v>-2.2561493744104749E-4</v>
      </c>
      <c r="G84" s="1">
        <f>(G47-G10)*[1]劳动报酬优化计算结果!$T$21</f>
        <v>-5.1508398876005316E-4</v>
      </c>
      <c r="H84" s="1">
        <f>(H47-H10)*[1]劳动报酬优化计算结果!$T$21</f>
        <v>-3.2128816733869073E-4</v>
      </c>
      <c r="I84" s="1">
        <f>(I47-I10)*[1]劳动报酬优化计算结果!$T$21</f>
        <v>-2.9403186170527049E-3</v>
      </c>
      <c r="J84" s="1">
        <f>(J47-J10)*[1]劳动报酬优化计算结果!$T$21</f>
        <v>4.3021729435874665E-5</v>
      </c>
      <c r="K84" s="1">
        <f>(K47-K10)*[1]劳动报酬优化计算结果!$T$21</f>
        <v>-3.4941223277056982E-5</v>
      </c>
      <c r="L84" s="1">
        <f>(L47-L10)*[1]劳动报酬优化计算结果!$T$21</f>
        <v>-7.3560146839997495E-4</v>
      </c>
      <c r="M84" s="1">
        <f>(M47-M10)*[1]劳动报酬优化计算结果!$T$21</f>
        <v>-7.9927671393341697E-4</v>
      </c>
      <c r="N84" s="1">
        <f>(N47-N10)*[1]劳动报酬优化计算结果!$T$21</f>
        <v>2.5746484970286195E-4</v>
      </c>
      <c r="O84" s="1">
        <f>(O47-O10)*[1]劳动报酬优化计算结果!$T$21</f>
        <v>-4.5778506981360921E-4</v>
      </c>
      <c r="P84" s="1">
        <f>(P47-P10)*[1]劳动报酬优化计算结果!$T$21</f>
        <v>-7.0359486507571927E-4</v>
      </c>
      <c r="Q84" s="1">
        <f>(Q47-Q10)*[1]劳动报酬优化计算结果!$T$21</f>
        <v>-2.3512677100407213E-6</v>
      </c>
      <c r="R84" s="1">
        <f>(R47-R10)*[1]劳动报酬优化计算结果!$T$21</f>
        <v>-2.9465197367671765E-6</v>
      </c>
      <c r="S84" s="1">
        <f>(S47-S10)*[1]劳动报酬优化计算结果!$T$21</f>
        <v>1.0620446733588934E-5</v>
      </c>
      <c r="T84" s="1">
        <f>(T47-T10)*[1]劳动报酬优化计算结果!$T$21</f>
        <v>5.8076190993142793E-7</v>
      </c>
      <c r="U84" s="1">
        <f>(U47-U10)*[1]劳动报酬优化计算结果!$T$21</f>
        <v>1.9523927065424744E-6</v>
      </c>
      <c r="V84" s="1">
        <f>(V47-V10)*[1]劳动报酬优化计算结果!$T$21</f>
        <v>-9.9571156848035034E-5</v>
      </c>
    </row>
    <row r="85" spans="1:22" x14ac:dyDescent="0.15">
      <c r="A85" s="2" t="s">
        <v>3</v>
      </c>
      <c r="B85" s="2" t="s">
        <v>10</v>
      </c>
      <c r="C85" s="1">
        <f>(C48-C11)*[1]劳动报酬优化计算结果!$T$21</f>
        <v>1.0905241168211778E-3</v>
      </c>
      <c r="D85" s="1">
        <f>(D48-D11)*[1]劳动报酬优化计算结果!$T$21</f>
        <v>5.2843237430239822E-3</v>
      </c>
      <c r="E85" s="1">
        <f>(E48-E11)*[1]劳动报酬优化计算结果!$T$21</f>
        <v>-7.1979511133454896E-4</v>
      </c>
      <c r="F85" s="1">
        <f>(F48-F11)*[1]劳动报酬优化计算结果!$T$21</f>
        <v>-1.6932027688126448E-4</v>
      </c>
      <c r="G85" s="1">
        <f>(G48-G11)*[1]劳动报酬优化计算结果!$T$21</f>
        <v>-1.2472913813823677E-3</v>
      </c>
      <c r="H85" s="1">
        <f>(H48-H11)*[1]劳动报酬优化计算结果!$T$21</f>
        <v>-2.3580628220180416E-4</v>
      </c>
      <c r="I85" s="1">
        <f>(I48-I11)*[1]劳动报酬优化计算结果!$T$21</f>
        <v>-3.6808036915383009E-3</v>
      </c>
      <c r="J85" s="1">
        <f>(J48-J11)*[1]劳动报酬优化计算结果!$T$21</f>
        <v>2.9515769183764179E-5</v>
      </c>
      <c r="K85" s="1">
        <f>(K48-K11)*[1]劳动报酬优化计算结果!$T$21</f>
        <v>-2.4570615929131855E-5</v>
      </c>
      <c r="L85" s="1">
        <f>(L48-L11)*[1]劳动报酬优化计算结果!$T$21</f>
        <v>-9.6110899057859811E-4</v>
      </c>
      <c r="M85" s="1">
        <f>(M48-M11)*[1]劳动报酬优化计算结果!$T$21</f>
        <v>-6.768547816775692E-4</v>
      </c>
      <c r="N85" s="1">
        <f>(N48-N11)*[1]劳动报酬优化计算结果!$T$21</f>
        <v>6.8914674192045266E-4</v>
      </c>
      <c r="O85" s="1">
        <f>(O48-O11)*[1]劳动报酬优化计算结果!$T$21</f>
        <v>-3.5206271252763259E-4</v>
      </c>
      <c r="P85" s="1">
        <f>(P48-P11)*[1]劳动报酬优化计算结果!$T$21</f>
        <v>-5.4110445696652684E-4</v>
      </c>
      <c r="Q85" s="1">
        <f>(Q48-Q11)*[1]劳动报酬优化计算结果!$T$21</f>
        <v>-1.8082596320355415E-6</v>
      </c>
      <c r="R85" s="1">
        <f>(R48-R11)*[1]劳动报酬优化计算结果!$T$21</f>
        <v>-2.26604105850326E-6</v>
      </c>
      <c r="S85" s="1">
        <f>(S48-S11)*[1]劳动报酬优化计算结果!$T$21</f>
        <v>8.1677278141216941E-6</v>
      </c>
      <c r="T85" s="1">
        <f>(T48-T11)*[1]劳动报酬优化计算结果!$T$21</f>
        <v>4.4663892047016468E-7</v>
      </c>
      <c r="U85" s="1">
        <f>(U48-U11)*[1]劳动报酬优化计算结果!$T$21</f>
        <v>1.50150146344111E-6</v>
      </c>
      <c r="V85" s="1">
        <f>(V48-V11)*[1]劳动报酬优化计算结果!$T$21</f>
        <v>-1.5091679785627797E-3</v>
      </c>
    </row>
    <row r="86" spans="1:22" x14ac:dyDescent="0.15">
      <c r="A86" s="2" t="s">
        <v>3</v>
      </c>
      <c r="B86" s="2" t="s">
        <v>11</v>
      </c>
      <c r="C86" s="1">
        <f>(C49-C12)*[1]劳动报酬优化计算结果!$T$21</f>
        <v>2.888575129923656E-4</v>
      </c>
      <c r="D86" s="1">
        <f>(D49-D12)*[1]劳动报酬优化计算结果!$T$21</f>
        <v>3.6645892434809374E-3</v>
      </c>
      <c r="E86" s="1">
        <f>(E49-E12)*[1]劳动报酬优化计算结果!$T$21</f>
        <v>-5.1756479916782088E-4</v>
      </c>
      <c r="F86" s="1">
        <f>(F49-F12)*[1]劳动报酬优化计算结果!$T$21</f>
        <v>-1.2104199234218631E-4</v>
      </c>
      <c r="G86" s="1">
        <f>(G49-G12)*[1]劳动报酬优化计算结果!$T$21</f>
        <v>-3.0512807945210223E-4</v>
      </c>
      <c r="H86" s="1">
        <f>(H49-H12)*[1]劳动报酬优化计算结果!$T$21</f>
        <v>-1.7174238591755725E-4</v>
      </c>
      <c r="I86" s="1">
        <f>(I49-I12)*[1]劳动报酬优化计算结果!$T$21</f>
        <v>-1.6505686614714592E-3</v>
      </c>
      <c r="J86" s="1">
        <f>(J49-J12)*[1]劳动报酬优化计算结果!$T$21</f>
        <v>2.2669722868372198E-5</v>
      </c>
      <c r="K86" s="1">
        <f>(K49-K12)*[1]劳动报酬优化计算结果!$T$21</f>
        <v>-1.8514917375074457E-5</v>
      </c>
      <c r="L86" s="1">
        <f>(L49-L12)*[1]劳动报酬优化计算结果!$T$21</f>
        <v>-4.1382710470893767E-4</v>
      </c>
      <c r="M86" s="1">
        <f>(M49-M12)*[1]劳动报酬优化计算结果!$T$21</f>
        <v>-4.350246348830024E-4</v>
      </c>
      <c r="N86" s="1">
        <f>(N49-N12)*[1]劳动报酬优化计算结果!$T$21</f>
        <v>1.5441812213625212E-4</v>
      </c>
      <c r="O86" s="1">
        <f>(O49-O12)*[1]劳动报酬优化计算结果!$T$21</f>
        <v>-2.4642565666335161E-4</v>
      </c>
      <c r="P86" s="1">
        <f>(P49-P12)*[1]劳动报酬优化计算结果!$T$21</f>
        <v>-3.7874502351687919E-4</v>
      </c>
      <c r="Q86" s="1">
        <f>(Q49-Q12)*[1]劳动报酬优化计算结果!$T$21</f>
        <v>-1.2656888461677201E-6</v>
      </c>
      <c r="R86" s="1">
        <f>(R49-R12)*[1]劳动报酬优化计算结果!$T$21</f>
        <v>-1.5861106947328192E-6</v>
      </c>
      <c r="S86" s="1">
        <f>(S49-S12)*[1]劳动报酬优化计算结果!$T$21</f>
        <v>5.7169849226611573E-6</v>
      </c>
      <c r="T86" s="1">
        <f>(T49-T12)*[1]劳动报酬优化计算结果!$T$21</f>
        <v>3.1262405035698196E-7</v>
      </c>
      <c r="U86" s="1">
        <f>(U49-U12)*[1]劳动报酬优化计算结果!$T$21</f>
        <v>1.0509727423189028E-6</v>
      </c>
      <c r="V86" s="1">
        <f>(V49-V12)*[1]劳动报酬优化计算结果!$T$21</f>
        <v>-1.2381894695472751E-4</v>
      </c>
    </row>
    <row r="87" spans="1:22" x14ac:dyDescent="0.15">
      <c r="A87" s="2" t="s">
        <v>3</v>
      </c>
      <c r="B87" s="2" t="s">
        <v>12</v>
      </c>
      <c r="C87" s="1">
        <f>(C50-C13)*[1]劳动报酬优化计算结果!$T$21</f>
        <v>1.0421303327795401E-4</v>
      </c>
      <c r="D87" s="1">
        <f>(D50-D13)*[1]劳动报酬优化计算结果!$T$21</f>
        <v>2.4594962542730065E-3</v>
      </c>
      <c r="E87" s="1">
        <f>(E50-E13)*[1]劳动报酬优化计算结果!$T$21</f>
        <v>-3.6680064481608684E-4</v>
      </c>
      <c r="F87" s="1">
        <f>(F50-F13)*[1]劳动报酬优化计算结果!$T$21</f>
        <v>-8.5118329970088885E-5</v>
      </c>
      <c r="G87" s="1">
        <f>(G50-G13)*[1]劳动报酬优化计算结果!$T$21</f>
        <v>-1.0024863792268379E-4</v>
      </c>
      <c r="H87" s="1">
        <f>(H50-H13)*[1]劳动报酬优化计算结果!$T$21</f>
        <v>-1.2334462772872312E-4</v>
      </c>
      <c r="I87" s="1">
        <f>(I50-I13)*[1]劳动报酬优化计算结果!$T$21</f>
        <v>-7.1403960363685727E-4</v>
      </c>
      <c r="J87" s="1">
        <f>(J50-J13)*[1]劳动报酬优化计算结果!$T$21</f>
        <v>1.6539717504518265E-5</v>
      </c>
      <c r="K87" s="1">
        <f>(K50-K13)*[1]劳动报酬优化计算结果!$T$21</f>
        <v>-1.3479790696740087E-5</v>
      </c>
      <c r="L87" s="1">
        <f>(L50-L13)*[1]劳动报酬优化计算结果!$T$21</f>
        <v>-1.7469818168546611E-4</v>
      </c>
      <c r="M87" s="1">
        <f>(M50-M13)*[1]劳动报酬优化计算结果!$T$21</f>
        <v>-2.603388514492235E-4</v>
      </c>
      <c r="N87" s="1">
        <f>(N50-N13)*[1]劳动报酬优化计算结果!$T$21</f>
        <v>6.9359735175416839E-5</v>
      </c>
      <c r="O87" s="1">
        <f>(O50-O13)*[1]劳动报酬优化计算结果!$T$21</f>
        <v>-1.67846171883517E-4</v>
      </c>
      <c r="P87" s="1">
        <f>(P50-P13)*[1]劳动报酬优化计算结果!$T$21</f>
        <v>-2.5797196357340581E-4</v>
      </c>
      <c r="Q87" s="1">
        <f>(Q50-Q13)*[1]劳动报酬优化计算结果!$T$21</f>
        <v>-8.6208972812858244E-7</v>
      </c>
      <c r="R87" s="1">
        <f>(R50-R13)*[1]劳动报酬优化计算结果!$T$21</f>
        <v>-1.0803370226306267E-6</v>
      </c>
      <c r="S87" s="1">
        <f>(S50-S13)*[1]劳动报酬优化计算结果!$T$21</f>
        <v>3.8939703628536264E-6</v>
      </c>
      <c r="T87" s="1">
        <f>(T50-T13)*[1]劳动报酬优化计算结果!$T$21</f>
        <v>2.1293544474269881E-7</v>
      </c>
      <c r="U87" s="1">
        <f>(U50-U13)*[1]劳动报酬优化计算结果!$T$21</f>
        <v>7.1584156444950502E-7</v>
      </c>
      <c r="V87" s="1">
        <f>(V50-V13)*[1]劳动报酬优化计算结果!$T$21</f>
        <v>3.8860036024972942E-4</v>
      </c>
    </row>
    <row r="88" spans="1:22" x14ac:dyDescent="0.15">
      <c r="A88" s="2" t="s">
        <v>3</v>
      </c>
      <c r="B88" s="2" t="s">
        <v>13</v>
      </c>
      <c r="C88" s="1">
        <f>(C51-C14)*[1]劳动报酬优化计算结果!$T$21</f>
        <v>6.7951699808370717E-5</v>
      </c>
      <c r="D88" s="1">
        <f>(D51-D14)*[1]劳动报酬优化计算结果!$T$21</f>
        <v>1.9996641315996912E-3</v>
      </c>
      <c r="E88" s="1">
        <f>(E51-E14)*[1]劳动报酬优化计算结果!$T$21</f>
        <v>-3.175261408152355E-4</v>
      </c>
      <c r="F88" s="1">
        <f>(F51-F14)*[1]劳动报酬优化计算结果!$T$21</f>
        <v>-7.2986332550508488E-5</v>
      </c>
      <c r="G88" s="1">
        <f>(G51-G14)*[1]劳动报酬优化计算结果!$T$21</f>
        <v>-7.9343590481402966E-5</v>
      </c>
      <c r="H88" s="1">
        <f>(H51-H14)*[1]劳动报酬优化计算结果!$T$21</f>
        <v>-1.0858177658572656E-4</v>
      </c>
      <c r="I88" s="1">
        <f>(I51-I14)*[1]劳动报酬优化计算结果!$T$21</f>
        <v>-5.579466299568995E-4</v>
      </c>
      <c r="J88" s="1">
        <f>(J51-J14)*[1]劳动报酬优化计算结果!$T$21</f>
        <v>1.4937359027832098E-5</v>
      </c>
      <c r="K88" s="1">
        <f>(K51-K14)*[1]劳动报酬优化计算结果!$T$21</f>
        <v>-1.2099864377652861E-5</v>
      </c>
      <c r="L88" s="1">
        <f>(L51-L14)*[1]劳动报酬优化计算结果!$T$21</f>
        <v>-1.3914985644448898E-4</v>
      </c>
      <c r="M88" s="1">
        <f>(M51-M14)*[1]劳动报酬优化计算结果!$T$21</f>
        <v>-1.9289718381332888E-4</v>
      </c>
      <c r="N88" s="1">
        <f>(N51-N14)*[1]劳动报酬优化计算结果!$T$21</f>
        <v>2.531142959353936E-5</v>
      </c>
      <c r="O88" s="1">
        <f>(O51-O14)*[1]劳动报酬优化计算结果!$T$21</f>
        <v>-1.3867915790675143E-4</v>
      </c>
      <c r="P88" s="1">
        <f>(P51-P14)*[1]劳动报酬优化计算结果!$T$21</f>
        <v>-2.1314355374186733E-4</v>
      </c>
      <c r="Q88" s="1">
        <f>(Q51-Q14)*[1]劳动报酬优化计算结果!$T$21</f>
        <v>-7.1228205176665635E-7</v>
      </c>
      <c r="R88" s="1">
        <f>(R51-R14)*[1]劳动报酬优化计算结果!$T$21</f>
        <v>-8.9260444928353759E-7</v>
      </c>
      <c r="S88" s="1">
        <f>(S51-S14)*[1]劳动报酬优化计算结果!$T$21</f>
        <v>3.2173058123188575E-6</v>
      </c>
      <c r="T88" s="1">
        <f>(T51-T14)*[1]劳动报酬优化计算结果!$T$21</f>
        <v>1.7593314672309518E-7</v>
      </c>
      <c r="U88" s="1">
        <f>(U51-U14)*[1]劳动报酬优化计算结果!$T$21</f>
        <v>5.9144809492797175E-7</v>
      </c>
      <c r="V88" s="1">
        <f>(V51-V14)*[1]劳动报酬优化计算结果!$T$21</f>
        <v>2.7789020806132212E-4</v>
      </c>
    </row>
    <row r="89" spans="1:22" x14ac:dyDescent="0.15">
      <c r="A89" s="2" t="s">
        <v>3</v>
      </c>
      <c r="B89" s="2" t="s">
        <v>14</v>
      </c>
      <c r="C89" s="1">
        <f>(C52-C15)*[1]劳动报酬优化计算结果!$T$21</f>
        <v>4.5824318883867002E-6</v>
      </c>
      <c r="D89" s="1">
        <f>(D52-D15)*[1]劳动报酬优化计算结果!$T$21</f>
        <v>3.8081808279706532E-4</v>
      </c>
      <c r="E89" s="1">
        <f>(E52-E15)*[1]劳动报酬优化计算结果!$T$21</f>
        <v>-1.096455248291672E-4</v>
      </c>
      <c r="F89" s="1">
        <f>(F52-F15)*[1]劳动报酬优化计算结果!$T$21</f>
        <v>-2.2439444375686879E-5</v>
      </c>
      <c r="G89" s="1">
        <f>(G52-G15)*[1]劳动报酬优化计算结果!$T$21</f>
        <v>-5.6505802423493544E-6</v>
      </c>
      <c r="H89" s="1">
        <f>(H52-H15)*[1]劳动报酬优化计算结果!$T$21</f>
        <v>-4.7492300636067709E-5</v>
      </c>
      <c r="I89" s="1">
        <f>(I52-I15)*[1]劳动报酬优化计算结果!$T$21</f>
        <v>-4.7708418113942203E-5</v>
      </c>
      <c r="J89" s="1">
        <f>(J52-J15)*[1]劳动报酬优化计算结果!$T$21</f>
        <v>9.44792716894577E-6</v>
      </c>
      <c r="K89" s="1">
        <f>(K52-K15)*[1]劳动报酬优化计算结果!$T$21</f>
        <v>-7.1258249185688279E-6</v>
      </c>
      <c r="L89" s="1">
        <f>(L52-L15)*[1]劳动报酬优化计算结果!$T$21</f>
        <v>-1.1812552114596652E-5</v>
      </c>
      <c r="M89" s="1">
        <f>(M52-M15)*[1]劳动报酬优化计算结果!$T$21</f>
        <v>-2.2366663556846354E-5</v>
      </c>
      <c r="N89" s="1">
        <f>(N52-N15)*[1]劳动报酬优化计算结果!$T$21</f>
        <v>1.5352896447797352E-6</v>
      </c>
      <c r="O89" s="1">
        <f>(O52-O15)*[1]劳动报酬优化计算结果!$T$21</f>
        <v>-2.9805809424713544E-5</v>
      </c>
      <c r="P89" s="1">
        <f>(P52-P15)*[1]劳动报酬优化计算结果!$T$21</f>
        <v>-4.5810174295833358E-5</v>
      </c>
      <c r="Q89" s="1">
        <f>(Q52-Q15)*[1]劳动报酬优化计算结果!$T$21</f>
        <v>-1.5308821705300144E-7</v>
      </c>
      <c r="R89" s="1">
        <f>(R52-R15)*[1]劳动报酬优化计算结果!$T$21</f>
        <v>-1.9184408238726361E-7</v>
      </c>
      <c r="S89" s="1">
        <f>(S52-S15)*[1]劳动报酬优化计算结果!$T$21</f>
        <v>6.9148394632668479E-7</v>
      </c>
      <c r="T89" s="1">
        <f>(T52-T15)*[1]劳动报酬优化计算结果!$T$21</f>
        <v>3.7812675368104374E-8</v>
      </c>
      <c r="U89" s="1">
        <f>(U52-U15)*[1]劳动报酬优化计算结果!$T$21</f>
        <v>1.2711783635591358E-7</v>
      </c>
      <c r="V89" s="1">
        <f>(V52-V15)*[1]劳动报酬优化计算结果!$T$21</f>
        <v>4.7037879335194303E-5</v>
      </c>
    </row>
    <row r="90" spans="1:22" x14ac:dyDescent="0.15">
      <c r="A90" s="2" t="s">
        <v>4</v>
      </c>
      <c r="B90" s="2" t="s">
        <v>8</v>
      </c>
      <c r="C90" s="1">
        <f>(C53-C16)*[1]劳动报酬优化计算结果!$T$21</f>
        <v>2.2684667836962952E-5</v>
      </c>
      <c r="D90" s="1">
        <f>(D53-D16)*[1]劳动报酬优化计算结果!$T$21</f>
        <v>3.8393946229156404E-3</v>
      </c>
      <c r="E90" s="1">
        <f>(E53-E16)*[1]劳动报酬优化计算结果!$T$21</f>
        <v>-9.4409837175061021E-4</v>
      </c>
      <c r="F90" s="1">
        <f>(F53-F16)*[1]劳动报酬优化计算结果!$T$21</f>
        <v>-1.9324864887212165E-4</v>
      </c>
      <c r="G90" s="1">
        <f>(G53-G16)*[1]劳动报酬优化计算结果!$T$21</f>
        <v>-3.6668808174155855E-5</v>
      </c>
      <c r="H90" s="1">
        <f>(H53-H16)*[1]劳动报酬优化计算结果!$T$21</f>
        <v>-2.7941046210701629E-4</v>
      </c>
      <c r="I90" s="1">
        <f>(I53-I16)*[1]劳动报酬优化计算结果!$T$21</f>
        <v>-4.9913215162439143E-4</v>
      </c>
      <c r="J90" s="1">
        <f>(J53-J16)*[1]劳动报酬优化计算结果!$T$21</f>
        <v>1.0729897443638026E-4</v>
      </c>
      <c r="K90" s="1">
        <f>(K53-K16)*[1]劳动报酬优化计算结果!$T$21</f>
        <v>-3.4600846859301652E-5</v>
      </c>
      <c r="L90" s="1">
        <f>(L53-L16)*[1]劳动报酬优化计算结果!$T$21</f>
        <v>-1.8343945665569341E-4</v>
      </c>
      <c r="M90" s="1">
        <f>(M53-M16)*[1]劳动报酬优化计算结果!$T$21</f>
        <v>-2.5901484867694595E-4</v>
      </c>
      <c r="N90" s="1">
        <f>(N53-N16)*[1]劳动报酬优化计算结果!$T$21</f>
        <v>3.2314266664916774E-5</v>
      </c>
      <c r="O90" s="1">
        <f>(O53-O16)*[1]劳动报酬优化计算结果!$T$21</f>
        <v>-3.8199426723234148E-4</v>
      </c>
      <c r="P90" s="1">
        <f>(P53-P16)*[1]劳动报酬优化计算结果!$T$21</f>
        <v>-3.9470518959501208E-4</v>
      </c>
      <c r="Q90" s="1">
        <f>(Q53-Q16)*[1]劳动报酬优化计算结果!$T$21</f>
        <v>-5.048911576591819E-8</v>
      </c>
      <c r="R90" s="1">
        <f>(R53-R16)*[1]劳动报酬优化计算结果!$T$21</f>
        <v>-1.6233428348734366E-6</v>
      </c>
      <c r="S90" s="1">
        <f>(S53-S16)*[1]劳动报酬优化计算结果!$T$21</f>
        <v>5.4193846823448858E-6</v>
      </c>
      <c r="T90" s="1">
        <f>(T53-T16)*[1]劳动报酬优化计算结果!$T$21</f>
        <v>3.0725153835044062E-9</v>
      </c>
      <c r="U90" s="1">
        <f>(U53-U16)*[1]劳动报酬优化计算结果!$T$21</f>
        <v>1.5804933033776616E-6</v>
      </c>
      <c r="V90" s="1">
        <f>(V53-V16)*[1]劳动报酬优化计算结果!$T$21</f>
        <v>8.0070896576867078E-4</v>
      </c>
    </row>
    <row r="91" spans="1:22" x14ac:dyDescent="0.15">
      <c r="A91" s="2" t="s">
        <v>4</v>
      </c>
      <c r="B91" s="2" t="s">
        <v>9</v>
      </c>
      <c r="C91" s="1">
        <f>(C54-C17)*[1]劳动报酬优化计算结果!$T$21</f>
        <v>2.9299896408225613E-4</v>
      </c>
      <c r="D91" s="1">
        <f>(D54-D17)*[1]劳动报酬优化计算结果!$T$21</f>
        <v>7.5269842546251886E-3</v>
      </c>
      <c r="E91" s="1">
        <f>(E54-E17)*[1]劳动报酬优化计算结果!$T$21</f>
        <v>-9.9998617389318524E-4</v>
      </c>
      <c r="F91" s="1">
        <f>(F54-F17)*[1]劳动报酬优化计算结果!$T$21</f>
        <v>-2.2895394613007381E-4</v>
      </c>
      <c r="G91" s="1">
        <f>(G54-G17)*[1]劳动报酬优化计算结果!$T$21</f>
        <v>-4.0688190863224621E-4</v>
      </c>
      <c r="H91" s="1">
        <f>(H54-H17)*[1]劳动报酬优化计算结果!$T$21</f>
        <v>-2.367547665819718E-4</v>
      </c>
      <c r="I91" s="1">
        <f>(I54-I17)*[1]劳动报酬优化计算结果!$T$21</f>
        <v>-3.1484233441262882E-3</v>
      </c>
      <c r="J91" s="1">
        <f>(J54-J17)*[1]劳动报酬优化计算结果!$T$21</f>
        <v>5.9300497955389736E-5</v>
      </c>
      <c r="K91" s="1">
        <f>(K54-K17)*[1]劳动报酬优化计算结果!$T$21</f>
        <v>-2.1267650987883213E-5</v>
      </c>
      <c r="L91" s="1">
        <f>(L54-L17)*[1]劳动报酬优化计算结果!$T$21</f>
        <v>-1.1703810384250672E-3</v>
      </c>
      <c r="M91" s="1">
        <f>(M54-M17)*[1]劳动报酬优化计算结果!$T$21</f>
        <v>-9.628447458148023E-4</v>
      </c>
      <c r="N91" s="1">
        <f>(N54-N17)*[1]劳动报酬优化计算结果!$T$21</f>
        <v>6.1893116485664187E-4</v>
      </c>
      <c r="O91" s="1">
        <f>(O54-O17)*[1]劳动报酬优化计算结果!$T$21</f>
        <v>-6.5442706941943284E-4</v>
      </c>
      <c r="P91" s="1">
        <f>(P54-P17)*[1]劳动报酬优化计算结果!$T$21</f>
        <v>-6.7620322998747969E-4</v>
      </c>
      <c r="Q91" s="1">
        <f>(Q54-Q17)*[1]劳动报酬优化计算结果!$T$21</f>
        <v>-8.649774422688055E-8</v>
      </c>
      <c r="R91" s="1">
        <f>(R54-R17)*[1]劳动报酬优化计算结果!$T$21</f>
        <v>-2.7810850973412103E-6</v>
      </c>
      <c r="S91" s="1">
        <f>(S54-S17)*[1]劳动报酬优化计算结果!$T$21</f>
        <v>9.2844110638063741E-6</v>
      </c>
      <c r="T91" s="1">
        <f>(T54-T17)*[1]劳动报酬优化计算结果!$T$21</f>
        <v>5.263790815331257E-9</v>
      </c>
      <c r="U91" s="1">
        <f>(U54-U17)*[1]劳动报酬优化计算结果!$T$21</f>
        <v>2.7076789280866398E-6</v>
      </c>
      <c r="V91" s="1">
        <f>(V54-V17)*[1]劳动报酬优化计算结果!$T$21</f>
        <v>1.2157537093012013E-6</v>
      </c>
    </row>
    <row r="92" spans="1:22" x14ac:dyDescent="0.15">
      <c r="A92" s="2" t="s">
        <v>4</v>
      </c>
      <c r="B92" s="2" t="s">
        <v>10</v>
      </c>
      <c r="C92" s="1">
        <f>(C55-C18)*[1]劳动报酬优化计算结果!$T$21</f>
        <v>6.4848395659752736E-4</v>
      </c>
      <c r="D92" s="1">
        <f>(D55-D18)*[1]劳动报酬优化计算结果!$T$21</f>
        <v>5.8504830184011028E-3</v>
      </c>
      <c r="E92" s="1">
        <f>(E55-E18)*[1]劳动报酬优化计算结果!$T$21</f>
        <v>-7.4533928003870709E-4</v>
      </c>
      <c r="F92" s="1">
        <f>(F55-F18)*[1]劳动报酬优化计算结果!$T$21</f>
        <v>-1.718261013055941E-4</v>
      </c>
      <c r="G92" s="1">
        <f>(G55-G18)*[1]劳动报酬优化计算结果!$T$21</f>
        <v>-9.8527789590262607E-4</v>
      </c>
      <c r="H92" s="1">
        <f>(H55-H18)*[1]劳动报酬优化计算结果!$T$21</f>
        <v>-1.7376381753638663E-4</v>
      </c>
      <c r="I92" s="1">
        <f>(I55-I18)*[1]劳动报酬优化计算结果!$T$21</f>
        <v>-3.9413174960946651E-3</v>
      </c>
      <c r="J92" s="1">
        <f>(J55-J18)*[1]劳动报酬优化计算结果!$T$21</f>
        <v>4.0684092552250252E-5</v>
      </c>
      <c r="K92" s="1">
        <f>(K55-K18)*[1]劳动报酬优化计算结果!$T$21</f>
        <v>-1.495537750307739E-5</v>
      </c>
      <c r="L92" s="1">
        <f>(L55-L18)*[1]劳动报酬优化计算结果!$T$21</f>
        <v>-1.5291751315660842E-3</v>
      </c>
      <c r="M92" s="1">
        <f>(M55-M18)*[1]劳动报酬优化计算结果!$T$21</f>
        <v>-8.1536964462336665E-4</v>
      </c>
      <c r="N92" s="1">
        <f>(N55-N18)*[1]劳动报酬优化计算结果!$T$21</f>
        <v>1.6566639610202149E-3</v>
      </c>
      <c r="O92" s="1">
        <f>(O55-O18)*[1]劳动报酬优化计算结果!$T$21</f>
        <v>-5.0329165630884397E-4</v>
      </c>
      <c r="P92" s="1">
        <f>(P55-P18)*[1]劳动报酬优化计算结果!$T$21</f>
        <v>-5.2003873072103415E-4</v>
      </c>
      <c r="Q92" s="1">
        <f>(Q55-Q18)*[1]劳动报酬优化计算结果!$T$21</f>
        <v>-6.6522783175325153E-8</v>
      </c>
      <c r="R92" s="1">
        <f>(R55-R18)*[1]劳动报酬优化计算结果!$T$21</f>
        <v>-2.1388139699180811E-6</v>
      </c>
      <c r="S92" s="1">
        <f>(S55-S18)*[1]劳动报酬优化计算结果!$T$21</f>
        <v>7.1402408316462466E-6</v>
      </c>
      <c r="T92" s="1">
        <f>(T55-T18)*[1]劳动报酬优化计算结果!$T$21</f>
        <v>4.0481739014331286E-9</v>
      </c>
      <c r="U92" s="1">
        <f>(U55-U18)*[1]劳动报酬优化计算结果!$T$21</f>
        <v>2.0823579689514744E-6</v>
      </c>
      <c r="V92" s="1">
        <f>(V55-V18)*[1]劳动报酬优化计算结果!$T$21</f>
        <v>-1.197025533840363E-3</v>
      </c>
    </row>
    <row r="93" spans="1:22" x14ac:dyDescent="0.15">
      <c r="A93" s="2" t="s">
        <v>4</v>
      </c>
      <c r="B93" s="2" t="s">
        <v>11</v>
      </c>
      <c r="C93" s="1">
        <f>(C56-C19)*[1]劳动报酬优化计算结果!$T$21</f>
        <v>1.7177103421696014E-4</v>
      </c>
      <c r="D93" s="1">
        <f>(D56-D19)*[1]劳动报酬优化计算结果!$T$21</f>
        <v>4.0572111688020503E-3</v>
      </c>
      <c r="E93" s="1">
        <f>(E56-E19)*[1]劳动报酬优化计算结果!$T$21</f>
        <v>-5.3593217462890317E-4</v>
      </c>
      <c r="F93" s="1">
        <f>(F56-F19)*[1]劳动报酬优化计算结果!$T$21</f>
        <v>-1.2283339470219105E-4</v>
      </c>
      <c r="G93" s="1">
        <f>(G56-G19)*[1]劳动报酬优化计算结果!$T$21</f>
        <v>-2.4103071332612962E-4</v>
      </c>
      <c r="H93" s="1">
        <f>(H56-H19)*[1]劳动报酬优化计算结果!$T$21</f>
        <v>-1.2655562537538433E-4</v>
      </c>
      <c r="I93" s="1">
        <f>(I56-I19)*[1]劳动报酬优化计算结果!$T$21</f>
        <v>-1.7673896291493301E-3</v>
      </c>
      <c r="J93" s="1">
        <f>(J56-J19)*[1]劳动报酬优化计算结果!$T$21</f>
        <v>3.1247609182593409E-5</v>
      </c>
      <c r="K93" s="1">
        <f>(K56-K19)*[1]劳动报酬优化计算结果!$T$21</f>
        <v>-1.1269462469146161E-5</v>
      </c>
      <c r="L93" s="1">
        <f>(L56-L19)*[1]劳动报酬优化计算结果!$T$21</f>
        <v>-6.584208290550148E-4</v>
      </c>
      <c r="M93" s="1">
        <f>(M56-M19)*[1]劳动报酬优化计算结果!$T$21</f>
        <v>-5.2405031737494119E-4</v>
      </c>
      <c r="N93" s="1">
        <f>(N56-N19)*[1]劳动报酬优化计算结果!$T$21</f>
        <v>3.7121206602385565E-4</v>
      </c>
      <c r="O93" s="1">
        <f>(O56-O19)*[1]劳动报酬优化计算结果!$T$21</f>
        <v>-3.5227801433105395E-4</v>
      </c>
      <c r="P93" s="1">
        <f>(P56-P19)*[1]劳动报酬优化计算结果!$T$21</f>
        <v>-3.6400010361727672E-4</v>
      </c>
      <c r="Q93" s="1">
        <f>(Q56-Q19)*[1]劳动报酬优化计算结果!$T$21</f>
        <v>-4.6562549579173008E-8</v>
      </c>
      <c r="R93" s="1">
        <f>(R56-R19)*[1]劳动报酬优化计算结果!$T$21</f>
        <v>-1.4970594363152509E-6</v>
      </c>
      <c r="S93" s="1">
        <f>(S56-S19)*[1]劳动报酬优化计算结果!$T$21</f>
        <v>4.9977976768524475E-6</v>
      </c>
      <c r="T93" s="1">
        <f>(T56-T19)*[1]劳动报酬优化计算结果!$T$21</f>
        <v>2.8334951547662166E-9</v>
      </c>
      <c r="U93" s="1">
        <f>(U56-U19)*[1]劳动报酬优化计算结果!$T$21</f>
        <v>1.4575428412653512E-6</v>
      </c>
      <c r="V93" s="1">
        <f>(V56-V19)*[1]劳动报酬优化计算结果!$T$21</f>
        <v>-6.7404726646218518E-5</v>
      </c>
    </row>
    <row r="94" spans="1:22" x14ac:dyDescent="0.15">
      <c r="A94" s="2" t="s">
        <v>4</v>
      </c>
      <c r="B94" s="2" t="s">
        <v>12</v>
      </c>
      <c r="C94" s="1">
        <f>(C57-C20)*[1]劳动报酬优化计算结果!$T$21</f>
        <v>6.197066718744546E-5</v>
      </c>
      <c r="D94" s="1">
        <f>(D57-D20)*[1]劳动报酬优化计算结果!$T$21</f>
        <v>2.7230052154211671E-3</v>
      </c>
      <c r="E94" s="1">
        <f>(E57-E20)*[1]劳动报酬优化计算结果!$T$21</f>
        <v>-3.7981768526948234E-4</v>
      </c>
      <c r="F94" s="1">
        <f>(F57-F20)*[1]劳动报酬优化计算结果!$T$21</f>
        <v>-8.6378039469362883E-5</v>
      </c>
      <c r="G94" s="1">
        <f>(G57-G20)*[1]劳动报酬优化计算结果!$T$21</f>
        <v>-7.9189736153448709E-5</v>
      </c>
      <c r="H94" s="1">
        <f>(H57-H20)*[1]劳动报酬优化计算结果!$T$21</f>
        <v>-9.0891696406778742E-5</v>
      </c>
      <c r="I94" s="1">
        <f>(I57-I20)*[1]劳动报酬优化计算结果!$T$21</f>
        <v>-7.6457669012366741E-4</v>
      </c>
      <c r="J94" s="1">
        <f>(J57-J20)*[1]劳动报酬优化计算结果!$T$21</f>
        <v>2.2798098698478834E-5</v>
      </c>
      <c r="K94" s="1">
        <f>(K57-K20)*[1]劳动报酬优化计算结果!$T$21</f>
        <v>-8.2047379095500782E-6</v>
      </c>
      <c r="L94" s="1">
        <f>(L57-L20)*[1]劳动报酬优化计算结果!$T$21</f>
        <v>-2.7795401192965373E-4</v>
      </c>
      <c r="M94" s="1">
        <f>(M57-M20)*[1]劳动报酬优化计算结果!$T$21</f>
        <v>-3.1361587905450291E-4</v>
      </c>
      <c r="N94" s="1">
        <f>(N57-N20)*[1]劳动报酬优化计算结果!$T$21</f>
        <v>1.6673661898800987E-4</v>
      </c>
      <c r="O94" s="1">
        <f>(O57-O20)*[1]劳动报酬优化计算结果!$T$21</f>
        <v>-2.3994466998097084E-4</v>
      </c>
      <c r="P94" s="1">
        <f>(P57-P20)*[1]劳动报酬优化计算结果!$T$21</f>
        <v>-2.4792886311297596E-4</v>
      </c>
      <c r="Q94" s="1">
        <f>(Q57-Q20)*[1]劳动报酬优化计算结果!$T$21</f>
        <v>-3.1715008770320633E-8</v>
      </c>
      <c r="R94" s="1">
        <f>(R57-R20)*[1]劳动报酬优化计算结果!$T$21</f>
        <v>-1.019681431111722E-6</v>
      </c>
      <c r="S94" s="1">
        <f>(S57-S20)*[1]劳动报酬优化计算结果!$T$21</f>
        <v>3.4041148042799847E-6</v>
      </c>
      <c r="T94" s="1">
        <f>(T57-T20)*[1]劳动报酬优化计算结果!$T$21</f>
        <v>1.9299516047616139E-9</v>
      </c>
      <c r="U94" s="1">
        <f>(U57-U20)*[1]劳动报酬优化计算结果!$T$21</f>
        <v>9.9276643992167811E-7</v>
      </c>
      <c r="V94" s="1">
        <f>(V57-V20)*[1]劳动报酬优化计算结果!$T$21</f>
        <v>4.8935594890806651E-4</v>
      </c>
    </row>
    <row r="95" spans="1:22" x14ac:dyDescent="0.15">
      <c r="A95" s="2" t="s">
        <v>4</v>
      </c>
      <c r="B95" s="2" t="s">
        <v>13</v>
      </c>
      <c r="C95" s="1">
        <f>(C58-C21)*[1]劳动报酬优化计算结果!$T$21</f>
        <v>4.0407859867182029E-5</v>
      </c>
      <c r="D95" s="1">
        <f>(D58-D21)*[1]劳动报酬优化计算结果!$T$21</f>
        <v>2.2139069539416694E-3</v>
      </c>
      <c r="E95" s="1">
        <f>(E58-E21)*[1]劳动报酬优化计算结果!$T$21</f>
        <v>-3.2879452931301837E-4</v>
      </c>
      <c r="F95" s="1">
        <f>(F58-F21)*[1]劳动报酬优化计算结果!$T$21</f>
        <v>-7.4066484913505988E-5</v>
      </c>
      <c r="G95" s="1">
        <f>(G58-G21)*[1]劳动报酬优化计算结果!$T$21</f>
        <v>-6.2676207463280992E-5</v>
      </c>
      <c r="H95" s="1">
        <f>(H58-H21)*[1]劳动报酬优化计算结果!$T$21</f>
        <v>-8.0013064351837099E-5</v>
      </c>
      <c r="I95" s="1">
        <f>(I58-I21)*[1]劳动报酬优化计算结果!$T$21</f>
        <v>-5.9743600413768912E-4</v>
      </c>
      <c r="J95" s="1">
        <f>(J58-J21)*[1]劳动报酬优化计算结果!$T$21</f>
        <v>2.058943127470192E-5</v>
      </c>
      <c r="K95" s="1">
        <f>(K58-K21)*[1]劳动报酬优化计算结果!$T$21</f>
        <v>-7.3648175333281365E-6</v>
      </c>
      <c r="L95" s="1">
        <f>(L58-L21)*[1]劳动报酬优化计算结果!$T$21</f>
        <v>-2.2139478282948193E-4</v>
      </c>
      <c r="M95" s="1">
        <f>(M58-M21)*[1]劳动报酬优化计算结果!$T$21</f>
        <v>-2.3237270965451471E-4</v>
      </c>
      <c r="N95" s="1">
        <f>(N58-N21)*[1]劳动报酬优化计算结果!$T$21</f>
        <v>6.0847139069641825E-5</v>
      </c>
      <c r="O95" s="1">
        <f>(O58-O21)*[1]劳动报酬优化计算结果!$T$21</f>
        <v>-1.9824891453063535E-4</v>
      </c>
      <c r="P95" s="1">
        <f>(P58-P21)*[1]劳动报酬优化计算结果!$T$21</f>
        <v>-2.0484566807553521E-4</v>
      </c>
      <c r="Q95" s="1">
        <f>(Q58-Q21)*[1]劳动报酬优化计算结果!$T$21</f>
        <v>-2.6204108246540506E-8</v>
      </c>
      <c r="R95" s="1">
        <f>(R58-R21)*[1]劳动报酬优化计算结果!$T$21</f>
        <v>-8.4248918430862516E-7</v>
      </c>
      <c r="S95" s="1">
        <f>(S58-S21)*[1]劳动报酬优化计算结果!$T$21</f>
        <v>2.8125738130948539E-6</v>
      </c>
      <c r="T95" s="1">
        <f>(T58-T21)*[1]劳动报酬优化计算结果!$T$21</f>
        <v>1.5946010727727965E-9</v>
      </c>
      <c r="U95" s="1">
        <f>(U58-U21)*[1]劳动报酬优化计算结果!$T$21</f>
        <v>8.2025072664970772E-7</v>
      </c>
      <c r="V95" s="1">
        <f>(V58-V21)*[1]劳动报酬优化计算结果!$T$21</f>
        <v>3.3130274638241042E-4</v>
      </c>
    </row>
    <row r="96" spans="1:22" x14ac:dyDescent="0.15">
      <c r="A96" s="2" t="s">
        <v>4</v>
      </c>
      <c r="B96" s="2" t="s">
        <v>14</v>
      </c>
      <c r="C96" s="1">
        <f>(C59-C22)*[1]劳动报酬优化计算结果!$T$21</f>
        <v>2.7249598976805841E-6</v>
      </c>
      <c r="D96" s="1">
        <f>(D59-D22)*[1]劳动报酬优化计算结果!$T$21</f>
        <v>4.2161870350799086E-4</v>
      </c>
      <c r="E96" s="1">
        <f>(E59-E22)*[1]劳动报酬优化计算结果!$T$21</f>
        <v>-1.1353663636635081E-4</v>
      </c>
      <c r="F96" s="1">
        <f>(F59-F22)*[1]劳动报酬优化计算结果!$T$21</f>
        <v>-2.2771532634693728E-5</v>
      </c>
      <c r="G96" s="1">
        <f>(G59-G22)*[1]劳动报酬优化计算结果!$T$21</f>
        <v>-4.4635881205695289E-6</v>
      </c>
      <c r="H96" s="1">
        <f>(H59-H22)*[1]劳动报酬优化计算结果!$T$21</f>
        <v>-3.4996705000204606E-5</v>
      </c>
      <c r="I96" s="1">
        <f>(I59-I22)*[1]劳动报酬优化计算结果!$T$21</f>
        <v>-5.1085038458306089E-5</v>
      </c>
      <c r="J96" s="1">
        <f>(J59-J22)*[1]劳动报酬优化计算结果!$T$21</f>
        <v>1.3022880455903529E-5</v>
      </c>
      <c r="K96" s="1">
        <f>(K59-K22)*[1]劳动报酬优化计算结果!$T$21</f>
        <v>-4.3372730013381666E-6</v>
      </c>
      <c r="L96" s="1">
        <f>(L59-L22)*[1]劳动报酬优化计算结果!$T$21</f>
        <v>-1.8794399163380873E-5</v>
      </c>
      <c r="M96" s="1">
        <f>(M59-M22)*[1]劳动报酬优化计算结果!$T$21</f>
        <v>-2.6943888723307412E-5</v>
      </c>
      <c r="N96" s="1">
        <f>(N59-N22)*[1]劳动报酬优化计算结果!$T$21</f>
        <v>3.6907547023529752E-6</v>
      </c>
      <c r="O96" s="1">
        <f>(O59-O22)*[1]劳动报酬优化计算结果!$T$21</f>
        <v>-4.2608921126683754E-5</v>
      </c>
      <c r="P96" s="1">
        <f>(P59-P22)*[1]劳动报酬优化计算结果!$T$21</f>
        <v>-4.4026739489201781E-5</v>
      </c>
      <c r="Q96" s="1">
        <f>(Q59-Q22)*[1]劳动报酬优化计算结果!$T$21</f>
        <v>-5.6318355902645632E-9</v>
      </c>
      <c r="R96" s="1">
        <f>(R59-R22)*[1]劳动报酬优化计算结果!$T$21</f>
        <v>-1.8107307291200301E-7</v>
      </c>
      <c r="S96" s="1">
        <f>(S59-S22)*[1]劳动报酬优化计算结果!$T$21</f>
        <v>6.0449626638988673E-7</v>
      </c>
      <c r="T96" s="1">
        <f>(T59-T22)*[1]劳动报酬优化计算结果!$T$21</f>
        <v>3.4272089766613829E-10</v>
      </c>
      <c r="U96" s="1">
        <f>(U59-U22)*[1]劳动报酬优化计算结果!$T$21</f>
        <v>1.7629351799812787E-7</v>
      </c>
      <c r="V96" s="1">
        <f>(V59-V22)*[1]劳动报酬优化计算结果!$T$21</f>
        <v>7.8087089301644516E-5</v>
      </c>
    </row>
    <row r="97" spans="1:23" x14ac:dyDescent="0.15">
      <c r="A97" s="2" t="s">
        <v>5</v>
      </c>
      <c r="B97" s="2" t="s">
        <v>8</v>
      </c>
      <c r="C97" s="1">
        <f>(C60-C23)*[1]劳动报酬优化计算结果!$T$21</f>
        <v>-271.65569336279589</v>
      </c>
      <c r="D97" s="1">
        <f>(D60-D23)*[1]劳动报酬优化计算结果!$T$21</f>
        <v>-9569.4012913472452</v>
      </c>
      <c r="E97" s="1">
        <f>(E60-E23)*[1]劳动报酬优化计算结果!$T$21</f>
        <v>2584.1120008933681</v>
      </c>
      <c r="F97" s="1">
        <f>(F60-F23)*[1]劳动报酬优化计算结果!$T$21</f>
        <v>1483.8708505815666</v>
      </c>
      <c r="G97" s="1">
        <f>(G60-G23)*[1]劳动报酬优化计算结果!$T$21</f>
        <v>168.55984449803387</v>
      </c>
      <c r="H97" s="1">
        <f>(H60-H23)*[1]劳动报酬优化计算结果!$T$21</f>
        <v>556.35383247869902</v>
      </c>
      <c r="I97" s="1">
        <f>(I60-I23)*[1]劳动报酬优化计算结果!$T$21</f>
        <v>2175.7155812711476</v>
      </c>
      <c r="J97" s="1">
        <f>(J60-J23)*[1]劳动报酬优化计算结果!$T$21</f>
        <v>-137.68753528273788</v>
      </c>
      <c r="K97" s="1">
        <f>(K60-K23)*[1]劳动报酬优化计算结果!$T$21</f>
        <v>359.08135686483644</v>
      </c>
      <c r="L97" s="1">
        <f>(L60-L23)*[1]劳动报酬优化计算结果!$T$21</f>
        <v>341.50047872236382</v>
      </c>
      <c r="M97" s="1">
        <f>(M60-M23)*[1]劳动报酬优化计算结果!$T$21</f>
        <v>1123.1128281282938</v>
      </c>
      <c r="N97" s="1">
        <f>(N60-N23)*[1]劳动报酬优化计算结果!$T$21</f>
        <v>-164.38776207204194</v>
      </c>
      <c r="O97" s="1">
        <f>(O60-O23)*[1]劳动报酬优化计算结果!$T$21</f>
        <v>-1895.1452468999687</v>
      </c>
      <c r="P97" s="1">
        <f>(P60-P23)*[1]劳动报酬优化计算结果!$T$21</f>
        <v>350.76055115429091</v>
      </c>
      <c r="Q97" s="1">
        <f>(Q60-Q23)*[1]劳动报酬优化计算结果!$T$21</f>
        <v>144.23312131762356</v>
      </c>
      <c r="R97" s="1">
        <f>(R60-R23)*[1]劳动报酬优化计算结果!$T$21</f>
        <v>127.05612106372612</v>
      </c>
      <c r="S97" s="1">
        <f>(S60-S23)*[1]劳动报酬优化计算结果!$T$21</f>
        <v>147.74526782398218</v>
      </c>
      <c r="T97" s="1">
        <f>(T60-T23)*[1]劳动报酬优化计算结果!$T$21</f>
        <v>3.791742083202768</v>
      </c>
      <c r="U97" s="1">
        <f>(U60-U23)*[1]劳动报酬优化计算结果!$T$21</f>
        <v>81.724947847912446</v>
      </c>
      <c r="V97" s="1">
        <f>(V60-V23)*[1]劳动报酬优化计算结果!$T$21</f>
        <v>-2390.6590042358903</v>
      </c>
    </row>
    <row r="98" spans="1:23" x14ac:dyDescent="0.15">
      <c r="A98" s="2" t="s">
        <v>5</v>
      </c>
      <c r="B98" s="2" t="s">
        <v>9</v>
      </c>
      <c r="C98" s="1">
        <f>(C61-C24)*[1]劳动报酬优化计算结果!$T$21</f>
        <v>-3508.7623181050444</v>
      </c>
      <c r="D98" s="1">
        <f>(D61-D24)*[1]劳动报酬优化计算结果!$T$21</f>
        <v>-18760.440382203513</v>
      </c>
      <c r="E98" s="1">
        <f>(E61-E24)*[1]劳动报酬优化计算结果!$T$21</f>
        <v>2737.0835595448575</v>
      </c>
      <c r="F98" s="1">
        <f>(F61-F24)*[1]劳动报酬优化计算结果!$T$21</f>
        <v>1758.0355141568277</v>
      </c>
      <c r="G98" s="1">
        <f>(G61-G24)*[1]劳动报酬优化计算结果!$T$21</f>
        <v>1870.3667641911909</v>
      </c>
      <c r="H98" s="1">
        <f>(H61-H24)*[1]劳动报酬优化计算结果!$T$21</f>
        <v>471.4190687130278</v>
      </c>
      <c r="I98" s="1">
        <f>(I61-I24)*[1]劳动报酬优化计算结果!$T$21</f>
        <v>13723.967155186127</v>
      </c>
      <c r="J98" s="1">
        <f>(J61-J24)*[1]劳动报酬优化计算结果!$T$21</f>
        <v>-76.095228393976655</v>
      </c>
      <c r="K98" s="1">
        <f>(K61-K24)*[1]劳动报酬优化计算结果!$T$21</f>
        <v>220.71184824474702</v>
      </c>
      <c r="L98" s="1">
        <f>(L61-L24)*[1]劳动报酬优化计算结果!$T$21</f>
        <v>2178.8425830054066</v>
      </c>
      <c r="M98" s="1">
        <f>(M61-M24)*[1]劳动报酬优化计算结果!$T$21</f>
        <v>4174.9855407008263</v>
      </c>
      <c r="N98" s="1">
        <f>(N61-N24)*[1]劳动报酬优化计算结果!$T$21</f>
        <v>-3148.6036960279098</v>
      </c>
      <c r="O98" s="1">
        <f>(O61-O24)*[1]劳动报酬优化计算结果!$T$21</f>
        <v>-3246.7354407667049</v>
      </c>
      <c r="P98" s="1">
        <f>(P61-P24)*[1]劳动报酬优化计算结果!$T$21</f>
        <v>600.917906295742</v>
      </c>
      <c r="Q98" s="1">
        <f>(Q61-Q24)*[1]劳动报酬优化计算结果!$T$21</f>
        <v>247.09809863991416</v>
      </c>
      <c r="R98" s="1">
        <f>(R61-R24)*[1]劳动报酬优化计算结果!$T$21</f>
        <v>217.67071054532332</v>
      </c>
      <c r="S98" s="1">
        <f>(S61-S24)*[1]劳动报酬优化计算结果!$T$21</f>
        <v>253.11505707144991</v>
      </c>
      <c r="T98" s="1">
        <f>(T61-T24)*[1]劳动报酬优化计算结果!$T$21</f>
        <v>6.4959577232784813</v>
      </c>
      <c r="U98" s="1">
        <f>(U61-U24)*[1]劳动报酬优化计算结果!$T$21</f>
        <v>140.00999889914053</v>
      </c>
      <c r="V98" s="1">
        <f>(V61-V24)*[1]劳动报酬优化计算结果!$T$21</f>
        <v>-139.91730258366297</v>
      </c>
    </row>
    <row r="99" spans="1:23" x14ac:dyDescent="0.15">
      <c r="A99" s="2" t="s">
        <v>5</v>
      </c>
      <c r="B99" s="2" t="s">
        <v>10</v>
      </c>
      <c r="C99" s="1">
        <f>(C62-C25)*[1]劳动报酬优化计算结果!$T$21</f>
        <v>-7765.8014072663354</v>
      </c>
      <c r="D99" s="1">
        <f>(D62-D25)*[1]劳动报酬优化计算结果!$T$21</f>
        <v>-14581.887502842028</v>
      </c>
      <c r="E99" s="1">
        <f>(E62-E25)*[1]劳动报酬优化计算结果!$T$21</f>
        <v>2040.0840394834661</v>
      </c>
      <c r="F99" s="1">
        <f>(F62-F25)*[1]劳动报酬优化计算结果!$T$21</f>
        <v>1319.3764741710056</v>
      </c>
      <c r="G99" s="1">
        <f>(G62-G25)*[1]劳动报酬优化计算结果!$T$21</f>
        <v>4529.1526438904939</v>
      </c>
      <c r="H99" s="1">
        <f>(H62-H25)*[1]劳动报酬优化计算结果!$T$21</f>
        <v>345.99335579688756</v>
      </c>
      <c r="I99" s="1">
        <f>(I62-I25)*[1]劳动报酬优化计算结果!$T$21</f>
        <v>17180.189066897878</v>
      </c>
      <c r="J99" s="1">
        <f>(J62-J25)*[1]劳动报酬优化计算结果!$T$21</f>
        <v>-52.206394946514308</v>
      </c>
      <c r="K99" s="1">
        <f>(K62-K25)*[1]劳动报酬优化计算结果!$T$21</f>
        <v>155.20423945139757</v>
      </c>
      <c r="L99" s="1">
        <f>(L62-L25)*[1]劳动报酬优化计算结果!$T$21</f>
        <v>2846.7921352979815</v>
      </c>
      <c r="M99" s="1">
        <f>(M62-M25)*[1]劳动报酬优化计算结果!$T$21</f>
        <v>3535.5201546462104</v>
      </c>
      <c r="N99" s="1">
        <f>(N62-N25)*[1]劳动报酬优化计算结果!$T$21</f>
        <v>-8427.7183488925457</v>
      </c>
      <c r="O99" s="1">
        <f>(O62-O25)*[1]劳动报酬优化计算结果!$T$21</f>
        <v>-2496.9242025356784</v>
      </c>
      <c r="P99" s="1">
        <f>(P62-P25)*[1]劳动报酬优化计算结果!$T$21</f>
        <v>462.14004652637868</v>
      </c>
      <c r="Q99" s="1">
        <f>(Q62-Q25)*[1]劳动报酬优化计算结果!$T$21</f>
        <v>190.03249082948213</v>
      </c>
      <c r="R99" s="1">
        <f>(R62-R25)*[1]劳动报酬优化计算结果!$T$21</f>
        <v>167.40115587005891</v>
      </c>
      <c r="S99" s="1">
        <f>(S62-S25)*[1]劳动报酬优化计算结果!$T$21</f>
        <v>194.65987475146889</v>
      </c>
      <c r="T99" s="1">
        <f>(T62-T25)*[1]劳动报酬优化计算结果!$T$21</f>
        <v>4.9957609539212644</v>
      </c>
      <c r="U99" s="1">
        <f>(U62-U25)*[1]劳动报酬优化计算结果!$T$21</f>
        <v>107.67565242140748</v>
      </c>
      <c r="V99" s="1">
        <f>(V62-V25)*[1]劳动报酬优化计算结果!$T$21</f>
        <v>-245.32076550931879</v>
      </c>
    </row>
    <row r="100" spans="1:23" x14ac:dyDescent="0.15">
      <c r="A100" s="2" t="s">
        <v>5</v>
      </c>
      <c r="B100" s="2" t="s">
        <v>11</v>
      </c>
      <c r="C100" s="1">
        <f>(C63-C26)*[1]劳动报酬优化计算结果!$T$21</f>
        <v>-2057.0079478486105</v>
      </c>
      <c r="D100" s="1">
        <f>(D63-D26)*[1]劳动报酬优化计算结果!$T$21</f>
        <v>-10112.292638489984</v>
      </c>
      <c r="E100" s="1">
        <f>(E63-E26)*[1]劳动报酬优化计算结果!$T$21</f>
        <v>1466.911386645781</v>
      </c>
      <c r="F100" s="1">
        <f>(F63-F26)*[1]劳动报酬优化计算结果!$T$21</f>
        <v>943.18295697499752</v>
      </c>
      <c r="G100" s="1">
        <f>(G63-G26)*[1]劳动报酬优化计算结果!$T$21</f>
        <v>1107.9764660520491</v>
      </c>
      <c r="H100" s="1">
        <f>(H63-H26)*[1]劳动报酬优化计算结果!$T$21</f>
        <v>251.99382339498138</v>
      </c>
      <c r="I100" s="1">
        <f>(I63-I26)*[1]劳动报酬优化计算结果!$T$21</f>
        <v>7704.0458574093773</v>
      </c>
      <c r="J100" s="1">
        <f>(J63-J26)*[1]劳动报酬优化计算结果!$T$21</f>
        <v>-40.09736317339884</v>
      </c>
      <c r="K100" s="1">
        <f>(K63-K26)*[1]劳动报酬优化计算结果!$T$21</f>
        <v>116.95246237463269</v>
      </c>
      <c r="L100" s="1">
        <f>(L63-L26)*[1]劳动报酬优化计算结果!$T$21</f>
        <v>1225.7507948624777</v>
      </c>
      <c r="M100" s="1">
        <f>(M63-M26)*[1]劳动报酬优化计算结果!$T$21</f>
        <v>2272.3314238730504</v>
      </c>
      <c r="N100" s="1">
        <f>(N63-N26)*[1]劳动报酬优化计算结果!$T$21</f>
        <v>-1888.4176396881408</v>
      </c>
      <c r="O100" s="1">
        <f>(O63-O26)*[1]劳动报酬优化计算结果!$T$21</f>
        <v>-1747.7172623870231</v>
      </c>
      <c r="P100" s="1">
        <f>(P63-P26)*[1]劳动报酬优化计算结果!$T$21</f>
        <v>323.47403125441559</v>
      </c>
      <c r="Q100" s="1">
        <f>(Q63-Q26)*[1]劳动报酬优化计算结果!$T$21</f>
        <v>133.01287464925679</v>
      </c>
      <c r="R100" s="1">
        <f>(R63-R26)*[1]劳动报酬优化计算结果!$T$21</f>
        <v>117.1721149768241</v>
      </c>
      <c r="S100" s="1">
        <f>(S63-S26)*[1]劳动报酬优化计算结果!$T$21</f>
        <v>136.25180269315604</v>
      </c>
      <c r="T100" s="1">
        <f>(T63-T26)*[1]劳动报酬优化计算结果!$T$21</f>
        <v>3.4967732066023451</v>
      </c>
      <c r="U100" s="1">
        <f>(U63-U26)*[1]劳动报酬优化计算结果!$T$21</f>
        <v>75.367364441093585</v>
      </c>
      <c r="V100" s="1">
        <f>(V63-V26)*[1]劳动报酬优化计算结果!$T$21</f>
        <v>32.38728122487867</v>
      </c>
    </row>
    <row r="101" spans="1:23" x14ac:dyDescent="0.15">
      <c r="A101" s="2" t="s">
        <v>5</v>
      </c>
      <c r="B101" s="2" t="s">
        <v>12</v>
      </c>
      <c r="C101" s="1">
        <f>(C64-C27)*[1]劳动报酬优化计算结果!$T$21</f>
        <v>-742.11930730664017</v>
      </c>
      <c r="D101" s="1">
        <f>(D64-D27)*[1]劳动报酬优化计算结果!$T$21</f>
        <v>-6786.8849303546531</v>
      </c>
      <c r="E101" s="1">
        <f>(E64-E27)*[1]劳动报酬优化计算结果!$T$21</f>
        <v>1039.6071395692529</v>
      </c>
      <c r="F101" s="1">
        <f>(F64-F27)*[1]劳动报酬优化计算结果!$T$21</f>
        <v>663.2586178170485</v>
      </c>
      <c r="G101" s="1">
        <f>(G64-G27)*[1]劳动报酬优化计算结果!$T$21</f>
        <v>364.02185334817989</v>
      </c>
      <c r="H101" s="1">
        <f>(H64-H27)*[1]劳动报酬优化计算结果!$T$21</f>
        <v>180.98085239819221</v>
      </c>
      <c r="I101" s="1">
        <f>(I64-I27)*[1]劳动报酬优化计算结果!$T$21</f>
        <v>3332.7873015191149</v>
      </c>
      <c r="J101" s="1">
        <f>(J64-J27)*[1]劳动报酬优化计算结果!$T$21</f>
        <v>-29.254835923018149</v>
      </c>
      <c r="K101" s="1">
        <f>(K64-K27)*[1]劳动报酬优化计算结果!$T$21</f>
        <v>85.147277409623499</v>
      </c>
      <c r="L101" s="1">
        <f>(L64-L27)*[1]劳动报酬优化计算结果!$T$21</f>
        <v>517.45385363605681</v>
      </c>
      <c r="M101" s="1">
        <f>(M64-M27)*[1]劳动报酬优化计算结果!$T$21</f>
        <v>1359.8685146697489</v>
      </c>
      <c r="N101" s="1">
        <f>(N64-N27)*[1]劳动报酬优化计算结果!$T$21</f>
        <v>-848.21696053834</v>
      </c>
      <c r="O101" s="1">
        <f>(O64-O27)*[1]劳动报酬优化计算结果!$T$21</f>
        <v>-1190.410519152899</v>
      </c>
      <c r="P101" s="1">
        <f>(P64-P27)*[1]劳动报酬优化计算结果!$T$21</f>
        <v>220.32562000913904</v>
      </c>
      <c r="Q101" s="1">
        <f>(Q64-Q27)*[1]劳动报酬优化计算结果!$T$21</f>
        <v>90.598134956766259</v>
      </c>
      <c r="R101" s="1">
        <f>(R64-R27)*[1]劳动报酬优化计算结果!$T$21</f>
        <v>79.808628927825907</v>
      </c>
      <c r="S101" s="1">
        <f>(S64-S27)*[1]劳动报酬优化计算结果!$T$21</f>
        <v>92.804243796041348</v>
      </c>
      <c r="T101" s="1">
        <f>(T64-T27)*[1]劳动报酬优化计算结果!$T$21</f>
        <v>2.3817328401817721</v>
      </c>
      <c r="U101" s="1">
        <f>(U64-U27)*[1]劳动报酬优化计算结果!$T$21</f>
        <v>51.334449387383899</v>
      </c>
      <c r="V101" s="1">
        <f>(V64-V27)*[1]劳动报酬优化计算结果!$T$21</f>
        <v>-1516.508332992162</v>
      </c>
    </row>
    <row r="102" spans="1:23" x14ac:dyDescent="0.15">
      <c r="A102" s="2" t="s">
        <v>5</v>
      </c>
      <c r="B102" s="2" t="s">
        <v>13</v>
      </c>
      <c r="C102" s="1">
        <f>(C65-C28)*[1]劳动报酬优化计算结果!$T$21</f>
        <v>-483.89598341172967</v>
      </c>
      <c r="D102" s="1">
        <f>(D65-D28)*[1]劳动报酬优化计算结果!$T$21</f>
        <v>-5517.9960941826967</v>
      </c>
      <c r="E102" s="1">
        <f>(E65-E28)*[1]劳动报酬优化计算结果!$T$21</f>
        <v>899.95053973207041</v>
      </c>
      <c r="F102" s="1">
        <f>(F65-F28)*[1]劳动报酬优化计算结果!$T$21</f>
        <v>568.72371948483192</v>
      </c>
      <c r="G102" s="1">
        <f>(G65-G28)*[1]劳动报酬优化计算结果!$T$21</f>
        <v>288.11155398165602</v>
      </c>
      <c r="H102" s="1">
        <f>(H65-H28)*[1]劳动报酬优化计算结果!$T$21</f>
        <v>159.3196427317238</v>
      </c>
      <c r="I102" s="1">
        <f>(I65-I28)*[1]劳动报酬优化计算结果!$T$21</f>
        <v>2604.2219535790687</v>
      </c>
      <c r="J102" s="1">
        <f>(J65-J28)*[1]劳动报酬优化计算结果!$T$21</f>
        <v>-26.420644756836865</v>
      </c>
      <c r="K102" s="1">
        <f>(K65-K28)*[1]劳动报酬优化计算结果!$T$21</f>
        <v>76.430741753770519</v>
      </c>
      <c r="L102" s="1">
        <f>(L65-L28)*[1]劳动报酬优化计算结果!$T$21</f>
        <v>412.16006586197636</v>
      </c>
      <c r="M102" s="1">
        <f>(M65-M28)*[1]劳动报酬优化计算结果!$T$21</f>
        <v>1007.5899918578266</v>
      </c>
      <c r="N102" s="1">
        <f>(N65-N28)*[1]劳动报酬优化计算结果!$T$21</f>
        <v>-309.53859814356787</v>
      </c>
      <c r="O102" s="1">
        <f>(O65-O28)*[1]劳动报酬优化计算结果!$T$21</f>
        <v>-983.55002231205538</v>
      </c>
      <c r="P102" s="1">
        <f>(P65-P28)*[1]劳动报酬优化计算结果!$T$21</f>
        <v>182.03910688668805</v>
      </c>
      <c r="Q102" s="1">
        <f>(Q65-Q28)*[1]劳动报酬优化计算结果!$T$21</f>
        <v>74.854679393206425</v>
      </c>
      <c r="R102" s="1">
        <f>(R65-R28)*[1]劳动报酬优化计算结果!$T$21</f>
        <v>65.940091669621282</v>
      </c>
      <c r="S102" s="1">
        <f>(S65-S28)*[1]劳动报酬优化计算结果!$T$21</f>
        <v>76.677427377398956</v>
      </c>
      <c r="T102" s="1">
        <f>(T65-T28)*[1]劳动报酬优化计算结果!$T$21</f>
        <v>1.9678534010724011</v>
      </c>
      <c r="U102" s="1">
        <f>(U65-U28)*[1]劳动报酬优化计算结果!$T$21</f>
        <v>42.413938753090207</v>
      </c>
      <c r="V102" s="1">
        <f>(V65-V28)*[1]劳动报酬优化计算结果!$T$21</f>
        <v>-861.00003634250413</v>
      </c>
    </row>
    <row r="103" spans="1:23" x14ac:dyDescent="0.15">
      <c r="A103" s="2" t="s">
        <v>5</v>
      </c>
      <c r="B103" s="2" t="s">
        <v>14</v>
      </c>
      <c r="C103" s="1">
        <f>(C66-C29)*[1]劳动报酬优化计算结果!$T$21</f>
        <v>-32.632280732211441</v>
      </c>
      <c r="D103" s="1">
        <f>(D66-D29)*[1]劳动报酬优化计算结果!$T$21</f>
        <v>-1050.8528016190801</v>
      </c>
      <c r="E103" s="1">
        <f>(E66-E29)*[1]劳动报酬优化计算结果!$T$21</f>
        <v>310.76355318188882</v>
      </c>
      <c r="F103" s="1">
        <f>(F66-F29)*[1]劳动报酬优化计算结果!$T$21</f>
        <v>174.85247145823635</v>
      </c>
      <c r="G103" s="1">
        <f>(G66-G29)*[1]劳动报酬优化计算结果!$T$21</f>
        <v>20.5183295225841</v>
      </c>
      <c r="H103" s="1">
        <f>(H66-H29)*[1]劳动报酬优化计算结果!$T$21</f>
        <v>69.68440402686592</v>
      </c>
      <c r="I103" s="1">
        <f>(I66-I29)*[1]劳动报酬优化计算结果!$T$21</f>
        <v>222.67953821206916</v>
      </c>
      <c r="J103" s="1">
        <f>(J66-J29)*[1]劳动报酬优化计算结果!$T$21</f>
        <v>-16.711142291007789</v>
      </c>
      <c r="K103" s="1">
        <f>(K66-K29)*[1]劳动报酬优化计算结果!$T$21</f>
        <v>45.011427522689679</v>
      </c>
      <c r="L103" s="1">
        <f>(L66-L29)*[1]劳动报酬优化计算结果!$T$21</f>
        <v>34.988635250190725</v>
      </c>
      <c r="M103" s="1">
        <f>(M66-M29)*[1]劳动报酬优化计算结果!$T$21</f>
        <v>116.83125539593669</v>
      </c>
      <c r="N103" s="1">
        <f>(N66-N29)*[1]劳动报酬优化计算结果!$T$21</f>
        <v>-18.775466873563015</v>
      </c>
      <c r="O103" s="1">
        <f>(O66-O29)*[1]劳动报酬优化计算结果!$T$21</f>
        <v>-211.39085432563564</v>
      </c>
      <c r="P103" s="1">
        <f>(P66-P29)*[1]劳动报酬优化计算结果!$T$21</f>
        <v>39.125007809272851</v>
      </c>
      <c r="Q103" s="1">
        <f>(Q66-Q29)*[1]劳动报酬优化计算结果!$T$21</f>
        <v>16.0882459215062</v>
      </c>
      <c r="R103" s="1">
        <f>(R66-R29)*[1]劳动报酬优化计算结果!$T$21</f>
        <v>14.172265714014197</v>
      </c>
      <c r="S103" s="1">
        <f>(S66-S29)*[1]劳动报酬优化计算结果!$T$21</f>
        <v>16.48000245933785</v>
      </c>
      <c r="T103" s="1">
        <f>(T66-T29)*[1]劳动报酬优化计算结果!$T$21</f>
        <v>0.42294362217176523</v>
      </c>
      <c r="U103" s="1">
        <f>(U66-U29)*[1]劳动报酬优化计算结果!$T$21</f>
        <v>9.1158746710707952</v>
      </c>
      <c r="V103" s="1">
        <f>(V66-V29)*[1]劳动报酬优化计算结果!$T$21</f>
        <v>-239.62859107371918</v>
      </c>
    </row>
    <row r="104" spans="1:23" x14ac:dyDescent="0.15">
      <c r="A104" s="12" t="s">
        <v>6</v>
      </c>
      <c r="B104" s="12" t="s">
        <v>8</v>
      </c>
      <c r="C104" s="1">
        <f>(C67-C30)*[1]劳动报酬优化计算结果!$T$21</f>
        <v>-989.9935761224317</v>
      </c>
      <c r="D104" s="1">
        <f>(D67-D30)*[1]劳动报酬优化计算结果!$T$21</f>
        <v>-28654.393689267268</v>
      </c>
      <c r="E104" s="1">
        <f>(E67-E30)*[1]劳动报酬优化计算结果!$T$21</f>
        <v>7500.6133822008123</v>
      </c>
      <c r="F104" s="1">
        <f>(F67-F30)*[1]劳动报酬优化计算结果!$T$21</f>
        <v>4369.0001024097501</v>
      </c>
      <c r="G104" s="1">
        <f>(G67-G30)*[1]劳动报酬优化计算结果!$T$21</f>
        <v>570.94865702372863</v>
      </c>
      <c r="H104" s="1">
        <f>(H67-H30)*[1]劳动报酬优化计算结果!$T$21</f>
        <v>1184.1931264760508</v>
      </c>
      <c r="I104" s="1">
        <f>(I67-I30)*[1]劳动报酬优化计算结果!$T$21</f>
        <v>7202.580056083616</v>
      </c>
      <c r="J104" s="1">
        <f>(J67-J30)*[1]劳动报酬优化计算结果!$T$21</f>
        <v>-576.21708727893429</v>
      </c>
      <c r="K104" s="1">
        <f>(K67-K30)*[1]劳动报酬优化计算结果!$T$21</f>
        <v>953.3411680281597</v>
      </c>
      <c r="L104" s="1">
        <f>(L67-L30)*[1]劳动报酬优化计算结果!$T$21</f>
        <v>944.75838376961917</v>
      </c>
      <c r="M104" s="1">
        <f>(M67-M30)*[1]劳动报酬优化计算结果!$T$21</f>
        <v>3306.912995680781</v>
      </c>
      <c r="N104" s="1">
        <f>(N67-N30)*[1]劳动报酬优化计算结果!$T$21</f>
        <v>-455.54122697485531</v>
      </c>
      <c r="O104" s="1">
        <f>(O67-O30)*[1]劳动报酬优化计算结果!$T$21</f>
        <v>-6487.9513572857459</v>
      </c>
      <c r="P104" s="1">
        <f>(P67-P30)*[1]劳动报酬优化计算结果!$T$21</f>
        <v>984.21032467876921</v>
      </c>
      <c r="Q104" s="1">
        <f>(Q67-Q30)*[1]劳动报酬优化计算结果!$T$21</f>
        <v>300.77771393524318</v>
      </c>
      <c r="R104" s="1">
        <f>(R67-R30)*[1]劳动报酬优化计算结果!$T$21</f>
        <v>312.33219354708075</v>
      </c>
      <c r="S104" s="1">
        <f>(S67-S30)*[1]劳动报酬优化计算结果!$T$21</f>
        <v>329.89698079419662</v>
      </c>
      <c r="T104" s="1">
        <f>(T67-T30)*[1]劳动报酬优化计算结果!$T$21</f>
        <v>10.775437138412487</v>
      </c>
      <c r="U104" s="1">
        <f>(U67-U30)*[1]劳动报酬优化计算结果!$T$21</f>
        <v>163.88813995967774</v>
      </c>
      <c r="V104" s="1">
        <f>(V67-V30)*[1]劳动报酬优化计算结果!$T$21</f>
        <v>-9029.8682752024579</v>
      </c>
    </row>
    <row r="105" spans="1:23" x14ac:dyDescent="0.15">
      <c r="A105" s="12" t="s">
        <v>6</v>
      </c>
      <c r="B105" s="12" t="s">
        <v>9</v>
      </c>
      <c r="C105" s="1">
        <f>(C68-C31)*[1]劳动报酬优化计算结果!$T$21</f>
        <v>-12786.9661484517</v>
      </c>
      <c r="D105" s="1">
        <f>(D68-D31)*[1]劳动报酬优化计算结果!$T$21</f>
        <v>-56175.82836470304</v>
      </c>
      <c r="E105" s="1">
        <f>(E68-E31)*[1]劳动报酬优化计算结果!$T$21</f>
        <v>7944.6268458283512</v>
      </c>
      <c r="F105" s="1">
        <f>(F68-F31)*[1]劳动报酬优化计算结果!$T$21</f>
        <v>5176.2303561533454</v>
      </c>
      <c r="G105" s="1">
        <f>(G68-G31)*[1]劳动报酬优化计算结果!$T$21</f>
        <v>6335.3368374103302</v>
      </c>
      <c r="H105" s="1">
        <f>(H68-H31)*[1]劳动报酬优化计算结果!$T$21</f>
        <v>1003.4103986891901</v>
      </c>
      <c r="I105" s="1">
        <f>(I68-I31)*[1]劳动报酬优化计算结果!$T$21</f>
        <v>45432.396115183794</v>
      </c>
      <c r="J105" s="1">
        <f>(J68-J31)*[1]劳动报酬优化计算结果!$T$21</f>
        <v>-318.45563050398817</v>
      </c>
      <c r="K105" s="1">
        <f>(K68-K31)*[1]劳动报酬优化计算结果!$T$21</f>
        <v>585.97776570866097</v>
      </c>
      <c r="L105" s="1">
        <f>(L68-L31)*[1]劳动报酬优化计算结果!$T$21</f>
        <v>6027.7508392055861</v>
      </c>
      <c r="M105" s="1">
        <f>(M68-M31)*[1]劳动报酬优化计算结果!$T$21</f>
        <v>12292.90022831633</v>
      </c>
      <c r="N105" s="1">
        <f>(N68-N31)*[1]劳动报酬优化计算结果!$T$21</f>
        <v>-8725.2163595743259</v>
      </c>
      <c r="O105" s="1">
        <f>(O68-O31)*[1]劳动报酬优化计算结果!$T$21</f>
        <v>-11115.064475467987</v>
      </c>
      <c r="P105" s="1">
        <f>(P68-P31)*[1]劳动报酬优化计算结果!$T$21</f>
        <v>1686.1349023267558</v>
      </c>
      <c r="Q105" s="1">
        <f>(Q68-Q31)*[1]劳动报酬优化计算结果!$T$21</f>
        <v>515.28803195620833</v>
      </c>
      <c r="R105" s="1">
        <f>(R68-R31)*[1]劳动报酬优化计算结果!$T$21</f>
        <v>535.08300053858522</v>
      </c>
      <c r="S105" s="1">
        <f>(S68-S31)*[1]劳动报酬优化计算结果!$T$21</f>
        <v>565.17473859740062</v>
      </c>
      <c r="T105" s="1">
        <f>(T68-T31)*[1]劳动报酬优化计算结果!$T$21</f>
        <v>18.46032313512438</v>
      </c>
      <c r="U105" s="1">
        <f>(U68-U31)*[1]劳动报酬优化计算结果!$T$21</f>
        <v>280.77079153404623</v>
      </c>
      <c r="V105" s="1">
        <f>(V68-V31)*[1]劳动报酬优化计算结果!$T$21</f>
        <v>-721.98980411359935</v>
      </c>
    </row>
    <row r="106" spans="1:23" x14ac:dyDescent="0.15">
      <c r="A106" s="12" t="s">
        <v>6</v>
      </c>
      <c r="B106" s="12" t="s">
        <v>10</v>
      </c>
      <c r="C106" s="1">
        <f>(C69-C32)*[1]劳动报酬优化计算结果!$T$21</f>
        <v>-28300.873843160887</v>
      </c>
      <c r="D106" s="1">
        <f>(D69-D32)*[1]劳动报酬优化计算结果!$T$21</f>
        <v>-43663.666358819639</v>
      </c>
      <c r="E106" s="1">
        <f>(E69-E32)*[1]劳动报酬优化计算结果!$T$21</f>
        <v>5921.5241607461594</v>
      </c>
      <c r="F106" s="1">
        <f>(F69-F32)*[1]劳动报酬优化计算结果!$T$21</f>
        <v>3884.6749691936393</v>
      </c>
      <c r="G106" s="1">
        <f>(G69-G32)*[1]劳动报酬优化计算结果!$T$21</f>
        <v>15341.219773811979</v>
      </c>
      <c r="H106" s="1">
        <f>(H69-H32)*[1]劳动报酬优化计算结果!$T$21</f>
        <v>736.44312274371941</v>
      </c>
      <c r="I106" s="1">
        <f>(I69-I32)*[1]劳动报酬优化计算结果!$T$21</f>
        <v>56874.018000406759</v>
      </c>
      <c r="J106" s="1">
        <f>(J69-J32)*[1]劳动报酬优化计算结果!$T$21</f>
        <v>-218.48177303516943</v>
      </c>
      <c r="K106" s="1">
        <f>(K69-K32)*[1]劳动报酬优化计算结果!$T$21</f>
        <v>412.05868278260596</v>
      </c>
      <c r="L106" s="1">
        <f>(L69-L32)*[1]劳动报酬优化计算结果!$T$21</f>
        <v>7875.628012978942</v>
      </c>
      <c r="M106" s="1">
        <f>(M69-M32)*[1]劳动报酬优化计算结果!$T$21</f>
        <v>10410.047194791776</v>
      </c>
      <c r="N106" s="1">
        <f>(N69-N32)*[1]劳动报酬优化计算结果!$T$21</f>
        <v>-23354.373274862184</v>
      </c>
      <c r="O106" s="1">
        <f>(O69-O32)*[1]劳动报酬优化计算结果!$T$21</f>
        <v>-8548.1167184308415</v>
      </c>
      <c r="P106" s="1">
        <f>(P69-P32)*[1]劳动报酬优化计算结果!$T$21</f>
        <v>1296.7336370694404</v>
      </c>
      <c r="Q106" s="1">
        <f>(Q69-Q32)*[1]劳动报酬优化计算结果!$T$21</f>
        <v>396.28580206097183</v>
      </c>
      <c r="R106" s="1">
        <f>(R69-R32)*[1]劳动报酬优化计算结果!$T$21</f>
        <v>411.50925888087255</v>
      </c>
      <c r="S106" s="1">
        <f>(S69-S32)*[1]劳动报酬优化计算结果!$T$21</f>
        <v>434.65151817107443</v>
      </c>
      <c r="T106" s="1">
        <f>(T69-T32)*[1]劳动报酬优化计算结果!$T$21</f>
        <v>14.197038442035556</v>
      </c>
      <c r="U106" s="1">
        <f>(U69-U32)*[1]劳动报酬优化计算结果!$T$21</f>
        <v>215.92870792807975</v>
      </c>
      <c r="V106" s="1">
        <f>(V69-V32)*[1]劳动报酬优化计算结果!$T$21</f>
        <v>139.40791169574698</v>
      </c>
    </row>
    <row r="107" spans="1:23" x14ac:dyDescent="0.15">
      <c r="A107" s="12" t="s">
        <v>6</v>
      </c>
      <c r="B107" s="12" t="s">
        <v>11</v>
      </c>
      <c r="C107" s="1">
        <f>(C70-C33)*[1]劳动报酬优化计算结果!$T$21</f>
        <v>-7496.3444689635926</v>
      </c>
      <c r="D107" s="1">
        <f>(D70-D33)*[1]劳动报酬优化计算结果!$T$21</f>
        <v>-30280.014970881941</v>
      </c>
      <c r="E107" s="1">
        <f>(E70-E33)*[1]劳动报酬优化计算结果!$T$21</f>
        <v>4257.8398975641558</v>
      </c>
      <c r="F107" s="1">
        <f>(F70-F33)*[1]劳动报酬优化计算结果!$T$21</f>
        <v>2777.0384693518054</v>
      </c>
      <c r="G107" s="1">
        <f>(G70-G33)*[1]劳动报酬优化计算结果!$T$21</f>
        <v>3752.9559735294101</v>
      </c>
      <c r="H107" s="1">
        <f>(H70-H33)*[1]劳动报酬优化计算结果!$T$21</f>
        <v>536.36613277069853</v>
      </c>
      <c r="I107" s="1">
        <f>(I70-I33)*[1]劳动报酬优化计算结果!$T$21</f>
        <v>25503.796324016668</v>
      </c>
      <c r="J107" s="1">
        <f>(J70-J33)*[1]劳动报酬优化计算结果!$T$21</f>
        <v>-167.8059365933041</v>
      </c>
      <c r="K107" s="1">
        <f>(K70-K33)*[1]劳动报酬优化计算结果!$T$21</f>
        <v>310.5023275434757</v>
      </c>
      <c r="L107" s="1">
        <f>(L70-L33)*[1]劳动报酬优化计算结果!$T$21</f>
        <v>3391.0299165342708</v>
      </c>
      <c r="M107" s="1">
        <f>(M70-M33)*[1]劳动报酬优化计算结果!$T$21</f>
        <v>6690.692268756944</v>
      </c>
      <c r="N107" s="1">
        <f>(N70-N33)*[1]劳动报酬优化计算结果!$T$21</f>
        <v>-5233.0664873150463</v>
      </c>
      <c r="O107" s="1">
        <f>(O70-O33)*[1]劳动报酬优化计算结果!$T$21</f>
        <v>-5983.2377508814934</v>
      </c>
      <c r="P107" s="1">
        <f>(P70-P33)*[1]劳动报酬优化计算结果!$T$21</f>
        <v>907.64619988868458</v>
      </c>
      <c r="Q107" s="1">
        <f>(Q70-Q33)*[1]劳动报酬优化计算结果!$T$21</f>
        <v>277.37948118626952</v>
      </c>
      <c r="R107" s="1">
        <f>(R70-R33)*[1]劳动报酬优化计算结果!$T$21</f>
        <v>288.03510910668439</v>
      </c>
      <c r="S107" s="1">
        <f>(S70-S33)*[1]劳动报酬优化计算结果!$T$21</f>
        <v>304.2334891550596</v>
      </c>
      <c r="T107" s="1">
        <f>(T70-T33)*[1]劳动报酬优化计算结果!$T$21</f>
        <v>9.9371895683374873</v>
      </c>
      <c r="U107" s="1">
        <f>(U70-U33)*[1]劳动报酬优化计算结果!$T$21</f>
        <v>151.13888105380647</v>
      </c>
      <c r="V107" s="1">
        <f>(V70-V33)*[1]劳动报酬优化计算结果!$T$21</f>
        <v>-1.8779546089761576</v>
      </c>
    </row>
    <row r="108" spans="1:23" x14ac:dyDescent="0.15">
      <c r="A108" s="12" t="s">
        <v>6</v>
      </c>
      <c r="B108" s="12" t="s">
        <v>12</v>
      </c>
      <c r="C108" s="1">
        <f>(C71-C34)*[1]劳动报酬优化计算结果!$T$21</f>
        <v>-2704.5019298329303</v>
      </c>
      <c r="D108" s="1">
        <f>(D71-D34)*[1]劳动报酬优化计算结果!$T$21</f>
        <v>-20322.491114881341</v>
      </c>
      <c r="E108" s="1">
        <f>(E71-E34)*[1]劳动报酬优化计算结果!$T$21</f>
        <v>3017.5515692001495</v>
      </c>
      <c r="F108" s="1">
        <f>(F71-F34)*[1]劳动报酬优化计算结果!$T$21</f>
        <v>1952.8498508013629</v>
      </c>
      <c r="G108" s="1">
        <f>(G71-G34)*[1]劳动报酬优化计算结果!$T$21</f>
        <v>1233.0207643187159</v>
      </c>
      <c r="H108" s="1">
        <f>(H71-H34)*[1]劳动报酬优化计算结果!$T$21</f>
        <v>385.21579060377314</v>
      </c>
      <c r="I108" s="1">
        <f>(I71-I34)*[1]劳动报酬优化计算结果!$T$21</f>
        <v>11032.99877783925</v>
      </c>
      <c r="J108" s="1">
        <f>(J71-J34)*[1]劳动报酬优化计算结果!$T$21</f>
        <v>-122.43037330700157</v>
      </c>
      <c r="K108" s="1">
        <f>(K71-K34)*[1]劳动报酬优化计算结果!$T$21</f>
        <v>226.06131827295226</v>
      </c>
      <c r="L108" s="1">
        <f>(L71-L34)*[1]劳动报酬优化计算结果!$T$21</f>
        <v>1431.5320091656999</v>
      </c>
      <c r="M108" s="1">
        <f>(M71-M34)*[1]劳动报酬优化计算结果!$T$21</f>
        <v>4004.0205676157411</v>
      </c>
      <c r="N108" s="1">
        <f>(N71-N34)*[1]劳动报酬优化计算结果!$T$21</f>
        <v>-2350.5265238350971</v>
      </c>
      <c r="O108" s="1">
        <f>(O71-O34)*[1]劳动报酬优化计算结果!$T$21</f>
        <v>-4075.3211692343402</v>
      </c>
      <c r="P108" s="1">
        <f>(P71-P34)*[1]劳动报酬优化计算结果!$T$21</f>
        <v>618.21875148343611</v>
      </c>
      <c r="Q108" s="1">
        <f>(Q71-Q34)*[1]劳动报酬优化计算结果!$T$21</f>
        <v>188.92955841317695</v>
      </c>
      <c r="R108" s="1">
        <f>(R71-R34)*[1]劳动报酬优化计算结果!$T$21</f>
        <v>196.18735349642029</v>
      </c>
      <c r="S108" s="1">
        <f>(S71-S34)*[1]劳动报酬优化计算结果!$T$21</f>
        <v>207.22044288874909</v>
      </c>
      <c r="T108" s="1">
        <f>(T71-T34)*[1]劳动报酬优化计算结果!$T$21</f>
        <v>6.7684488914903564</v>
      </c>
      <c r="U108" s="1">
        <f>(U71-U34)*[1]劳动报酬优化计算结果!$T$21</f>
        <v>102.94417613589839</v>
      </c>
      <c r="V108" s="1">
        <f>(V71-V34)*[1]劳动报酬优化计算结果!$T$21</f>
        <v>-4971.7517319634908</v>
      </c>
    </row>
    <row r="109" spans="1:23" x14ac:dyDescent="0.15">
      <c r="A109" s="12" t="s">
        <v>6</v>
      </c>
      <c r="B109" s="12" t="s">
        <v>13</v>
      </c>
      <c r="C109" s="1">
        <f>(C72-C35)*[1]劳动报酬优化计算结果!$T$21</f>
        <v>-1763.4598751046799</v>
      </c>
      <c r="D109" s="1">
        <f>(D72-D35)*[1]劳动报酬优化计算结果!$T$21</f>
        <v>-16522.959759407291</v>
      </c>
      <c r="E109" s="1">
        <f>(E72-E35)*[1]劳动报酬优化计算结果!$T$21</f>
        <v>2612.1859498735021</v>
      </c>
      <c r="F109" s="1">
        <f>(F72-F35)*[1]劳动报酬优化计算结果!$T$21</f>
        <v>1674.5082550130651</v>
      </c>
      <c r="G109" s="1">
        <f>(G72-G35)*[1]劳动报酬优化计算结果!$T$21</f>
        <v>975.89615906850349</v>
      </c>
      <c r="H109" s="1">
        <f>(H72-H35)*[1]劳动报酬优化计算结果!$T$21</f>
        <v>339.11013966592515</v>
      </c>
      <c r="I109" s="1">
        <f>(I72-I35)*[1]劳动报酬优化计算结果!$T$21</f>
        <v>8621.1255119587713</v>
      </c>
      <c r="J109" s="1">
        <f>(J72-J35)*[1]劳动报酬优化计算结果!$T$21</f>
        <v>-110.56939130005374</v>
      </c>
      <c r="K109" s="1">
        <f>(K72-K35)*[1]劳动报酬优化计算结果!$T$21</f>
        <v>202.91939757882045</v>
      </c>
      <c r="L109" s="1">
        <f>(L72-L35)*[1]劳动报酬优化计算结果!$T$21</f>
        <v>1140.2375748781044</v>
      </c>
      <c r="M109" s="1">
        <f>(M72-M35)*[1]劳动报酬优化计算结果!$T$21</f>
        <v>2966.7655421100026</v>
      </c>
      <c r="N109" s="1">
        <f>(N72-N35)*[1]劳动报酬优化计算结果!$T$21</f>
        <v>-857.77427113187798</v>
      </c>
      <c r="O109" s="1">
        <f>(O72-O35)*[1]劳动报酬优化计算结果!$T$21</f>
        <v>-3367.142815388991</v>
      </c>
      <c r="P109" s="1">
        <f>(P72-P35)*[1]劳动报酬优化计算结果!$T$21</f>
        <v>510.78939151960498</v>
      </c>
      <c r="Q109" s="1">
        <f>(Q72-Q35)*[1]劳动报酬优化计算结果!$T$21</f>
        <v>156.0988151650935</v>
      </c>
      <c r="R109" s="1">
        <f>(R72-R35)*[1]劳动报酬优化计算结果!$T$21</f>
        <v>162.09540556915567</v>
      </c>
      <c r="S109" s="1">
        <f>(S72-S35)*[1]劳动报酬优化计算结果!$T$21</f>
        <v>171.21124865404414</v>
      </c>
      <c r="T109" s="1">
        <f>(T72-T35)*[1]劳动报酬优化计算结果!$T$21</f>
        <v>5.5922792625589572</v>
      </c>
      <c r="U109" s="1">
        <f>(U72-U35)*[1]劳动报酬优化计算结果!$T$21</f>
        <v>85.055319258735381</v>
      </c>
      <c r="V109" s="1">
        <f>(V72-V35)*[1]劳动报酬优化计算结果!$T$21</f>
        <v>-2998.3151227579547</v>
      </c>
    </row>
    <row r="110" spans="1:23" x14ac:dyDescent="0.15">
      <c r="A110" s="12" t="s">
        <v>6</v>
      </c>
      <c r="B110" s="12" t="s">
        <v>14</v>
      </c>
      <c r="C110" s="1">
        <f>(C73-C36)*[1]劳动报酬优化计算结果!$T$21</f>
        <v>-118.9216684517218</v>
      </c>
      <c r="D110" s="1">
        <f>(D73-D36)*[1]劳动报酬优化计算结果!$T$21</f>
        <v>-3146.6493012775918</v>
      </c>
      <c r="E110" s="1">
        <f>(E73-E36)*[1]劳动报酬优化计算结果!$T$21</f>
        <v>902.01866826612377</v>
      </c>
      <c r="F110" s="1">
        <f>(F73-F36)*[1]劳动报酬优化计算结果!$T$21</f>
        <v>514.82274579907096</v>
      </c>
      <c r="G110" s="1">
        <f>(G73-G36)*[1]劳动报酬优化计算结果!$T$21</f>
        <v>69.500020720642979</v>
      </c>
      <c r="H110" s="1">
        <f>(H73-H36)*[1]劳动报酬优化计算结果!$T$21</f>
        <v>148.32250171360911</v>
      </c>
      <c r="I110" s="1">
        <f>(I73-I36)*[1]劳动报酬优化计算结果!$T$21</f>
        <v>737.16767698427861</v>
      </c>
      <c r="J110" s="1">
        <f>(J73-J36)*[1]劳动报酬优化计算结果!$T$21</f>
        <v>-69.935493552528385</v>
      </c>
      <c r="K110" s="1">
        <f>(K73-K36)*[1]劳动报酬优化计算结果!$T$21</f>
        <v>119.5028537926766</v>
      </c>
      <c r="L110" s="1">
        <f>(L73-L36)*[1]劳动报酬优化计算结果!$T$21</f>
        <v>96.795783750950591</v>
      </c>
      <c r="M110" s="1">
        <f>(M73-M36)*[1]劳动报酬优化计算结果!$T$21</f>
        <v>343.99998565987067</v>
      </c>
      <c r="N110" s="1">
        <f>(N73-N36)*[1]劳动报酬优化计算结果!$T$21</f>
        <v>-52.029415747235149</v>
      </c>
      <c r="O110" s="1">
        <f>(O73-O36)*[1]劳动报酬优化计算结果!$T$21</f>
        <v>-723.68784528955177</v>
      </c>
      <c r="P110" s="1">
        <f>(P73-P36)*[1]劳动报酬优化计算结果!$T$21</f>
        <v>109.78211920440563</v>
      </c>
      <c r="Q110" s="1">
        <f>(Q73-Q36)*[1]劳动报酬优化计算结果!$T$21</f>
        <v>33.549754628428602</v>
      </c>
      <c r="R110" s="1">
        <f>(R73-R36)*[1]劳动报酬优化计算结果!$T$21</f>
        <v>34.838579998598092</v>
      </c>
      <c r="S110" s="1">
        <f>(S73-S36)*[1]劳动报酬优化计算结果!$T$21</f>
        <v>36.797815150963565</v>
      </c>
      <c r="T110" s="1">
        <f>(T73-T36)*[1]劳动报酬优化计算结果!$T$21</f>
        <v>1.2019283785132386</v>
      </c>
      <c r="U110" s="1">
        <f>(U73-U36)*[1]劳动报酬优化计算结果!$T$21</f>
        <v>18.280632576573748</v>
      </c>
      <c r="V110" s="1">
        <f>(V73-V36)*[1]劳动报酬优化计算结果!$T$21</f>
        <v>-944.64265769394046</v>
      </c>
    </row>
    <row r="112" spans="1:23" x14ac:dyDescent="0.15">
      <c r="B112" s="7"/>
      <c r="C112" s="10" t="s">
        <v>15</v>
      </c>
      <c r="D112" s="10" t="s">
        <v>16</v>
      </c>
      <c r="E112" s="10" t="s">
        <v>17</v>
      </c>
      <c r="F112" s="10" t="s">
        <v>18</v>
      </c>
      <c r="G112" s="10" t="s">
        <v>19</v>
      </c>
      <c r="H112" s="10" t="s">
        <v>20</v>
      </c>
      <c r="I112" s="10" t="s">
        <v>21</v>
      </c>
      <c r="J112" s="10" t="s">
        <v>22</v>
      </c>
      <c r="K112" s="10" t="s">
        <v>23</v>
      </c>
      <c r="L112" s="10" t="s">
        <v>24</v>
      </c>
      <c r="M112" s="10" t="s">
        <v>25</v>
      </c>
      <c r="N112" s="10" t="s">
        <v>26</v>
      </c>
      <c r="O112" s="11" t="s">
        <v>125</v>
      </c>
      <c r="P112" s="2" t="s">
        <v>122</v>
      </c>
      <c r="Q112" s="2" t="s">
        <v>44</v>
      </c>
      <c r="R112" s="2" t="s">
        <v>0</v>
      </c>
      <c r="S112" s="2" t="s">
        <v>45</v>
      </c>
      <c r="T112" s="2" t="s">
        <v>46</v>
      </c>
      <c r="U112" s="2" t="s">
        <v>47</v>
      </c>
      <c r="V112" s="2" t="s">
        <v>1</v>
      </c>
      <c r="W112" s="2" t="s">
        <v>48</v>
      </c>
    </row>
    <row r="113" spans="1:23" x14ac:dyDescent="0.15">
      <c r="A113" s="2" t="s">
        <v>6</v>
      </c>
      <c r="B113" s="10" t="s">
        <v>8</v>
      </c>
      <c r="C113" s="11">
        <v>-4892.9068336980645</v>
      </c>
      <c r="D113" s="11">
        <v>-90896.622991314769</v>
      </c>
      <c r="E113" s="11">
        <v>23960.462436588819</v>
      </c>
      <c r="F113" s="11">
        <v>15197.904058910466</v>
      </c>
      <c r="G113" s="11">
        <v>2499.6850851188069</v>
      </c>
      <c r="H113" s="11">
        <v>3489.4335228491977</v>
      </c>
      <c r="I113" s="11">
        <v>27875.331156905733</v>
      </c>
      <c r="J113" s="11">
        <v>-2995.3028504795884</v>
      </c>
      <c r="K113" s="11">
        <v>3400.255690361163</v>
      </c>
      <c r="L113" s="11">
        <v>257.93549109045955</v>
      </c>
      <c r="M113" s="11">
        <v>11436.433424947307</v>
      </c>
      <c r="N113" s="11">
        <v>-1067.908322757082</v>
      </c>
      <c r="O113" s="11">
        <f>SUM(P113:V113)</f>
        <v>-20503.401305688531</v>
      </c>
      <c r="P113" s="1">
        <v>-27309.285648600227</v>
      </c>
      <c r="Q113" s="1">
        <v>2879.7488870204957</v>
      </c>
      <c r="R113" s="1">
        <v>1089.7847867438907</v>
      </c>
      <c r="S113" s="1">
        <v>1048.130783168569</v>
      </c>
      <c r="T113" s="1">
        <v>1171.0820354075256</v>
      </c>
      <c r="U113" s="1">
        <v>38.251402095263913</v>
      </c>
      <c r="V113" s="1">
        <v>578.88644847595469</v>
      </c>
      <c r="W113" s="1">
        <v>-32238.701437166706</v>
      </c>
    </row>
    <row r="114" spans="1:23" x14ac:dyDescent="0.15">
      <c r="A114" s="2" t="s">
        <v>6</v>
      </c>
      <c r="B114" s="10" t="s">
        <v>9</v>
      </c>
      <c r="C114" s="11">
        <v>-63197.818207147648</v>
      </c>
      <c r="D114" s="11">
        <v>-178199.30679614344</v>
      </c>
      <c r="E114" s="11">
        <v>25378.84882373827</v>
      </c>
      <c r="F114" s="11">
        <v>18005.916799188934</v>
      </c>
      <c r="G114" s="11">
        <v>27736.902095942918</v>
      </c>
      <c r="H114" s="11">
        <v>2956.7253888568866</v>
      </c>
      <c r="I114" s="11">
        <v>175831.86540117374</v>
      </c>
      <c r="J114" s="11">
        <v>-1655.402241374527</v>
      </c>
      <c r="K114" s="11">
        <v>2089.9907599680546</v>
      </c>
      <c r="L114" s="11">
        <v>1645.6809482623896</v>
      </c>
      <c r="M114" s="11">
        <v>42513.043205032067</v>
      </c>
      <c r="N114" s="11">
        <v>-20454.199568555014</v>
      </c>
      <c r="O114" s="11">
        <f t="shared" ref="O114:O119" si="0">SUM(P114:V114)</f>
        <v>-35126.130709190795</v>
      </c>
      <c r="P114" s="1">
        <v>-46785.873390110202</v>
      </c>
      <c r="Q114" s="1">
        <v>4933.5441689526051</v>
      </c>
      <c r="R114" s="1">
        <v>1867.0035444779505</v>
      </c>
      <c r="S114" s="1">
        <v>1795.6425114087881</v>
      </c>
      <c r="T114" s="1">
        <v>2006.2808142232136</v>
      </c>
      <c r="U114" s="1">
        <v>65.531749104907036</v>
      </c>
      <c r="V114" s="1">
        <v>991.73989275194037</v>
      </c>
      <c r="W114" s="1">
        <v>-2473.884100243939</v>
      </c>
    </row>
    <row r="115" spans="1:23" x14ac:dyDescent="0.15">
      <c r="A115" s="2" t="s">
        <v>6</v>
      </c>
      <c r="B115" s="10" t="s">
        <v>10</v>
      </c>
      <c r="C115" s="11">
        <v>-139873.16924744536</v>
      </c>
      <c r="D115" s="11">
        <v>-138508.59531265372</v>
      </c>
      <c r="E115" s="11">
        <v>18916.113921776341</v>
      </c>
      <c r="F115" s="11">
        <v>13513.141702444063</v>
      </c>
      <c r="G115" s="11">
        <v>67165.791151917569</v>
      </c>
      <c r="H115" s="11">
        <v>2170.0593110355653</v>
      </c>
      <c r="I115" s="11">
        <v>220113.08081832083</v>
      </c>
      <c r="J115" s="11">
        <v>-1135.7161944648878</v>
      </c>
      <c r="K115" s="11">
        <v>1469.6783563771378</v>
      </c>
      <c r="L115" s="11">
        <v>2150.1835962202385</v>
      </c>
      <c r="M115" s="11">
        <v>36001.49500434217</v>
      </c>
      <c r="N115" s="11">
        <v>-54748.786972863389</v>
      </c>
      <c r="O115" s="11">
        <f t="shared" si="0"/>
        <v>-27013.99219145727</v>
      </c>
      <c r="P115" s="1">
        <v>-35980.997446760397</v>
      </c>
      <c r="Q115" s="1">
        <v>3794.1760561509859</v>
      </c>
      <c r="R115" s="1">
        <v>1435.8319060222273</v>
      </c>
      <c r="S115" s="1">
        <v>1380.9512138136668</v>
      </c>
      <c r="T115" s="1">
        <v>1542.9440529202529</v>
      </c>
      <c r="U115" s="1">
        <v>50.397642251776787</v>
      </c>
      <c r="V115" s="1">
        <v>762.70438414421869</v>
      </c>
      <c r="W115" s="1">
        <v>219.28394355586221</v>
      </c>
    </row>
    <row r="116" spans="1:23" x14ac:dyDescent="0.15">
      <c r="A116" s="2" t="s">
        <v>6</v>
      </c>
      <c r="B116" s="10" t="s">
        <v>11</v>
      </c>
      <c r="C116" s="11">
        <v>-37049.649578143806</v>
      </c>
      <c r="D116" s="11">
        <v>-96053.370901040384</v>
      </c>
      <c r="E116" s="11">
        <v>13601.529332079745</v>
      </c>
      <c r="F116" s="11">
        <v>9660.1426495351552</v>
      </c>
      <c r="G116" s="11">
        <v>16430.913632481435</v>
      </c>
      <c r="H116" s="11">
        <v>1580.4972367815069</v>
      </c>
      <c r="I116" s="11">
        <v>98704.459062522044</v>
      </c>
      <c r="J116" s="11">
        <v>-872.29207758986013</v>
      </c>
      <c r="K116" s="11">
        <v>1107.4601008617196</v>
      </c>
      <c r="L116" s="11">
        <v>925.81021968106188</v>
      </c>
      <c r="M116" s="11">
        <v>23138.696663138606</v>
      </c>
      <c r="N116" s="11">
        <v>-12267.682757182689</v>
      </c>
      <c r="O116" s="11">
        <f t="shared" si="0"/>
        <v>-18908.391538317632</v>
      </c>
      <c r="P116" s="1">
        <v>-25184.829516149421</v>
      </c>
      <c r="Q116" s="1">
        <v>2655.7261881914592</v>
      </c>
      <c r="R116" s="1">
        <v>1005.0077673533684</v>
      </c>
      <c r="S116" s="1">
        <v>966.59412870458846</v>
      </c>
      <c r="T116" s="1">
        <v>1079.9807044645365</v>
      </c>
      <c r="U116" s="1">
        <v>35.275732111165119</v>
      </c>
      <c r="V116" s="1">
        <v>533.85345700667472</v>
      </c>
      <c r="W116" s="1">
        <v>-1.8779551959717462</v>
      </c>
    </row>
    <row r="117" spans="1:23" x14ac:dyDescent="0.15">
      <c r="A117" s="2" t="s">
        <v>6</v>
      </c>
      <c r="B117" s="10" t="s">
        <v>12</v>
      </c>
      <c r="C117" s="11">
        <v>-13366.628121023205</v>
      </c>
      <c r="D117" s="11">
        <v>-64466.407251381155</v>
      </c>
      <c r="E117" s="11">
        <v>9639.4691127347105</v>
      </c>
      <c r="F117" s="11">
        <v>6793.1389284167535</v>
      </c>
      <c r="G117" s="11">
        <v>5398.3201051320921</v>
      </c>
      <c r="H117" s="11">
        <v>1135.1061437619687</v>
      </c>
      <c r="I117" s="11">
        <v>42699.767609835071</v>
      </c>
      <c r="J117" s="11">
        <v>-636.41994353808775</v>
      </c>
      <c r="K117" s="11">
        <v>806.28667848050668</v>
      </c>
      <c r="L117" s="11">
        <v>390.83316765334661</v>
      </c>
      <c r="M117" s="11">
        <v>13847.269254881005</v>
      </c>
      <c r="N117" s="11">
        <v>-5510.2517379917927</v>
      </c>
      <c r="O117" s="11">
        <f t="shared" si="0"/>
        <v>-12878.941393333054</v>
      </c>
      <c r="P117" s="1">
        <v>-17153.967992597372</v>
      </c>
      <c r="Q117" s="1">
        <v>1808.8763314901078</v>
      </c>
      <c r="R117" s="1">
        <v>684.53395642620364</v>
      </c>
      <c r="S117" s="1">
        <v>658.36954600383297</v>
      </c>
      <c r="T117" s="1">
        <v>735.59975435966135</v>
      </c>
      <c r="U117" s="1">
        <v>24.02711433271692</v>
      </c>
      <c r="V117" s="1">
        <v>363.61989665179732</v>
      </c>
      <c r="W117" s="1">
        <v>-16148.457446371029</v>
      </c>
    </row>
    <row r="118" spans="1:23" x14ac:dyDescent="0.15">
      <c r="A118" s="2" t="s">
        <v>6</v>
      </c>
      <c r="B118" s="10" t="s">
        <v>13</v>
      </c>
      <c r="C118" s="11">
        <v>-8715.6574365343586</v>
      </c>
      <c r="D118" s="11">
        <v>-52413.64588754328</v>
      </c>
      <c r="E118" s="11">
        <v>8344.5419914396662</v>
      </c>
      <c r="F118" s="11">
        <v>5824.9062048557671</v>
      </c>
      <c r="G118" s="11">
        <v>4272.5962193596761</v>
      </c>
      <c r="H118" s="11">
        <v>999.24772643263805</v>
      </c>
      <c r="I118" s="11">
        <v>33365.367232276643</v>
      </c>
      <c r="J118" s="11">
        <v>-574.76395658589536</v>
      </c>
      <c r="K118" s="11">
        <v>723.74702723597511</v>
      </c>
      <c r="L118" s="11">
        <v>311.30471439940197</v>
      </c>
      <c r="M118" s="11">
        <v>10260.087475565133</v>
      </c>
      <c r="N118" s="11">
        <v>-2010.8482590516498</v>
      </c>
      <c r="O118" s="11">
        <f t="shared" si="0"/>
        <v>-10640.93679924897</v>
      </c>
      <c r="P118" s="1">
        <v>-14173.081748189941</v>
      </c>
      <c r="Q118" s="1">
        <v>1494.5435389641461</v>
      </c>
      <c r="R118" s="1">
        <v>565.58084629997165</v>
      </c>
      <c r="S118" s="1">
        <v>543.96308769116979</v>
      </c>
      <c r="T118" s="1">
        <v>607.77281767099157</v>
      </c>
      <c r="U118" s="1">
        <v>19.851864936280752</v>
      </c>
      <c r="V118" s="1">
        <v>300.43279337840926</v>
      </c>
      <c r="W118" s="1">
        <v>-10254.053747399321</v>
      </c>
    </row>
    <row r="119" spans="1:23" x14ac:dyDescent="0.15">
      <c r="A119" s="2" t="s">
        <v>6</v>
      </c>
      <c r="B119" s="10" t="s">
        <v>14</v>
      </c>
      <c r="C119" s="11">
        <v>-587.7539594966496</v>
      </c>
      <c r="D119" s="11">
        <v>-9981.7081570720402</v>
      </c>
      <c r="E119" s="11">
        <v>2881.4689301784329</v>
      </c>
      <c r="F119" s="11">
        <v>1790.8506556645841</v>
      </c>
      <c r="G119" s="11">
        <v>304.27983860486808</v>
      </c>
      <c r="H119" s="11">
        <v>437.05836328614674</v>
      </c>
      <c r="I119" s="11">
        <v>2852.9767047500541</v>
      </c>
      <c r="J119" s="11">
        <v>-363.54004039831779</v>
      </c>
      <c r="K119" s="11">
        <v>426.22753768559522</v>
      </c>
      <c r="L119" s="11">
        <v>26.426934596401221</v>
      </c>
      <c r="M119" s="11">
        <v>1189.6693197917011</v>
      </c>
      <c r="N119" s="11">
        <v>-121.97062047192495</v>
      </c>
      <c r="O119" s="11">
        <f t="shared" si="0"/>
        <v>-2287.0181192687032</v>
      </c>
      <c r="P119" s="1">
        <v>-3046.1692757974856</v>
      </c>
      <c r="Q119" s="1">
        <v>321.21684528845304</v>
      </c>
      <c r="R119" s="1">
        <v>121.55824882997669</v>
      </c>
      <c r="S119" s="1">
        <v>116.91202153615707</v>
      </c>
      <c r="T119" s="1">
        <v>130.62641604599455</v>
      </c>
      <c r="U119" s="1">
        <v>4.2666896113499027</v>
      </c>
      <c r="V119" s="1">
        <v>64.57093521685124</v>
      </c>
      <c r="W119" s="1">
        <v>-3433.0326121497474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31" workbookViewId="0">
      <selection activeCell="C63" sqref="C63:C75"/>
    </sheetView>
  </sheetViews>
  <sheetFormatPr defaultRowHeight="13.5" x14ac:dyDescent="0.15"/>
  <cols>
    <col min="2" max="2" width="12.75" bestFit="1" customWidth="1"/>
  </cols>
  <sheetData>
    <row r="1" spans="1:29" x14ac:dyDescent="0.15">
      <c r="A1" s="1" t="s">
        <v>33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120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P1" s="1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120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15">
      <c r="A2" s="2" t="s">
        <v>2</v>
      </c>
      <c r="B2" s="1">
        <v>6932.636685669253</v>
      </c>
      <c r="C2" s="1">
        <v>1982.8673572310413</v>
      </c>
      <c r="D2" s="1">
        <v>1152.9314486026053</v>
      </c>
      <c r="E2" s="1">
        <v>1641.8838396183601</v>
      </c>
      <c r="F2" s="1">
        <v>41885.396053762001</v>
      </c>
      <c r="G2" s="1">
        <v>2884.5172445156645</v>
      </c>
      <c r="H2" s="1">
        <v>20846.137627587803</v>
      </c>
      <c r="I2" s="1">
        <v>4225.7058757602226</v>
      </c>
      <c r="J2" s="1">
        <v>216.42828204815206</v>
      </c>
      <c r="K2" s="1">
        <v>171.12434319049686</v>
      </c>
      <c r="L2" s="1">
        <v>9989.4344297095377</v>
      </c>
      <c r="M2" s="1">
        <v>4839.2629972970144</v>
      </c>
      <c r="N2" s="1">
        <v>25661.154290084327</v>
      </c>
      <c r="P2" s="2" t="s">
        <v>2</v>
      </c>
      <c r="Q2" s="1">
        <v>0.99999999899339531</v>
      </c>
      <c r="R2" s="1">
        <v>1.0000000026115343</v>
      </c>
      <c r="S2" s="1">
        <v>1.0000000059180878</v>
      </c>
      <c r="T2" s="1">
        <v>1.0000000013488977</v>
      </c>
      <c r="U2" s="1">
        <v>0.99999999918947691</v>
      </c>
      <c r="V2" s="1">
        <v>1.0000000030294167</v>
      </c>
      <c r="W2" s="1">
        <v>0.99999999985408494</v>
      </c>
      <c r="X2" s="1">
        <v>1.0000000009224432</v>
      </c>
      <c r="Y2" s="1">
        <v>1.0000000040957728</v>
      </c>
      <c r="Z2" s="1">
        <v>1.0000000038934371</v>
      </c>
      <c r="AA2" s="1">
        <v>1.000000000701311</v>
      </c>
      <c r="AB2" s="1">
        <v>1.0000000007683632</v>
      </c>
      <c r="AC2" s="1">
        <v>1.0000000009408971</v>
      </c>
    </row>
    <row r="3" spans="1:29" x14ac:dyDescent="0.15">
      <c r="A3" s="2" t="s">
        <v>3</v>
      </c>
      <c r="B3" s="1">
        <v>10160.800432264283</v>
      </c>
      <c r="C3" s="1">
        <v>2581.3366663245733</v>
      </c>
      <c r="D3" s="1">
        <v>1878.0226080775701</v>
      </c>
      <c r="E3" s="1">
        <v>2791.4463497643055</v>
      </c>
      <c r="F3" s="1">
        <v>60272.79883268608</v>
      </c>
      <c r="G3" s="1">
        <v>3913.3305419050048</v>
      </c>
      <c r="H3" s="1">
        <v>30658.144107992423</v>
      </c>
      <c r="I3" s="1">
        <v>5891.7141225387695</v>
      </c>
      <c r="J3" s="1">
        <v>288.65568232202162</v>
      </c>
      <c r="K3" s="1">
        <v>255.10096974572267</v>
      </c>
      <c r="L3" s="1">
        <v>14837.760732259816</v>
      </c>
      <c r="M3" s="1">
        <v>7020.2961675747665</v>
      </c>
      <c r="N3" s="1">
        <v>37748.931161119603</v>
      </c>
      <c r="P3" s="2" t="s">
        <v>3</v>
      </c>
      <c r="Q3" s="1">
        <v>1.1709451519608742</v>
      </c>
      <c r="R3" s="1">
        <v>1.0830414208822468</v>
      </c>
      <c r="S3" s="1">
        <v>1.1406242171567282</v>
      </c>
      <c r="T3" s="1">
        <v>0.97895033296420608</v>
      </c>
      <c r="U3" s="1">
        <v>1.001233820707468</v>
      </c>
      <c r="V3" s="1">
        <v>1.0823252178111529</v>
      </c>
      <c r="W3" s="1">
        <v>0.97779462134542439</v>
      </c>
      <c r="X3" s="1">
        <v>0.97020205434182583</v>
      </c>
      <c r="Y3" s="1">
        <v>1.1190714558948236</v>
      </c>
      <c r="Z3" s="1">
        <v>0.96061583182583454</v>
      </c>
      <c r="AA3" s="1">
        <v>1.0041448332434066</v>
      </c>
      <c r="AB3" s="1">
        <v>0.97903781532193412</v>
      </c>
      <c r="AC3" s="1">
        <v>0.97721791311637396</v>
      </c>
    </row>
    <row r="4" spans="1:29" x14ac:dyDescent="0.15">
      <c r="A4" s="2" t="s">
        <v>4</v>
      </c>
      <c r="B4" s="1">
        <v>13735.766968161177</v>
      </c>
      <c r="C4" s="1">
        <v>3131.6065786820818</v>
      </c>
      <c r="D4" s="1">
        <v>2662.3147401178016</v>
      </c>
      <c r="E4" s="1">
        <v>4141.5566504640665</v>
      </c>
      <c r="F4" s="1">
        <v>81048.557951286857</v>
      </c>
      <c r="G4" s="1">
        <v>4947.5728914360625</v>
      </c>
      <c r="H4" s="1">
        <v>41818.27101598875</v>
      </c>
      <c r="I4" s="1">
        <v>7565.7106326387629</v>
      </c>
      <c r="J4" s="1">
        <v>360.47463663222976</v>
      </c>
      <c r="K4" s="1">
        <v>354.7290053028355</v>
      </c>
      <c r="L4" s="1">
        <v>20332.59315400806</v>
      </c>
      <c r="M4" s="1">
        <v>9500.3580043922047</v>
      </c>
      <c r="N4" s="1">
        <v>51780.406780406876</v>
      </c>
      <c r="P4" s="2" t="s">
        <v>4</v>
      </c>
      <c r="Q4" s="1">
        <v>1.4329378385353457</v>
      </c>
      <c r="R4" s="1">
        <v>1.1563851727284529</v>
      </c>
      <c r="S4" s="1">
        <v>1.2530370927331544</v>
      </c>
      <c r="T4" s="1">
        <v>0.93815023835800893</v>
      </c>
      <c r="U4" s="1">
        <v>1.0057798326142668</v>
      </c>
      <c r="V4" s="1">
        <v>1.1362340371444628</v>
      </c>
      <c r="W4" s="1">
        <v>0.9441815000792283</v>
      </c>
      <c r="X4" s="1">
        <v>0.93578874255688571</v>
      </c>
      <c r="Y4" s="1">
        <v>1.210641369708608</v>
      </c>
      <c r="Z4" s="1">
        <v>0.88930680339362012</v>
      </c>
      <c r="AA4" s="1">
        <v>1.0091030587765664</v>
      </c>
      <c r="AB4" s="1">
        <v>0.94185775284151285</v>
      </c>
      <c r="AC4" s="1">
        <v>0.94342752077973835</v>
      </c>
    </row>
    <row r="5" spans="1:29" x14ac:dyDescent="0.15">
      <c r="A5" s="2" t="s">
        <v>5</v>
      </c>
      <c r="B5" s="1">
        <v>17167.742122729807</v>
      </c>
      <c r="C5" s="1">
        <v>3551.9567157219767</v>
      </c>
      <c r="D5" s="1">
        <v>3318.4865284101766</v>
      </c>
      <c r="E5" s="1">
        <v>5460.7246108431791</v>
      </c>
      <c r="F5" s="1">
        <v>101204.12701227843</v>
      </c>
      <c r="G5" s="1">
        <v>5773.926207746611</v>
      </c>
      <c r="H5" s="1">
        <v>52692.299841446453</v>
      </c>
      <c r="I5" s="1">
        <v>8948.654109308909</v>
      </c>
      <c r="J5" s="1">
        <v>419.26959181796144</v>
      </c>
      <c r="K5" s="1">
        <v>453.54869364023648</v>
      </c>
      <c r="L5" s="1">
        <v>25747.593789758037</v>
      </c>
      <c r="M5" s="1">
        <v>11917.237452300453</v>
      </c>
      <c r="N5" s="1">
        <v>65483.444821337056</v>
      </c>
      <c r="P5" s="2" t="s">
        <v>5</v>
      </c>
      <c r="Q5" s="1">
        <v>1.6655596293406234</v>
      </c>
      <c r="R5" s="1">
        <v>1.1969502016437739</v>
      </c>
      <c r="S5" s="1">
        <v>1.3324147739073771</v>
      </c>
      <c r="T5" s="1">
        <v>0.90224888395630121</v>
      </c>
      <c r="U5" s="1">
        <v>1.0118005399577308</v>
      </c>
      <c r="V5" s="1">
        <v>1.1715748754903781</v>
      </c>
      <c r="W5" s="1">
        <v>0.91157081811999818</v>
      </c>
      <c r="X5" s="1">
        <v>0.90042014502863044</v>
      </c>
      <c r="Y5" s="1">
        <v>1.2727790148548344</v>
      </c>
      <c r="Z5" s="1">
        <v>0.82792248126276291</v>
      </c>
      <c r="AA5" s="1">
        <v>1.0056299913804501</v>
      </c>
      <c r="AB5" s="1">
        <v>0.90403577802139068</v>
      </c>
      <c r="AC5" s="1">
        <v>0.9195089039258274</v>
      </c>
    </row>
    <row r="6" spans="1:29" x14ac:dyDescent="0.15">
      <c r="A6" s="2" t="s">
        <v>6</v>
      </c>
      <c r="B6" s="1">
        <v>20470.77474118007</v>
      </c>
      <c r="C6" s="1">
        <v>3847.7697204364558</v>
      </c>
      <c r="D6" s="1">
        <v>3864.6664932384106</v>
      </c>
      <c r="E6" s="1">
        <v>6762.9368608329632</v>
      </c>
      <c r="F6" s="1">
        <v>120862.24369148983</v>
      </c>
      <c r="G6" s="1">
        <v>6420.3253278388966</v>
      </c>
      <c r="H6" s="1">
        <v>63385.790917446371</v>
      </c>
      <c r="I6" s="1">
        <v>10095.725610830379</v>
      </c>
      <c r="J6" s="1">
        <v>467.61924451782738</v>
      </c>
      <c r="K6" s="1">
        <v>552.57659393176129</v>
      </c>
      <c r="L6" s="1">
        <v>31191.299196550521</v>
      </c>
      <c r="M6" s="1">
        <v>14293.438877859477</v>
      </c>
      <c r="N6" s="1">
        <v>78836.655057462529</v>
      </c>
      <c r="P6" s="2" t="s">
        <v>6</v>
      </c>
      <c r="Q6" s="1">
        <v>1.8953723071736102</v>
      </c>
      <c r="R6" s="1">
        <v>1.2074885758209717</v>
      </c>
      <c r="S6" s="1">
        <v>1.3813642174221117</v>
      </c>
      <c r="T6" s="1">
        <v>0.86388386069970946</v>
      </c>
      <c r="U6" s="1">
        <v>1.0196701381708095</v>
      </c>
      <c r="V6" s="1">
        <v>1.1865649407046954</v>
      </c>
      <c r="W6" s="1">
        <v>0.8755144828313528</v>
      </c>
      <c r="X6" s="1">
        <v>0.85818703337348734</v>
      </c>
      <c r="Y6" s="1">
        <v>1.3065908111890496</v>
      </c>
      <c r="Z6" s="1">
        <v>0.76497833721156994</v>
      </c>
      <c r="AA6" s="1">
        <v>0.99266353078180014</v>
      </c>
      <c r="AB6" s="1">
        <v>0.85973661645087063</v>
      </c>
      <c r="AC6" s="1">
        <v>0.90275724540738422</v>
      </c>
    </row>
    <row r="8" spans="1:29" x14ac:dyDescent="0.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9" x14ac:dyDescent="0.15">
      <c r="A9" s="1" t="s">
        <v>121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120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P9" s="1"/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21</v>
      </c>
      <c r="X9" s="2" t="s">
        <v>120</v>
      </c>
      <c r="Y9" s="2" t="s">
        <v>22</v>
      </c>
      <c r="Z9" s="2" t="s">
        <v>23</v>
      </c>
      <c r="AA9" s="2" t="s">
        <v>24</v>
      </c>
      <c r="AB9" s="2" t="s">
        <v>25</v>
      </c>
      <c r="AC9" s="2" t="s">
        <v>26</v>
      </c>
    </row>
    <row r="10" spans="1:29" x14ac:dyDescent="0.15">
      <c r="A10" s="2" t="s">
        <v>2</v>
      </c>
      <c r="B10" s="1">
        <v>6932.6366872345898</v>
      </c>
      <c r="C10" s="1">
        <v>1982.8673831803201</v>
      </c>
      <c r="D10" s="1">
        <v>1152.931444784708</v>
      </c>
      <c r="E10" s="1">
        <v>1641.8838402612398</v>
      </c>
      <c r="F10" s="1">
        <v>41885.396062788823</v>
      </c>
      <c r="G10" s="1">
        <v>2884.5172372184461</v>
      </c>
      <c r="H10" s="1">
        <v>20846.137633405837</v>
      </c>
      <c r="I10" s="1">
        <v>4225.7058710842239</v>
      </c>
      <c r="J10" s="1">
        <v>216.42828256176213</v>
      </c>
      <c r="K10" s="1">
        <v>171.12434321659885</v>
      </c>
      <c r="L10" s="1">
        <v>9989.4344305080631</v>
      </c>
      <c r="M10" s="1">
        <v>4839.2629992576485</v>
      </c>
      <c r="N10" s="1">
        <v>25661.154295356497</v>
      </c>
      <c r="P10" s="2" t="s">
        <v>2</v>
      </c>
      <c r="Q10" s="1">
        <v>0.99999999910238258</v>
      </c>
      <c r="R10" s="1">
        <v>1.0000000048708297</v>
      </c>
      <c r="S10" s="1">
        <v>1.0000000050100861</v>
      </c>
      <c r="T10" s="1">
        <v>1.0000000014554746</v>
      </c>
      <c r="U10" s="1">
        <v>0.99999999920951266</v>
      </c>
      <c r="V10" s="1">
        <v>1.0000000026048759</v>
      </c>
      <c r="W10" s="1">
        <v>0.9999999999557283</v>
      </c>
      <c r="X10" s="1">
        <v>1.0000000016300308</v>
      </c>
      <c r="Y10" s="1">
        <v>1.0000000041268289</v>
      </c>
      <c r="Z10" s="1">
        <v>1.0000000041828141</v>
      </c>
      <c r="AA10" s="1">
        <v>1.0000000007413214</v>
      </c>
      <c r="AB10" s="1">
        <v>1.0000000006734502</v>
      </c>
      <c r="AC10" s="1">
        <v>1.0000000008607952</v>
      </c>
    </row>
    <row r="11" spans="1:29" x14ac:dyDescent="0.15">
      <c r="A11" s="2" t="s">
        <v>3</v>
      </c>
      <c r="B11" s="1">
        <v>10160.800433570499</v>
      </c>
      <c r="C11" s="1">
        <v>2581.3366999275677</v>
      </c>
      <c r="D11" s="1">
        <v>1878.0226031217926</v>
      </c>
      <c r="E11" s="1">
        <v>2791.4463501888358</v>
      </c>
      <c r="F11" s="1">
        <v>60272.798839045674</v>
      </c>
      <c r="G11" s="1">
        <v>3913.3305325313349</v>
      </c>
      <c r="H11" s="1">
        <v>30658.144112208352</v>
      </c>
      <c r="I11" s="1">
        <v>5891.7141146207487</v>
      </c>
      <c r="J11" s="1">
        <v>288.65568299476115</v>
      </c>
      <c r="K11" s="1">
        <v>255.10096973775572</v>
      </c>
      <c r="L11" s="1">
        <v>14837.760730987979</v>
      </c>
      <c r="M11" s="1">
        <v>7020.2961694529222</v>
      </c>
      <c r="N11" s="1">
        <v>37748.931166321432</v>
      </c>
      <c r="P11" s="2" t="s">
        <v>3</v>
      </c>
      <c r="Q11" s="1">
        <v>1.1709451518917471</v>
      </c>
      <c r="R11" s="1">
        <v>1.0830414236701051</v>
      </c>
      <c r="S11" s="1">
        <v>1.1406242163733968</v>
      </c>
      <c r="T11" s="1">
        <v>0.97895033336324111</v>
      </c>
      <c r="U11" s="1">
        <v>1.0012338207394531</v>
      </c>
      <c r="V11" s="1">
        <v>1.0823252175781459</v>
      </c>
      <c r="W11" s="1">
        <v>0.97779462165978914</v>
      </c>
      <c r="X11" s="1">
        <v>0.97020205553604655</v>
      </c>
      <c r="Y11" s="1">
        <v>1.1190714563320212</v>
      </c>
      <c r="Z11" s="1">
        <v>0.96061583263260686</v>
      </c>
      <c r="AA11" s="1">
        <v>1.004144833410596</v>
      </c>
      <c r="AB11" s="1">
        <v>0.97903781540934331</v>
      </c>
      <c r="AC11" s="1">
        <v>0.97721791291823112</v>
      </c>
    </row>
    <row r="12" spans="1:29" x14ac:dyDescent="0.15">
      <c r="A12" s="2" t="s">
        <v>4</v>
      </c>
      <c r="B12" s="1">
        <v>13735.766969117192</v>
      </c>
      <c r="C12" s="1">
        <v>3131.6066198943167</v>
      </c>
      <c r="D12" s="1">
        <v>2662.3147344801605</v>
      </c>
      <c r="E12" s="1">
        <v>4141.5566505753677</v>
      </c>
      <c r="F12" s="1">
        <v>81048.557954104166</v>
      </c>
      <c r="G12" s="1">
        <v>4947.5728807426813</v>
      </c>
      <c r="H12" s="1">
        <v>41818.271017850886</v>
      </c>
      <c r="I12" s="1">
        <v>7565.7106213195502</v>
      </c>
      <c r="J12" s="1">
        <v>360.47463753758944</v>
      </c>
      <c r="K12" s="1">
        <v>354.72900527999997</v>
      </c>
      <c r="L12" s="1">
        <v>20332.593149782511</v>
      </c>
      <c r="M12" s="1">
        <v>9500.3580060670447</v>
      </c>
      <c r="N12" s="1">
        <v>51780.406785760235</v>
      </c>
      <c r="P12" s="2" t="s">
        <v>4</v>
      </c>
      <c r="Q12" s="1">
        <v>1.4329378382963471</v>
      </c>
      <c r="R12" s="1">
        <v>1.1563851758359378</v>
      </c>
      <c r="S12" s="1">
        <v>1.2530370918859464</v>
      </c>
      <c r="T12" s="1">
        <v>0.93815023878028336</v>
      </c>
      <c r="U12" s="1">
        <v>1.0057798326442773</v>
      </c>
      <c r="V12" s="1">
        <v>1.1362340368753743</v>
      </c>
      <c r="W12" s="1">
        <v>0.94418150054062888</v>
      </c>
      <c r="X12" s="1">
        <v>0.93578874407982437</v>
      </c>
      <c r="Y12" s="1">
        <v>1.2106413701069891</v>
      </c>
      <c r="Z12" s="1">
        <v>0.88930680403625961</v>
      </c>
      <c r="AA12" s="1">
        <v>1.0091030590644148</v>
      </c>
      <c r="AB12" s="1">
        <v>0.9418577530406953</v>
      </c>
      <c r="AC12" s="1">
        <v>0.94342752050375711</v>
      </c>
    </row>
    <row r="13" spans="1:29" x14ac:dyDescent="0.15">
      <c r="A13" s="2" t="s">
        <v>5</v>
      </c>
      <c r="B13" s="1">
        <v>17157.961151487514</v>
      </c>
      <c r="C13" s="1">
        <v>3438.0875805402738</v>
      </c>
      <c r="D13" s="1">
        <v>3328.1908792158147</v>
      </c>
      <c r="E13" s="1">
        <v>5455.527678282072</v>
      </c>
      <c r="F13" s="1">
        <v>101125.32582037116</v>
      </c>
      <c r="G13" s="1">
        <v>5793.9940102676546</v>
      </c>
      <c r="H13" s="1">
        <v>52647.027794933092</v>
      </c>
      <c r="I13" s="1">
        <v>8892.4973648735559</v>
      </c>
      <c r="J13" s="1">
        <v>417.57898179358716</v>
      </c>
      <c r="K13" s="1">
        <v>453.14571507893271</v>
      </c>
      <c r="L13" s="1">
        <v>25740.066766450269</v>
      </c>
      <c r="M13" s="1">
        <v>11904.477903599905</v>
      </c>
      <c r="N13" s="1">
        <v>65444.807160735298</v>
      </c>
      <c r="P13" s="2" t="s">
        <v>5</v>
      </c>
      <c r="Q13" s="1">
        <v>1.6616798965865101</v>
      </c>
      <c r="R13" s="1">
        <v>1.1870841710671769</v>
      </c>
      <c r="S13" s="1">
        <v>1.3340737124517377</v>
      </c>
      <c r="T13" s="1">
        <v>0.9032197873748814</v>
      </c>
      <c r="U13" s="1">
        <v>1.0122507032488568</v>
      </c>
      <c r="V13" s="1">
        <v>1.1719300164517144</v>
      </c>
      <c r="W13" s="1">
        <v>0.91506247939675645</v>
      </c>
      <c r="X13" s="1">
        <v>0.91633832029025186</v>
      </c>
      <c r="Y13" s="1">
        <v>1.2708936113635021</v>
      </c>
      <c r="Z13" s="1">
        <v>0.82829988980379798</v>
      </c>
      <c r="AA13" s="1">
        <v>1.0053896193146834</v>
      </c>
      <c r="AB13" s="1">
        <v>0.9034044675979116</v>
      </c>
      <c r="AC13" s="1">
        <v>0.91900275324175018</v>
      </c>
    </row>
    <row r="14" spans="1:29" x14ac:dyDescent="0.15">
      <c r="A14" s="2" t="s">
        <v>6</v>
      </c>
      <c r="B14" s="1">
        <v>20436.070896116435</v>
      </c>
      <c r="C14" s="1">
        <v>3486.3286129302714</v>
      </c>
      <c r="D14" s="1">
        <v>3895.256468317139</v>
      </c>
      <c r="E14" s="1">
        <v>6744.3439378418288</v>
      </c>
      <c r="F14" s="1">
        <v>120584.72023745957</v>
      </c>
      <c r="G14" s="1">
        <v>6485.0033943756989</v>
      </c>
      <c r="H14" s="1">
        <v>63226.369862218031</v>
      </c>
      <c r="I14" s="1">
        <v>9903.4753192624539</v>
      </c>
      <c r="J14" s="1">
        <v>461.36485818712828</v>
      </c>
      <c r="K14" s="1">
        <v>550.8849604380855</v>
      </c>
      <c r="L14" s="1">
        <v>31161.939820302672</v>
      </c>
      <c r="M14" s="1">
        <v>14248.972243132472</v>
      </c>
      <c r="N14" s="1">
        <v>78696.799333499381</v>
      </c>
      <c r="P14" s="2" t="s">
        <v>6</v>
      </c>
      <c r="Q14" s="1">
        <v>1.8822009348650226</v>
      </c>
      <c r="R14" s="1">
        <v>1.1790131181739527</v>
      </c>
      <c r="S14" s="1">
        <v>1.3877767729839212</v>
      </c>
      <c r="T14" s="1">
        <v>0.86774740314158494</v>
      </c>
      <c r="U14" s="1">
        <v>1.0209513335596161</v>
      </c>
      <c r="V14" s="1">
        <v>1.1891238186270305</v>
      </c>
      <c r="W14" s="1">
        <v>0.8861471446957454</v>
      </c>
      <c r="X14" s="1">
        <v>0.90673526157684547</v>
      </c>
      <c r="Y14" s="1">
        <v>1.3026600871488918</v>
      </c>
      <c r="Z14" s="1">
        <v>0.76797811794715354</v>
      </c>
      <c r="AA14" s="1">
        <v>0.99196463248549083</v>
      </c>
      <c r="AB14" s="1">
        <v>0.85903347357599613</v>
      </c>
      <c r="AC14" s="1">
        <v>0.90131632107954029</v>
      </c>
    </row>
    <row r="15" spans="1:29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9" x14ac:dyDescent="0.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9" x14ac:dyDescent="0.15">
      <c r="A17" s="1" t="s">
        <v>37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120</v>
      </c>
      <c r="J17" s="2" t="s">
        <v>22</v>
      </c>
      <c r="K17" s="2" t="s">
        <v>23</v>
      </c>
      <c r="L17" s="2" t="s">
        <v>24</v>
      </c>
      <c r="M17" s="2" t="s">
        <v>25</v>
      </c>
      <c r="N17" s="2" t="s">
        <v>26</v>
      </c>
      <c r="P17" s="1"/>
      <c r="Q17" s="2" t="s">
        <v>15</v>
      </c>
      <c r="R17" s="2" t="s">
        <v>16</v>
      </c>
      <c r="S17" s="2" t="s">
        <v>17</v>
      </c>
      <c r="T17" s="2" t="s">
        <v>18</v>
      </c>
      <c r="U17" s="2" t="s">
        <v>19</v>
      </c>
      <c r="V17" s="2" t="s">
        <v>20</v>
      </c>
      <c r="W17" s="2" t="s">
        <v>21</v>
      </c>
      <c r="X17" s="2" t="s">
        <v>120</v>
      </c>
      <c r="Y17" s="2" t="s">
        <v>22</v>
      </c>
      <c r="Z17" s="2" t="s">
        <v>23</v>
      </c>
      <c r="AA17" s="2" t="s">
        <v>24</v>
      </c>
      <c r="AB17" s="2" t="s">
        <v>25</v>
      </c>
      <c r="AC17" s="2" t="s">
        <v>26</v>
      </c>
    </row>
    <row r="18" spans="1:29" x14ac:dyDescent="0.15">
      <c r="A18" s="2" t="s">
        <v>2</v>
      </c>
      <c r="B18" s="1">
        <v>6932.6366872345898</v>
      </c>
      <c r="C18" s="1">
        <v>1982.8673831803201</v>
      </c>
      <c r="D18" s="1">
        <v>1152.931444784708</v>
      </c>
      <c r="E18" s="1">
        <v>1641.8838402612398</v>
      </c>
      <c r="F18" s="1">
        <v>41885.396062788823</v>
      </c>
      <c r="G18" s="1">
        <v>2884.5172372184461</v>
      </c>
      <c r="H18" s="1">
        <v>20846.137633405837</v>
      </c>
      <c r="I18" s="1">
        <v>4225.7058710842239</v>
      </c>
      <c r="J18" s="1">
        <v>216.42828256176213</v>
      </c>
      <c r="K18" s="1">
        <v>171.12434321659885</v>
      </c>
      <c r="L18" s="1">
        <v>9989.4344305080631</v>
      </c>
      <c r="M18" s="1">
        <v>4839.2629992576485</v>
      </c>
      <c r="N18" s="1">
        <v>25661.154295356497</v>
      </c>
      <c r="P18" s="2" t="s">
        <v>2</v>
      </c>
      <c r="Q18" s="1">
        <v>0.99999999910238258</v>
      </c>
      <c r="R18" s="1">
        <v>1.0000000048708297</v>
      </c>
      <c r="S18" s="1">
        <v>1.0000000050100861</v>
      </c>
      <c r="T18" s="1">
        <v>1.0000000014554746</v>
      </c>
      <c r="U18" s="1">
        <v>0.99999999920951266</v>
      </c>
      <c r="V18" s="1">
        <v>1.0000000026048759</v>
      </c>
      <c r="W18" s="1">
        <v>0.9999999999557283</v>
      </c>
      <c r="X18" s="1">
        <v>1.0000000016300308</v>
      </c>
      <c r="Y18" s="1">
        <v>1.0000000041268289</v>
      </c>
      <c r="Z18" s="1">
        <v>1.0000000041828141</v>
      </c>
      <c r="AA18" s="1">
        <v>1.0000000007413214</v>
      </c>
      <c r="AB18" s="1">
        <v>1.0000000006734502</v>
      </c>
      <c r="AC18" s="1">
        <v>1.0000000008607952</v>
      </c>
    </row>
    <row r="19" spans="1:29" x14ac:dyDescent="0.15">
      <c r="A19" s="2" t="s">
        <v>3</v>
      </c>
      <c r="B19" s="1">
        <v>10160.800433570499</v>
      </c>
      <c r="C19" s="1">
        <v>2581.3366999275677</v>
      </c>
      <c r="D19" s="1">
        <v>1878.0226031217926</v>
      </c>
      <c r="E19" s="1">
        <v>2791.4463501888358</v>
      </c>
      <c r="F19" s="1">
        <v>60272.798839045674</v>
      </c>
      <c r="G19" s="1">
        <v>3913.3305325313349</v>
      </c>
      <c r="H19" s="1">
        <v>30658.144112208352</v>
      </c>
      <c r="I19" s="1">
        <v>5891.7141146207487</v>
      </c>
      <c r="J19" s="1">
        <v>288.65568299476115</v>
      </c>
      <c r="K19" s="1">
        <v>255.10096973775572</v>
      </c>
      <c r="L19" s="1">
        <v>14837.760730987979</v>
      </c>
      <c r="M19" s="1">
        <v>7020.2961694529222</v>
      </c>
      <c r="N19" s="1">
        <v>37748.931166321432</v>
      </c>
      <c r="P19" s="2" t="s">
        <v>3</v>
      </c>
      <c r="Q19" s="1">
        <v>1.1709451518917471</v>
      </c>
      <c r="R19" s="1">
        <v>1.0830414236701051</v>
      </c>
      <c r="S19" s="1">
        <v>1.1406242163733968</v>
      </c>
      <c r="T19" s="1">
        <v>0.97895033336324111</v>
      </c>
      <c r="U19" s="1">
        <v>1.0012338207394531</v>
      </c>
      <c r="V19" s="1">
        <v>1.0823252175781459</v>
      </c>
      <c r="W19" s="1">
        <v>0.97779462165978914</v>
      </c>
      <c r="X19" s="1">
        <v>0.97020205553604655</v>
      </c>
      <c r="Y19" s="1">
        <v>1.1190714563320212</v>
      </c>
      <c r="Z19" s="1">
        <v>0.96061583263260686</v>
      </c>
      <c r="AA19" s="1">
        <v>1.004144833410596</v>
      </c>
      <c r="AB19" s="1">
        <v>0.97903781540934331</v>
      </c>
      <c r="AC19" s="1">
        <v>0.97721791291823112</v>
      </c>
    </row>
    <row r="20" spans="1:29" x14ac:dyDescent="0.15">
      <c r="A20" s="2" t="s">
        <v>4</v>
      </c>
      <c r="B20" s="1">
        <v>13735.766969117192</v>
      </c>
      <c r="C20" s="1">
        <v>3131.6066198943167</v>
      </c>
      <c r="D20" s="1">
        <v>2662.3147344801605</v>
      </c>
      <c r="E20" s="1">
        <v>4141.5566505753677</v>
      </c>
      <c r="F20" s="1">
        <v>81048.557954104166</v>
      </c>
      <c r="G20" s="1">
        <v>4947.5728807426813</v>
      </c>
      <c r="H20" s="1">
        <v>41818.271017850886</v>
      </c>
      <c r="I20" s="1">
        <v>7565.7106213195502</v>
      </c>
      <c r="J20" s="1">
        <v>360.47463753758944</v>
      </c>
      <c r="K20" s="1">
        <v>354.72900527999997</v>
      </c>
      <c r="L20" s="1">
        <v>20332.593149782511</v>
      </c>
      <c r="M20" s="1">
        <v>9500.3580060670447</v>
      </c>
      <c r="N20" s="1">
        <v>51780.406785760235</v>
      </c>
      <c r="P20" s="2" t="s">
        <v>4</v>
      </c>
      <c r="Q20" s="1">
        <v>1.4329378382963471</v>
      </c>
      <c r="R20" s="1">
        <v>1.1563851758359378</v>
      </c>
      <c r="S20" s="1">
        <v>1.2530370918859464</v>
      </c>
      <c r="T20" s="1">
        <v>0.93815023878028336</v>
      </c>
      <c r="U20" s="1">
        <v>1.0057798326442773</v>
      </c>
      <c r="V20" s="1">
        <v>1.1362340368753743</v>
      </c>
      <c r="W20" s="1">
        <v>0.94418150054062888</v>
      </c>
      <c r="X20" s="1">
        <v>0.93578874407982437</v>
      </c>
      <c r="Y20" s="1">
        <v>1.2106413701069891</v>
      </c>
      <c r="Z20" s="1">
        <v>0.88930680403625961</v>
      </c>
      <c r="AA20" s="1">
        <v>1.0091030590644148</v>
      </c>
      <c r="AB20" s="1">
        <v>0.9418577530406953</v>
      </c>
      <c r="AC20" s="1">
        <v>0.94342752050375711</v>
      </c>
    </row>
    <row r="21" spans="1:29" x14ac:dyDescent="0.15">
      <c r="A21" s="2" t="s">
        <v>5</v>
      </c>
      <c r="B21" s="1">
        <v>17134.955898883582</v>
      </c>
      <c r="C21" s="1">
        <v>3213.7017124816489</v>
      </c>
      <c r="D21" s="1">
        <v>3346.5501992772597</v>
      </c>
      <c r="E21" s="1">
        <v>5442.9011125645729</v>
      </c>
      <c r="F21" s="1">
        <v>100939.37174196284</v>
      </c>
      <c r="G21" s="1">
        <v>5833.4193362381147</v>
      </c>
      <c r="H21" s="1">
        <v>52538.922075721959</v>
      </c>
      <c r="I21" s="1">
        <v>8766.7210222735393</v>
      </c>
      <c r="J21" s="1">
        <v>413.55345596733207</v>
      </c>
      <c r="K21" s="1">
        <v>452.06067483906406</v>
      </c>
      <c r="L21" s="1">
        <v>25712.721797963506</v>
      </c>
      <c r="M21" s="1">
        <v>11875.313039801185</v>
      </c>
      <c r="N21" s="1">
        <v>65360.664517720201</v>
      </c>
      <c r="P21" s="2" t="s">
        <v>5</v>
      </c>
      <c r="Q21" s="1">
        <v>1.6528347917172936</v>
      </c>
      <c r="R21" s="1">
        <v>1.1683849989729165</v>
      </c>
      <c r="S21" s="1">
        <v>1.3384630007213065</v>
      </c>
      <c r="T21" s="1">
        <v>0.90647975943684478</v>
      </c>
      <c r="U21" s="1">
        <v>1.0132185694777418</v>
      </c>
      <c r="V21" s="1">
        <v>1.1736548749367319</v>
      </c>
      <c r="W21" s="1">
        <v>0.92316520853664719</v>
      </c>
      <c r="X21" s="1">
        <v>0.95335256018423575</v>
      </c>
      <c r="Y21" s="1">
        <v>1.2682331999662322</v>
      </c>
      <c r="Z21" s="1">
        <v>0.83108149619987659</v>
      </c>
      <c r="AA21" s="1">
        <v>1.0053328106282293</v>
      </c>
      <c r="AB21" s="1">
        <v>0.90303299407522586</v>
      </c>
      <c r="AC21" s="1">
        <v>0.91748966603684534</v>
      </c>
    </row>
    <row r="22" spans="1:29" x14ac:dyDescent="0.15">
      <c r="A22" s="2" t="s">
        <v>6</v>
      </c>
      <c r="B22" s="1">
        <v>20354.887860505765</v>
      </c>
      <c r="C22" s="1">
        <v>2942.7510767675817</v>
      </c>
      <c r="D22" s="1">
        <v>3935.8661906683969</v>
      </c>
      <c r="E22" s="1">
        <v>6697.5286817204578</v>
      </c>
      <c r="F22" s="1">
        <v>119929.05608868295</v>
      </c>
      <c r="G22" s="1">
        <v>6581.2874700642669</v>
      </c>
      <c r="H22" s="1">
        <v>62835.793041450357</v>
      </c>
      <c r="I22" s="1">
        <v>9512.6946047400761</v>
      </c>
      <c r="J22" s="1">
        <v>447.22535162554078</v>
      </c>
      <c r="K22" s="1">
        <v>546.75719619077699</v>
      </c>
      <c r="L22" s="1">
        <v>31012.242604793821</v>
      </c>
      <c r="M22" s="1">
        <v>14151.167895684273</v>
      </c>
      <c r="N22" s="1">
        <v>78419.631176530893</v>
      </c>
      <c r="P22" s="2" t="s">
        <v>6</v>
      </c>
      <c r="Q22" s="1">
        <v>1.8529947353682372</v>
      </c>
      <c r="R22" s="1">
        <v>1.1359422046251857</v>
      </c>
      <c r="S22" s="1">
        <v>1.4010285492388139</v>
      </c>
      <c r="T22" s="1">
        <v>0.8791267795514659</v>
      </c>
      <c r="U22" s="1">
        <v>1.0231460587807681</v>
      </c>
      <c r="V22" s="1">
        <v>1.1962114029589279</v>
      </c>
      <c r="W22" s="1">
        <v>0.91000753244643862</v>
      </c>
      <c r="X22" s="1">
        <v>1.0165612362574206</v>
      </c>
      <c r="Y22" s="1">
        <v>1.2972142041006089</v>
      </c>
      <c r="Z22" s="1">
        <v>0.77897191653487907</v>
      </c>
      <c r="AA22" s="1">
        <v>0.99400247135768227</v>
      </c>
      <c r="AB22" s="1">
        <v>0.86158885637380245</v>
      </c>
      <c r="AC22" s="1">
        <v>0.89607370806399678</v>
      </c>
    </row>
    <row r="25" spans="1:29" x14ac:dyDescent="0.15">
      <c r="A25" s="1" t="s">
        <v>116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120</v>
      </c>
      <c r="J25" s="2" t="s">
        <v>22</v>
      </c>
      <c r="K25" s="2" t="s">
        <v>23</v>
      </c>
      <c r="L25" s="2" t="s">
        <v>24</v>
      </c>
      <c r="M25" s="2" t="s">
        <v>25</v>
      </c>
      <c r="N25" s="2" t="s">
        <v>26</v>
      </c>
      <c r="P25" s="1"/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  <c r="V25" s="2" t="s">
        <v>20</v>
      </c>
      <c r="W25" s="2" t="s">
        <v>21</v>
      </c>
      <c r="X25" s="2" t="s">
        <v>120</v>
      </c>
      <c r="Y25" s="2" t="s">
        <v>22</v>
      </c>
      <c r="Z25" s="2" t="s">
        <v>23</v>
      </c>
      <c r="AA25" s="2" t="s">
        <v>24</v>
      </c>
      <c r="AB25" s="2" t="s">
        <v>25</v>
      </c>
      <c r="AC25" s="2" t="s">
        <v>26</v>
      </c>
    </row>
    <row r="26" spans="1:29" x14ac:dyDescent="0.15">
      <c r="A26" s="2" t="s">
        <v>2</v>
      </c>
      <c r="B26" s="1">
        <v>6932.6366856691384</v>
      </c>
      <c r="C26" s="1">
        <v>1982.8673572309963</v>
      </c>
      <c r="D26" s="1">
        <v>1152.9314486025892</v>
      </c>
      <c r="E26" s="1">
        <v>1641.8838396183198</v>
      </c>
      <c r="F26" s="1">
        <v>41885.396053760778</v>
      </c>
      <c r="G26" s="1">
        <v>2884.5172445156413</v>
      </c>
      <c r="H26" s="1">
        <v>20846.137627587468</v>
      </c>
      <c r="I26" s="1">
        <v>4225.7058757601399</v>
      </c>
      <c r="J26" s="1">
        <v>216.42828204815331</v>
      </c>
      <c r="K26" s="1">
        <v>171.12434319049538</v>
      </c>
      <c r="L26" s="1">
        <v>9989.4344297094485</v>
      </c>
      <c r="M26" s="1">
        <v>4839.2629972969553</v>
      </c>
      <c r="N26" s="1">
        <v>25661.154290084458</v>
      </c>
      <c r="P26" s="2" t="s">
        <v>2</v>
      </c>
      <c r="Q26" s="1">
        <v>0.99999999899339143</v>
      </c>
      <c r="R26" s="1">
        <v>1.0000000026115332</v>
      </c>
      <c r="S26" s="1">
        <v>1.0000000059180665</v>
      </c>
      <c r="T26" s="1">
        <v>1.0000000013489105</v>
      </c>
      <c r="U26" s="1">
        <v>0.99999999918947646</v>
      </c>
      <c r="V26" s="1">
        <v>1.0000000030294036</v>
      </c>
      <c r="W26" s="1">
        <v>0.9999999998540875</v>
      </c>
      <c r="X26" s="1">
        <v>1.0000000009224448</v>
      </c>
      <c r="Y26" s="1">
        <v>1.0000000040957628</v>
      </c>
      <c r="Z26" s="1">
        <v>1.0000000038934418</v>
      </c>
      <c r="AA26" s="1">
        <v>1.0000000007013148</v>
      </c>
      <c r="AB26" s="1">
        <v>1.0000000007683654</v>
      </c>
      <c r="AC26" s="1">
        <v>1.0000000009408951</v>
      </c>
    </row>
    <row r="27" spans="1:29" x14ac:dyDescent="0.15">
      <c r="A27" s="2" t="s">
        <v>3</v>
      </c>
      <c r="B27" s="1">
        <v>10160.800432268614</v>
      </c>
      <c r="C27" s="1">
        <v>2581.3366663386405</v>
      </c>
      <c r="D27" s="1">
        <v>1878.0226080801338</v>
      </c>
      <c r="E27" s="1">
        <v>2791.4463497660463</v>
      </c>
      <c r="F27" s="1">
        <v>60272.798832709479</v>
      </c>
      <c r="G27" s="1">
        <v>3913.330541909123</v>
      </c>
      <c r="H27" s="1">
        <v>30658.144108007571</v>
      </c>
      <c r="I27" s="1">
        <v>5891.7141225402465</v>
      </c>
      <c r="J27" s="1">
        <v>288.65568232220147</v>
      </c>
      <c r="K27" s="1">
        <v>255.10096974584042</v>
      </c>
      <c r="L27" s="1">
        <v>14837.760732266168</v>
      </c>
      <c r="M27" s="1">
        <v>7020.2961675787665</v>
      </c>
      <c r="N27" s="1">
        <v>37748.93116114186</v>
      </c>
      <c r="P27" s="2" t="s">
        <v>3</v>
      </c>
      <c r="Q27" s="1">
        <v>1.1709451519616483</v>
      </c>
      <c r="R27" s="1">
        <v>1.083041420883704</v>
      </c>
      <c r="S27" s="1">
        <v>1.1406242171574796</v>
      </c>
      <c r="T27" s="1">
        <v>0.97895033296442246</v>
      </c>
      <c r="U27" s="1">
        <v>1.0012338207074964</v>
      </c>
      <c r="V27" s="1">
        <v>1.0823252178117442</v>
      </c>
      <c r="W27" s="1">
        <v>0.97779462134554029</v>
      </c>
      <c r="X27" s="1">
        <v>0.97020205434285334</v>
      </c>
      <c r="Y27" s="1">
        <v>1.1190714558956929</v>
      </c>
      <c r="Z27" s="1">
        <v>0.9606158318263831</v>
      </c>
      <c r="AA27" s="1">
        <v>1.0041448332435494</v>
      </c>
      <c r="AB27" s="1">
        <v>0.97903781532195955</v>
      </c>
      <c r="AC27" s="1">
        <v>0.97721791311610695</v>
      </c>
    </row>
    <row r="28" spans="1:29" x14ac:dyDescent="0.15">
      <c r="A28" s="2" t="s">
        <v>4</v>
      </c>
      <c r="B28" s="1">
        <v>13735.766968161473</v>
      </c>
      <c r="C28" s="1">
        <v>3131.6065786821555</v>
      </c>
      <c r="D28" s="1">
        <v>2662.3147401178453</v>
      </c>
      <c r="E28" s="1">
        <v>4141.5566504641474</v>
      </c>
      <c r="F28" s="1">
        <v>81048.557951289302</v>
      </c>
      <c r="G28" s="1">
        <v>4947.5728914361225</v>
      </c>
      <c r="H28" s="1">
        <v>41818.271015989478</v>
      </c>
      <c r="I28" s="1">
        <v>7565.7106326388994</v>
      </c>
      <c r="J28" s="1">
        <v>360.47463663223311</v>
      </c>
      <c r="K28" s="1">
        <v>354.72900530284181</v>
      </c>
      <c r="L28" s="1">
        <v>20332.593154008195</v>
      </c>
      <c r="M28" s="1">
        <v>9500.3580043923757</v>
      </c>
      <c r="N28" s="1">
        <v>51780.406780407837</v>
      </c>
      <c r="P28" s="2" t="s">
        <v>4</v>
      </c>
      <c r="Q28" s="1">
        <v>1.4329378385353375</v>
      </c>
      <c r="R28" s="1">
        <v>1.1563851727284571</v>
      </c>
      <c r="S28" s="1">
        <v>1.253037092733162</v>
      </c>
      <c r="T28" s="1">
        <v>0.93815023835798972</v>
      </c>
      <c r="U28" s="1">
        <v>1.005779832614268</v>
      </c>
      <c r="V28" s="1">
        <v>1.1362340371444692</v>
      </c>
      <c r="W28" s="1">
        <v>0.94418150007922375</v>
      </c>
      <c r="X28" s="1">
        <v>0.93578874255688793</v>
      </c>
      <c r="Y28" s="1">
        <v>1.2106413697086129</v>
      </c>
      <c r="Z28" s="1">
        <v>0.88930680339362933</v>
      </c>
      <c r="AA28" s="1">
        <v>1.0091030587765593</v>
      </c>
      <c r="AB28" s="1">
        <v>0.9418577528415103</v>
      </c>
      <c r="AC28" s="1">
        <v>0.94342752077974301</v>
      </c>
    </row>
    <row r="29" spans="1:29" x14ac:dyDescent="0.15">
      <c r="A29" s="2" t="s">
        <v>5</v>
      </c>
      <c r="B29" s="1">
        <v>17137.128407128464</v>
      </c>
      <c r="C29" s="1">
        <v>3418.7577056132068</v>
      </c>
      <c r="D29" s="1">
        <v>3296.4589918110391</v>
      </c>
      <c r="E29" s="1">
        <v>5450.0414518485395</v>
      </c>
      <c r="F29" s="1">
        <v>101048.81123478091</v>
      </c>
      <c r="G29" s="1">
        <v>5737.8881831365152</v>
      </c>
      <c r="H29" s="1">
        <v>52596.300213244496</v>
      </c>
      <c r="I29" s="1">
        <v>8945.6323943451007</v>
      </c>
      <c r="J29" s="1">
        <v>417.73588675594954</v>
      </c>
      <c r="K29" s="1">
        <v>452.62196297600326</v>
      </c>
      <c r="L29" s="1">
        <v>25730.048628473123</v>
      </c>
      <c r="M29" s="1">
        <v>11888.785075571901</v>
      </c>
      <c r="N29" s="1">
        <v>65292.386195727428</v>
      </c>
      <c r="P29" s="2" t="s">
        <v>5</v>
      </c>
      <c r="Q29" s="1">
        <v>1.6614503030156111</v>
      </c>
      <c r="R29" s="1">
        <v>1.1842925895356693</v>
      </c>
      <c r="S29" s="1">
        <v>1.3262601216498018</v>
      </c>
      <c r="T29" s="1">
        <v>0.90007642936117471</v>
      </c>
      <c r="U29" s="1">
        <v>1.0117084931800202</v>
      </c>
      <c r="V29" s="1">
        <v>1.16654484720139</v>
      </c>
      <c r="W29" s="1">
        <v>0.90984266194102414</v>
      </c>
      <c r="X29" s="1">
        <v>0.89345647548845231</v>
      </c>
      <c r="Y29" s="1">
        <v>1.2667096411960816</v>
      </c>
      <c r="Z29" s="1">
        <v>0.82484410495126748</v>
      </c>
      <c r="AA29" s="1">
        <v>1.0032584384231089</v>
      </c>
      <c r="AB29" s="1">
        <v>0.90203300236870299</v>
      </c>
      <c r="AC29" s="1">
        <v>0.9220673812160991</v>
      </c>
    </row>
    <row r="30" spans="1:29" x14ac:dyDescent="0.15">
      <c r="A30" s="2" t="s">
        <v>6</v>
      </c>
      <c r="B30" s="1">
        <v>20406.054455367725</v>
      </c>
      <c r="C30" s="1">
        <v>3619.1675211348215</v>
      </c>
      <c r="D30" s="1">
        <v>3824.3264607349615</v>
      </c>
      <c r="E30" s="1">
        <v>6740.5790900035372</v>
      </c>
      <c r="F30" s="1">
        <v>120544.22227254286</v>
      </c>
      <c r="G30" s="1">
        <v>6355.0642754171859</v>
      </c>
      <c r="H30" s="1">
        <v>63186.38051858831</v>
      </c>
      <c r="I30" s="1">
        <v>10094.145665655875</v>
      </c>
      <c r="J30" s="1">
        <v>464.5979925516898</v>
      </c>
      <c r="K30" s="1">
        <v>550.41398936295047</v>
      </c>
      <c r="L30" s="1">
        <v>31148.061645826368</v>
      </c>
      <c r="M30" s="1">
        <v>14234.581795942287</v>
      </c>
      <c r="N30" s="1">
        <v>78410.098284729815</v>
      </c>
      <c r="P30" s="2" t="s">
        <v>6</v>
      </c>
      <c r="Q30" s="1">
        <v>1.8871155774845509</v>
      </c>
      <c r="R30" s="1">
        <v>1.1868246195033254</v>
      </c>
      <c r="S30" s="1">
        <v>1.371115174459159</v>
      </c>
      <c r="T30" s="1">
        <v>0.86067497802045934</v>
      </c>
      <c r="U30" s="1">
        <v>1.0195239763519905</v>
      </c>
      <c r="V30" s="1">
        <v>1.1783687700028913</v>
      </c>
      <c r="W30" s="1">
        <v>0.87272753567574046</v>
      </c>
      <c r="X30" s="1">
        <v>0.84629256173476686</v>
      </c>
      <c r="Y30" s="1">
        <v>1.2969596438951467</v>
      </c>
      <c r="Z30" s="1">
        <v>0.76075547349847339</v>
      </c>
      <c r="AA30" s="1">
        <v>0.98828669275957626</v>
      </c>
      <c r="AB30" s="1">
        <v>0.85658814880748446</v>
      </c>
      <c r="AC30" s="1">
        <v>0.90738935121502062</v>
      </c>
    </row>
    <row r="31" spans="1:29" x14ac:dyDescent="0.1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9" x14ac:dyDescent="0.1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29" x14ac:dyDescent="0.15">
      <c r="A33" s="1" t="s">
        <v>121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120</v>
      </c>
      <c r="J33" s="2" t="s">
        <v>22</v>
      </c>
      <c r="K33" s="2" t="s">
        <v>23</v>
      </c>
      <c r="L33" s="2" t="s">
        <v>24</v>
      </c>
      <c r="M33" s="2" t="s">
        <v>25</v>
      </c>
      <c r="N33" s="2" t="s">
        <v>26</v>
      </c>
      <c r="P33" s="1" t="s">
        <v>35</v>
      </c>
      <c r="Q33" s="2" t="s">
        <v>15</v>
      </c>
      <c r="R33" s="2" t="s">
        <v>16</v>
      </c>
      <c r="S33" s="2" t="s">
        <v>17</v>
      </c>
      <c r="T33" s="2" t="s">
        <v>18</v>
      </c>
      <c r="U33" s="2" t="s">
        <v>19</v>
      </c>
      <c r="V33" s="2" t="s">
        <v>20</v>
      </c>
      <c r="W33" s="2" t="s">
        <v>21</v>
      </c>
      <c r="X33" s="2" t="s">
        <v>120</v>
      </c>
      <c r="Y33" s="2" t="s">
        <v>22</v>
      </c>
      <c r="Z33" s="2" t="s">
        <v>23</v>
      </c>
      <c r="AA33" s="2" t="s">
        <v>24</v>
      </c>
      <c r="AB33" s="2" t="s">
        <v>25</v>
      </c>
      <c r="AC33" s="2" t="s">
        <v>26</v>
      </c>
    </row>
    <row r="34" spans="1:29" x14ac:dyDescent="0.15">
      <c r="A34" s="2" t="s">
        <v>2</v>
      </c>
      <c r="B34" s="5">
        <f>B10/B2-1</f>
        <v>2.2579249581156091E-10</v>
      </c>
      <c r="C34" s="5">
        <f t="shared" ref="C34:N34" si="0">C10/C2-1</f>
        <v>1.3086744576895626E-8</v>
      </c>
      <c r="D34" s="5">
        <f t="shared" si="0"/>
        <v>-3.3114695430214169E-9</v>
      </c>
      <c r="E34" s="5">
        <f t="shared" si="0"/>
        <v>3.9155012565572633E-10</v>
      </c>
      <c r="F34" s="5">
        <f t="shared" si="0"/>
        <v>2.1551249673734674E-10</v>
      </c>
      <c r="G34" s="5">
        <f t="shared" si="0"/>
        <v>-2.5297884898023426E-9</v>
      </c>
      <c r="H34" s="5">
        <f t="shared" si="0"/>
        <v>2.7909408117920975E-10</v>
      </c>
      <c r="I34" s="5">
        <f t="shared" si="0"/>
        <v>-1.1065603988669181E-9</v>
      </c>
      <c r="J34" s="5">
        <f t="shared" si="0"/>
        <v>2.3731190346154563E-9</v>
      </c>
      <c r="K34" s="5">
        <f t="shared" si="0"/>
        <v>1.5253220908562071E-10</v>
      </c>
      <c r="L34" s="5">
        <f t="shared" si="0"/>
        <v>7.9936945951430971E-11</v>
      </c>
      <c r="M34" s="5">
        <f t="shared" si="0"/>
        <v>4.0515146793040913E-10</v>
      </c>
      <c r="N34" s="5">
        <f t="shared" si="0"/>
        <v>2.0545343204503297E-10</v>
      </c>
      <c r="P34" s="2" t="s">
        <v>2</v>
      </c>
      <c r="Q34" s="5">
        <f>Q10/Q2-1</f>
        <v>1.0898726365837774E-10</v>
      </c>
      <c r="R34" s="5">
        <f t="shared" ref="R34:AC34" si="1">R10/R2-1</f>
        <v>2.2592954174172064E-9</v>
      </c>
      <c r="S34" s="5">
        <f t="shared" si="1"/>
        <v>-9.0800167384941233E-10</v>
      </c>
      <c r="T34" s="5">
        <f t="shared" si="1"/>
        <v>1.0657696947191653E-10</v>
      </c>
      <c r="U34" s="5">
        <f t="shared" si="1"/>
        <v>2.003575083620035E-11</v>
      </c>
      <c r="V34" s="5">
        <f t="shared" si="1"/>
        <v>-4.2454084692167271E-10</v>
      </c>
      <c r="W34" s="5">
        <f t="shared" si="1"/>
        <v>1.0164336039508726E-10</v>
      </c>
      <c r="X34" s="5">
        <f t="shared" si="1"/>
        <v>7.0758754411315294E-10</v>
      </c>
      <c r="Y34" s="5">
        <f t="shared" si="1"/>
        <v>3.1056046623234579E-11</v>
      </c>
      <c r="Z34" s="5">
        <f t="shared" si="1"/>
        <v>2.8937696683328795E-10</v>
      </c>
      <c r="AA34" s="5">
        <f t="shared" si="1"/>
        <v>4.0010439406046316E-11</v>
      </c>
      <c r="AB34" s="5">
        <f t="shared" si="1"/>
        <v>-9.4912966375204633E-11</v>
      </c>
      <c r="AC34" s="5">
        <f t="shared" si="1"/>
        <v>-8.0101925092890269E-11</v>
      </c>
    </row>
    <row r="35" spans="1:29" x14ac:dyDescent="0.15">
      <c r="A35" s="2" t="s">
        <v>3</v>
      </c>
      <c r="B35" s="5">
        <f t="shared" ref="B35:N38" si="2">B11/B3-1</f>
        <v>1.2855450037818628E-10</v>
      </c>
      <c r="C35" s="5">
        <f t="shared" si="2"/>
        <v>1.3017672051418572E-8</v>
      </c>
      <c r="D35" s="5">
        <f t="shared" si="2"/>
        <v>-2.6388273788313654E-9</v>
      </c>
      <c r="E35" s="5">
        <f t="shared" si="2"/>
        <v>1.5208256876064752E-10</v>
      </c>
      <c r="F35" s="5">
        <f t="shared" si="2"/>
        <v>1.0551359785893055E-10</v>
      </c>
      <c r="G35" s="5">
        <f t="shared" si="2"/>
        <v>-2.3953177219482313E-9</v>
      </c>
      <c r="H35" s="5">
        <f t="shared" si="2"/>
        <v>1.3751422223151621E-10</v>
      </c>
      <c r="I35" s="5">
        <f t="shared" si="2"/>
        <v>-1.3439248602864495E-9</v>
      </c>
      <c r="J35" s="5">
        <f t="shared" si="2"/>
        <v>2.3305950502816586E-9</v>
      </c>
      <c r="K35" s="5">
        <f t="shared" si="2"/>
        <v>-3.1230573682705653E-11</v>
      </c>
      <c r="L35" s="5">
        <f t="shared" si="2"/>
        <v>-8.5716211906117223E-11</v>
      </c>
      <c r="M35" s="5">
        <f t="shared" si="2"/>
        <v>2.6753221860076337E-10</v>
      </c>
      <c r="N35" s="5">
        <f t="shared" si="2"/>
        <v>1.378006597718695E-10</v>
      </c>
      <c r="P35" s="2" t="s">
        <v>3</v>
      </c>
      <c r="Q35" s="5">
        <f t="shared" ref="Q35:AC35" si="3">Q11/Q3-1</f>
        <v>-5.9035332178325461E-11</v>
      </c>
      <c r="R35" s="5">
        <f t="shared" si="3"/>
        <v>2.5741013764957188E-9</v>
      </c>
      <c r="S35" s="5">
        <f t="shared" si="3"/>
        <v>-6.8675676256901852E-10</v>
      </c>
      <c r="T35" s="5">
        <f t="shared" si="3"/>
        <v>4.0761527486665727E-10</v>
      </c>
      <c r="U35" s="5">
        <f t="shared" si="3"/>
        <v>3.1945557310564254E-11</v>
      </c>
      <c r="V35" s="5">
        <f t="shared" si="3"/>
        <v>-2.1528367977197149E-10</v>
      </c>
      <c r="W35" s="5">
        <f t="shared" si="3"/>
        <v>3.2150393458607596E-10</v>
      </c>
      <c r="X35" s="5">
        <f t="shared" si="3"/>
        <v>1.2308989383313929E-9</v>
      </c>
      <c r="Y35" s="5">
        <f t="shared" si="3"/>
        <v>3.9067882262600051E-10</v>
      </c>
      <c r="Z35" s="5">
        <f t="shared" si="3"/>
        <v>8.3984907917056262E-10</v>
      </c>
      <c r="AA35" s="5">
        <f t="shared" si="3"/>
        <v>1.6649925882461503E-10</v>
      </c>
      <c r="AB35" s="5">
        <f t="shared" si="3"/>
        <v>8.9280804971281214E-11</v>
      </c>
      <c r="AC35" s="5">
        <f t="shared" si="3"/>
        <v>-2.0276214041103913E-10</v>
      </c>
    </row>
    <row r="36" spans="1:29" x14ac:dyDescent="0.15">
      <c r="A36" s="2" t="s">
        <v>4</v>
      </c>
      <c r="B36" s="5">
        <f t="shared" si="2"/>
        <v>6.9600325502960914E-11</v>
      </c>
      <c r="C36" s="5">
        <f t="shared" si="2"/>
        <v>1.3160093459418931E-8</v>
      </c>
      <c r="D36" s="5">
        <f t="shared" si="2"/>
        <v>-2.1175712294763116E-9</v>
      </c>
      <c r="E36" s="5">
        <f t="shared" si="2"/>
        <v>2.6874280578681464E-11</v>
      </c>
      <c r="F36" s="5">
        <f t="shared" si="2"/>
        <v>3.4760860856408726E-11</v>
      </c>
      <c r="G36" s="5">
        <f t="shared" si="2"/>
        <v>-2.1613387746199919E-9</v>
      </c>
      <c r="H36" s="5">
        <f t="shared" si="2"/>
        <v>4.4529269160875629E-11</v>
      </c>
      <c r="I36" s="5">
        <f t="shared" si="2"/>
        <v>-1.496120227706399E-9</v>
      </c>
      <c r="J36" s="5">
        <f t="shared" si="2"/>
        <v>2.5115767243732989E-9</v>
      </c>
      <c r="K36" s="5">
        <f t="shared" si="2"/>
        <v>-6.4374616748352764E-11</v>
      </c>
      <c r="L36" s="5">
        <f t="shared" si="2"/>
        <v>-2.0782142673425597E-10</v>
      </c>
      <c r="M36" s="5">
        <f t="shared" si="2"/>
        <v>1.7629231408022861E-10</v>
      </c>
      <c r="N36" s="5">
        <f t="shared" si="2"/>
        <v>1.0338574440993398E-10</v>
      </c>
      <c r="P36" s="2" t="s">
        <v>4</v>
      </c>
      <c r="Q36" s="5">
        <f t="shared" ref="Q36:AC36" si="4">Q12/Q4-1</f>
        <v>-1.6678924907864712E-10</v>
      </c>
      <c r="R36" s="5">
        <f t="shared" si="4"/>
        <v>2.6872404301769848E-9</v>
      </c>
      <c r="S36" s="5">
        <f t="shared" si="4"/>
        <v>-6.7612371257297355E-10</v>
      </c>
      <c r="T36" s="5">
        <f t="shared" si="4"/>
        <v>4.5011394611549349E-10</v>
      </c>
      <c r="U36" s="5">
        <f t="shared" si="4"/>
        <v>2.9837909920615857E-11</v>
      </c>
      <c r="V36" s="5">
        <f t="shared" si="4"/>
        <v>-2.3682489302956355E-10</v>
      </c>
      <c r="W36" s="5">
        <f t="shared" si="4"/>
        <v>4.8867776492045323E-10</v>
      </c>
      <c r="X36" s="5">
        <f t="shared" si="4"/>
        <v>1.6274386283043896E-9</v>
      </c>
      <c r="Y36" s="5">
        <f t="shared" si="4"/>
        <v>3.2906610769600775E-10</v>
      </c>
      <c r="Z36" s="5">
        <f t="shared" si="4"/>
        <v>7.2262973382919427E-10</v>
      </c>
      <c r="AA36" s="5">
        <f t="shared" si="4"/>
        <v>2.8525182216299072E-10</v>
      </c>
      <c r="AB36" s="5">
        <f t="shared" si="4"/>
        <v>2.1147816831046384E-10</v>
      </c>
      <c r="AC36" s="5">
        <f t="shared" si="4"/>
        <v>-2.9253044431243325E-10</v>
      </c>
    </row>
    <row r="37" spans="1:29" x14ac:dyDescent="0.15">
      <c r="A37" s="2" t="s">
        <v>5</v>
      </c>
      <c r="B37" s="5">
        <f t="shared" si="2"/>
        <v>-5.6972962270573912E-4</v>
      </c>
      <c r="C37" s="5">
        <f t="shared" si="2"/>
        <v>-3.2058142678846657E-2</v>
      </c>
      <c r="D37" s="5">
        <f t="shared" si="2"/>
        <v>2.924330330274838E-3</v>
      </c>
      <c r="E37" s="5">
        <f t="shared" si="2"/>
        <v>-9.5169284874530025E-4</v>
      </c>
      <c r="F37" s="5">
        <f t="shared" si="2"/>
        <v>-7.7863615085294047E-4</v>
      </c>
      <c r="G37" s="5">
        <f t="shared" si="2"/>
        <v>3.4755904039991403E-3</v>
      </c>
      <c r="H37" s="5">
        <f t="shared" si="2"/>
        <v>-8.591776530837425E-4</v>
      </c>
      <c r="I37" s="5">
        <f t="shared" si="2"/>
        <v>-6.2754402784365171E-3</v>
      </c>
      <c r="J37" s="5">
        <f t="shared" si="2"/>
        <v>-4.0322743584713105E-3</v>
      </c>
      <c r="K37" s="5">
        <f t="shared" si="2"/>
        <v>-8.8850120605443728E-4</v>
      </c>
      <c r="L37" s="5">
        <f t="shared" si="2"/>
        <v>-2.9233890239332982E-4</v>
      </c>
      <c r="M37" s="5">
        <f t="shared" si="2"/>
        <v>-1.0706800759503476E-3</v>
      </c>
      <c r="N37" s="5">
        <f t="shared" si="2"/>
        <v>-5.9003708047389303E-4</v>
      </c>
      <c r="P37" s="2" t="s">
        <v>5</v>
      </c>
      <c r="Q37" s="5">
        <f t="shared" ref="Q37:AC37" si="5">Q13/Q5-1</f>
        <v>-2.3293868834040055E-3</v>
      </c>
      <c r="R37" s="5">
        <f t="shared" si="5"/>
        <v>-8.2426408074854907E-3</v>
      </c>
      <c r="S37" s="5">
        <f t="shared" si="5"/>
        <v>1.2450616556101135E-3</v>
      </c>
      <c r="T37" s="5">
        <f t="shared" si="5"/>
        <v>1.0760926789101788E-3</v>
      </c>
      <c r="U37" s="5">
        <f t="shared" si="5"/>
        <v>4.4491307658800494E-4</v>
      </c>
      <c r="V37" s="5">
        <f t="shared" si="5"/>
        <v>3.0313125414860309E-4</v>
      </c>
      <c r="W37" s="5">
        <f t="shared" si="5"/>
        <v>3.830378515143007E-3</v>
      </c>
      <c r="X37" s="5">
        <f t="shared" si="5"/>
        <v>1.7678608535702356E-2</v>
      </c>
      <c r="Y37" s="5">
        <f t="shared" si="5"/>
        <v>-1.481328234773982E-3</v>
      </c>
      <c r="Z37" s="5">
        <f t="shared" si="5"/>
        <v>4.5585009415316513E-4</v>
      </c>
      <c r="AA37" s="5">
        <f t="shared" si="5"/>
        <v>-2.3902634947936541E-4</v>
      </c>
      <c r="AB37" s="5">
        <f t="shared" si="5"/>
        <v>-6.9832460044971789E-4</v>
      </c>
      <c r="AC37" s="5">
        <f t="shared" si="5"/>
        <v>-5.504576213630763E-4</v>
      </c>
    </row>
    <row r="38" spans="1:29" x14ac:dyDescent="0.15">
      <c r="A38" s="2" t="s">
        <v>6</v>
      </c>
      <c r="B38" s="5">
        <f t="shared" si="2"/>
        <v>-1.6952873304704186E-3</v>
      </c>
      <c r="C38" s="5">
        <f t="shared" si="2"/>
        <v>-9.3935223198644446E-2</v>
      </c>
      <c r="D38" s="5">
        <f t="shared" si="2"/>
        <v>7.9152949244776227E-3</v>
      </c>
      <c r="E38" s="5">
        <f t="shared" si="2"/>
        <v>-2.7492379972987591E-3</v>
      </c>
      <c r="F38" s="5">
        <f t="shared" si="2"/>
        <v>-2.2961964427754555E-3</v>
      </c>
      <c r="G38" s="5">
        <f t="shared" si="2"/>
        <v>1.0073954703876842E-2</v>
      </c>
      <c r="H38" s="5">
        <f t="shared" si="2"/>
        <v>-2.5150913622892235E-3</v>
      </c>
      <c r="I38" s="5">
        <f t="shared" si="2"/>
        <v>-1.9042741352011894E-2</v>
      </c>
      <c r="J38" s="5">
        <f t="shared" si="2"/>
        <v>-1.3374954953250806E-2</v>
      </c>
      <c r="K38" s="5">
        <f t="shared" si="2"/>
        <v>-3.0613556785662466E-3</v>
      </c>
      <c r="L38" s="5">
        <f t="shared" si="2"/>
        <v>-9.4126814220985011E-4</v>
      </c>
      <c r="M38" s="5">
        <f t="shared" si="2"/>
        <v>-3.1109822560534406E-3</v>
      </c>
      <c r="N38" s="5">
        <f t="shared" si="2"/>
        <v>-1.773993631023707E-3</v>
      </c>
      <c r="P38" s="2" t="s">
        <v>6</v>
      </c>
      <c r="Q38" s="5">
        <f t="shared" ref="Q38:AC38" si="6">Q14/Q6-1</f>
        <v>-6.9492269454062283E-3</v>
      </c>
      <c r="R38" s="5">
        <f t="shared" si="6"/>
        <v>-2.3582382655387479E-2</v>
      </c>
      <c r="S38" s="5">
        <f t="shared" si="6"/>
        <v>4.6421902934308257E-3</v>
      </c>
      <c r="T38" s="5">
        <f t="shared" si="6"/>
        <v>4.4722938089689634E-3</v>
      </c>
      <c r="U38" s="5">
        <f t="shared" si="6"/>
        <v>1.2564802487056159E-3</v>
      </c>
      <c r="V38" s="5">
        <f t="shared" si="6"/>
        <v>2.1565426674543531E-3</v>
      </c>
      <c r="W38" s="5">
        <f t="shared" si="6"/>
        <v>1.2144472847561927E-2</v>
      </c>
      <c r="X38" s="5">
        <f t="shared" si="6"/>
        <v>5.6570684845374197E-2</v>
      </c>
      <c r="Y38" s="5">
        <f t="shared" si="6"/>
        <v>-3.0083818181613209E-3</v>
      </c>
      <c r="Z38" s="5">
        <f t="shared" si="6"/>
        <v>3.9213930508386063E-3</v>
      </c>
      <c r="AA38" s="5">
        <f t="shared" si="6"/>
        <v>-7.0406363751362999E-4</v>
      </c>
      <c r="AB38" s="5">
        <f t="shared" si="6"/>
        <v>-8.1785847132720413E-4</v>
      </c>
      <c r="AC38" s="5">
        <f t="shared" si="6"/>
        <v>-1.5961370957412457E-3</v>
      </c>
    </row>
    <row r="39" spans="1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9" x14ac:dyDescent="0.1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9" x14ac:dyDescent="0.15">
      <c r="A41" s="1" t="s">
        <v>37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2" t="s">
        <v>20</v>
      </c>
      <c r="H41" s="2" t="s">
        <v>21</v>
      </c>
      <c r="I41" s="2" t="s">
        <v>120</v>
      </c>
      <c r="J41" s="2" t="s">
        <v>22</v>
      </c>
      <c r="K41" s="2" t="s">
        <v>23</v>
      </c>
      <c r="L41" s="2" t="s">
        <v>24</v>
      </c>
      <c r="M41" s="2" t="s">
        <v>25</v>
      </c>
      <c r="N41" s="2" t="s">
        <v>26</v>
      </c>
      <c r="P41" s="1" t="s">
        <v>37</v>
      </c>
      <c r="Q41" s="2" t="s">
        <v>15</v>
      </c>
      <c r="R41" s="2" t="s">
        <v>16</v>
      </c>
      <c r="S41" s="2" t="s">
        <v>17</v>
      </c>
      <c r="T41" s="2" t="s">
        <v>18</v>
      </c>
      <c r="U41" s="2" t="s">
        <v>19</v>
      </c>
      <c r="V41" s="2" t="s">
        <v>20</v>
      </c>
      <c r="W41" s="2" t="s">
        <v>21</v>
      </c>
      <c r="X41" s="2" t="s">
        <v>120</v>
      </c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</row>
    <row r="42" spans="1:29" x14ac:dyDescent="0.15">
      <c r="A42" s="2" t="s">
        <v>2</v>
      </c>
      <c r="B42" s="5">
        <f>B18/B2-1</f>
        <v>2.2579249581156091E-10</v>
      </c>
      <c r="C42" s="5">
        <f t="shared" ref="C42:N42" si="7">C18/C2-1</f>
        <v>1.3086744576895626E-8</v>
      </c>
      <c r="D42" s="5">
        <f t="shared" si="7"/>
        <v>-3.3114695430214169E-9</v>
      </c>
      <c r="E42" s="5">
        <f t="shared" si="7"/>
        <v>3.9155012565572633E-10</v>
      </c>
      <c r="F42" s="5">
        <f t="shared" si="7"/>
        <v>2.1551249673734674E-10</v>
      </c>
      <c r="G42" s="5">
        <f t="shared" si="7"/>
        <v>-2.5297884898023426E-9</v>
      </c>
      <c r="H42" s="5">
        <f t="shared" si="7"/>
        <v>2.7909408117920975E-10</v>
      </c>
      <c r="I42" s="5">
        <f t="shared" si="7"/>
        <v>-1.1065603988669181E-9</v>
      </c>
      <c r="J42" s="5">
        <f t="shared" si="7"/>
        <v>2.3731190346154563E-9</v>
      </c>
      <c r="K42" s="5">
        <f t="shared" si="7"/>
        <v>1.5253220908562071E-10</v>
      </c>
      <c r="L42" s="5">
        <f t="shared" si="7"/>
        <v>7.9936945951430971E-11</v>
      </c>
      <c r="M42" s="5">
        <f t="shared" si="7"/>
        <v>4.0515146793040913E-10</v>
      </c>
      <c r="N42" s="5">
        <f t="shared" si="7"/>
        <v>2.0545343204503297E-10</v>
      </c>
      <c r="P42" s="2" t="s">
        <v>2</v>
      </c>
      <c r="Q42" s="5">
        <f>Q18/Q2-1</f>
        <v>1.0898726365837774E-10</v>
      </c>
      <c r="R42" s="5">
        <f t="shared" ref="R42:AC42" si="8">R18/R2-1</f>
        <v>2.2592954174172064E-9</v>
      </c>
      <c r="S42" s="5">
        <f t="shared" si="8"/>
        <v>-9.0800167384941233E-10</v>
      </c>
      <c r="T42" s="5">
        <f t="shared" si="8"/>
        <v>1.0657696947191653E-10</v>
      </c>
      <c r="U42" s="5">
        <f t="shared" si="8"/>
        <v>2.003575083620035E-11</v>
      </c>
      <c r="V42" s="5">
        <f t="shared" si="8"/>
        <v>-4.2454084692167271E-10</v>
      </c>
      <c r="W42" s="5">
        <f t="shared" si="8"/>
        <v>1.0164336039508726E-10</v>
      </c>
      <c r="X42" s="5">
        <f t="shared" si="8"/>
        <v>7.0758754411315294E-10</v>
      </c>
      <c r="Y42" s="5">
        <f t="shared" si="8"/>
        <v>3.1056046623234579E-11</v>
      </c>
      <c r="Z42" s="5">
        <f t="shared" si="8"/>
        <v>2.8937696683328795E-10</v>
      </c>
      <c r="AA42" s="5">
        <f t="shared" si="8"/>
        <v>4.0010439406046316E-11</v>
      </c>
      <c r="AB42" s="5">
        <f t="shared" si="8"/>
        <v>-9.4912966375204633E-11</v>
      </c>
      <c r="AC42" s="5">
        <f t="shared" si="8"/>
        <v>-8.0101925092890269E-11</v>
      </c>
    </row>
    <row r="43" spans="1:29" x14ac:dyDescent="0.15">
      <c r="A43" s="2" t="s">
        <v>3</v>
      </c>
      <c r="B43" s="5">
        <f t="shared" ref="B43:N46" si="9">B19/B3-1</f>
        <v>1.2855450037818628E-10</v>
      </c>
      <c r="C43" s="5">
        <f t="shared" si="9"/>
        <v>1.3017672051418572E-8</v>
      </c>
      <c r="D43" s="5">
        <f t="shared" si="9"/>
        <v>-2.6388273788313654E-9</v>
      </c>
      <c r="E43" s="5">
        <f t="shared" si="9"/>
        <v>1.5208256876064752E-10</v>
      </c>
      <c r="F43" s="5">
        <f t="shared" si="9"/>
        <v>1.0551359785893055E-10</v>
      </c>
      <c r="G43" s="5">
        <f t="shared" si="9"/>
        <v>-2.3953177219482313E-9</v>
      </c>
      <c r="H43" s="5">
        <f t="shared" si="9"/>
        <v>1.3751422223151621E-10</v>
      </c>
      <c r="I43" s="5">
        <f t="shared" si="9"/>
        <v>-1.3439248602864495E-9</v>
      </c>
      <c r="J43" s="5">
        <f t="shared" si="9"/>
        <v>2.3305950502816586E-9</v>
      </c>
      <c r="K43" s="5">
        <f t="shared" si="9"/>
        <v>-3.1230573682705653E-11</v>
      </c>
      <c r="L43" s="5">
        <f t="shared" si="9"/>
        <v>-8.5716211906117223E-11</v>
      </c>
      <c r="M43" s="5">
        <f t="shared" si="9"/>
        <v>2.6753221860076337E-10</v>
      </c>
      <c r="N43" s="5">
        <f t="shared" si="9"/>
        <v>1.378006597718695E-10</v>
      </c>
      <c r="P43" s="2" t="s">
        <v>3</v>
      </c>
      <c r="Q43" s="5">
        <f t="shared" ref="Q43:AC43" si="10">Q19/Q3-1</f>
        <v>-5.9035332178325461E-11</v>
      </c>
      <c r="R43" s="5">
        <f t="shared" si="10"/>
        <v>2.5741013764957188E-9</v>
      </c>
      <c r="S43" s="5">
        <f t="shared" si="10"/>
        <v>-6.8675676256901852E-10</v>
      </c>
      <c r="T43" s="5">
        <f t="shared" si="10"/>
        <v>4.0761527486665727E-10</v>
      </c>
      <c r="U43" s="5">
        <f t="shared" si="10"/>
        <v>3.1945557310564254E-11</v>
      </c>
      <c r="V43" s="5">
        <f t="shared" si="10"/>
        <v>-2.1528367977197149E-10</v>
      </c>
      <c r="W43" s="5">
        <f t="shared" si="10"/>
        <v>3.2150393458607596E-10</v>
      </c>
      <c r="X43" s="5">
        <f t="shared" si="10"/>
        <v>1.2308989383313929E-9</v>
      </c>
      <c r="Y43" s="5">
        <f t="shared" si="10"/>
        <v>3.9067882262600051E-10</v>
      </c>
      <c r="Z43" s="5">
        <f t="shared" si="10"/>
        <v>8.3984907917056262E-10</v>
      </c>
      <c r="AA43" s="5">
        <f t="shared" si="10"/>
        <v>1.6649925882461503E-10</v>
      </c>
      <c r="AB43" s="5">
        <f t="shared" si="10"/>
        <v>8.9280804971281214E-11</v>
      </c>
      <c r="AC43" s="5">
        <f t="shared" si="10"/>
        <v>-2.0276214041103913E-10</v>
      </c>
    </row>
    <row r="44" spans="1:29" x14ac:dyDescent="0.15">
      <c r="A44" s="2" t="s">
        <v>4</v>
      </c>
      <c r="B44" s="5">
        <f t="shared" si="9"/>
        <v>6.9600325502960914E-11</v>
      </c>
      <c r="C44" s="5">
        <f t="shared" si="9"/>
        <v>1.3160093459418931E-8</v>
      </c>
      <c r="D44" s="5">
        <f t="shared" si="9"/>
        <v>-2.1175712294763116E-9</v>
      </c>
      <c r="E44" s="5">
        <f t="shared" si="9"/>
        <v>2.6874280578681464E-11</v>
      </c>
      <c r="F44" s="5">
        <f t="shared" si="9"/>
        <v>3.4760860856408726E-11</v>
      </c>
      <c r="G44" s="5">
        <f t="shared" si="9"/>
        <v>-2.1613387746199919E-9</v>
      </c>
      <c r="H44" s="5">
        <f t="shared" si="9"/>
        <v>4.4529269160875629E-11</v>
      </c>
      <c r="I44" s="5">
        <f t="shared" si="9"/>
        <v>-1.496120227706399E-9</v>
      </c>
      <c r="J44" s="5">
        <f t="shared" si="9"/>
        <v>2.5115767243732989E-9</v>
      </c>
      <c r="K44" s="5">
        <f t="shared" si="9"/>
        <v>-6.4374616748352764E-11</v>
      </c>
      <c r="L44" s="5">
        <f t="shared" si="9"/>
        <v>-2.0782142673425597E-10</v>
      </c>
      <c r="M44" s="5">
        <f t="shared" si="9"/>
        <v>1.7629231408022861E-10</v>
      </c>
      <c r="N44" s="5">
        <f t="shared" si="9"/>
        <v>1.0338574440993398E-10</v>
      </c>
      <c r="P44" s="2" t="s">
        <v>4</v>
      </c>
      <c r="Q44" s="5">
        <f t="shared" ref="Q44:AC44" si="11">Q20/Q4-1</f>
        <v>-1.6678924907864712E-10</v>
      </c>
      <c r="R44" s="5">
        <f t="shared" si="11"/>
        <v>2.6872404301769848E-9</v>
      </c>
      <c r="S44" s="5">
        <f t="shared" si="11"/>
        <v>-6.7612371257297355E-10</v>
      </c>
      <c r="T44" s="5">
        <f t="shared" si="11"/>
        <v>4.5011394611549349E-10</v>
      </c>
      <c r="U44" s="5">
        <f t="shared" si="11"/>
        <v>2.9837909920615857E-11</v>
      </c>
      <c r="V44" s="5">
        <f t="shared" si="11"/>
        <v>-2.3682489302956355E-10</v>
      </c>
      <c r="W44" s="5">
        <f t="shared" si="11"/>
        <v>4.8867776492045323E-10</v>
      </c>
      <c r="X44" s="5">
        <f t="shared" si="11"/>
        <v>1.6274386283043896E-9</v>
      </c>
      <c r="Y44" s="5">
        <f t="shared" si="11"/>
        <v>3.2906610769600775E-10</v>
      </c>
      <c r="Z44" s="5">
        <f t="shared" si="11"/>
        <v>7.2262973382919427E-10</v>
      </c>
      <c r="AA44" s="5">
        <f t="shared" si="11"/>
        <v>2.8525182216299072E-10</v>
      </c>
      <c r="AB44" s="5">
        <f t="shared" si="11"/>
        <v>2.1147816831046384E-10</v>
      </c>
      <c r="AC44" s="5">
        <f t="shared" si="11"/>
        <v>-2.9253044431243325E-10</v>
      </c>
    </row>
    <row r="45" spans="1:29" x14ac:dyDescent="0.15">
      <c r="A45" s="2" t="s">
        <v>5</v>
      </c>
      <c r="B45" s="5">
        <f t="shared" si="9"/>
        <v>-1.9097574749108448E-3</v>
      </c>
      <c r="C45" s="5">
        <f t="shared" si="9"/>
        <v>-9.5230609580098324E-2</v>
      </c>
      <c r="D45" s="5">
        <f t="shared" si="9"/>
        <v>8.4567680558065295E-3</v>
      </c>
      <c r="E45" s="5">
        <f t="shared" si="9"/>
        <v>-3.2639438076065286E-3</v>
      </c>
      <c r="F45" s="5">
        <f t="shared" si="9"/>
        <v>-2.6160521130079717E-3</v>
      </c>
      <c r="G45" s="5">
        <f t="shared" si="9"/>
        <v>1.0303756291808019E-2</v>
      </c>
      <c r="H45" s="5">
        <f t="shared" si="9"/>
        <v>-2.9108193452556108E-3</v>
      </c>
      <c r="I45" s="5">
        <f t="shared" si="9"/>
        <v>-2.033077654058757E-2</v>
      </c>
      <c r="J45" s="5">
        <f t="shared" si="9"/>
        <v>-1.3633556933723923E-2</v>
      </c>
      <c r="K45" s="5">
        <f t="shared" si="9"/>
        <v>-3.2808358221240175E-3</v>
      </c>
      <c r="L45" s="5">
        <f t="shared" si="9"/>
        <v>-1.3543786685186188E-3</v>
      </c>
      <c r="M45" s="5">
        <f t="shared" si="9"/>
        <v>-3.5179640136460133E-3</v>
      </c>
      <c r="N45" s="5">
        <f t="shared" si="9"/>
        <v>-1.8749823554922163E-3</v>
      </c>
      <c r="P45" s="2" t="s">
        <v>5</v>
      </c>
      <c r="Q45" s="5">
        <f t="shared" ref="Q45:AC45" si="12">Q21/Q5-1</f>
        <v>-7.6399772179680525E-3</v>
      </c>
      <c r="R45" s="5">
        <f t="shared" si="12"/>
        <v>-2.3864988394361575E-2</v>
      </c>
      <c r="S45" s="5">
        <f t="shared" si="12"/>
        <v>4.5392973212032839E-3</v>
      </c>
      <c r="T45" s="5">
        <f t="shared" si="12"/>
        <v>4.6892554324826641E-3</v>
      </c>
      <c r="U45" s="5">
        <f t="shared" si="12"/>
        <v>1.4014911674886665E-3</v>
      </c>
      <c r="V45" s="5">
        <f t="shared" si="12"/>
        <v>1.7753875487327431E-3</v>
      </c>
      <c r="W45" s="5">
        <f t="shared" si="12"/>
        <v>1.2719132936441557E-2</v>
      </c>
      <c r="X45" s="5">
        <f t="shared" si="12"/>
        <v>5.8786351513628432E-2</v>
      </c>
      <c r="Y45" s="5">
        <f t="shared" si="12"/>
        <v>-3.5715664978344108E-3</v>
      </c>
      <c r="Z45" s="5">
        <f t="shared" si="12"/>
        <v>3.8155926534275686E-3</v>
      </c>
      <c r="AA45" s="5">
        <f t="shared" si="12"/>
        <v>-2.9551699409124943E-4</v>
      </c>
      <c r="AB45" s="5">
        <f t="shared" si="12"/>
        <v>-1.1092303762131328E-3</v>
      </c>
      <c r="AC45" s="5">
        <f t="shared" si="12"/>
        <v>-2.1959960152218017E-3</v>
      </c>
    </row>
    <row r="46" spans="1:29" x14ac:dyDescent="0.15">
      <c r="A46" s="2" t="s">
        <v>6</v>
      </c>
      <c r="B46" s="5">
        <f t="shared" si="9"/>
        <v>-5.6610891448666267E-3</v>
      </c>
      <c r="C46" s="5">
        <f t="shared" si="9"/>
        <v>-0.23520603087604142</v>
      </c>
      <c r="D46" s="5">
        <f t="shared" si="9"/>
        <v>1.8423244943530426E-2</v>
      </c>
      <c r="E46" s="5">
        <f t="shared" si="9"/>
        <v>-9.6715643600506773E-3</v>
      </c>
      <c r="F46" s="5">
        <f t="shared" si="9"/>
        <v>-7.7210845529966932E-3</v>
      </c>
      <c r="G46" s="5">
        <f t="shared" si="9"/>
        <v>2.5070714333965238E-2</v>
      </c>
      <c r="H46" s="5">
        <f t="shared" si="9"/>
        <v>-8.6769900325505134E-3</v>
      </c>
      <c r="I46" s="5">
        <f t="shared" si="9"/>
        <v>-5.7750282502215144E-2</v>
      </c>
      <c r="J46" s="5">
        <f t="shared" si="9"/>
        <v>-4.3612176212540654E-2</v>
      </c>
      <c r="K46" s="5">
        <f t="shared" si="9"/>
        <v>-1.0531386607560367E-2</v>
      </c>
      <c r="L46" s="5">
        <f t="shared" si="9"/>
        <v>-5.7405942159826084E-3</v>
      </c>
      <c r="M46" s="5">
        <f t="shared" si="9"/>
        <v>-9.9535866344648838E-3</v>
      </c>
      <c r="N46" s="5">
        <f t="shared" si="9"/>
        <v>-5.2897206334753255E-3</v>
      </c>
      <c r="P46" s="2" t="s">
        <v>6</v>
      </c>
      <c r="Q46" s="5">
        <f t="shared" ref="Q46:AC46" si="13">Q22/Q6-1</f>
        <v>-2.2358442003706736E-2</v>
      </c>
      <c r="R46" s="5">
        <f t="shared" si="13"/>
        <v>-5.9252213750462746E-2</v>
      </c>
      <c r="S46" s="5">
        <f t="shared" si="13"/>
        <v>1.4235443171823015E-2</v>
      </c>
      <c r="T46" s="5">
        <f t="shared" si="13"/>
        <v>1.7644638990489181E-2</v>
      </c>
      <c r="U46" s="5">
        <f t="shared" si="13"/>
        <v>3.4088677110757359E-3</v>
      </c>
      <c r="V46" s="5">
        <f t="shared" si="13"/>
        <v>8.1297381401674862E-3</v>
      </c>
      <c r="W46" s="5">
        <f t="shared" si="13"/>
        <v>3.939746319619708E-2</v>
      </c>
      <c r="X46" s="5">
        <f t="shared" si="13"/>
        <v>0.1845450895026608</v>
      </c>
      <c r="Y46" s="5">
        <f t="shared" si="13"/>
        <v>-7.1763914212037427E-3</v>
      </c>
      <c r="Z46" s="5">
        <f t="shared" si="13"/>
        <v>1.8292778556733058E-2</v>
      </c>
      <c r="AA46" s="5">
        <f t="shared" si="13"/>
        <v>1.3488362716695956E-3</v>
      </c>
      <c r="AB46" s="5">
        <f t="shared" si="13"/>
        <v>2.1544271669831083E-3</v>
      </c>
      <c r="AC46" s="5">
        <f t="shared" si="13"/>
        <v>-7.4034712846545725E-3</v>
      </c>
    </row>
    <row r="49" spans="1:29" x14ac:dyDescent="0.15">
      <c r="A49" s="1" t="s">
        <v>116</v>
      </c>
      <c r="B49" s="2" t="s">
        <v>15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20</v>
      </c>
      <c r="H49" s="2" t="s">
        <v>21</v>
      </c>
      <c r="I49" s="2" t="s">
        <v>120</v>
      </c>
      <c r="J49" s="2" t="s">
        <v>22</v>
      </c>
      <c r="K49" s="2" t="s">
        <v>23</v>
      </c>
      <c r="L49" s="2" t="s">
        <v>24</v>
      </c>
      <c r="M49" s="2" t="s">
        <v>25</v>
      </c>
      <c r="N49" s="2" t="s">
        <v>26</v>
      </c>
      <c r="P49" s="1" t="s">
        <v>39</v>
      </c>
      <c r="Q49" s="2" t="s">
        <v>15</v>
      </c>
      <c r="R49" s="2" t="s">
        <v>16</v>
      </c>
      <c r="S49" s="2" t="s">
        <v>17</v>
      </c>
      <c r="T49" s="2" t="s">
        <v>18</v>
      </c>
      <c r="U49" s="2" t="s">
        <v>19</v>
      </c>
      <c r="V49" s="2" t="s">
        <v>20</v>
      </c>
      <c r="W49" s="2" t="s">
        <v>21</v>
      </c>
      <c r="X49" s="2" t="s">
        <v>120</v>
      </c>
      <c r="Y49" s="2" t="s">
        <v>22</v>
      </c>
      <c r="Z49" s="2" t="s">
        <v>23</v>
      </c>
      <c r="AA49" s="2" t="s">
        <v>24</v>
      </c>
      <c r="AB49" s="2" t="s">
        <v>25</v>
      </c>
      <c r="AC49" s="2" t="s">
        <v>26</v>
      </c>
    </row>
    <row r="50" spans="1:29" x14ac:dyDescent="0.15">
      <c r="A50" s="2" t="s">
        <v>2</v>
      </c>
      <c r="B50" s="5">
        <f>B26/B2-1</f>
        <v>-1.6542323066914832E-14</v>
      </c>
      <c r="C50" s="5">
        <f t="shared" ref="C50:N50" si="14">C26/C2-1</f>
        <v>-2.2759572004815709E-14</v>
      </c>
      <c r="D50" s="5">
        <f t="shared" si="14"/>
        <v>-1.3988810110276972E-14</v>
      </c>
      <c r="E50" s="5">
        <f t="shared" si="14"/>
        <v>-2.453592884421596E-14</v>
      </c>
      <c r="F50" s="5">
        <f t="shared" si="14"/>
        <v>-2.9198865547641617E-14</v>
      </c>
      <c r="G50" s="5">
        <f t="shared" si="14"/>
        <v>-7.9936057773011271E-15</v>
      </c>
      <c r="H50" s="5">
        <f t="shared" si="14"/>
        <v>-1.609823385706477E-14</v>
      </c>
      <c r="I50" s="5">
        <f t="shared" si="14"/>
        <v>-1.9539925233402755E-14</v>
      </c>
      <c r="J50" s="5">
        <f t="shared" si="14"/>
        <v>5.773159728050814E-15</v>
      </c>
      <c r="K50" s="5">
        <f t="shared" si="14"/>
        <v>-8.659739592076221E-15</v>
      </c>
      <c r="L50" s="5">
        <f t="shared" si="14"/>
        <v>-8.8817841970012523E-15</v>
      </c>
      <c r="M50" s="5">
        <f t="shared" si="14"/>
        <v>-1.2212453270876722E-14</v>
      </c>
      <c r="N50" s="5">
        <f t="shared" si="14"/>
        <v>5.1070259132757201E-15</v>
      </c>
      <c r="P50" s="2" t="s">
        <v>2</v>
      </c>
      <c r="Q50" s="5">
        <f>Q26/Q2-1</f>
        <v>-3.8857805861880479E-15</v>
      </c>
      <c r="R50" s="5">
        <f t="shared" ref="R50:AC50" si="15">R26/R2-1</f>
        <v>-1.1102230246251565E-15</v>
      </c>
      <c r="S50" s="5">
        <f t="shared" si="15"/>
        <v>-2.1316282072803006E-14</v>
      </c>
      <c r="T50" s="5">
        <f t="shared" si="15"/>
        <v>1.2878587085651816E-14</v>
      </c>
      <c r="U50" s="5">
        <f t="shared" si="15"/>
        <v>0</v>
      </c>
      <c r="V50" s="5">
        <f t="shared" si="15"/>
        <v>-1.3100631690576847E-14</v>
      </c>
      <c r="W50" s="5">
        <f t="shared" si="15"/>
        <v>2.6645352591003757E-15</v>
      </c>
      <c r="X50" s="5">
        <f t="shared" si="15"/>
        <v>0</v>
      </c>
      <c r="Y50" s="5">
        <f t="shared" si="15"/>
        <v>-9.9920072216264089E-15</v>
      </c>
      <c r="Z50" s="5">
        <f t="shared" si="15"/>
        <v>4.6629367034256575E-15</v>
      </c>
      <c r="AA50" s="5">
        <f t="shared" si="15"/>
        <v>3.7747582837255322E-15</v>
      </c>
      <c r="AB50" s="5">
        <f t="shared" si="15"/>
        <v>2.2204460492503131E-15</v>
      </c>
      <c r="AC50" s="5">
        <f t="shared" si="15"/>
        <v>-1.9984014443252818E-15</v>
      </c>
    </row>
    <row r="51" spans="1:29" x14ac:dyDescent="0.15">
      <c r="A51" s="2" t="s">
        <v>3</v>
      </c>
      <c r="B51" s="5">
        <f t="shared" ref="B51:N54" si="16">B27/B3-1</f>
        <v>4.2632564145606011E-13</v>
      </c>
      <c r="C51" s="5">
        <f t="shared" si="16"/>
        <v>5.4496407386750434E-12</v>
      </c>
      <c r="D51" s="5">
        <f t="shared" si="16"/>
        <v>1.3651302310790925E-12</v>
      </c>
      <c r="E51" s="5">
        <f t="shared" si="16"/>
        <v>6.2350125062948791E-13</v>
      </c>
      <c r="F51" s="5">
        <f t="shared" si="16"/>
        <v>3.8813396940895473E-13</v>
      </c>
      <c r="G51" s="5">
        <f t="shared" si="16"/>
        <v>1.0522693827397234E-12</v>
      </c>
      <c r="H51" s="5">
        <f t="shared" si="16"/>
        <v>4.9404924595819466E-13</v>
      </c>
      <c r="I51" s="5">
        <f t="shared" si="16"/>
        <v>2.5068835896036035E-13</v>
      </c>
      <c r="J51" s="5">
        <f t="shared" si="16"/>
        <v>6.2305716141963785E-13</v>
      </c>
      <c r="K51" s="5">
        <f t="shared" si="16"/>
        <v>4.6163073363914009E-13</v>
      </c>
      <c r="L51" s="5">
        <f t="shared" si="16"/>
        <v>4.2810199829546036E-13</v>
      </c>
      <c r="M51" s="5">
        <f t="shared" si="16"/>
        <v>5.6976645623763034E-13</v>
      </c>
      <c r="N51" s="5">
        <f t="shared" si="16"/>
        <v>5.8952842607595812E-13</v>
      </c>
      <c r="P51" s="2" t="s">
        <v>3</v>
      </c>
      <c r="Q51" s="5">
        <f t="shared" ref="Q51:AC51" si="17">Q27/Q3-1</f>
        <v>6.610267888618182E-13</v>
      </c>
      <c r="R51" s="5">
        <f t="shared" si="17"/>
        <v>1.3455903058456897E-12</v>
      </c>
      <c r="S51" s="5">
        <f t="shared" si="17"/>
        <v>6.5880634281256789E-13</v>
      </c>
      <c r="T51" s="5">
        <f t="shared" si="17"/>
        <v>2.2093438190040615E-13</v>
      </c>
      <c r="U51" s="5">
        <f t="shared" si="17"/>
        <v>2.8421709430404007E-14</v>
      </c>
      <c r="V51" s="5">
        <f t="shared" si="17"/>
        <v>5.4622972811557702E-13</v>
      </c>
      <c r="W51" s="5">
        <f t="shared" si="17"/>
        <v>1.1857181902996672E-13</v>
      </c>
      <c r="X51" s="5">
        <f t="shared" si="17"/>
        <v>1.0591527654923993E-12</v>
      </c>
      <c r="Y51" s="5">
        <f t="shared" si="17"/>
        <v>7.7671202802775952E-13</v>
      </c>
      <c r="Z51" s="5">
        <f t="shared" si="17"/>
        <v>5.7109872386718052E-13</v>
      </c>
      <c r="AA51" s="5">
        <f t="shared" si="17"/>
        <v>1.4210854715202004E-13</v>
      </c>
      <c r="AB51" s="5">
        <f t="shared" si="17"/>
        <v>2.5979218776228663E-14</v>
      </c>
      <c r="AC51" s="5">
        <f t="shared" si="17"/>
        <v>-2.7322588636025102E-13</v>
      </c>
    </row>
    <row r="52" spans="1:29" x14ac:dyDescent="0.15">
      <c r="A52" s="2" t="s">
        <v>4</v>
      </c>
      <c r="B52" s="5">
        <f t="shared" si="16"/>
        <v>2.1538326677728037E-14</v>
      </c>
      <c r="C52" s="5">
        <f t="shared" si="16"/>
        <v>2.3536728122053319E-14</v>
      </c>
      <c r="D52" s="5">
        <f t="shared" si="16"/>
        <v>1.6431300764452317E-14</v>
      </c>
      <c r="E52" s="5">
        <f t="shared" si="16"/>
        <v>1.9539925233402755E-14</v>
      </c>
      <c r="F52" s="5">
        <f t="shared" si="16"/>
        <v>3.0198066269804258E-14</v>
      </c>
      <c r="G52" s="5">
        <f t="shared" si="16"/>
        <v>1.2212453270876722E-14</v>
      </c>
      <c r="H52" s="5">
        <f t="shared" si="16"/>
        <v>1.7319479184152442E-14</v>
      </c>
      <c r="I52" s="5">
        <f t="shared" si="16"/>
        <v>1.7985612998927536E-14</v>
      </c>
      <c r="J52" s="5">
        <f t="shared" si="16"/>
        <v>9.3258734068513149E-15</v>
      </c>
      <c r="K52" s="5">
        <f t="shared" si="16"/>
        <v>1.7763568394002505E-14</v>
      </c>
      <c r="L52" s="5">
        <f t="shared" si="16"/>
        <v>6.6613381477509392E-15</v>
      </c>
      <c r="M52" s="5">
        <f t="shared" si="16"/>
        <v>1.7985612998927536E-14</v>
      </c>
      <c r="N52" s="5">
        <f t="shared" si="16"/>
        <v>1.865174681370263E-14</v>
      </c>
      <c r="P52" s="2" t="s">
        <v>4</v>
      </c>
      <c r="Q52" s="5">
        <f t="shared" ref="Q52:AC52" si="18">Q28/Q4-1</f>
        <v>-5.773159728050814E-15</v>
      </c>
      <c r="R52" s="5">
        <f t="shared" si="18"/>
        <v>3.5527136788005009E-15</v>
      </c>
      <c r="S52" s="5">
        <f t="shared" si="18"/>
        <v>5.9952043329758453E-15</v>
      </c>
      <c r="T52" s="5">
        <f t="shared" si="18"/>
        <v>-2.042810365310288E-14</v>
      </c>
      <c r="U52" s="5">
        <f t="shared" si="18"/>
        <v>0</v>
      </c>
      <c r="V52" s="5">
        <f t="shared" si="18"/>
        <v>5.773159728050814E-15</v>
      </c>
      <c r="W52" s="5">
        <f t="shared" si="18"/>
        <v>-4.7739590058881731E-15</v>
      </c>
      <c r="X52" s="5">
        <f t="shared" si="18"/>
        <v>2.4424906541753444E-15</v>
      </c>
      <c r="Y52" s="5">
        <f t="shared" si="18"/>
        <v>3.9968028886505635E-15</v>
      </c>
      <c r="Z52" s="5">
        <f t="shared" si="18"/>
        <v>1.0436096431476471E-14</v>
      </c>
      <c r="AA52" s="5">
        <f t="shared" si="18"/>
        <v>-6.9944050551384862E-15</v>
      </c>
      <c r="AB52" s="5">
        <f t="shared" si="18"/>
        <v>-2.6645352591003757E-15</v>
      </c>
      <c r="AC52" s="5">
        <f t="shared" si="18"/>
        <v>4.8849813083506888E-15</v>
      </c>
    </row>
    <row r="53" spans="1:29" x14ac:dyDescent="0.15">
      <c r="A53" s="2" t="s">
        <v>5</v>
      </c>
      <c r="B53" s="5">
        <f t="shared" si="16"/>
        <v>-1.7832115244095226E-3</v>
      </c>
      <c r="C53" s="5">
        <f t="shared" si="16"/>
        <v>-3.7500178287419139E-2</v>
      </c>
      <c r="D53" s="5">
        <f t="shared" si="16"/>
        <v>-6.6378261326528465E-3</v>
      </c>
      <c r="E53" s="5">
        <f t="shared" si="16"/>
        <v>-1.9563628924678111E-3</v>
      </c>
      <c r="F53" s="5">
        <f t="shared" si="16"/>
        <v>-1.534678299025094E-3</v>
      </c>
      <c r="G53" s="5">
        <f t="shared" si="16"/>
        <v>-6.2415111162565928E-3</v>
      </c>
      <c r="H53" s="5">
        <f t="shared" si="16"/>
        <v>-1.8218910256493359E-3</v>
      </c>
      <c r="I53" s="5">
        <f t="shared" si="16"/>
        <v>-3.3767256247674293E-4</v>
      </c>
      <c r="J53" s="5">
        <f t="shared" si="16"/>
        <v>-3.6580402966065462E-3</v>
      </c>
      <c r="K53" s="5">
        <f t="shared" si="16"/>
        <v>-2.0432881347207665E-3</v>
      </c>
      <c r="L53" s="5">
        <f t="shared" si="16"/>
        <v>-6.8142916298041811E-4</v>
      </c>
      <c r="M53" s="5">
        <f t="shared" si="16"/>
        <v>-2.3874976765743128E-3</v>
      </c>
      <c r="N53" s="5">
        <f t="shared" si="16"/>
        <v>-2.9176630235460133E-3</v>
      </c>
      <c r="P53" s="2" t="s">
        <v>5</v>
      </c>
      <c r="Q53" s="5">
        <f t="shared" ref="Q53:AC53" si="19">Q29/Q5-1</f>
        <v>-2.467234587475664E-3</v>
      </c>
      <c r="R53" s="5">
        <f t="shared" si="19"/>
        <v>-1.0574886148748575E-2</v>
      </c>
      <c r="S53" s="5">
        <f t="shared" si="19"/>
        <v>-4.6191714307748377E-3</v>
      </c>
      <c r="T53" s="5">
        <f t="shared" si="19"/>
        <v>-2.4078218701700793E-3</v>
      </c>
      <c r="U53" s="5">
        <f t="shared" si="19"/>
        <v>-9.0973244306069567E-5</v>
      </c>
      <c r="V53" s="5">
        <f t="shared" si="19"/>
        <v>-4.2933903707031984E-3</v>
      </c>
      <c r="W53" s="5">
        <f t="shared" si="19"/>
        <v>-1.8958002435160992E-3</v>
      </c>
      <c r="X53" s="5">
        <f t="shared" si="19"/>
        <v>-7.7338002471687428E-3</v>
      </c>
      <c r="Y53" s="5">
        <f t="shared" si="19"/>
        <v>-4.768599723845135E-3</v>
      </c>
      <c r="Z53" s="5">
        <f t="shared" si="19"/>
        <v>-3.718193890326793E-3</v>
      </c>
      <c r="AA53" s="5">
        <f t="shared" si="19"/>
        <v>-2.3582758844390428E-3</v>
      </c>
      <c r="AB53" s="5">
        <f t="shared" si="19"/>
        <v>-2.2153721140009131E-3</v>
      </c>
      <c r="AC53" s="5">
        <f t="shared" si="19"/>
        <v>2.782438842460655E-3</v>
      </c>
    </row>
    <row r="54" spans="1:29" x14ac:dyDescent="0.15">
      <c r="A54" s="2" t="s">
        <v>6</v>
      </c>
      <c r="B54" s="5">
        <f t="shared" si="16"/>
        <v>-3.1615943524673229E-3</v>
      </c>
      <c r="C54" s="5">
        <f t="shared" si="16"/>
        <v>-5.9411611377747309E-2</v>
      </c>
      <c r="D54" s="5">
        <f t="shared" si="16"/>
        <v>-1.0438166546590133E-2</v>
      </c>
      <c r="E54" s="5">
        <f t="shared" si="16"/>
        <v>-3.3059262994025174E-3</v>
      </c>
      <c r="F54" s="5">
        <f t="shared" si="16"/>
        <v>-2.6312718449836847E-3</v>
      </c>
      <c r="G54" s="5">
        <f t="shared" si="16"/>
        <v>-1.0164757872741292E-2</v>
      </c>
      <c r="H54" s="5">
        <f t="shared" si="16"/>
        <v>-3.1459795006387736E-3</v>
      </c>
      <c r="I54" s="5">
        <f t="shared" si="16"/>
        <v>-1.5649644566506637E-4</v>
      </c>
      <c r="J54" s="5">
        <f t="shared" si="16"/>
        <v>-6.4609230726867528E-3</v>
      </c>
      <c r="K54" s="5">
        <f t="shared" si="16"/>
        <v>-3.9136738554617079E-3</v>
      </c>
      <c r="L54" s="5">
        <f t="shared" si="16"/>
        <v>-1.386205507237559E-3</v>
      </c>
      <c r="M54" s="5">
        <f t="shared" si="16"/>
        <v>-4.1177691680872597E-3</v>
      </c>
      <c r="N54" s="5">
        <f t="shared" si="16"/>
        <v>-5.4106401701315976E-3</v>
      </c>
      <c r="P54" s="2" t="s">
        <v>6</v>
      </c>
      <c r="Q54" s="5">
        <f t="shared" ref="Q54:AC54" si="20">Q30/Q6-1</f>
        <v>-4.3562574264744969E-3</v>
      </c>
      <c r="R54" s="5">
        <f t="shared" si="20"/>
        <v>-1.7113169210397627E-2</v>
      </c>
      <c r="S54" s="5">
        <f t="shared" si="20"/>
        <v>-7.4195080730260488E-3</v>
      </c>
      <c r="T54" s="5">
        <f t="shared" si="20"/>
        <v>-3.7144838851961293E-3</v>
      </c>
      <c r="U54" s="5">
        <f t="shared" si="20"/>
        <v>-1.4334225682155477E-4</v>
      </c>
      <c r="V54" s="5">
        <f t="shared" si="20"/>
        <v>-6.9074775603402694E-3</v>
      </c>
      <c r="W54" s="5">
        <f t="shared" si="20"/>
        <v>-3.1832107980664937E-3</v>
      </c>
      <c r="X54" s="5">
        <f t="shared" si="20"/>
        <v>-1.3859999249771882E-2</v>
      </c>
      <c r="Y54" s="5">
        <f t="shared" si="20"/>
        <v>-7.3712192152477485E-3</v>
      </c>
      <c r="Z54" s="5">
        <f t="shared" si="20"/>
        <v>-5.520239603763577E-3</v>
      </c>
      <c r="AA54" s="5">
        <f t="shared" si="20"/>
        <v>-4.4091858787003169E-3</v>
      </c>
      <c r="AB54" s="5">
        <f t="shared" si="20"/>
        <v>-3.6621304515137565E-3</v>
      </c>
      <c r="AC54" s="5">
        <f t="shared" si="20"/>
        <v>5.1310646701552276E-3</v>
      </c>
    </row>
    <row r="56" spans="1:29" x14ac:dyDescent="0.15">
      <c r="A56" t="s">
        <v>166</v>
      </c>
      <c r="B56" s="2" t="s">
        <v>15</v>
      </c>
      <c r="C56" s="2" t="s">
        <v>16</v>
      </c>
      <c r="D56" s="2" t="s">
        <v>17</v>
      </c>
      <c r="E56" s="2" t="s">
        <v>18</v>
      </c>
      <c r="F56" s="2" t="s">
        <v>19</v>
      </c>
      <c r="G56" s="2" t="s">
        <v>20</v>
      </c>
      <c r="H56" s="2" t="s">
        <v>21</v>
      </c>
      <c r="I56" s="2" t="s">
        <v>120</v>
      </c>
      <c r="J56" s="2" t="s">
        <v>22</v>
      </c>
      <c r="K56" s="2" t="s">
        <v>23</v>
      </c>
      <c r="L56" s="2" t="s">
        <v>24</v>
      </c>
      <c r="M56" s="2" t="s">
        <v>25</v>
      </c>
      <c r="N56" s="2" t="s">
        <v>26</v>
      </c>
      <c r="P56" t="s">
        <v>166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120</v>
      </c>
      <c r="Y56" s="2" t="s">
        <v>22</v>
      </c>
      <c r="Z56" s="2" t="s">
        <v>23</v>
      </c>
      <c r="AA56" s="2" t="s">
        <v>24</v>
      </c>
      <c r="AB56" s="2" t="s">
        <v>25</v>
      </c>
      <c r="AC56" s="2" t="s">
        <v>26</v>
      </c>
    </row>
    <row r="57" spans="1:29" x14ac:dyDescent="0.15">
      <c r="A57" s="1" t="s">
        <v>174</v>
      </c>
      <c r="B57" s="16">
        <f>B54</f>
        <v>-3.1615943524673229E-3</v>
      </c>
      <c r="C57" s="16">
        <f t="shared" ref="C57:N57" si="21">C54</f>
        <v>-5.9411611377747309E-2</v>
      </c>
      <c r="D57" s="16">
        <f t="shared" si="21"/>
        <v>-1.0438166546590133E-2</v>
      </c>
      <c r="E57" s="16">
        <f t="shared" si="21"/>
        <v>-3.3059262994025174E-3</v>
      </c>
      <c r="F57" s="16">
        <f t="shared" si="21"/>
        <v>-2.6312718449836847E-3</v>
      </c>
      <c r="G57" s="16">
        <f t="shared" si="21"/>
        <v>-1.0164757872741292E-2</v>
      </c>
      <c r="H57" s="16">
        <f t="shared" si="21"/>
        <v>-3.1459795006387736E-3</v>
      </c>
      <c r="I57" s="16">
        <f t="shared" si="21"/>
        <v>-1.5649644566506637E-4</v>
      </c>
      <c r="J57" s="16">
        <f t="shared" si="21"/>
        <v>-6.4609230726867528E-3</v>
      </c>
      <c r="K57" s="16">
        <f t="shared" si="21"/>
        <v>-3.9136738554617079E-3</v>
      </c>
      <c r="L57" s="16">
        <f t="shared" si="21"/>
        <v>-1.386205507237559E-3</v>
      </c>
      <c r="M57" s="16">
        <f t="shared" si="21"/>
        <v>-4.1177691680872597E-3</v>
      </c>
      <c r="N57" s="16">
        <f t="shared" si="21"/>
        <v>-5.4106401701315976E-3</v>
      </c>
      <c r="P57" s="1" t="s">
        <v>174</v>
      </c>
      <c r="Q57" s="16">
        <f>Q54</f>
        <v>-4.3562574264744969E-3</v>
      </c>
      <c r="R57" s="16">
        <f t="shared" ref="R57:AC57" si="22">R54</f>
        <v>-1.7113169210397627E-2</v>
      </c>
      <c r="S57" s="16">
        <f t="shared" si="22"/>
        <v>-7.4195080730260488E-3</v>
      </c>
      <c r="T57" s="16">
        <f t="shared" si="22"/>
        <v>-3.7144838851961293E-3</v>
      </c>
      <c r="U57" s="16">
        <f t="shared" si="22"/>
        <v>-1.4334225682155477E-4</v>
      </c>
      <c r="V57" s="16">
        <f t="shared" si="22"/>
        <v>-6.9074775603402694E-3</v>
      </c>
      <c r="W57" s="16">
        <f t="shared" si="22"/>
        <v>-3.1832107980664937E-3</v>
      </c>
      <c r="X57" s="16">
        <f t="shared" si="22"/>
        <v>-1.3859999249771882E-2</v>
      </c>
      <c r="Y57" s="16">
        <f t="shared" si="22"/>
        <v>-7.3712192152477485E-3</v>
      </c>
      <c r="Z57" s="16">
        <f t="shared" si="22"/>
        <v>-5.520239603763577E-3</v>
      </c>
      <c r="AA57" s="16">
        <f t="shared" si="22"/>
        <v>-4.4091858787003169E-3</v>
      </c>
      <c r="AB57" s="16">
        <f t="shared" si="22"/>
        <v>-3.6621304515137565E-3</v>
      </c>
      <c r="AC57" s="16">
        <f t="shared" si="22"/>
        <v>5.1310646701552276E-3</v>
      </c>
    </row>
    <row r="58" spans="1:29" x14ac:dyDescent="0.15">
      <c r="A58" t="s">
        <v>159</v>
      </c>
      <c r="B58" s="15">
        <f>B38</f>
        <v>-1.6952873304704186E-3</v>
      </c>
      <c r="C58" s="15">
        <f t="shared" ref="C58:N58" si="23">C38</f>
        <v>-9.3935223198644446E-2</v>
      </c>
      <c r="D58" s="15">
        <f t="shared" si="23"/>
        <v>7.9152949244776227E-3</v>
      </c>
      <c r="E58" s="15">
        <f t="shared" si="23"/>
        <v>-2.7492379972987591E-3</v>
      </c>
      <c r="F58" s="15">
        <f t="shared" si="23"/>
        <v>-2.2961964427754555E-3</v>
      </c>
      <c r="G58" s="15">
        <f t="shared" si="23"/>
        <v>1.0073954703876842E-2</v>
      </c>
      <c r="H58" s="15">
        <f t="shared" si="23"/>
        <v>-2.5150913622892235E-3</v>
      </c>
      <c r="I58" s="15">
        <f t="shared" si="23"/>
        <v>-1.9042741352011894E-2</v>
      </c>
      <c r="J58" s="15">
        <f t="shared" si="23"/>
        <v>-1.3374954953250806E-2</v>
      </c>
      <c r="K58" s="15">
        <f t="shared" si="23"/>
        <v>-3.0613556785662466E-3</v>
      </c>
      <c r="L58" s="15">
        <f t="shared" si="23"/>
        <v>-9.4126814220985011E-4</v>
      </c>
      <c r="M58" s="15">
        <f t="shared" si="23"/>
        <v>-3.1109822560534406E-3</v>
      </c>
      <c r="N58" s="15">
        <f t="shared" si="23"/>
        <v>-1.773993631023707E-3</v>
      </c>
      <c r="P58" t="s">
        <v>159</v>
      </c>
      <c r="Q58" s="15">
        <f>Q38</f>
        <v>-6.9492269454062283E-3</v>
      </c>
      <c r="R58" s="15">
        <f t="shared" ref="R58:AC58" si="24">R38</f>
        <v>-2.3582382655387479E-2</v>
      </c>
      <c r="S58" s="15">
        <f t="shared" si="24"/>
        <v>4.6421902934308257E-3</v>
      </c>
      <c r="T58" s="15">
        <f t="shared" si="24"/>
        <v>4.4722938089689634E-3</v>
      </c>
      <c r="U58" s="15">
        <f t="shared" si="24"/>
        <v>1.2564802487056159E-3</v>
      </c>
      <c r="V58" s="15">
        <f t="shared" si="24"/>
        <v>2.1565426674543531E-3</v>
      </c>
      <c r="W58" s="15">
        <f t="shared" si="24"/>
        <v>1.2144472847561927E-2</v>
      </c>
      <c r="X58" s="15">
        <f t="shared" si="24"/>
        <v>5.6570684845374197E-2</v>
      </c>
      <c r="Y58" s="15">
        <f t="shared" si="24"/>
        <v>-3.0083818181613209E-3</v>
      </c>
      <c r="Z58" s="15">
        <f t="shared" si="24"/>
        <v>3.9213930508386063E-3</v>
      </c>
      <c r="AA58" s="15">
        <f t="shared" si="24"/>
        <v>-7.0406363751362999E-4</v>
      </c>
      <c r="AB58" s="15">
        <f t="shared" si="24"/>
        <v>-8.1785847132720413E-4</v>
      </c>
      <c r="AC58" s="15">
        <f t="shared" si="24"/>
        <v>-1.5961370957412457E-3</v>
      </c>
    </row>
    <row r="59" spans="1:29" x14ac:dyDescent="0.15">
      <c r="A59" t="s">
        <v>167</v>
      </c>
      <c r="B59" s="15">
        <f>B46</f>
        <v>-5.6610891448666267E-3</v>
      </c>
      <c r="C59" s="15">
        <f t="shared" ref="C59:N59" si="25">C46</f>
        <v>-0.23520603087604142</v>
      </c>
      <c r="D59" s="15">
        <f t="shared" si="25"/>
        <v>1.8423244943530426E-2</v>
      </c>
      <c r="E59" s="15">
        <f t="shared" si="25"/>
        <v>-9.6715643600506773E-3</v>
      </c>
      <c r="F59" s="15">
        <f t="shared" si="25"/>
        <v>-7.7210845529966932E-3</v>
      </c>
      <c r="G59" s="15">
        <f t="shared" si="25"/>
        <v>2.5070714333965238E-2</v>
      </c>
      <c r="H59" s="15">
        <f t="shared" si="25"/>
        <v>-8.6769900325505134E-3</v>
      </c>
      <c r="I59" s="15">
        <f t="shared" si="25"/>
        <v>-5.7750282502215144E-2</v>
      </c>
      <c r="J59" s="15">
        <f t="shared" si="25"/>
        <v>-4.3612176212540654E-2</v>
      </c>
      <c r="K59" s="15">
        <f t="shared" si="25"/>
        <v>-1.0531386607560367E-2</v>
      </c>
      <c r="L59" s="15">
        <f t="shared" si="25"/>
        <v>-5.7405942159826084E-3</v>
      </c>
      <c r="M59" s="15">
        <f t="shared" si="25"/>
        <v>-9.9535866344648838E-3</v>
      </c>
      <c r="N59" s="15">
        <f t="shared" si="25"/>
        <v>-5.2897206334753255E-3</v>
      </c>
      <c r="P59" t="s">
        <v>168</v>
      </c>
      <c r="Q59" s="15">
        <f>Q46</f>
        <v>-2.2358442003706736E-2</v>
      </c>
      <c r="R59" s="15">
        <f t="shared" ref="R59:AC59" si="26">R46</f>
        <v>-5.9252213750462746E-2</v>
      </c>
      <c r="S59" s="15">
        <f t="shared" si="26"/>
        <v>1.4235443171823015E-2</v>
      </c>
      <c r="T59" s="15">
        <f t="shared" si="26"/>
        <v>1.7644638990489181E-2</v>
      </c>
      <c r="U59" s="15">
        <f t="shared" si="26"/>
        <v>3.4088677110757359E-3</v>
      </c>
      <c r="V59" s="15">
        <f t="shared" si="26"/>
        <v>8.1297381401674862E-3</v>
      </c>
      <c r="W59" s="15">
        <f t="shared" si="26"/>
        <v>3.939746319619708E-2</v>
      </c>
      <c r="X59" s="15">
        <f t="shared" si="26"/>
        <v>0.1845450895026608</v>
      </c>
      <c r="Y59" s="15">
        <f t="shared" si="26"/>
        <v>-7.1763914212037427E-3</v>
      </c>
      <c r="Z59" s="15">
        <f t="shared" si="26"/>
        <v>1.8292778556733058E-2</v>
      </c>
      <c r="AA59" s="15">
        <f t="shared" si="26"/>
        <v>1.3488362716695956E-3</v>
      </c>
      <c r="AB59" s="15">
        <f t="shared" si="26"/>
        <v>2.1544271669831083E-3</v>
      </c>
      <c r="AC59" s="15">
        <f t="shared" si="26"/>
        <v>-7.4034712846545725E-3</v>
      </c>
    </row>
    <row r="63" spans="1:29" x14ac:dyDescent="0.15">
      <c r="C63" s="2" t="s">
        <v>15</v>
      </c>
    </row>
    <row r="64" spans="1:29" x14ac:dyDescent="0.15">
      <c r="C64" s="2" t="s">
        <v>16</v>
      </c>
    </row>
    <row r="65" spans="3:3" x14ac:dyDescent="0.15">
      <c r="C65" s="2" t="s">
        <v>17</v>
      </c>
    </row>
    <row r="66" spans="3:3" x14ac:dyDescent="0.15">
      <c r="C66" s="2" t="s">
        <v>18</v>
      </c>
    </row>
    <row r="67" spans="3:3" x14ac:dyDescent="0.15">
      <c r="C67" s="2" t="s">
        <v>19</v>
      </c>
    </row>
    <row r="68" spans="3:3" x14ac:dyDescent="0.15">
      <c r="C68" s="2" t="s">
        <v>20</v>
      </c>
    </row>
    <row r="69" spans="3:3" x14ac:dyDescent="0.15">
      <c r="C69" s="2" t="s">
        <v>21</v>
      </c>
    </row>
    <row r="70" spans="3:3" x14ac:dyDescent="0.15">
      <c r="C70" s="2" t="s">
        <v>120</v>
      </c>
    </row>
    <row r="71" spans="3:3" x14ac:dyDescent="0.15">
      <c r="C71" s="2" t="s">
        <v>22</v>
      </c>
    </row>
    <row r="72" spans="3:3" x14ac:dyDescent="0.15">
      <c r="C72" s="2" t="s">
        <v>23</v>
      </c>
    </row>
    <row r="73" spans="3:3" x14ac:dyDescent="0.15">
      <c r="C73" s="2" t="s">
        <v>24</v>
      </c>
    </row>
    <row r="74" spans="3:3" x14ac:dyDescent="0.15">
      <c r="C74" s="2" t="s">
        <v>25</v>
      </c>
    </row>
    <row r="75" spans="3:3" x14ac:dyDescent="0.15">
      <c r="C75" s="2" t="s">
        <v>26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M17" sqref="H17:M17"/>
    </sheetView>
  </sheetViews>
  <sheetFormatPr defaultRowHeight="13.5" x14ac:dyDescent="0.15"/>
  <sheetData>
    <row r="1" spans="1:13" s="1" customFormat="1" x14ac:dyDescent="0.15">
      <c r="A1" s="1" t="s">
        <v>55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15">
      <c r="A2" t="s">
        <v>33</v>
      </c>
      <c r="B2" s="1">
        <v>1.0000000026115343</v>
      </c>
      <c r="C2" s="1">
        <v>1.0830414208822468</v>
      </c>
      <c r="D2" s="1">
        <v>1.1563851727284529</v>
      </c>
      <c r="E2" s="1">
        <v>1.1969502016437739</v>
      </c>
      <c r="F2" s="1">
        <v>1.2074885758209717</v>
      </c>
      <c r="H2" s="1" t="s">
        <v>55</v>
      </c>
      <c r="I2" s="1">
        <v>1.0000000026115343</v>
      </c>
      <c r="J2" s="1">
        <v>1.0830414208822468</v>
      </c>
      <c r="K2" s="1">
        <v>1.1563851727284529</v>
      </c>
      <c r="L2" s="1">
        <v>1.1969502016437739</v>
      </c>
      <c r="M2" s="1">
        <v>1.2074885758209717</v>
      </c>
    </row>
    <row r="3" spans="1:13" x14ac:dyDescent="0.15">
      <c r="A3" t="s">
        <v>35</v>
      </c>
      <c r="B3" s="1">
        <v>1.0000000048708297</v>
      </c>
      <c r="C3" s="1">
        <v>1.0830414236701051</v>
      </c>
      <c r="D3" s="1">
        <v>1.1563851758359378</v>
      </c>
      <c r="E3" s="1">
        <v>1.1870841710671769</v>
      </c>
      <c r="F3" s="1">
        <v>1.1790131181739527</v>
      </c>
      <c r="H3" s="1" t="s">
        <v>56</v>
      </c>
      <c r="I3" s="1">
        <v>1.0000000030294167</v>
      </c>
      <c r="J3" s="1">
        <v>1.0823252178111529</v>
      </c>
      <c r="K3" s="1">
        <v>1.1362340371444628</v>
      </c>
      <c r="L3" s="1">
        <v>1.1715748754903781</v>
      </c>
      <c r="M3" s="1">
        <v>1.1865649407046954</v>
      </c>
    </row>
    <row r="4" spans="1:13" x14ac:dyDescent="0.15">
      <c r="A4" t="s">
        <v>37</v>
      </c>
      <c r="B4" s="1">
        <v>1.0000000048708297</v>
      </c>
      <c r="C4" s="1">
        <v>1.0830414236701051</v>
      </c>
      <c r="D4" s="1">
        <v>1.1563851758359378</v>
      </c>
      <c r="E4" s="1">
        <v>1.1683849989729165</v>
      </c>
      <c r="F4" s="1">
        <v>1.1359422046251857</v>
      </c>
      <c r="H4" s="1" t="s">
        <v>57</v>
      </c>
      <c r="I4" s="1">
        <v>1.0000000040957728</v>
      </c>
      <c r="J4" s="1">
        <v>1.1190714558948236</v>
      </c>
      <c r="K4" s="1">
        <v>1.210641369708608</v>
      </c>
      <c r="L4" s="1">
        <v>1.2727790148548344</v>
      </c>
      <c r="M4" s="1">
        <v>1.3065908111890496</v>
      </c>
    </row>
    <row r="5" spans="1:13" x14ac:dyDescent="0.15">
      <c r="A5" t="s">
        <v>39</v>
      </c>
      <c r="B5" s="1">
        <v>1.0000000026115332</v>
      </c>
      <c r="C5" s="1">
        <v>1.083041420883704</v>
      </c>
      <c r="D5" s="1">
        <v>1.1563851727284571</v>
      </c>
      <c r="E5" s="1">
        <v>1.1842925895356693</v>
      </c>
      <c r="F5" s="1">
        <v>1.1868246195033254</v>
      </c>
      <c r="H5" s="1" t="s">
        <v>58</v>
      </c>
      <c r="I5" s="1">
        <v>1.0000000009224432</v>
      </c>
      <c r="J5" s="1">
        <v>0.97020205434182583</v>
      </c>
      <c r="K5" s="1">
        <v>0.93578874255688571</v>
      </c>
      <c r="L5" s="1">
        <v>0.90042014502863044</v>
      </c>
      <c r="M5" s="1">
        <v>0.85818703337348734</v>
      </c>
    </row>
    <row r="6" spans="1:13" x14ac:dyDescent="0.15">
      <c r="A6" t="s">
        <v>41</v>
      </c>
      <c r="B6" s="1">
        <v>1.0000000048708262</v>
      </c>
      <c r="C6" s="1">
        <v>1.0825599656886988</v>
      </c>
      <c r="D6" s="1">
        <v>1.1555149702647456</v>
      </c>
      <c r="E6" s="1">
        <v>1.1555841218944585</v>
      </c>
      <c r="F6" s="1">
        <v>1.113256724903309</v>
      </c>
    </row>
    <row r="7" spans="1:13" x14ac:dyDescent="0.15">
      <c r="A7" t="s">
        <v>43</v>
      </c>
      <c r="B7" s="1">
        <v>1.0000000048708262</v>
      </c>
      <c r="C7" s="1">
        <v>1.0742255483088177</v>
      </c>
      <c r="D7" s="1">
        <v>1.1283856938396521</v>
      </c>
      <c r="E7" s="1">
        <v>1.1224218547753897</v>
      </c>
      <c r="F7" s="1">
        <v>1.0767823165539283</v>
      </c>
      <c r="H7" s="1"/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</row>
    <row r="8" spans="1:13" x14ac:dyDescent="0.15">
      <c r="A8" s="2"/>
      <c r="B8" s="1"/>
      <c r="C8" s="1"/>
      <c r="D8" s="1"/>
      <c r="E8" s="1"/>
      <c r="F8" s="1"/>
      <c r="H8" s="2" t="s">
        <v>16</v>
      </c>
      <c r="I8" s="1">
        <v>1.0000000026115332</v>
      </c>
      <c r="J8" s="1">
        <v>1.083041420883704</v>
      </c>
      <c r="K8" s="1">
        <v>1.1563851727284571</v>
      </c>
      <c r="L8" s="1">
        <v>1.1842925895356693</v>
      </c>
      <c r="M8" s="1">
        <v>1.1868246195033254</v>
      </c>
    </row>
    <row r="9" spans="1:13" x14ac:dyDescent="0.15">
      <c r="A9" s="2"/>
      <c r="B9" s="1"/>
      <c r="C9" s="1"/>
      <c r="D9" s="1"/>
      <c r="E9" s="1"/>
      <c r="F9" s="1"/>
      <c r="H9" s="2" t="s">
        <v>20</v>
      </c>
      <c r="I9" s="1">
        <v>1.0000000030294036</v>
      </c>
      <c r="J9" s="1">
        <v>1.0823252178117442</v>
      </c>
      <c r="K9" s="1">
        <v>1.1362340371444692</v>
      </c>
      <c r="L9" s="1">
        <v>1.16654484720139</v>
      </c>
      <c r="M9" s="1">
        <v>1.1783687700028913</v>
      </c>
    </row>
    <row r="10" spans="1:13" x14ac:dyDescent="0.15">
      <c r="A10" s="1" t="s">
        <v>56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H10" s="2" t="s">
        <v>22</v>
      </c>
      <c r="I10" s="1">
        <v>1.0000000040957628</v>
      </c>
      <c r="J10" s="1">
        <v>1.1190714558956929</v>
      </c>
      <c r="K10" s="1">
        <v>1.2106413697086129</v>
      </c>
      <c r="L10" s="1">
        <v>1.2667096411960816</v>
      </c>
      <c r="M10" s="1">
        <v>1.2969596438951467</v>
      </c>
    </row>
    <row r="11" spans="1:13" x14ac:dyDescent="0.15">
      <c r="A11" t="s">
        <v>33</v>
      </c>
      <c r="B11" s="1">
        <v>1.0000000030294167</v>
      </c>
      <c r="C11" s="1">
        <v>1.0823252178111529</v>
      </c>
      <c r="D11" s="1">
        <v>1.1362340371444628</v>
      </c>
      <c r="E11" s="1">
        <v>1.1715748754903781</v>
      </c>
      <c r="F11" s="1">
        <v>1.1865649407046954</v>
      </c>
      <c r="H11" s="2" t="s">
        <v>120</v>
      </c>
      <c r="I11" s="1">
        <v>1.0000000009224448</v>
      </c>
      <c r="J11" s="1">
        <v>0.97020205434285334</v>
      </c>
      <c r="K11" s="1">
        <v>0.93578874255688793</v>
      </c>
      <c r="L11" s="1">
        <v>0.89345647548845231</v>
      </c>
      <c r="M11" s="1">
        <v>0.84629256173476686</v>
      </c>
    </row>
    <row r="12" spans="1:13" x14ac:dyDescent="0.15">
      <c r="A12" t="s">
        <v>35</v>
      </c>
      <c r="B12" s="1">
        <v>1.0000000026048759</v>
      </c>
      <c r="C12" s="1">
        <v>1.0823252175781459</v>
      </c>
      <c r="D12" s="1">
        <v>1.1362340368753743</v>
      </c>
      <c r="E12" s="1">
        <v>1.1719300164517144</v>
      </c>
      <c r="F12" s="1">
        <v>1.1891238186270305</v>
      </c>
    </row>
    <row r="13" spans="1:13" x14ac:dyDescent="0.15">
      <c r="A13" t="s">
        <v>37</v>
      </c>
      <c r="B13" s="1">
        <v>1.0000000026048759</v>
      </c>
      <c r="C13" s="1">
        <v>1.0823252175781459</v>
      </c>
      <c r="D13" s="1">
        <v>1.1362340368753743</v>
      </c>
      <c r="E13" s="1">
        <v>1.1736548749367319</v>
      </c>
      <c r="F13" s="1">
        <v>1.1962114029589279</v>
      </c>
      <c r="H13" s="1"/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</row>
    <row r="14" spans="1:13" x14ac:dyDescent="0.15">
      <c r="A14" t="s">
        <v>39</v>
      </c>
      <c r="B14" s="1">
        <v>1.0000000030294036</v>
      </c>
      <c r="C14" s="1">
        <v>1.0823252178117442</v>
      </c>
      <c r="D14" s="1">
        <v>1.1362340371444692</v>
      </c>
      <c r="E14" s="1">
        <v>1.16654484720139</v>
      </c>
      <c r="F14" s="1">
        <v>1.1783687700028913</v>
      </c>
      <c r="H14" s="1" t="s">
        <v>55</v>
      </c>
      <c r="I14" s="13">
        <f>I8/I2-1</f>
        <v>-1.1102230246251565E-15</v>
      </c>
      <c r="J14" s="13">
        <f t="shared" ref="J14:M14" si="0">J8/J2-1</f>
        <v>1.3455903058456897E-12</v>
      </c>
      <c r="K14" s="13">
        <f t="shared" si="0"/>
        <v>3.5527136788005009E-15</v>
      </c>
      <c r="L14" s="13">
        <f t="shared" si="0"/>
        <v>-1.0574886148748575E-2</v>
      </c>
      <c r="M14" s="13">
        <f t="shared" si="0"/>
        <v>-1.7113169210397627E-2</v>
      </c>
    </row>
    <row r="15" spans="1:13" x14ac:dyDescent="0.15">
      <c r="A15" t="s">
        <v>41</v>
      </c>
      <c r="B15" s="1">
        <v>1.0000000026048708</v>
      </c>
      <c r="C15" s="1">
        <v>1.0821388403290304</v>
      </c>
      <c r="D15" s="1">
        <v>1.1358196540931438</v>
      </c>
      <c r="E15" s="1">
        <v>1.1711729881157447</v>
      </c>
      <c r="F15" s="1">
        <v>1.1891015835244554</v>
      </c>
      <c r="H15" s="1" t="s">
        <v>56</v>
      </c>
      <c r="I15" s="13">
        <f t="shared" ref="I15:M15" si="1">I9/I3-1</f>
        <v>-1.3100631690576847E-14</v>
      </c>
      <c r="J15" s="13">
        <f t="shared" si="1"/>
        <v>5.4622972811557702E-13</v>
      </c>
      <c r="K15" s="13">
        <f t="shared" si="1"/>
        <v>5.773159728050814E-15</v>
      </c>
      <c r="L15" s="13">
        <f t="shared" si="1"/>
        <v>-4.2933903707031984E-3</v>
      </c>
      <c r="M15" s="13">
        <f t="shared" si="1"/>
        <v>-6.9074775603402694E-3</v>
      </c>
    </row>
    <row r="16" spans="1:13" x14ac:dyDescent="0.15">
      <c r="A16" t="s">
        <v>43</v>
      </c>
      <c r="B16" s="1">
        <v>1.0000000026048708</v>
      </c>
      <c r="C16" s="1">
        <v>1.082235608377359</v>
      </c>
      <c r="D16" s="1">
        <v>1.1379725463901622</v>
      </c>
      <c r="E16" s="1">
        <v>1.1758073657658792</v>
      </c>
      <c r="F16" s="1">
        <v>1.1977911081162371</v>
      </c>
      <c r="H16" s="1" t="s">
        <v>57</v>
      </c>
      <c r="I16" s="13">
        <f t="shared" ref="I16:M16" si="2">I10/I4-1</f>
        <v>-9.9920072216264089E-15</v>
      </c>
      <c r="J16" s="13">
        <f t="shared" si="2"/>
        <v>7.7671202802775952E-13</v>
      </c>
      <c r="K16" s="13">
        <f t="shared" si="2"/>
        <v>3.9968028886505635E-15</v>
      </c>
      <c r="L16" s="13">
        <f t="shared" si="2"/>
        <v>-4.768599723845135E-3</v>
      </c>
      <c r="M16" s="13">
        <f t="shared" si="2"/>
        <v>-7.3712192152477485E-3</v>
      </c>
    </row>
    <row r="17" spans="1:13" x14ac:dyDescent="0.15">
      <c r="A17" s="2"/>
      <c r="B17" s="1"/>
      <c r="C17" s="1"/>
      <c r="D17" s="1"/>
      <c r="E17" s="1"/>
      <c r="F17" s="1"/>
      <c r="H17" s="1" t="s">
        <v>58</v>
      </c>
      <c r="I17" s="13">
        <f t="shared" ref="I17:M17" si="3">I11/I5-1</f>
        <v>0</v>
      </c>
      <c r="J17" s="13">
        <f t="shared" si="3"/>
        <v>1.0591527654923993E-12</v>
      </c>
      <c r="K17" s="13">
        <f t="shared" si="3"/>
        <v>2.4424906541753444E-15</v>
      </c>
      <c r="L17" s="13">
        <f t="shared" si="3"/>
        <v>-7.7338002471687428E-3</v>
      </c>
      <c r="M17" s="13">
        <f t="shared" si="3"/>
        <v>-1.3859999249771882E-2</v>
      </c>
    </row>
    <row r="18" spans="1:13" x14ac:dyDescent="0.15">
      <c r="A18" s="2"/>
      <c r="B18" s="1"/>
      <c r="C18" s="1"/>
      <c r="D18" s="1"/>
      <c r="E18" s="1"/>
      <c r="F18" s="1"/>
    </row>
    <row r="19" spans="1:13" x14ac:dyDescent="0.15">
      <c r="A19" s="1" t="s">
        <v>57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13" x14ac:dyDescent="0.15">
      <c r="A20" t="s">
        <v>33</v>
      </c>
      <c r="B20" s="1">
        <v>1.0000000040957728</v>
      </c>
      <c r="C20" s="1">
        <v>1.1190714558948236</v>
      </c>
      <c r="D20" s="1">
        <v>1.210641369708608</v>
      </c>
      <c r="E20" s="1">
        <v>1.2727790148548344</v>
      </c>
      <c r="F20" s="1">
        <v>1.3065908111890496</v>
      </c>
    </row>
    <row r="21" spans="1:13" x14ac:dyDescent="0.15">
      <c r="A21" t="s">
        <v>35</v>
      </c>
      <c r="B21" s="1">
        <v>1.0000000041268289</v>
      </c>
      <c r="C21" s="1">
        <v>1.1190714563320212</v>
      </c>
      <c r="D21" s="1">
        <v>1.2106413701069891</v>
      </c>
      <c r="E21" s="1">
        <v>1.2708936113635021</v>
      </c>
      <c r="F21" s="1">
        <v>1.3026600871488918</v>
      </c>
    </row>
    <row r="22" spans="1:13" x14ac:dyDescent="0.15">
      <c r="A22" t="s">
        <v>37</v>
      </c>
      <c r="B22" s="1">
        <v>1.0000000041268289</v>
      </c>
      <c r="C22" s="1">
        <v>1.1190714563320212</v>
      </c>
      <c r="D22" s="1">
        <v>1.2106413701069891</v>
      </c>
      <c r="E22" s="1">
        <v>1.2682331999662322</v>
      </c>
      <c r="F22" s="1">
        <v>1.2972142041006089</v>
      </c>
    </row>
    <row r="23" spans="1:13" x14ac:dyDescent="0.15">
      <c r="A23" t="s">
        <v>39</v>
      </c>
      <c r="B23" s="1">
        <v>1.0000000040957628</v>
      </c>
      <c r="C23" s="1">
        <v>1.1190714558956929</v>
      </c>
      <c r="D23" s="1">
        <v>1.2106413697086129</v>
      </c>
      <c r="E23" s="1">
        <v>1.2667096411960816</v>
      </c>
      <c r="F23" s="1">
        <v>1.2969596438951467</v>
      </c>
    </row>
    <row r="24" spans="1:13" x14ac:dyDescent="0.15">
      <c r="A24" t="s">
        <v>41</v>
      </c>
      <c r="B24" s="1">
        <v>1.0000000041268258</v>
      </c>
      <c r="C24" s="1">
        <v>1.1188573950919389</v>
      </c>
      <c r="D24" s="1">
        <v>1.2101343665828985</v>
      </c>
      <c r="E24" s="1">
        <v>1.2640930961565173</v>
      </c>
      <c r="F24" s="1">
        <v>1.2879845301435793</v>
      </c>
    </row>
    <row r="25" spans="1:13" x14ac:dyDescent="0.15">
      <c r="A25" t="s">
        <v>43</v>
      </c>
      <c r="B25" s="1">
        <v>1.0000000041268258</v>
      </c>
      <c r="C25" s="1">
        <v>1.1168194723998752</v>
      </c>
      <c r="D25" s="1">
        <v>1.2061053375312654</v>
      </c>
      <c r="E25" s="1">
        <v>1.259401701667324</v>
      </c>
      <c r="F25" s="1">
        <v>1.2819693904580141</v>
      </c>
    </row>
    <row r="26" spans="1:13" x14ac:dyDescent="0.15">
      <c r="A26" s="2"/>
      <c r="B26" s="1"/>
      <c r="C26" s="1"/>
      <c r="D26" s="1"/>
      <c r="E26" s="1"/>
      <c r="F26" s="1"/>
    </row>
    <row r="27" spans="1:13" x14ac:dyDescent="0.15">
      <c r="A27" s="2"/>
      <c r="B27" s="1"/>
      <c r="C27" s="1"/>
      <c r="D27" s="1"/>
      <c r="E27" s="1"/>
      <c r="F27" s="1"/>
    </row>
    <row r="28" spans="1:13" x14ac:dyDescent="0.15">
      <c r="A28" s="1" t="s">
        <v>58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</row>
    <row r="29" spans="1:13" x14ac:dyDescent="0.15">
      <c r="A29" t="s">
        <v>33</v>
      </c>
      <c r="B29" s="1">
        <v>1.0000000009224432</v>
      </c>
      <c r="C29" s="1">
        <v>0.97020205434182583</v>
      </c>
      <c r="D29" s="1">
        <v>0.93578874255688571</v>
      </c>
      <c r="E29" s="1">
        <v>0.90042014502863044</v>
      </c>
      <c r="F29" s="1">
        <v>0.85818703337348734</v>
      </c>
    </row>
    <row r="30" spans="1:13" x14ac:dyDescent="0.15">
      <c r="A30" t="s">
        <v>35</v>
      </c>
      <c r="B30" s="1">
        <v>1.0000000016300308</v>
      </c>
      <c r="C30" s="1">
        <v>0.97020205553604655</v>
      </c>
      <c r="D30" s="1">
        <v>0.93578874407982437</v>
      </c>
      <c r="E30" s="1">
        <v>0.91633832029025186</v>
      </c>
      <c r="F30" s="1">
        <v>0.90673526157684547</v>
      </c>
    </row>
    <row r="31" spans="1:13" x14ac:dyDescent="0.15">
      <c r="A31" t="s">
        <v>37</v>
      </c>
      <c r="B31" s="1">
        <v>1.0000000016300308</v>
      </c>
      <c r="C31" s="1">
        <v>0.97020205553604655</v>
      </c>
      <c r="D31" s="1">
        <v>0.93578874407982437</v>
      </c>
      <c r="E31" s="1">
        <v>0.95335256018423575</v>
      </c>
      <c r="F31" s="1">
        <v>1.0165612362574206</v>
      </c>
    </row>
    <row r="32" spans="1:13" x14ac:dyDescent="0.15">
      <c r="A32" t="s">
        <v>39</v>
      </c>
      <c r="B32" s="1">
        <v>1.0000000009224448</v>
      </c>
      <c r="C32" s="1">
        <v>0.97020205434285334</v>
      </c>
      <c r="D32" s="1">
        <v>0.93578874255688793</v>
      </c>
      <c r="E32" s="1">
        <v>0.89345647548845231</v>
      </c>
      <c r="F32" s="1">
        <v>0.84629256173476686</v>
      </c>
    </row>
    <row r="33" spans="1:6" x14ac:dyDescent="0.15">
      <c r="A33" t="s">
        <v>41</v>
      </c>
      <c r="B33" s="1">
        <v>1.0000000016300299</v>
      </c>
      <c r="C33" s="1">
        <v>0.96990521093306237</v>
      </c>
      <c r="D33" s="1">
        <v>0.93470149419855297</v>
      </c>
      <c r="E33" s="1">
        <v>0.96078591905640276</v>
      </c>
      <c r="F33" s="1">
        <v>1.0201979418008633</v>
      </c>
    </row>
    <row r="34" spans="1:6" x14ac:dyDescent="0.15">
      <c r="A34" t="s">
        <v>43</v>
      </c>
      <c r="B34" s="1">
        <v>1.0000000016300299</v>
      </c>
      <c r="C34" s="1">
        <v>0.98819213424908636</v>
      </c>
      <c r="D34" s="1">
        <v>0.99240464365946668</v>
      </c>
      <c r="E34" s="1">
        <v>1.0507050378896581</v>
      </c>
      <c r="F34" s="1">
        <v>1.176677324341588</v>
      </c>
    </row>
    <row r="35" spans="1:6" x14ac:dyDescent="0.15">
      <c r="A35" s="2"/>
      <c r="B35" s="1"/>
      <c r="C35" s="1"/>
      <c r="D35" s="1"/>
      <c r="E35" s="1"/>
      <c r="F35" s="1"/>
    </row>
    <row r="36" spans="1:6" x14ac:dyDescent="0.15">
      <c r="A36" s="2"/>
      <c r="B36" s="1"/>
      <c r="C36" s="1"/>
      <c r="D36" s="1"/>
      <c r="E36" s="1"/>
      <c r="F36" s="1"/>
    </row>
    <row r="37" spans="1:6" x14ac:dyDescent="0.15">
      <c r="A37" s="2"/>
      <c r="B37" s="1"/>
      <c r="C37" s="1"/>
      <c r="D37" s="1"/>
      <c r="E37" s="1"/>
      <c r="F37" s="1"/>
    </row>
    <row r="38" spans="1:6" x14ac:dyDescent="0.15">
      <c r="A38" s="2"/>
      <c r="B38" s="1"/>
      <c r="C38" s="1"/>
      <c r="D38" s="1"/>
      <c r="E38" s="1"/>
      <c r="F38" s="1"/>
    </row>
    <row r="39" spans="1:6" x14ac:dyDescent="0.15">
      <c r="A39" s="2"/>
      <c r="B39" s="1"/>
      <c r="C39" s="1"/>
      <c r="D39" s="1"/>
      <c r="E39" s="1"/>
      <c r="F39" s="1"/>
    </row>
    <row r="40" spans="1:6" x14ac:dyDescent="0.15">
      <c r="A40" s="2"/>
      <c r="B40" s="1"/>
      <c r="C40" s="1"/>
      <c r="D40" s="1"/>
      <c r="E40" s="1"/>
      <c r="F40" s="1"/>
    </row>
    <row r="41" spans="1:6" x14ac:dyDescent="0.15">
      <c r="A41" s="2"/>
      <c r="B41" s="1"/>
      <c r="C41" s="1"/>
      <c r="D41" s="1"/>
      <c r="E41" s="1"/>
      <c r="F41" s="1"/>
    </row>
    <row r="42" spans="1:6" x14ac:dyDescent="0.15">
      <c r="A42" s="2"/>
      <c r="B42" s="1"/>
      <c r="C42" s="1"/>
      <c r="D42" s="1"/>
      <c r="E42" s="1"/>
      <c r="F42" s="1"/>
    </row>
    <row r="43" spans="1:6" x14ac:dyDescent="0.15">
      <c r="A43" s="2"/>
      <c r="B43" s="1"/>
      <c r="C43" s="1"/>
      <c r="D43" s="1"/>
      <c r="E43" s="1"/>
      <c r="F43" s="1"/>
    </row>
    <row r="44" spans="1:6" x14ac:dyDescent="0.15">
      <c r="A44" s="2"/>
      <c r="B44" s="1"/>
      <c r="C44" s="1"/>
      <c r="D44" s="1"/>
      <c r="E44" s="1"/>
      <c r="F44" s="1"/>
    </row>
    <row r="45" spans="1:6" x14ac:dyDescent="0.15">
      <c r="A45" s="2"/>
      <c r="B45" s="1"/>
      <c r="C45" s="1"/>
      <c r="D45" s="1"/>
      <c r="E45" s="1"/>
      <c r="F45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B10" workbookViewId="0">
      <selection activeCell="J9" sqref="J9:M13"/>
    </sheetView>
  </sheetViews>
  <sheetFormatPr defaultRowHeight="13.5" x14ac:dyDescent="0.15"/>
  <cols>
    <col min="1" max="1" width="14.25" bestFit="1" customWidth="1"/>
  </cols>
  <sheetData>
    <row r="1" spans="1:23" ht="27.75" thickBot="1" x14ac:dyDescent="0.2">
      <c r="A1" t="s">
        <v>62</v>
      </c>
      <c r="B1" t="s">
        <v>32</v>
      </c>
      <c r="C1" t="s">
        <v>34</v>
      </c>
      <c r="D1" t="s">
        <v>36</v>
      </c>
      <c r="E1" t="s">
        <v>38</v>
      </c>
      <c r="F1" t="s">
        <v>40</v>
      </c>
      <c r="G1" t="s">
        <v>42</v>
      </c>
      <c r="I1" t="s">
        <v>63</v>
      </c>
      <c r="J1" s="8" t="s">
        <v>111</v>
      </c>
      <c r="K1" s="9" t="s">
        <v>112</v>
      </c>
      <c r="L1" s="9" t="s">
        <v>113</v>
      </c>
      <c r="M1" s="8" t="s">
        <v>169</v>
      </c>
      <c r="N1" s="9" t="s">
        <v>110</v>
      </c>
      <c r="O1" s="9" t="s">
        <v>119</v>
      </c>
    </row>
    <row r="2" spans="1:23" x14ac:dyDescent="0.15">
      <c r="A2" t="s">
        <v>2</v>
      </c>
      <c r="B2" s="1">
        <v>2792.2401149158381</v>
      </c>
      <c r="C2" s="1">
        <v>2792.2401149158381</v>
      </c>
      <c r="D2" s="1">
        <v>2792.2401149158381</v>
      </c>
      <c r="E2" s="1">
        <v>2792.2401149158381</v>
      </c>
      <c r="F2" s="1">
        <v>2792.2401149158381</v>
      </c>
      <c r="G2" s="1">
        <v>2792.2401149158381</v>
      </c>
      <c r="I2" t="s">
        <v>2</v>
      </c>
      <c r="J2" s="5">
        <v>9.8195305233858179E-2</v>
      </c>
      <c r="K2" s="5">
        <v>9.8195305233858179E-2</v>
      </c>
      <c r="L2" s="5">
        <v>9.8195305233858179E-2</v>
      </c>
      <c r="M2" s="5">
        <v>9.8195305233858179E-2</v>
      </c>
      <c r="N2" s="1">
        <v>9.8195305233858179E-2</v>
      </c>
      <c r="O2" s="1">
        <v>9.8195305233858179E-2</v>
      </c>
    </row>
    <row r="3" spans="1:23" x14ac:dyDescent="0.15">
      <c r="A3" t="s">
        <v>3</v>
      </c>
      <c r="B3" s="1">
        <v>3791.8968300889355</v>
      </c>
      <c r="C3" s="1">
        <v>3791.8968302653557</v>
      </c>
      <c r="D3" s="1">
        <v>3791.8968302653557</v>
      </c>
      <c r="E3" s="1">
        <v>3791.8968300729171</v>
      </c>
      <c r="F3" s="1">
        <v>3794.646713993086</v>
      </c>
      <c r="G3" s="1">
        <v>3730.0015415103385</v>
      </c>
      <c r="I3" t="s">
        <v>3</v>
      </c>
      <c r="J3" s="5">
        <v>0.13619088571730484</v>
      </c>
      <c r="K3" s="5">
        <v>0.13619088567170154</v>
      </c>
      <c r="L3" s="5">
        <v>0.13619088567170154</v>
      </c>
      <c r="M3" s="5">
        <v>0.13619088571020507</v>
      </c>
      <c r="N3" s="1">
        <v>0.1381359179279173</v>
      </c>
      <c r="O3" s="1">
        <v>0.14317110667640839</v>
      </c>
    </row>
    <row r="4" spans="1:23" x14ac:dyDescent="0.15">
      <c r="A4" t="s">
        <v>4</v>
      </c>
      <c r="B4" s="1">
        <v>4732.7132913312107</v>
      </c>
      <c r="C4" s="1">
        <v>4732.7132920956146</v>
      </c>
      <c r="D4" s="1">
        <v>4732.7132920956146</v>
      </c>
      <c r="E4" s="1">
        <v>4732.7132913313508</v>
      </c>
      <c r="F4" s="1">
        <v>4741.753424771553</v>
      </c>
      <c r="G4" s="1">
        <v>4510.0864502301374</v>
      </c>
      <c r="I4" t="s">
        <v>4</v>
      </c>
      <c r="J4" s="5">
        <v>0.15786453084740995</v>
      </c>
      <c r="K4" s="5">
        <v>0.15786453068786233</v>
      </c>
      <c r="L4" s="5">
        <v>0.15786453068786233</v>
      </c>
      <c r="M4" s="5">
        <v>0.15786453084740695</v>
      </c>
      <c r="N4" s="1">
        <v>0.16079063798237483</v>
      </c>
      <c r="O4" s="1">
        <v>0.17509116254261078</v>
      </c>
    </row>
    <row r="5" spans="1:23" x14ac:dyDescent="0.15">
      <c r="A5" t="s">
        <v>5</v>
      </c>
      <c r="B5" s="1">
        <v>5491.456059323039</v>
      </c>
      <c r="C5" s="1">
        <v>5404.6288089677682</v>
      </c>
      <c r="D5" s="1">
        <v>5232.5961013984397</v>
      </c>
      <c r="E5" s="1">
        <v>5608.22910622983</v>
      </c>
      <c r="F5" s="1">
        <v>5262.6275485314418</v>
      </c>
      <c r="G5" s="1">
        <v>4966.1228994900803</v>
      </c>
      <c r="I5" t="s">
        <v>5</v>
      </c>
      <c r="J5" s="5">
        <v>0.17423902761192622</v>
      </c>
      <c r="K5" s="5">
        <v>0.17850323404355251</v>
      </c>
      <c r="L5" s="5">
        <v>0.1872520395440927</v>
      </c>
      <c r="M5" s="5">
        <v>0.21331047069567022</v>
      </c>
      <c r="N5" s="1">
        <v>0.21462414790850315</v>
      </c>
      <c r="O5" s="1">
        <v>0.23356387424229991</v>
      </c>
    </row>
    <row r="6" spans="1:23" x14ac:dyDescent="0.15">
      <c r="A6" t="s">
        <v>6</v>
      </c>
      <c r="B6" s="1">
        <v>6128.1155581632911</v>
      </c>
      <c r="C6" s="1">
        <v>5848.805926616521</v>
      </c>
      <c r="D6" s="1">
        <v>5423.5969563480912</v>
      </c>
      <c r="E6" s="1">
        <v>6355.6517497541445</v>
      </c>
      <c r="F6" s="1">
        <v>5588.2979641181928</v>
      </c>
      <c r="G6" s="1">
        <v>5232.4905231437197</v>
      </c>
      <c r="I6" t="s">
        <v>6</v>
      </c>
      <c r="J6" s="5">
        <v>0.19483543941709064</v>
      </c>
      <c r="K6" s="5">
        <v>0.20785965784154173</v>
      </c>
      <c r="L6" s="5">
        <v>0.22975652551907444</v>
      </c>
      <c r="M6" s="5">
        <v>0.25693636402185505</v>
      </c>
      <c r="N6" s="1">
        <v>0.28965292375042351</v>
      </c>
      <c r="O6" s="1">
        <v>0.31503781086656868</v>
      </c>
    </row>
    <row r="7" spans="1:23" ht="14.25" thickBot="1" x14ac:dyDescent="0.2">
      <c r="C7">
        <f>C6-B6</f>
        <v>-279.30963154677011</v>
      </c>
      <c r="D7">
        <f>D6-B6</f>
        <v>-704.51860181519987</v>
      </c>
      <c r="E7">
        <f>E6-B6</f>
        <v>227.53619159085338</v>
      </c>
      <c r="M7" s="15">
        <f>M6-J6</f>
        <v>6.2100924604764407E-2</v>
      </c>
    </row>
    <row r="8" spans="1:23" ht="27.75" thickBot="1" x14ac:dyDescent="0.2">
      <c r="A8" t="s">
        <v>7</v>
      </c>
      <c r="B8" s="8" t="s">
        <v>111</v>
      </c>
      <c r="C8" s="9" t="s">
        <v>112</v>
      </c>
      <c r="D8" s="9" t="s">
        <v>113</v>
      </c>
      <c r="E8" s="8" t="s">
        <v>172</v>
      </c>
      <c r="F8" s="9" t="s">
        <v>110</v>
      </c>
      <c r="G8" s="9" t="s">
        <v>119</v>
      </c>
      <c r="I8" t="s">
        <v>179</v>
      </c>
      <c r="J8" s="8" t="s">
        <v>111</v>
      </c>
      <c r="K8" s="9" t="s">
        <v>112</v>
      </c>
      <c r="L8" s="9" t="s">
        <v>113</v>
      </c>
      <c r="M8" s="8" t="s">
        <v>169</v>
      </c>
      <c r="N8" s="9" t="s">
        <v>110</v>
      </c>
      <c r="O8" s="9" t="s">
        <v>119</v>
      </c>
      <c r="Q8" t="s">
        <v>179</v>
      </c>
      <c r="R8" s="8" t="s">
        <v>111</v>
      </c>
      <c r="S8" s="9" t="s">
        <v>112</v>
      </c>
      <c r="T8" s="9" t="s">
        <v>113</v>
      </c>
      <c r="U8" s="8" t="s">
        <v>169</v>
      </c>
      <c r="V8" s="9" t="s">
        <v>110</v>
      </c>
      <c r="W8" s="9" t="s">
        <v>119</v>
      </c>
    </row>
    <row r="9" spans="1:23" x14ac:dyDescent="0.15">
      <c r="A9" s="2" t="s">
        <v>2</v>
      </c>
      <c r="B9" s="1">
        <v>40364.89800786016</v>
      </c>
      <c r="C9" s="1">
        <v>40364.898012301455</v>
      </c>
      <c r="D9" s="1">
        <v>40364.898012301455</v>
      </c>
      <c r="E9" s="1">
        <v>40364.89800786016</v>
      </c>
      <c r="F9" s="1">
        <v>40364.898012300815</v>
      </c>
      <c r="G9" s="1">
        <v>40364.898012300815</v>
      </c>
      <c r="I9" t="s">
        <v>2</v>
      </c>
      <c r="J9" s="18">
        <f>B2/B9</f>
        <v>6.9174957765831879E-2</v>
      </c>
      <c r="K9" s="18">
        <f t="shared" ref="K9:M9" si="0">C2/C9</f>
        <v>6.9174957758220662E-2</v>
      </c>
      <c r="L9" s="18">
        <f t="shared" si="0"/>
        <v>6.9174957758220662E-2</v>
      </c>
      <c r="M9" s="18">
        <f t="shared" si="0"/>
        <v>6.9174957765831879E-2</v>
      </c>
      <c r="N9" s="1"/>
      <c r="O9" s="1"/>
      <c r="Q9" t="s">
        <v>2</v>
      </c>
      <c r="R9" s="14">
        <f>J9/J$9-1</f>
        <v>0</v>
      </c>
      <c r="S9" s="14">
        <f t="shared" ref="S9:U13" si="1">K9/K$9-1</f>
        <v>0</v>
      </c>
      <c r="T9" s="14">
        <f t="shared" si="1"/>
        <v>0</v>
      </c>
      <c r="U9" s="14">
        <f t="shared" si="1"/>
        <v>0</v>
      </c>
      <c r="V9" s="1"/>
      <c r="W9" s="1"/>
    </row>
    <row r="10" spans="1:23" x14ac:dyDescent="0.15">
      <c r="A10" s="2" t="s">
        <v>3</v>
      </c>
      <c r="B10" s="1">
        <v>59572.146641989188</v>
      </c>
      <c r="C10" s="1">
        <v>59572.146642554799</v>
      </c>
      <c r="D10" s="1">
        <v>59572.146642554799</v>
      </c>
      <c r="E10" s="1">
        <v>59572.146642018444</v>
      </c>
      <c r="F10" s="1">
        <v>59572.877368982852</v>
      </c>
      <c r="G10" s="1">
        <v>59542.350937624797</v>
      </c>
      <c r="I10" t="s">
        <v>3</v>
      </c>
      <c r="J10" s="18">
        <f t="shared" ref="J10:J13" si="2">B3/B10</f>
        <v>6.3652177130313986E-2</v>
      </c>
      <c r="K10" s="18">
        <f t="shared" ref="K10:K13" si="3">C3/C10</f>
        <v>6.3652177132671101E-2</v>
      </c>
      <c r="L10" s="18">
        <f t="shared" ref="L10:L13" si="4">D3/D10</f>
        <v>6.3652177132671101E-2</v>
      </c>
      <c r="M10" s="18">
        <f t="shared" ref="M10:M13" si="5">E3/E10</f>
        <v>6.3652177130013837E-2</v>
      </c>
      <c r="N10" s="1"/>
      <c r="O10" s="1"/>
      <c r="Q10" t="s">
        <v>3</v>
      </c>
      <c r="R10" s="14">
        <f t="shared" ref="R10:R13" si="6">J10/J$9-1</f>
        <v>-7.9837860605761035E-2</v>
      </c>
      <c r="S10" s="14">
        <f t="shared" si="1"/>
        <v>-7.9837860470442279E-2</v>
      </c>
      <c r="T10" s="14">
        <f t="shared" si="1"/>
        <v>-7.9837860470442279E-2</v>
      </c>
      <c r="U10" s="14">
        <f t="shared" si="1"/>
        <v>-7.9837860610100009E-2</v>
      </c>
      <c r="V10" s="1"/>
      <c r="W10" s="1"/>
    </row>
    <row r="11" spans="1:23" x14ac:dyDescent="0.15">
      <c r="A11" s="2" t="s">
        <v>4</v>
      </c>
      <c r="B11" s="1">
        <v>81619.003625288024</v>
      </c>
      <c r="C11" s="1">
        <v>81619.003621444921</v>
      </c>
      <c r="D11" s="1">
        <v>81619.003621444921</v>
      </c>
      <c r="E11" s="1">
        <v>81619.003625286728</v>
      </c>
      <c r="F11" s="1">
        <v>81608.88459837393</v>
      </c>
      <c r="G11" s="1">
        <v>81483.497633857318</v>
      </c>
      <c r="I11" t="s">
        <v>4</v>
      </c>
      <c r="J11" s="18">
        <f t="shared" si="2"/>
        <v>5.7985433307407755E-2</v>
      </c>
      <c r="K11" s="18">
        <f t="shared" si="3"/>
        <v>5.7985433319503565E-2</v>
      </c>
      <c r="L11" s="18">
        <f t="shared" si="4"/>
        <v>5.7985433319503565E-2</v>
      </c>
      <c r="M11" s="18">
        <f t="shared" si="5"/>
        <v>5.7985433307410392E-2</v>
      </c>
      <c r="N11" s="1"/>
      <c r="O11" s="1"/>
      <c r="Q11" t="s">
        <v>4</v>
      </c>
      <c r="R11" s="14">
        <f t="shared" si="6"/>
        <v>-0.16175686722213012</v>
      </c>
      <c r="S11" s="14">
        <f t="shared" si="1"/>
        <v>-0.16175686695504121</v>
      </c>
      <c r="T11" s="14">
        <f t="shared" si="1"/>
        <v>-0.16175686695504121</v>
      </c>
      <c r="U11" s="14">
        <f t="shared" si="1"/>
        <v>-0.16175686722209193</v>
      </c>
      <c r="V11" s="1"/>
      <c r="W11" s="1"/>
    </row>
    <row r="12" spans="1:23" x14ac:dyDescent="0.15">
      <c r="A12" s="2" t="s">
        <v>5</v>
      </c>
      <c r="B12" s="1">
        <v>103180.51756232911</v>
      </c>
      <c r="C12" s="1">
        <v>103145.07241036517</v>
      </c>
      <c r="D12" s="1">
        <v>103048.01361126547</v>
      </c>
      <c r="E12" s="1">
        <v>102983.03605080613</v>
      </c>
      <c r="F12" s="1">
        <v>103007.0249469933</v>
      </c>
      <c r="G12" s="1">
        <v>102684.22101344386</v>
      </c>
      <c r="I12" t="s">
        <v>5</v>
      </c>
      <c r="J12" s="18">
        <f t="shared" si="2"/>
        <v>5.3221830914016971E-2</v>
      </c>
      <c r="K12" s="18">
        <f t="shared" si="3"/>
        <v>5.2398322892879663E-2</v>
      </c>
      <c r="L12" s="18">
        <f t="shared" si="4"/>
        <v>5.0778233544003015E-2</v>
      </c>
      <c r="M12" s="18">
        <f t="shared" si="5"/>
        <v>5.4457795393243608E-2</v>
      </c>
      <c r="N12" s="1"/>
      <c r="O12" s="1"/>
      <c r="Q12" t="s">
        <v>5</v>
      </c>
      <c r="R12" s="14">
        <f t="shared" si="6"/>
        <v>-0.23061997241572241</v>
      </c>
      <c r="S12" s="14">
        <f t="shared" si="1"/>
        <v>-0.24252468536342964</v>
      </c>
      <c r="T12" s="14">
        <f t="shared" si="1"/>
        <v>-0.26594485649731248</v>
      </c>
      <c r="U12" s="14">
        <f t="shared" si="1"/>
        <v>-0.21275274821862822</v>
      </c>
      <c r="V12" s="1"/>
      <c r="W12" s="1"/>
    </row>
    <row r="13" spans="1:23" x14ac:dyDescent="0.15">
      <c r="A13" s="2" t="s">
        <v>6</v>
      </c>
      <c r="B13" s="1">
        <v>124332.44994320169</v>
      </c>
      <c r="C13" s="1">
        <v>124192.73911627736</v>
      </c>
      <c r="D13" s="1">
        <v>123766.87111291854</v>
      </c>
      <c r="E13" s="1">
        <v>123867.6198592343</v>
      </c>
      <c r="F13" s="1">
        <v>123703.14402445362</v>
      </c>
      <c r="G13" s="1">
        <v>122956.3518191958</v>
      </c>
      <c r="I13" t="s">
        <v>6</v>
      </c>
      <c r="J13" s="18">
        <f t="shared" si="2"/>
        <v>4.9288142885970429E-2</v>
      </c>
      <c r="K13" s="18">
        <f t="shared" si="3"/>
        <v>4.7094588365109546E-2</v>
      </c>
      <c r="L13" s="18">
        <f t="shared" si="4"/>
        <v>4.3821071887644954E-2</v>
      </c>
      <c r="M13" s="18">
        <f t="shared" si="5"/>
        <v>5.131003370353638E-2</v>
      </c>
      <c r="N13" s="1"/>
      <c r="O13" s="1"/>
      <c r="Q13" t="s">
        <v>6</v>
      </c>
      <c r="R13" s="14">
        <f t="shared" si="6"/>
        <v>-0.2874857538356792</v>
      </c>
      <c r="S13" s="5">
        <f t="shared" si="1"/>
        <v>-0.31919599387810416</v>
      </c>
      <c r="T13" s="5">
        <f t="shared" si="1"/>
        <v>-0.3665182703716604</v>
      </c>
      <c r="U13" s="14">
        <f t="shared" si="1"/>
        <v>-0.25825710111412103</v>
      </c>
      <c r="V13" s="1"/>
      <c r="W13" s="1"/>
    </row>
    <row r="15" spans="1:23" x14ac:dyDescent="0.15">
      <c r="A15" t="s">
        <v>33</v>
      </c>
      <c r="B15" s="2" t="s">
        <v>16</v>
      </c>
      <c r="C15" s="2" t="s">
        <v>20</v>
      </c>
      <c r="D15" s="2" t="s">
        <v>22</v>
      </c>
      <c r="E15" s="2" t="s">
        <v>0</v>
      </c>
      <c r="F15" s="2" t="s">
        <v>45</v>
      </c>
      <c r="G15" s="2" t="s">
        <v>46</v>
      </c>
      <c r="H15" s="2" t="s">
        <v>47</v>
      </c>
      <c r="I15" s="2" t="s">
        <v>1</v>
      </c>
      <c r="J15" s="2"/>
      <c r="K15" s="2"/>
    </row>
    <row r="16" spans="1:23" x14ac:dyDescent="0.15">
      <c r="A16" s="2" t="s">
        <v>2</v>
      </c>
      <c r="B16" s="1">
        <v>1780.8522621554541</v>
      </c>
      <c r="C16" s="1">
        <v>613.14989238999999</v>
      </c>
      <c r="D16" s="1">
        <v>124.05309000000001</v>
      </c>
      <c r="E16" s="1">
        <v>230.85710344323144</v>
      </c>
      <c r="F16" s="1">
        <v>23.61725849574054</v>
      </c>
      <c r="G16" s="1">
        <v>14.26433823222705</v>
      </c>
      <c r="H16" s="1">
        <v>3.3618334562870458E-2</v>
      </c>
      <c r="I16" s="1">
        <v>5.4125518646221442</v>
      </c>
      <c r="J16" s="1"/>
      <c r="K16" s="1"/>
    </row>
    <row r="17" spans="1:11" x14ac:dyDescent="0.15">
      <c r="A17" s="2" t="s">
        <v>3</v>
      </c>
      <c r="B17" s="1">
        <v>2286.9846576377331</v>
      </c>
      <c r="C17" s="1">
        <v>823.13240595680929</v>
      </c>
      <c r="D17" s="1">
        <v>165.35797865594051</v>
      </c>
      <c r="E17" s="1">
        <v>326.26878919597152</v>
      </c>
      <c r="F17" s="1">
        <v>87.000839003671146</v>
      </c>
      <c r="G17" s="1">
        <v>50.737988902615704</v>
      </c>
      <c r="H17" s="1">
        <v>3.258716027400109</v>
      </c>
      <c r="I17" s="1">
        <v>49.155454708794174</v>
      </c>
      <c r="J17" s="1"/>
      <c r="K17" s="1"/>
    </row>
    <row r="18" spans="1:11" x14ac:dyDescent="0.15">
      <c r="A18" s="2" t="s">
        <v>4</v>
      </c>
      <c r="B18" s="1">
        <v>2746.1762652640873</v>
      </c>
      <c r="C18" s="1">
        <v>1033.0264153529693</v>
      </c>
      <c r="D18" s="1">
        <v>206.38304734285063</v>
      </c>
      <c r="E18" s="1">
        <v>382.90334843281232</v>
      </c>
      <c r="F18" s="1">
        <v>139.56646542785114</v>
      </c>
      <c r="G18" s="1">
        <v>119.62872754842527</v>
      </c>
      <c r="H18" s="1">
        <v>13.444180121457284</v>
      </c>
      <c r="I18" s="1">
        <v>91.584841840756951</v>
      </c>
      <c r="J18" s="1"/>
      <c r="K18" s="1"/>
    </row>
    <row r="19" spans="1:11" x14ac:dyDescent="0.15">
      <c r="A19" s="2" t="s">
        <v>5</v>
      </c>
      <c r="B19" s="1">
        <v>3094.1765069085104</v>
      </c>
      <c r="C19" s="1">
        <v>1200.5485699299957</v>
      </c>
      <c r="D19" s="1">
        <v>239.90501853446699</v>
      </c>
      <c r="E19" s="1">
        <v>452.52376850405551</v>
      </c>
      <c r="F19" s="1">
        <v>178.79072902135292</v>
      </c>
      <c r="G19" s="1">
        <v>207.39988333400427</v>
      </c>
      <c r="H19" s="1">
        <v>21.975611023060146</v>
      </c>
      <c r="I19" s="1">
        <v>96.135972067593642</v>
      </c>
      <c r="J19" s="1"/>
      <c r="K19" s="1"/>
    </row>
    <row r="20" spans="1:11" x14ac:dyDescent="0.15">
      <c r="A20" s="2" t="s">
        <v>6</v>
      </c>
      <c r="B20" s="1">
        <v>3335.3438715199791</v>
      </c>
      <c r="C20" s="1">
        <v>1331.3975424508997</v>
      </c>
      <c r="D20" s="1">
        <v>267.40005661895839</v>
      </c>
      <c r="E20" s="1">
        <v>523.353958301636</v>
      </c>
      <c r="F20" s="1">
        <v>242.58400557099682</v>
      </c>
      <c r="G20" s="1">
        <v>281.34575163984152</v>
      </c>
      <c r="H20" s="1">
        <v>39.461765967062341</v>
      </c>
      <c r="I20" s="1">
        <v>107.22860609391772</v>
      </c>
      <c r="J20" s="1"/>
      <c r="K20" s="1"/>
    </row>
    <row r="21" spans="1:11" x14ac:dyDescent="0.15">
      <c r="B21">
        <f>SUM(B20:D20)</f>
        <v>4934.1414705898369</v>
      </c>
      <c r="E21">
        <f>SUM(E20:I20)</f>
        <v>1193.9740875734544</v>
      </c>
    </row>
    <row r="22" spans="1:11" x14ac:dyDescent="0.15">
      <c r="A22" s="1" t="s">
        <v>114</v>
      </c>
      <c r="B22" s="2" t="s">
        <v>16</v>
      </c>
      <c r="C22" s="2" t="s">
        <v>20</v>
      </c>
      <c r="D22" s="2" t="s">
        <v>22</v>
      </c>
      <c r="E22" s="2" t="s">
        <v>0</v>
      </c>
      <c r="F22" s="2" t="s">
        <v>45</v>
      </c>
      <c r="G22" s="2" t="s">
        <v>46</v>
      </c>
      <c r="H22" s="2" t="s">
        <v>47</v>
      </c>
      <c r="I22" s="2" t="s">
        <v>1</v>
      </c>
      <c r="J22" s="2"/>
      <c r="K22" s="2"/>
    </row>
    <row r="23" spans="1:11" x14ac:dyDescent="0.15">
      <c r="A23" s="2" t="s">
        <v>2</v>
      </c>
      <c r="B23" s="1">
        <v>1780.8522621554541</v>
      </c>
      <c r="C23" s="1">
        <v>613.14989238999999</v>
      </c>
      <c r="D23" s="1">
        <v>124.05309000000001</v>
      </c>
      <c r="E23" s="1">
        <v>230.85710344323144</v>
      </c>
      <c r="F23" s="1">
        <v>23.61725849574054</v>
      </c>
      <c r="G23" s="1">
        <v>14.264338232227049</v>
      </c>
      <c r="H23" s="1">
        <v>3.3618334562870458E-2</v>
      </c>
      <c r="I23" s="1">
        <v>5.4125518646221442</v>
      </c>
      <c r="J23" s="1"/>
      <c r="K23" s="1"/>
    </row>
    <row r="24" spans="1:11" x14ac:dyDescent="0.15">
      <c r="A24" s="2" t="s">
        <v>3</v>
      </c>
      <c r="B24" s="1">
        <v>2286.9846578833931</v>
      </c>
      <c r="C24" s="1">
        <v>823.13240604306407</v>
      </c>
      <c r="D24" s="1">
        <v>165.35797864934204</v>
      </c>
      <c r="E24" s="1">
        <v>326.26878915668118</v>
      </c>
      <c r="F24" s="1">
        <v>87.000838981202648</v>
      </c>
      <c r="G24" s="1">
        <v>50.737988846583072</v>
      </c>
      <c r="H24" s="1">
        <v>3.2587160070863885</v>
      </c>
      <c r="I24" s="1">
        <v>49.155454698003261</v>
      </c>
      <c r="J24" s="1"/>
      <c r="K24" s="1"/>
    </row>
    <row r="25" spans="1:11" x14ac:dyDescent="0.15">
      <c r="A25" s="2" t="s">
        <v>4</v>
      </c>
      <c r="B25" s="1">
        <v>2746.1762663063396</v>
      </c>
      <c r="C25" s="1">
        <v>1033.0264156797107</v>
      </c>
      <c r="D25" s="1">
        <v>206.3830473726824</v>
      </c>
      <c r="E25" s="1">
        <v>382.90334831496057</v>
      </c>
      <c r="F25" s="1">
        <v>139.56646536510513</v>
      </c>
      <c r="G25" s="1">
        <v>119.62872727253074</v>
      </c>
      <c r="H25" s="1">
        <v>13.444179984766446</v>
      </c>
      <c r="I25" s="1">
        <v>91.58484179951904</v>
      </c>
      <c r="J25" s="1"/>
      <c r="K25" s="1"/>
    </row>
    <row r="26" spans="1:11" x14ac:dyDescent="0.15">
      <c r="A26" s="2" t="s">
        <v>5</v>
      </c>
      <c r="B26" s="1">
        <v>2996.3111294099222</v>
      </c>
      <c r="C26" s="1">
        <v>1204.6444448922348</v>
      </c>
      <c r="D26" s="1">
        <v>238.92951345991091</v>
      </c>
      <c r="E26" s="1">
        <v>454.69772720997327</v>
      </c>
      <c r="F26" s="1">
        <v>179.63707271807652</v>
      </c>
      <c r="G26" s="1">
        <v>211.34324524085744</v>
      </c>
      <c r="H26" s="1">
        <v>22.111101421526815</v>
      </c>
      <c r="I26" s="1">
        <v>96.954574615266111</v>
      </c>
      <c r="J26" s="1"/>
      <c r="K26" s="1"/>
    </row>
    <row r="27" spans="1:11" x14ac:dyDescent="0.15">
      <c r="A27" s="2" t="s">
        <v>6</v>
      </c>
      <c r="B27" s="1">
        <v>3024.6844655356372</v>
      </c>
      <c r="C27" s="1">
        <v>1344.5984472007819</v>
      </c>
      <c r="D27" s="1">
        <v>263.79221519200996</v>
      </c>
      <c r="E27" s="1">
        <v>528.37162107971972</v>
      </c>
      <c r="F27" s="1">
        <v>244.75696538257907</v>
      </c>
      <c r="G27" s="1">
        <v>293.35024724339604</v>
      </c>
      <c r="H27" s="1">
        <v>39.935967238268127</v>
      </c>
      <c r="I27" s="1">
        <v>109.31599774412858</v>
      </c>
      <c r="J27" s="1"/>
      <c r="K27" s="1"/>
    </row>
    <row r="28" spans="1:11" x14ac:dyDescent="0.15">
      <c r="B28">
        <f>SUM(B27:D27)</f>
        <v>4633.0751279284295</v>
      </c>
      <c r="C28">
        <f>B28-B21</f>
        <v>-301.06634266140736</v>
      </c>
      <c r="D28">
        <f>B28/B21-1</f>
        <v>-6.1016966063078271E-2</v>
      </c>
      <c r="E28">
        <f>SUM(E27:I27)</f>
        <v>1215.7307986880915</v>
      </c>
      <c r="F28">
        <f>E28-E21</f>
        <v>21.756711114637028</v>
      </c>
    </row>
    <row r="29" spans="1:11" x14ac:dyDescent="0.15">
      <c r="A29" s="1" t="s">
        <v>115</v>
      </c>
      <c r="B29" s="2" t="s">
        <v>16</v>
      </c>
      <c r="C29" s="2" t="s">
        <v>20</v>
      </c>
      <c r="D29" s="2" t="s">
        <v>22</v>
      </c>
      <c r="E29" s="2" t="s">
        <v>0</v>
      </c>
      <c r="F29" s="2" t="s">
        <v>45</v>
      </c>
      <c r="G29" s="2" t="s">
        <v>46</v>
      </c>
      <c r="H29" s="2" t="s">
        <v>47</v>
      </c>
      <c r="I29" s="2" t="s">
        <v>1</v>
      </c>
      <c r="J29" s="2"/>
      <c r="K29" s="2"/>
    </row>
    <row r="30" spans="1:11" x14ac:dyDescent="0.15">
      <c r="A30" s="2" t="s">
        <v>2</v>
      </c>
      <c r="B30" s="1">
        <v>1780.8522621554541</v>
      </c>
      <c r="C30" s="1">
        <v>613.14989238999999</v>
      </c>
      <c r="D30" s="1">
        <v>124.05309000000001</v>
      </c>
      <c r="E30" s="1">
        <v>230.85710344323144</v>
      </c>
      <c r="F30" s="1">
        <v>23.61725849574054</v>
      </c>
      <c r="G30" s="1">
        <v>14.264338232227049</v>
      </c>
      <c r="H30" s="1">
        <v>3.3618334562870458E-2</v>
      </c>
      <c r="I30" s="1">
        <v>5.4125518646221442</v>
      </c>
      <c r="J30" s="1"/>
      <c r="K30" s="1"/>
    </row>
    <row r="31" spans="1:11" x14ac:dyDescent="0.15">
      <c r="A31" s="2" t="s">
        <v>3</v>
      </c>
      <c r="B31" s="1">
        <v>2286.9846578833931</v>
      </c>
      <c r="C31" s="1">
        <v>823.13240604306407</v>
      </c>
      <c r="D31" s="1">
        <v>165.35797864934204</v>
      </c>
      <c r="E31" s="1">
        <v>326.26878915668118</v>
      </c>
      <c r="F31" s="1">
        <v>87.000838981202648</v>
      </c>
      <c r="G31" s="1">
        <v>50.737988846583072</v>
      </c>
      <c r="H31" s="1">
        <v>3.2587160070863885</v>
      </c>
      <c r="I31" s="1">
        <v>49.155454698003261</v>
      </c>
      <c r="J31" s="1"/>
      <c r="K31" s="1"/>
    </row>
    <row r="32" spans="1:11" x14ac:dyDescent="0.15">
      <c r="A32" s="2" t="s">
        <v>4</v>
      </c>
      <c r="B32" s="1">
        <v>2746.1762663063396</v>
      </c>
      <c r="C32" s="1">
        <v>1033.0264156797107</v>
      </c>
      <c r="D32" s="1">
        <v>206.3830473726824</v>
      </c>
      <c r="E32" s="1">
        <v>382.90334831496057</v>
      </c>
      <c r="F32" s="1">
        <v>139.56646536510513</v>
      </c>
      <c r="G32" s="1">
        <v>119.62872727253074</v>
      </c>
      <c r="H32" s="1">
        <v>13.444179984766446</v>
      </c>
      <c r="I32" s="1">
        <v>91.58484179951904</v>
      </c>
      <c r="J32" s="1"/>
      <c r="K32" s="1"/>
    </row>
    <row r="33" spans="1:11" x14ac:dyDescent="0.15">
      <c r="A33" s="2" t="s">
        <v>5</v>
      </c>
      <c r="B33" s="1">
        <v>2803.4826272773166</v>
      </c>
      <c r="C33" s="1">
        <v>1212.6912198382454</v>
      </c>
      <c r="D33" s="1">
        <v>236.60796218555109</v>
      </c>
      <c r="E33" s="1">
        <v>458.90393275481546</v>
      </c>
      <c r="F33" s="1">
        <v>181.18355517085249</v>
      </c>
      <c r="G33" s="1">
        <v>218.84258132482032</v>
      </c>
      <c r="H33" s="1">
        <v>22.373352514585626</v>
      </c>
      <c r="I33" s="1">
        <v>98.510870332252068</v>
      </c>
      <c r="J33" s="1"/>
      <c r="K33" s="1"/>
    </row>
    <row r="34" spans="1:11" x14ac:dyDescent="0.15">
      <c r="A34" s="2" t="s">
        <v>6</v>
      </c>
      <c r="B34" s="1">
        <v>2557.5980361681386</v>
      </c>
      <c r="C34" s="1">
        <v>1364.250188026793</v>
      </c>
      <c r="D34" s="1">
        <v>255.64193964679541</v>
      </c>
      <c r="E34" s="1">
        <v>535.54251274667399</v>
      </c>
      <c r="F34" s="1">
        <v>247.53530645815167</v>
      </c>
      <c r="G34" s="1">
        <v>310.19634185398968</v>
      </c>
      <c r="H34" s="1">
        <v>40.614449211848978</v>
      </c>
      <c r="I34" s="1">
        <v>112.21818223570021</v>
      </c>
      <c r="J34" s="1"/>
      <c r="K34" s="1"/>
    </row>
    <row r="35" spans="1:11" x14ac:dyDescent="0.15">
      <c r="B35">
        <f>SUM(B34:D34)</f>
        <v>4177.4901638417268</v>
      </c>
      <c r="C35">
        <f>B35-B21</f>
        <v>-756.65130674811007</v>
      </c>
      <c r="D35">
        <f>B35/B21-1</f>
        <v>-0.15335014434794036</v>
      </c>
      <c r="E35">
        <f>SUM(E34:I34)</f>
        <v>1246.1067925063646</v>
      </c>
      <c r="F35">
        <f>E35-E21</f>
        <v>52.132704932910201</v>
      </c>
    </row>
    <row r="36" spans="1:11" x14ac:dyDescent="0.15">
      <c r="A36" s="1" t="s">
        <v>116</v>
      </c>
      <c r="B36" s="2" t="s">
        <v>16</v>
      </c>
      <c r="C36" s="2" t="s">
        <v>20</v>
      </c>
      <c r="D36" s="2" t="s">
        <v>22</v>
      </c>
      <c r="E36" s="2" t="s">
        <v>0</v>
      </c>
      <c r="F36" s="2" t="s">
        <v>45</v>
      </c>
      <c r="G36" s="2" t="s">
        <v>46</v>
      </c>
      <c r="H36" s="2" t="s">
        <v>47</v>
      </c>
      <c r="I36" s="2" t="s">
        <v>1</v>
      </c>
      <c r="J36" s="2"/>
      <c r="K36" s="2"/>
    </row>
    <row r="37" spans="1:11" x14ac:dyDescent="0.15">
      <c r="A37" s="2" t="s">
        <v>2</v>
      </c>
      <c r="B37" s="1">
        <v>1780.8522621554541</v>
      </c>
      <c r="C37" s="1">
        <v>613.14989238999999</v>
      </c>
      <c r="D37" s="1">
        <v>124.05309000000001</v>
      </c>
      <c r="E37" s="1">
        <v>230.85710344323147</v>
      </c>
      <c r="F37" s="1">
        <v>23.61725849574054</v>
      </c>
      <c r="G37" s="1">
        <v>14.264338232227049</v>
      </c>
      <c r="H37" s="1">
        <v>3.3618334562870458E-2</v>
      </c>
      <c r="I37" s="1">
        <v>5.4125518646221442</v>
      </c>
      <c r="J37" s="1"/>
      <c r="K37" s="1"/>
    </row>
    <row r="38" spans="1:11" x14ac:dyDescent="0.15">
      <c r="A38" s="2" t="s">
        <v>3</v>
      </c>
      <c r="B38" s="1">
        <v>2282.211942036135</v>
      </c>
      <c r="C38" s="1">
        <v>822.91978561492681</v>
      </c>
      <c r="D38" s="1">
        <v>165.33797755873965</v>
      </c>
      <c r="E38" s="1">
        <v>326.18477334038101</v>
      </c>
      <c r="F38" s="1">
        <v>93.278377694435321</v>
      </c>
      <c r="G38" s="1">
        <v>55.326648231251482</v>
      </c>
      <c r="H38" s="1">
        <v>3.257876891608003</v>
      </c>
      <c r="I38" s="1">
        <v>46.129331012370784</v>
      </c>
      <c r="J38" s="1"/>
      <c r="K38" s="1"/>
    </row>
    <row r="39" spans="1:11" x14ac:dyDescent="0.15">
      <c r="A39" s="2" t="s">
        <v>4</v>
      </c>
      <c r="B39" s="1">
        <v>2740.285180301642</v>
      </c>
      <c r="C39" s="1">
        <v>1032.696157753971</v>
      </c>
      <c r="D39" s="1">
        <v>206.34252347435154</v>
      </c>
      <c r="E39" s="1">
        <v>385.6475061387261</v>
      </c>
      <c r="F39" s="1">
        <v>109.26476318383749</v>
      </c>
      <c r="G39" s="1">
        <v>151.57228355169096</v>
      </c>
      <c r="H39" s="1">
        <v>20.126032862586463</v>
      </c>
      <c r="I39" s="1">
        <v>95.818973272013253</v>
      </c>
      <c r="J39" s="1"/>
      <c r="K39" s="1"/>
    </row>
    <row r="40" spans="1:11" x14ac:dyDescent="0.15">
      <c r="A40" s="2" t="s">
        <v>5</v>
      </c>
      <c r="B40" s="1">
        <v>3037.6456865571195</v>
      </c>
      <c r="C40" s="1">
        <v>1197.8355224689287</v>
      </c>
      <c r="D40" s="1">
        <v>239.66437271543455</v>
      </c>
      <c r="E40" s="1">
        <v>487.67807860256681</v>
      </c>
      <c r="F40" s="1">
        <v>136.37227369956213</v>
      </c>
      <c r="G40" s="1">
        <v>297.60165899844105</v>
      </c>
      <c r="H40" s="1">
        <v>63.142359545973633</v>
      </c>
      <c r="I40" s="1">
        <v>109.50626312042979</v>
      </c>
      <c r="J40" s="1"/>
      <c r="K40" s="1"/>
    </row>
    <row r="41" spans="1:11" x14ac:dyDescent="0.15">
      <c r="A41" s="2" t="s">
        <v>6</v>
      </c>
      <c r="B41" s="1">
        <v>3197.3919347134865</v>
      </c>
      <c r="C41" s="1">
        <v>1324.7862101638873</v>
      </c>
      <c r="D41" s="1">
        <v>266.76812267707072</v>
      </c>
      <c r="E41" s="1">
        <v>531.96668864895366</v>
      </c>
      <c r="F41" s="1">
        <v>234.86283579594709</v>
      </c>
      <c r="G41" s="1">
        <v>507.54263964926821</v>
      </c>
      <c r="H41" s="1">
        <v>129.29793060543315</v>
      </c>
      <c r="I41" s="1">
        <v>132.56345977907978</v>
      </c>
      <c r="J41" s="1"/>
      <c r="K41" s="1"/>
    </row>
    <row r="42" spans="1:11" x14ac:dyDescent="0.15">
      <c r="B42">
        <f>SUM(B41:D41)</f>
        <v>4788.9462675544446</v>
      </c>
      <c r="C42">
        <f>B42-B21</f>
        <v>-145.1952030353923</v>
      </c>
      <c r="D42">
        <f>B42/B21-1</f>
        <v>-2.9426639649640096E-2</v>
      </c>
      <c r="E42">
        <f>SUM(E41:I41)</f>
        <v>1536.2335544786818</v>
      </c>
      <c r="F42">
        <f>E42/E21-1</f>
        <v>0.2866556908289446</v>
      </c>
      <c r="G42">
        <f>E42-E21</f>
        <v>342.25946690522733</v>
      </c>
    </row>
    <row r="43" spans="1:11" x14ac:dyDescent="0.15">
      <c r="A43" s="1" t="s">
        <v>117</v>
      </c>
      <c r="B43" s="2" t="s">
        <v>16</v>
      </c>
      <c r="C43" s="2" t="s">
        <v>20</v>
      </c>
      <c r="D43" s="2" t="s">
        <v>22</v>
      </c>
      <c r="E43" s="2" t="s">
        <v>0</v>
      </c>
      <c r="F43" s="2" t="s">
        <v>45</v>
      </c>
      <c r="G43" s="2" t="s">
        <v>46</v>
      </c>
      <c r="H43" s="2" t="s">
        <v>47</v>
      </c>
      <c r="I43" s="2" t="s">
        <v>1</v>
      </c>
      <c r="J43" s="2"/>
      <c r="K43" s="2"/>
    </row>
    <row r="44" spans="1:11" x14ac:dyDescent="0.15">
      <c r="A44" s="2" t="s">
        <v>2</v>
      </c>
      <c r="B44" s="1">
        <v>1780.8522621554541</v>
      </c>
      <c r="C44" s="1">
        <v>613.14989238999999</v>
      </c>
      <c r="D44" s="1">
        <v>124.05309000000003</v>
      </c>
      <c r="E44" s="1">
        <v>230.85710344323144</v>
      </c>
      <c r="F44" s="1">
        <v>23.61725849574054</v>
      </c>
      <c r="G44" s="1">
        <v>14.264338232227049</v>
      </c>
      <c r="H44" s="1">
        <v>3.3618334562870458E-2</v>
      </c>
      <c r="I44" s="1">
        <v>5.4125518646221442</v>
      </c>
      <c r="J44" s="1"/>
      <c r="K44" s="1"/>
    </row>
    <row r="45" spans="1:11" x14ac:dyDescent="0.15">
      <c r="A45" s="2" t="s">
        <v>3</v>
      </c>
      <c r="B45" s="1">
        <v>2282.2119437636784</v>
      </c>
      <c r="C45" s="1">
        <v>822.91978560730013</v>
      </c>
      <c r="D45" s="1">
        <v>165.33797757251753</v>
      </c>
      <c r="E45" s="1">
        <v>326.18477331184818</v>
      </c>
      <c r="F45" s="1">
        <v>93.278377673215175</v>
      </c>
      <c r="G45" s="1">
        <v>55.326648187759453</v>
      </c>
      <c r="H45" s="1">
        <v>3.2578768721677291</v>
      </c>
      <c r="I45" s="1">
        <v>46.129331004599393</v>
      </c>
      <c r="J45" s="1"/>
      <c r="K45" s="1"/>
    </row>
    <row r="46" spans="1:11" x14ac:dyDescent="0.15">
      <c r="A46" s="2" t="s">
        <v>4</v>
      </c>
      <c r="B46" s="1">
        <v>2740.2851850318848</v>
      </c>
      <c r="C46" s="1">
        <v>1032.696157856275</v>
      </c>
      <c r="D46" s="1">
        <v>206.34252355926427</v>
      </c>
      <c r="E46" s="1">
        <v>385.64750603360477</v>
      </c>
      <c r="F46" s="1">
        <v>109.26476313785402</v>
      </c>
      <c r="G46" s="1">
        <v>151.57228325656757</v>
      </c>
      <c r="H46" s="1">
        <v>20.126032660737803</v>
      </c>
      <c r="I46" s="1">
        <v>95.818973235364737</v>
      </c>
      <c r="J46" s="1"/>
      <c r="K46" s="1"/>
    </row>
    <row r="47" spans="1:11" x14ac:dyDescent="0.15">
      <c r="A47" s="2" t="s">
        <v>5</v>
      </c>
      <c r="B47" s="1">
        <v>2685.9097572218629</v>
      </c>
      <c r="C47" s="1">
        <v>1211.7626607648358</v>
      </c>
      <c r="D47" s="1">
        <v>235.46817718136776</v>
      </c>
      <c r="E47" s="1">
        <v>495.206309646541</v>
      </c>
      <c r="F47" s="1">
        <v>138.33480159052104</v>
      </c>
      <c r="G47" s="1">
        <v>318.6865265897107</v>
      </c>
      <c r="H47" s="1">
        <v>64.67076384847546</v>
      </c>
      <c r="I47" s="1">
        <v>112.58855168812728</v>
      </c>
      <c r="J47" s="1"/>
      <c r="K47" s="1"/>
    </row>
    <row r="48" spans="1:11" x14ac:dyDescent="0.15">
      <c r="A48" s="2" t="s">
        <v>6</v>
      </c>
      <c r="B48" s="1">
        <v>2360.0800042442775</v>
      </c>
      <c r="C48" s="1">
        <v>1356.1395832868311</v>
      </c>
      <c r="D48" s="1">
        <v>253.41153249171015</v>
      </c>
      <c r="E48" s="1">
        <v>541.45408199313204</v>
      </c>
      <c r="F48" s="1">
        <v>238.27650768630792</v>
      </c>
      <c r="G48" s="1">
        <v>567.48657141905346</v>
      </c>
      <c r="H48" s="1">
        <v>133.20173658923429</v>
      </c>
      <c r="I48" s="1">
        <v>138.24794640764611</v>
      </c>
      <c r="J48" s="1"/>
      <c r="K48" s="1"/>
    </row>
    <row r="50" spans="1:11" x14ac:dyDescent="0.15">
      <c r="A50" s="1" t="s">
        <v>118</v>
      </c>
      <c r="B50" s="2" t="s">
        <v>16</v>
      </c>
      <c r="C50" s="2" t="s">
        <v>20</v>
      </c>
      <c r="D50" s="2" t="s">
        <v>22</v>
      </c>
      <c r="E50" s="2" t="s">
        <v>0</v>
      </c>
      <c r="F50" s="2" t="s">
        <v>45</v>
      </c>
      <c r="G50" s="2" t="s">
        <v>46</v>
      </c>
      <c r="H50" s="2" t="s">
        <v>47</v>
      </c>
      <c r="I50" s="2" t="s">
        <v>1</v>
      </c>
      <c r="J50" s="2"/>
      <c r="K50" s="2"/>
    </row>
    <row r="51" spans="1:11" x14ac:dyDescent="0.15">
      <c r="A51" s="2" t="s">
        <v>2</v>
      </c>
      <c r="B51" s="1">
        <v>1780.8522621554541</v>
      </c>
      <c r="C51" s="1">
        <v>613.14989238999999</v>
      </c>
      <c r="D51" s="1">
        <v>124.05309000000003</v>
      </c>
      <c r="E51" s="1">
        <v>230.85710344323144</v>
      </c>
      <c r="F51" s="1">
        <v>23.61725849574054</v>
      </c>
      <c r="G51" s="1">
        <v>14.264338232227049</v>
      </c>
      <c r="H51" s="1">
        <v>3.3618334562870458E-2</v>
      </c>
      <c r="I51" s="1">
        <v>5.4125518646221442</v>
      </c>
      <c r="J51" s="1"/>
      <c r="K51" s="1"/>
    </row>
    <row r="52" spans="1:11" x14ac:dyDescent="0.15">
      <c r="A52" s="2" t="s">
        <v>3</v>
      </c>
      <c r="B52" s="1">
        <v>2205.4808487033633</v>
      </c>
      <c r="C52" s="1">
        <v>825.84487135685629</v>
      </c>
      <c r="D52" s="1">
        <v>164.6473728473741</v>
      </c>
      <c r="E52" s="1">
        <v>330.32878712338021</v>
      </c>
      <c r="F52" s="1">
        <v>94.525271179712391</v>
      </c>
      <c r="G52" s="1">
        <v>58.642636638973521</v>
      </c>
      <c r="H52" s="1">
        <v>3.5011916327196326</v>
      </c>
      <c r="I52" s="1">
        <v>47.030562027958702</v>
      </c>
      <c r="J52" s="1"/>
      <c r="K52" s="1"/>
    </row>
    <row r="53" spans="1:11" x14ac:dyDescent="0.15">
      <c r="A53" s="2" t="s">
        <v>4</v>
      </c>
      <c r="B53" s="1">
        <v>2473.902583601985</v>
      </c>
      <c r="C53" s="1">
        <v>1043.1622971398583</v>
      </c>
      <c r="D53" s="1">
        <v>203.34528974982265</v>
      </c>
      <c r="E53" s="1">
        <v>393.77420851656484</v>
      </c>
      <c r="F53" s="1">
        <v>111.45890614557896</v>
      </c>
      <c r="G53" s="1">
        <v>164.5965534784354</v>
      </c>
      <c r="H53" s="1">
        <v>20.795379694129707</v>
      </c>
      <c r="I53" s="1">
        <v>99.051231903762599</v>
      </c>
      <c r="J53" s="1"/>
      <c r="K53" s="1"/>
    </row>
    <row r="54" spans="1:11" x14ac:dyDescent="0.15">
      <c r="A54" s="2" t="s">
        <v>5</v>
      </c>
      <c r="B54" s="1">
        <v>2352.3501827735322</v>
      </c>
      <c r="C54" s="1">
        <v>1224.2614107465583</v>
      </c>
      <c r="D54" s="1">
        <v>229.6044016016825</v>
      </c>
      <c r="E54" s="1">
        <v>501.89449837012012</v>
      </c>
      <c r="F54" s="1">
        <v>139.85829224133315</v>
      </c>
      <c r="G54" s="1">
        <v>336.89199325423192</v>
      </c>
      <c r="H54" s="1">
        <v>66.017696495809091</v>
      </c>
      <c r="I54" s="1">
        <v>115.24442400681258</v>
      </c>
      <c r="J54" s="1"/>
      <c r="K54" s="1"/>
    </row>
    <row r="55" spans="1:11" x14ac:dyDescent="0.15">
      <c r="A55" s="2" t="s">
        <v>6</v>
      </c>
      <c r="B55" s="1">
        <v>1978.1670829577172</v>
      </c>
      <c r="C55" s="1">
        <v>1364.0155096143128</v>
      </c>
      <c r="D55" s="1">
        <v>241.87557078042587</v>
      </c>
      <c r="E55" s="1">
        <v>544.3424768548773</v>
      </c>
      <c r="F55" s="1">
        <v>238.8675563331706</v>
      </c>
      <c r="G55" s="1">
        <v>590.43740785998898</v>
      </c>
      <c r="H55" s="1">
        <v>134.55674855263547</v>
      </c>
      <c r="I55" s="1">
        <v>140.22817019059184</v>
      </c>
      <c r="J55" s="1"/>
      <c r="K5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A1 VS B1</vt:lpstr>
      <vt:lpstr>作图专用页</vt:lpstr>
      <vt:lpstr>GDP</vt:lpstr>
      <vt:lpstr>电力结构</vt:lpstr>
      <vt:lpstr>失业 </vt:lpstr>
      <vt:lpstr>就业</vt:lpstr>
      <vt:lpstr>部门产出</vt:lpstr>
      <vt:lpstr>价格</vt:lpstr>
      <vt:lpstr>能源</vt:lpstr>
      <vt:lpstr>排放</vt:lpstr>
      <vt:lpstr>峰值</vt:lpstr>
      <vt:lpstr>排放!OLE_LINK5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2016-06-15T12:50:25Z</dcterms:modified>
</cp:coreProperties>
</file>