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520" windowHeight="10950" firstSheet="1" activeTab="9"/>
  </bookViews>
  <sheets>
    <sheet name="A1 VS B1" sheetId="13" r:id="rId1"/>
    <sheet name="作图专用页" sheetId="14" r:id="rId2"/>
    <sheet name="GDP" sheetId="2" r:id="rId3"/>
    <sheet name="电力结构" sheetId="1" r:id="rId4"/>
    <sheet name="失业 " sheetId="11" r:id="rId5"/>
    <sheet name="就业" sheetId="17" r:id="rId6"/>
    <sheet name="部门产出" sheetId="6" r:id="rId7"/>
    <sheet name="价格" sheetId="9" r:id="rId8"/>
    <sheet name="能源" sheetId="12" r:id="rId9"/>
    <sheet name="排放" sheetId="7" r:id="rId10"/>
  </sheets>
  <externalReferences>
    <externalReference r:id="rId11"/>
  </externalReferences>
  <definedNames>
    <definedName name="OLE_LINK5" localSheetId="9">排放!$B$50</definedName>
  </definedNames>
  <calcPr calcId="162913"/>
</workbook>
</file>

<file path=xl/calcChain.xml><?xml version="1.0" encoding="utf-8"?>
<calcChain xmlns="http://schemas.openxmlformats.org/spreadsheetml/2006/main">
  <c r="P9" i="7" l="1"/>
  <c r="P10" i="7"/>
  <c r="P11" i="7"/>
  <c r="P12" i="7"/>
  <c r="P13" i="7"/>
  <c r="C54" i="7" l="1"/>
  <c r="C70" i="7" s="1"/>
  <c r="C77" i="7" s="1"/>
  <c r="B51" i="7"/>
  <c r="C51" i="7"/>
  <c r="D51" i="7"/>
  <c r="E51" i="7"/>
  <c r="F51" i="7"/>
  <c r="G51" i="7"/>
  <c r="B52" i="7"/>
  <c r="C52" i="7"/>
  <c r="E52" i="7"/>
  <c r="B53" i="7"/>
  <c r="C53" i="7"/>
  <c r="D53" i="7"/>
  <c r="E53" i="7"/>
  <c r="F53" i="7"/>
  <c r="B54" i="7"/>
  <c r="E54" i="7"/>
  <c r="G54" i="7"/>
  <c r="E50" i="7"/>
  <c r="D50" i="7"/>
  <c r="C50" i="7"/>
  <c r="B50" i="7"/>
  <c r="P45" i="7"/>
  <c r="P44" i="7"/>
  <c r="G53" i="7" s="1"/>
  <c r="P43" i="7"/>
  <c r="G52" i="7" s="1"/>
  <c r="P42" i="7"/>
  <c r="P41" i="7"/>
  <c r="G50" i="7" s="1"/>
  <c r="P37" i="7"/>
  <c r="F54" i="7" s="1"/>
  <c r="P36" i="7"/>
  <c r="P35" i="7"/>
  <c r="F52" i="7" s="1"/>
  <c r="P34" i="7"/>
  <c r="P33" i="7"/>
  <c r="F50" i="7" s="1"/>
  <c r="P29" i="7"/>
  <c r="P28" i="7"/>
  <c r="P27" i="7"/>
  <c r="P26" i="7"/>
  <c r="P25" i="7"/>
  <c r="P21" i="7"/>
  <c r="D54" i="7" s="1"/>
  <c r="P20" i="7"/>
  <c r="P19" i="7"/>
  <c r="D52" i="7" s="1"/>
  <c r="P18" i="7"/>
  <c r="P17" i="7"/>
  <c r="P2" i="7"/>
  <c r="P3" i="7"/>
  <c r="P4" i="7"/>
  <c r="P5" i="7"/>
  <c r="P6" i="7"/>
  <c r="O79" i="13" l="1"/>
  <c r="G30" i="13"/>
  <c r="J30" i="13"/>
  <c r="B35" i="13" s="1"/>
  <c r="B34" i="13"/>
  <c r="C79" i="13" l="1"/>
  <c r="C83" i="13" s="1"/>
  <c r="J27" i="13"/>
  <c r="B33" i="13"/>
  <c r="B25" i="13"/>
  <c r="B32" i="13"/>
  <c r="L9" i="13"/>
  <c r="I10" i="13"/>
  <c r="I60" i="7" l="1"/>
  <c r="J60" i="7"/>
  <c r="H60" i="7"/>
  <c r="H59" i="7"/>
  <c r="M59" i="7"/>
  <c r="L59" i="7"/>
  <c r="K59" i="7"/>
  <c r="J59" i="7"/>
  <c r="I59" i="7"/>
  <c r="I58" i="7"/>
  <c r="J58" i="7"/>
  <c r="K58" i="7"/>
  <c r="L58" i="7"/>
  <c r="M58" i="7"/>
  <c r="H58" i="7"/>
  <c r="B104" i="11"/>
  <c r="B103" i="11"/>
  <c r="C92" i="11"/>
  <c r="D92" i="11"/>
  <c r="E92" i="11"/>
  <c r="F92" i="11"/>
  <c r="G92" i="11"/>
  <c r="H92" i="11"/>
  <c r="I92" i="11"/>
  <c r="C93" i="11"/>
  <c r="D93" i="11"/>
  <c r="E93" i="11"/>
  <c r="F93" i="11"/>
  <c r="G93" i="11"/>
  <c r="H93" i="11"/>
  <c r="I93" i="11"/>
  <c r="C94" i="11"/>
  <c r="D94" i="11"/>
  <c r="E94" i="11"/>
  <c r="F94" i="11"/>
  <c r="G94" i="11"/>
  <c r="H94" i="11"/>
  <c r="I94" i="11"/>
  <c r="B94" i="11"/>
  <c r="B93" i="11"/>
  <c r="B92" i="11"/>
  <c r="C84" i="11"/>
  <c r="D84" i="11"/>
  <c r="E84" i="11"/>
  <c r="F84" i="11"/>
  <c r="G84" i="11"/>
  <c r="H84" i="11"/>
  <c r="I84" i="11"/>
  <c r="C85" i="11"/>
  <c r="D85" i="11"/>
  <c r="E85" i="11"/>
  <c r="F85" i="11"/>
  <c r="G85" i="11"/>
  <c r="H85" i="11"/>
  <c r="I85" i="11"/>
  <c r="C86" i="11"/>
  <c r="D86" i="11"/>
  <c r="E86" i="11"/>
  <c r="F86" i="11"/>
  <c r="G86" i="11"/>
  <c r="H86" i="11"/>
  <c r="I86" i="11"/>
  <c r="C87" i="11"/>
  <c r="D87" i="11"/>
  <c r="E87" i="11"/>
  <c r="F87" i="11"/>
  <c r="G87" i="11"/>
  <c r="H87" i="11"/>
  <c r="I87" i="11"/>
  <c r="C88" i="11"/>
  <c r="D88" i="11"/>
  <c r="E88" i="11"/>
  <c r="F88" i="11"/>
  <c r="G88" i="11"/>
  <c r="H88" i="11"/>
  <c r="I88" i="11"/>
  <c r="B85" i="11"/>
  <c r="B86" i="11"/>
  <c r="B87" i="11"/>
  <c r="B88" i="11"/>
  <c r="B84" i="11"/>
  <c r="C76" i="11"/>
  <c r="D76" i="11"/>
  <c r="E76" i="11"/>
  <c r="F76" i="11"/>
  <c r="G76" i="11"/>
  <c r="H76" i="11"/>
  <c r="I76" i="11"/>
  <c r="C77" i="11"/>
  <c r="D77" i="11"/>
  <c r="E77" i="11"/>
  <c r="F77" i="11"/>
  <c r="G77" i="11"/>
  <c r="H77" i="11"/>
  <c r="I77" i="11"/>
  <c r="C78" i="11"/>
  <c r="D78" i="11"/>
  <c r="E78" i="11"/>
  <c r="F78" i="11"/>
  <c r="G78" i="11"/>
  <c r="H78" i="11"/>
  <c r="I78" i="11"/>
  <c r="C79" i="11"/>
  <c r="D79" i="11"/>
  <c r="E79" i="11"/>
  <c r="F79" i="11"/>
  <c r="G79" i="11"/>
  <c r="H79" i="11"/>
  <c r="I79" i="11"/>
  <c r="C80" i="11"/>
  <c r="D80" i="11"/>
  <c r="E80" i="11"/>
  <c r="F80" i="11"/>
  <c r="G80" i="11"/>
  <c r="H80" i="11"/>
  <c r="I80" i="11"/>
  <c r="B77" i="11"/>
  <c r="B78" i="11"/>
  <c r="B79" i="11"/>
  <c r="B80" i="11"/>
  <c r="B76" i="11"/>
  <c r="I68" i="11"/>
  <c r="I60" i="11"/>
  <c r="I52" i="11"/>
  <c r="I46" i="11"/>
  <c r="I45" i="11"/>
  <c r="I44" i="11"/>
  <c r="I43" i="11"/>
  <c r="I42" i="11"/>
  <c r="I38" i="11"/>
  <c r="I37" i="11"/>
  <c r="I36" i="11"/>
  <c r="I35" i="11"/>
  <c r="I34" i="11"/>
  <c r="I30" i="11"/>
  <c r="I29" i="11"/>
  <c r="I28" i="11"/>
  <c r="I27" i="11"/>
  <c r="I26" i="11"/>
  <c r="I22" i="11"/>
  <c r="I21" i="11"/>
  <c r="I20" i="11"/>
  <c r="I19" i="11"/>
  <c r="I18" i="11"/>
  <c r="I14" i="11"/>
  <c r="I13" i="11"/>
  <c r="I12" i="11"/>
  <c r="I11" i="11"/>
  <c r="I10" i="11"/>
  <c r="I3" i="11"/>
  <c r="I4" i="11"/>
  <c r="I5" i="11"/>
  <c r="I6" i="11"/>
  <c r="I2" i="11"/>
  <c r="J89" i="6"/>
  <c r="V89" i="6"/>
  <c r="S89" i="6"/>
  <c r="D89" i="6"/>
  <c r="I70" i="6"/>
  <c r="I90" i="6"/>
  <c r="G89" i="6"/>
  <c r="Q78" i="6" l="1"/>
  <c r="Q91" i="6"/>
  <c r="AB91" i="6"/>
  <c r="Z91" i="6"/>
  <c r="X91" i="6"/>
  <c r="V91" i="6"/>
  <c r="T91" i="6"/>
  <c r="R91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AC89" i="6"/>
  <c r="AB89" i="6"/>
  <c r="AA89" i="6"/>
  <c r="Z89" i="6"/>
  <c r="Y89" i="6"/>
  <c r="X89" i="6"/>
  <c r="W89" i="6"/>
  <c r="U89" i="6"/>
  <c r="T89" i="6"/>
  <c r="R89" i="6"/>
  <c r="Q89" i="6"/>
  <c r="R82" i="6"/>
  <c r="S82" i="6"/>
  <c r="T82" i="6"/>
  <c r="U82" i="6"/>
  <c r="V82" i="6"/>
  <c r="W82" i="6"/>
  <c r="X82" i="6"/>
  <c r="Y82" i="6"/>
  <c r="Z82" i="6"/>
  <c r="AA82" i="6"/>
  <c r="AB82" i="6"/>
  <c r="AC82" i="6"/>
  <c r="R83" i="6"/>
  <c r="S83" i="6"/>
  <c r="T83" i="6"/>
  <c r="U83" i="6"/>
  <c r="V83" i="6"/>
  <c r="W83" i="6"/>
  <c r="X83" i="6"/>
  <c r="Y83" i="6"/>
  <c r="Z83" i="6"/>
  <c r="AA83" i="6"/>
  <c r="AB83" i="6"/>
  <c r="AC83" i="6"/>
  <c r="R84" i="6"/>
  <c r="S84" i="6"/>
  <c r="T84" i="6"/>
  <c r="U84" i="6"/>
  <c r="V84" i="6"/>
  <c r="W84" i="6"/>
  <c r="X84" i="6"/>
  <c r="Y84" i="6"/>
  <c r="Z84" i="6"/>
  <c r="AA84" i="6"/>
  <c r="AB84" i="6"/>
  <c r="AC84" i="6"/>
  <c r="R85" i="6"/>
  <c r="S85" i="6"/>
  <c r="T85" i="6"/>
  <c r="U85" i="6"/>
  <c r="V85" i="6"/>
  <c r="W85" i="6"/>
  <c r="X85" i="6"/>
  <c r="Y85" i="6"/>
  <c r="Z85" i="6"/>
  <c r="AA85" i="6"/>
  <c r="AB85" i="6"/>
  <c r="AC85" i="6"/>
  <c r="R86" i="6"/>
  <c r="S86" i="6"/>
  <c r="T86" i="6"/>
  <c r="U86" i="6"/>
  <c r="V86" i="6"/>
  <c r="W86" i="6"/>
  <c r="X86" i="6"/>
  <c r="Y86" i="6"/>
  <c r="Z86" i="6"/>
  <c r="AA86" i="6"/>
  <c r="AB86" i="6"/>
  <c r="AC86" i="6"/>
  <c r="R74" i="6"/>
  <c r="S74" i="6"/>
  <c r="T74" i="6"/>
  <c r="U74" i="6"/>
  <c r="V74" i="6"/>
  <c r="W74" i="6"/>
  <c r="X74" i="6"/>
  <c r="Y74" i="6"/>
  <c r="Z74" i="6"/>
  <c r="AA74" i="6"/>
  <c r="AB74" i="6"/>
  <c r="AC74" i="6"/>
  <c r="R75" i="6"/>
  <c r="S75" i="6"/>
  <c r="T75" i="6"/>
  <c r="U75" i="6"/>
  <c r="V75" i="6"/>
  <c r="W75" i="6"/>
  <c r="X75" i="6"/>
  <c r="Y75" i="6"/>
  <c r="Z75" i="6"/>
  <c r="AA75" i="6"/>
  <c r="AB75" i="6"/>
  <c r="AC75" i="6"/>
  <c r="R76" i="6"/>
  <c r="S76" i="6"/>
  <c r="T76" i="6"/>
  <c r="U76" i="6"/>
  <c r="V76" i="6"/>
  <c r="W76" i="6"/>
  <c r="X76" i="6"/>
  <c r="Y76" i="6"/>
  <c r="Z76" i="6"/>
  <c r="AA76" i="6"/>
  <c r="AB76" i="6"/>
  <c r="AC76" i="6"/>
  <c r="R77" i="6"/>
  <c r="S77" i="6"/>
  <c r="T77" i="6"/>
  <c r="U77" i="6"/>
  <c r="V77" i="6"/>
  <c r="W77" i="6"/>
  <c r="X77" i="6"/>
  <c r="Y77" i="6"/>
  <c r="Z77" i="6"/>
  <c r="AA77" i="6"/>
  <c r="AB77" i="6"/>
  <c r="AC77" i="6"/>
  <c r="R78" i="6"/>
  <c r="S78" i="6"/>
  <c r="S91" i="6" s="1"/>
  <c r="T78" i="6"/>
  <c r="U78" i="6"/>
  <c r="U91" i="6" s="1"/>
  <c r="V78" i="6"/>
  <c r="W78" i="6"/>
  <c r="W91" i="6" s="1"/>
  <c r="X78" i="6"/>
  <c r="Y78" i="6"/>
  <c r="Y91" i="6" s="1"/>
  <c r="Z78" i="6"/>
  <c r="AA78" i="6"/>
  <c r="AA91" i="6" s="1"/>
  <c r="AB78" i="6"/>
  <c r="AC78" i="6"/>
  <c r="AC91" i="6" s="1"/>
  <c r="Q86" i="6"/>
  <c r="Q85" i="6"/>
  <c r="Q84" i="6"/>
  <c r="Q83" i="6"/>
  <c r="Q82" i="6"/>
  <c r="Q77" i="6"/>
  <c r="Q76" i="6"/>
  <c r="Q75" i="6"/>
  <c r="Q74" i="6"/>
  <c r="C89" i="6"/>
  <c r="E89" i="6"/>
  <c r="F89" i="6"/>
  <c r="H89" i="6"/>
  <c r="I89" i="6"/>
  <c r="K89" i="6"/>
  <c r="L89" i="6"/>
  <c r="M89" i="6"/>
  <c r="N89" i="6"/>
  <c r="C90" i="6"/>
  <c r="D90" i="6"/>
  <c r="E90" i="6"/>
  <c r="F90" i="6"/>
  <c r="G90" i="6"/>
  <c r="H90" i="6"/>
  <c r="J90" i="6"/>
  <c r="K90" i="6"/>
  <c r="L90" i="6"/>
  <c r="M90" i="6"/>
  <c r="N90" i="6"/>
  <c r="B90" i="6"/>
  <c r="B89" i="6"/>
  <c r="C82" i="6"/>
  <c r="D82" i="6"/>
  <c r="E82" i="6"/>
  <c r="F82" i="6"/>
  <c r="G82" i="6"/>
  <c r="H82" i="6"/>
  <c r="I82" i="6"/>
  <c r="J82" i="6"/>
  <c r="K82" i="6"/>
  <c r="L82" i="6"/>
  <c r="M82" i="6"/>
  <c r="N82" i="6"/>
  <c r="C83" i="6"/>
  <c r="D83" i="6"/>
  <c r="E83" i="6"/>
  <c r="F83" i="6"/>
  <c r="G83" i="6"/>
  <c r="H83" i="6"/>
  <c r="I83" i="6"/>
  <c r="J83" i="6"/>
  <c r="K83" i="6"/>
  <c r="L83" i="6"/>
  <c r="M83" i="6"/>
  <c r="N83" i="6"/>
  <c r="C84" i="6"/>
  <c r="D84" i="6"/>
  <c r="E84" i="6"/>
  <c r="F84" i="6"/>
  <c r="G84" i="6"/>
  <c r="H84" i="6"/>
  <c r="I84" i="6"/>
  <c r="J84" i="6"/>
  <c r="K84" i="6"/>
  <c r="L84" i="6"/>
  <c r="M84" i="6"/>
  <c r="N84" i="6"/>
  <c r="C85" i="6"/>
  <c r="D85" i="6"/>
  <c r="E85" i="6"/>
  <c r="F85" i="6"/>
  <c r="G85" i="6"/>
  <c r="H85" i="6"/>
  <c r="I85" i="6"/>
  <c r="J85" i="6"/>
  <c r="K85" i="6"/>
  <c r="L85" i="6"/>
  <c r="M85" i="6"/>
  <c r="N85" i="6"/>
  <c r="C86" i="6"/>
  <c r="D86" i="6"/>
  <c r="E86" i="6"/>
  <c r="F86" i="6"/>
  <c r="G86" i="6"/>
  <c r="H86" i="6"/>
  <c r="I86" i="6"/>
  <c r="J86" i="6"/>
  <c r="K86" i="6"/>
  <c r="L86" i="6"/>
  <c r="M86" i="6"/>
  <c r="N86" i="6"/>
  <c r="B82" i="6"/>
  <c r="B83" i="6"/>
  <c r="B84" i="6"/>
  <c r="B85" i="6"/>
  <c r="B86" i="6"/>
  <c r="C78" i="6"/>
  <c r="C91" i="6" s="1"/>
  <c r="C74" i="6"/>
  <c r="D74" i="6"/>
  <c r="E74" i="6"/>
  <c r="F74" i="6"/>
  <c r="G74" i="6"/>
  <c r="H74" i="6"/>
  <c r="I74" i="6"/>
  <c r="J74" i="6"/>
  <c r="K74" i="6"/>
  <c r="L74" i="6"/>
  <c r="M74" i="6"/>
  <c r="N74" i="6"/>
  <c r="C75" i="6"/>
  <c r="D75" i="6"/>
  <c r="E75" i="6"/>
  <c r="F75" i="6"/>
  <c r="G75" i="6"/>
  <c r="H75" i="6"/>
  <c r="I75" i="6"/>
  <c r="J75" i="6"/>
  <c r="K75" i="6"/>
  <c r="L75" i="6"/>
  <c r="M75" i="6"/>
  <c r="N75" i="6"/>
  <c r="C76" i="6"/>
  <c r="D76" i="6"/>
  <c r="E76" i="6"/>
  <c r="F76" i="6"/>
  <c r="G76" i="6"/>
  <c r="H76" i="6"/>
  <c r="I76" i="6"/>
  <c r="J76" i="6"/>
  <c r="K76" i="6"/>
  <c r="L76" i="6"/>
  <c r="M76" i="6"/>
  <c r="N76" i="6"/>
  <c r="C77" i="6"/>
  <c r="D77" i="6"/>
  <c r="E77" i="6"/>
  <c r="F77" i="6"/>
  <c r="G77" i="6"/>
  <c r="H77" i="6"/>
  <c r="I77" i="6"/>
  <c r="J77" i="6"/>
  <c r="K77" i="6"/>
  <c r="L77" i="6"/>
  <c r="M77" i="6"/>
  <c r="N77" i="6"/>
  <c r="D78" i="6"/>
  <c r="D91" i="6" s="1"/>
  <c r="E78" i="6"/>
  <c r="E91" i="6" s="1"/>
  <c r="F78" i="6"/>
  <c r="F91" i="6" s="1"/>
  <c r="G78" i="6"/>
  <c r="G91" i="6" s="1"/>
  <c r="H78" i="6"/>
  <c r="H91" i="6" s="1"/>
  <c r="I78" i="6"/>
  <c r="I91" i="6" s="1"/>
  <c r="J78" i="6"/>
  <c r="J91" i="6" s="1"/>
  <c r="K78" i="6"/>
  <c r="K91" i="6" s="1"/>
  <c r="L78" i="6"/>
  <c r="L91" i="6" s="1"/>
  <c r="M78" i="6"/>
  <c r="M91" i="6" s="1"/>
  <c r="N78" i="6"/>
  <c r="N91" i="6" s="1"/>
  <c r="B74" i="6"/>
  <c r="B75" i="6"/>
  <c r="B76" i="6"/>
  <c r="B77" i="6"/>
  <c r="B78" i="6"/>
  <c r="B91" i="6" s="1"/>
  <c r="B10" i="2"/>
  <c r="F14" i="2"/>
  <c r="Q6" i="12"/>
  <c r="N9" i="12"/>
  <c r="V9" i="12" s="1"/>
  <c r="O9" i="12"/>
  <c r="W9" i="12" s="1"/>
  <c r="N10" i="12"/>
  <c r="V10" i="12" s="1"/>
  <c r="O10" i="12"/>
  <c r="W10" i="12" s="1"/>
  <c r="N11" i="12"/>
  <c r="V11" i="12" s="1"/>
  <c r="O11" i="12"/>
  <c r="W11" i="12" s="1"/>
  <c r="N12" i="12"/>
  <c r="V12" i="12" s="1"/>
  <c r="O12" i="12"/>
  <c r="W12" i="12" s="1"/>
  <c r="N13" i="12"/>
  <c r="V13" i="12" s="1"/>
  <c r="O13" i="12"/>
  <c r="W13" i="12" s="1"/>
  <c r="E42" i="12"/>
  <c r="H3" i="2"/>
  <c r="H9" i="2" s="1"/>
  <c r="H6" i="2"/>
  <c r="H4" i="2"/>
  <c r="H7" i="2"/>
  <c r="C97" i="17"/>
  <c r="D97" i="17"/>
  <c r="E97" i="17"/>
  <c r="F97" i="17"/>
  <c r="G97" i="17"/>
  <c r="H97" i="17"/>
  <c r="C98" i="17"/>
  <c r="D98" i="17"/>
  <c r="E98" i="17"/>
  <c r="F98" i="17"/>
  <c r="G98" i="17"/>
  <c r="H98" i="17"/>
  <c r="C99" i="17"/>
  <c r="D99" i="17"/>
  <c r="E99" i="17"/>
  <c r="F99" i="17"/>
  <c r="G99" i="17"/>
  <c r="H99" i="17"/>
  <c r="C100" i="17"/>
  <c r="D100" i="17"/>
  <c r="E100" i="17"/>
  <c r="F100" i="17"/>
  <c r="G100" i="17"/>
  <c r="H100" i="17"/>
  <c r="C101" i="17"/>
  <c r="D101" i="17"/>
  <c r="E101" i="17"/>
  <c r="F101" i="17"/>
  <c r="G101" i="17"/>
  <c r="H101" i="17"/>
  <c r="C102" i="17"/>
  <c r="D102" i="17"/>
  <c r="E102" i="17"/>
  <c r="F102" i="17"/>
  <c r="G102" i="17"/>
  <c r="H102" i="17"/>
  <c r="C103" i="17"/>
  <c r="D103" i="17"/>
  <c r="E103" i="17"/>
  <c r="F103" i="17"/>
  <c r="G103" i="17"/>
  <c r="H103" i="17"/>
  <c r="C104" i="17"/>
  <c r="D104" i="17"/>
  <c r="E104" i="17"/>
  <c r="F104" i="17"/>
  <c r="G104" i="17"/>
  <c r="H104" i="17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G4" i="2"/>
  <c r="G7" i="2"/>
  <c r="J9" i="12"/>
  <c r="D7" i="12" l="1"/>
  <c r="C7" i="12"/>
  <c r="E7" i="12"/>
  <c r="E35" i="12"/>
  <c r="B35" i="12"/>
  <c r="E28" i="12"/>
  <c r="B28" i="12"/>
  <c r="E21" i="12"/>
  <c r="G42" i="12" s="1"/>
  <c r="M7" i="12"/>
  <c r="B42" i="12"/>
  <c r="B21" i="12"/>
  <c r="J10" i="12"/>
  <c r="K10" i="12"/>
  <c r="L10" i="12"/>
  <c r="M10" i="12"/>
  <c r="J11" i="12"/>
  <c r="K11" i="12"/>
  <c r="L11" i="12"/>
  <c r="M11" i="12"/>
  <c r="J12" i="12"/>
  <c r="R12" i="12" s="1"/>
  <c r="K12" i="12"/>
  <c r="L12" i="12"/>
  <c r="M12" i="12"/>
  <c r="J13" i="12"/>
  <c r="R13" i="12" s="1"/>
  <c r="K13" i="12"/>
  <c r="L13" i="12"/>
  <c r="M13" i="12"/>
  <c r="K9" i="12"/>
  <c r="S9" i="12" s="1"/>
  <c r="L9" i="12"/>
  <c r="M9" i="12"/>
  <c r="U9" i="12" s="1"/>
  <c r="S13" i="12" l="1"/>
  <c r="D28" i="12"/>
  <c r="T11" i="12"/>
  <c r="U13" i="12"/>
  <c r="U12" i="12"/>
  <c r="U11" i="12"/>
  <c r="U10" i="12"/>
  <c r="C28" i="12"/>
  <c r="F28" i="12"/>
  <c r="D35" i="12"/>
  <c r="C42" i="12"/>
  <c r="F42" i="12"/>
  <c r="F35" i="12"/>
  <c r="S12" i="12"/>
  <c r="S11" i="12"/>
  <c r="S10" i="12"/>
  <c r="R10" i="12"/>
  <c r="T10" i="12"/>
  <c r="T12" i="12"/>
  <c r="R11" i="12"/>
  <c r="T9" i="12"/>
  <c r="C35" i="12"/>
  <c r="T13" i="12"/>
  <c r="R9" i="12"/>
  <c r="D42" i="12"/>
  <c r="C18" i="2"/>
  <c r="C19" i="2"/>
  <c r="C20" i="2"/>
  <c r="C21" i="2"/>
  <c r="C17" i="2"/>
  <c r="D21" i="2" l="1"/>
  <c r="F41" i="13" l="1"/>
  <c r="G31" i="13"/>
  <c r="B24" i="13"/>
  <c r="L15" i="13"/>
  <c r="B66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R66" i="6"/>
  <c r="S66" i="6"/>
  <c r="T66" i="6"/>
  <c r="U66" i="6"/>
  <c r="V66" i="6"/>
  <c r="W66" i="6"/>
  <c r="X66" i="6"/>
  <c r="Y66" i="6"/>
  <c r="Z66" i="6"/>
  <c r="AA66" i="6"/>
  <c r="AB66" i="6"/>
  <c r="AC66" i="6"/>
  <c r="Q66" i="6"/>
  <c r="C105" i="11"/>
  <c r="C107" i="11" s="1"/>
  <c r="D105" i="11"/>
  <c r="D107" i="11" s="1"/>
  <c r="E105" i="11"/>
  <c r="E107" i="11" s="1"/>
  <c r="F105" i="11"/>
  <c r="F107" i="11" s="1"/>
  <c r="G105" i="11"/>
  <c r="G107" i="11" s="1"/>
  <c r="H105" i="11"/>
  <c r="H107" i="11" s="1"/>
  <c r="B105" i="11"/>
  <c r="B107" i="11" s="1"/>
  <c r="B109" i="11"/>
  <c r="B69" i="11"/>
  <c r="C69" i="11"/>
  <c r="D69" i="11"/>
  <c r="E69" i="11"/>
  <c r="F69" i="11"/>
  <c r="G69" i="11"/>
  <c r="H69" i="11"/>
  <c r="B70" i="11"/>
  <c r="C70" i="11"/>
  <c r="D70" i="11"/>
  <c r="E70" i="11"/>
  <c r="F70" i="11"/>
  <c r="G70" i="11"/>
  <c r="H70" i="11"/>
  <c r="B71" i="11"/>
  <c r="C71" i="11"/>
  <c r="D71" i="11"/>
  <c r="E71" i="11"/>
  <c r="F71" i="11"/>
  <c r="G71" i="11"/>
  <c r="H71" i="11"/>
  <c r="B72" i="11"/>
  <c r="C72" i="11"/>
  <c r="D72" i="11"/>
  <c r="E72" i="11"/>
  <c r="F72" i="11"/>
  <c r="G72" i="11"/>
  <c r="H72" i="11"/>
  <c r="C68" i="11"/>
  <c r="D68" i="11"/>
  <c r="E68" i="11"/>
  <c r="F68" i="11"/>
  <c r="G68" i="11"/>
  <c r="H68" i="11"/>
  <c r="B68" i="11"/>
  <c r="I16" i="9"/>
  <c r="J16" i="9"/>
  <c r="K16" i="9"/>
  <c r="L16" i="9"/>
  <c r="M16" i="9"/>
  <c r="I17" i="9"/>
  <c r="J17" i="9"/>
  <c r="K17" i="9"/>
  <c r="L17" i="9"/>
  <c r="M17" i="9"/>
  <c r="I107" i="11" l="1"/>
  <c r="J14" i="9"/>
  <c r="K14" i="9"/>
  <c r="L14" i="9"/>
  <c r="M14" i="9"/>
  <c r="J15" i="9"/>
  <c r="K15" i="9"/>
  <c r="L15" i="9"/>
  <c r="M15" i="9"/>
  <c r="I15" i="9"/>
  <c r="B108" i="11" l="1"/>
  <c r="Q50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AC50" i="6"/>
  <c r="AB50" i="6"/>
  <c r="AA50" i="6"/>
  <c r="Z50" i="6"/>
  <c r="Y50" i="6"/>
  <c r="X50" i="6"/>
  <c r="W50" i="6"/>
  <c r="V50" i="6"/>
  <c r="U50" i="6"/>
  <c r="T50" i="6"/>
  <c r="S50" i="6"/>
  <c r="R50" i="6"/>
  <c r="C104" i="11"/>
  <c r="C109" i="11" s="1"/>
  <c r="D104" i="11"/>
  <c r="D109" i="11" s="1"/>
  <c r="E104" i="11"/>
  <c r="E109" i="11" s="1"/>
  <c r="F104" i="11"/>
  <c r="F109" i="11" s="1"/>
  <c r="G104" i="11"/>
  <c r="G109" i="11" s="1"/>
  <c r="H104" i="11"/>
  <c r="H109" i="11" s="1"/>
  <c r="C103" i="11"/>
  <c r="C108" i="11" s="1"/>
  <c r="D103" i="11"/>
  <c r="D108" i="11" s="1"/>
  <c r="E103" i="11"/>
  <c r="E108" i="11" s="1"/>
  <c r="F103" i="11"/>
  <c r="F108" i="11" s="1"/>
  <c r="G103" i="11"/>
  <c r="G108" i="11" s="1"/>
  <c r="H103" i="11"/>
  <c r="H108" i="11" s="1"/>
  <c r="I109" i="11" l="1"/>
  <c r="I108" i="11"/>
  <c r="H61" i="11" l="1"/>
  <c r="H62" i="11"/>
  <c r="H63" i="11"/>
  <c r="H64" i="11"/>
  <c r="H53" i="11"/>
  <c r="H54" i="11"/>
  <c r="H55" i="11"/>
  <c r="H56" i="11"/>
  <c r="B52" i="11"/>
  <c r="C76" i="17"/>
  <c r="B41" i="13" l="1"/>
  <c r="K41" i="13" l="1"/>
  <c r="S80" i="13"/>
  <c r="C81" i="13"/>
  <c r="C87" i="13" s="1"/>
  <c r="C80" i="13"/>
  <c r="C85" i="13" s="1"/>
  <c r="M40" i="13"/>
  <c r="M39" i="13"/>
  <c r="L10" i="13"/>
  <c r="I15" i="13"/>
  <c r="I11" i="13"/>
  <c r="I12" i="13"/>
  <c r="I13" i="13"/>
  <c r="I9" i="13"/>
  <c r="I14" i="9"/>
  <c r="C109" i="17"/>
  <c r="D109" i="17"/>
  <c r="E109" i="17"/>
  <c r="F109" i="17"/>
  <c r="G109" i="17"/>
  <c r="H109" i="17"/>
  <c r="I109" i="17"/>
  <c r="J109" i="17"/>
  <c r="K109" i="17"/>
  <c r="L109" i="17"/>
  <c r="M109" i="17"/>
  <c r="N109" i="17"/>
  <c r="O109" i="17"/>
  <c r="P109" i="17"/>
  <c r="Q109" i="17"/>
  <c r="R109" i="17"/>
  <c r="S109" i="17"/>
  <c r="T109" i="17"/>
  <c r="U109" i="17"/>
  <c r="V109" i="17"/>
  <c r="C110" i="17"/>
  <c r="D110" i="17"/>
  <c r="E110" i="17"/>
  <c r="F110" i="17"/>
  <c r="G110" i="17"/>
  <c r="H110" i="17"/>
  <c r="I110" i="17"/>
  <c r="J110" i="17"/>
  <c r="K110" i="17"/>
  <c r="L110" i="17"/>
  <c r="M110" i="17"/>
  <c r="N110" i="17"/>
  <c r="O110" i="17"/>
  <c r="P110" i="17"/>
  <c r="Q110" i="17"/>
  <c r="R110" i="17"/>
  <c r="S110" i="17"/>
  <c r="T110" i="17"/>
  <c r="U110" i="17"/>
  <c r="V110" i="17"/>
  <c r="C77" i="17"/>
  <c r="D77" i="17"/>
  <c r="E77" i="17"/>
  <c r="F77" i="17"/>
  <c r="G77" i="17"/>
  <c r="H77" i="17"/>
  <c r="I77" i="17"/>
  <c r="J77" i="17"/>
  <c r="K77" i="17"/>
  <c r="L77" i="17"/>
  <c r="M77" i="17"/>
  <c r="N77" i="17"/>
  <c r="O77" i="17"/>
  <c r="P77" i="17"/>
  <c r="Q77" i="17"/>
  <c r="R77" i="17"/>
  <c r="S77" i="17"/>
  <c r="T77" i="17"/>
  <c r="U77" i="17"/>
  <c r="V77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C80" i="17"/>
  <c r="D80" i="17"/>
  <c r="E80" i="17"/>
  <c r="F80" i="17"/>
  <c r="G80" i="17"/>
  <c r="H80" i="17"/>
  <c r="I80" i="17"/>
  <c r="J80" i="17"/>
  <c r="K80" i="17"/>
  <c r="L80" i="17"/>
  <c r="M80" i="17"/>
  <c r="N80" i="17"/>
  <c r="O80" i="17"/>
  <c r="P80" i="17"/>
  <c r="Q80" i="17"/>
  <c r="R80" i="17"/>
  <c r="S80" i="17"/>
  <c r="T80" i="17"/>
  <c r="U80" i="17"/>
  <c r="V80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C82" i="17"/>
  <c r="D82" i="17"/>
  <c r="E82" i="17"/>
  <c r="F82" i="17"/>
  <c r="G82" i="17"/>
  <c r="H82" i="17"/>
  <c r="I82" i="17"/>
  <c r="J82" i="17"/>
  <c r="K82" i="17"/>
  <c r="L82" i="17"/>
  <c r="M82" i="17"/>
  <c r="N82" i="17"/>
  <c r="O82" i="17"/>
  <c r="P82" i="17"/>
  <c r="Q82" i="17"/>
  <c r="R82" i="17"/>
  <c r="S82" i="17"/>
  <c r="T82" i="17"/>
  <c r="U82" i="17"/>
  <c r="V82" i="17"/>
  <c r="C83" i="17"/>
  <c r="D83" i="17"/>
  <c r="E83" i="17"/>
  <c r="F83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C84" i="17"/>
  <c r="D84" i="17"/>
  <c r="E84" i="17"/>
  <c r="F84" i="17"/>
  <c r="G84" i="17"/>
  <c r="H84" i="17"/>
  <c r="I84" i="17"/>
  <c r="J84" i="17"/>
  <c r="K84" i="17"/>
  <c r="L84" i="17"/>
  <c r="M84" i="17"/>
  <c r="N84" i="17"/>
  <c r="O84" i="17"/>
  <c r="P84" i="17"/>
  <c r="Q84" i="17"/>
  <c r="R84" i="17"/>
  <c r="S84" i="17"/>
  <c r="T84" i="17"/>
  <c r="U84" i="17"/>
  <c r="V84" i="17"/>
  <c r="C85" i="17"/>
  <c r="D85" i="17"/>
  <c r="E85" i="17"/>
  <c r="F85" i="17"/>
  <c r="G85" i="17"/>
  <c r="H85" i="17"/>
  <c r="I85" i="17"/>
  <c r="J85" i="17"/>
  <c r="K85" i="17"/>
  <c r="L85" i="17"/>
  <c r="M85" i="17"/>
  <c r="N85" i="17"/>
  <c r="O85" i="17"/>
  <c r="P85" i="17"/>
  <c r="Q85" i="17"/>
  <c r="R85" i="17"/>
  <c r="S85" i="17"/>
  <c r="T85" i="17"/>
  <c r="U85" i="17"/>
  <c r="V85" i="17"/>
  <c r="C86" i="17"/>
  <c r="D86" i="17"/>
  <c r="E86" i="17"/>
  <c r="F86" i="17"/>
  <c r="G86" i="17"/>
  <c r="H86" i="17"/>
  <c r="I86" i="17"/>
  <c r="J86" i="17"/>
  <c r="K86" i="17"/>
  <c r="L86" i="17"/>
  <c r="M86" i="17"/>
  <c r="N86" i="17"/>
  <c r="O86" i="17"/>
  <c r="P86" i="17"/>
  <c r="Q86" i="17"/>
  <c r="R86" i="17"/>
  <c r="S86" i="17"/>
  <c r="T86" i="17"/>
  <c r="U86" i="17"/>
  <c r="V86" i="17"/>
  <c r="C87" i="17"/>
  <c r="D87" i="17"/>
  <c r="E87" i="17"/>
  <c r="F87" i="17"/>
  <c r="G87" i="17"/>
  <c r="H87" i="17"/>
  <c r="I87" i="17"/>
  <c r="J87" i="17"/>
  <c r="K87" i="17"/>
  <c r="L87" i="17"/>
  <c r="M87" i="17"/>
  <c r="N87" i="17"/>
  <c r="O87" i="17"/>
  <c r="P87" i="17"/>
  <c r="Q87" i="17"/>
  <c r="R87" i="17"/>
  <c r="S87" i="17"/>
  <c r="T87" i="17"/>
  <c r="U87" i="17"/>
  <c r="V87" i="17"/>
  <c r="C88" i="17"/>
  <c r="D88" i="17"/>
  <c r="E88" i="17"/>
  <c r="F88" i="17"/>
  <c r="G88" i="17"/>
  <c r="H88" i="17"/>
  <c r="I88" i="17"/>
  <c r="J88" i="17"/>
  <c r="K88" i="17"/>
  <c r="L88" i="17"/>
  <c r="M88" i="17"/>
  <c r="N88" i="17"/>
  <c r="O88" i="17"/>
  <c r="P88" i="17"/>
  <c r="Q88" i="17"/>
  <c r="R88" i="17"/>
  <c r="S88" i="17"/>
  <c r="T88" i="17"/>
  <c r="U88" i="17"/>
  <c r="V88" i="17"/>
  <c r="C89" i="17"/>
  <c r="D89" i="17"/>
  <c r="E89" i="17"/>
  <c r="F89" i="17"/>
  <c r="G89" i="17"/>
  <c r="H89" i="17"/>
  <c r="I89" i="17"/>
  <c r="J89" i="17"/>
  <c r="K89" i="17"/>
  <c r="L89" i="17"/>
  <c r="M89" i="17"/>
  <c r="N89" i="17"/>
  <c r="O89" i="17"/>
  <c r="P89" i="17"/>
  <c r="Q89" i="17"/>
  <c r="R89" i="17"/>
  <c r="S89" i="17"/>
  <c r="T89" i="17"/>
  <c r="U89" i="17"/>
  <c r="V89" i="17"/>
  <c r="C90" i="17"/>
  <c r="D90" i="17"/>
  <c r="E90" i="17"/>
  <c r="F90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T90" i="17"/>
  <c r="U90" i="17"/>
  <c r="V90" i="17"/>
  <c r="C91" i="17"/>
  <c r="D91" i="17"/>
  <c r="E91" i="17"/>
  <c r="F91" i="17"/>
  <c r="G91" i="17"/>
  <c r="H91" i="17"/>
  <c r="I91" i="17"/>
  <c r="J91" i="17"/>
  <c r="K91" i="17"/>
  <c r="L91" i="17"/>
  <c r="M91" i="17"/>
  <c r="N91" i="17"/>
  <c r="O91" i="17"/>
  <c r="P91" i="17"/>
  <c r="Q91" i="17"/>
  <c r="R91" i="17"/>
  <c r="S91" i="17"/>
  <c r="T91" i="17"/>
  <c r="U91" i="17"/>
  <c r="V91" i="17"/>
  <c r="C92" i="17"/>
  <c r="D92" i="17"/>
  <c r="E92" i="17"/>
  <c r="F92" i="17"/>
  <c r="G92" i="17"/>
  <c r="H92" i="17"/>
  <c r="I92" i="17"/>
  <c r="J92" i="17"/>
  <c r="K92" i="17"/>
  <c r="L92" i="17"/>
  <c r="M92" i="17"/>
  <c r="N92" i="17"/>
  <c r="O92" i="17"/>
  <c r="P92" i="17"/>
  <c r="Q92" i="17"/>
  <c r="R92" i="17"/>
  <c r="S92" i="17"/>
  <c r="T92" i="17"/>
  <c r="U92" i="17"/>
  <c r="V92" i="17"/>
  <c r="C93" i="17"/>
  <c r="D93" i="17"/>
  <c r="E93" i="17"/>
  <c r="F93" i="17"/>
  <c r="G93" i="17"/>
  <c r="H93" i="17"/>
  <c r="I93" i="17"/>
  <c r="J93" i="17"/>
  <c r="K93" i="17"/>
  <c r="L93" i="17"/>
  <c r="M93" i="17"/>
  <c r="N93" i="17"/>
  <c r="O93" i="17"/>
  <c r="P93" i="17"/>
  <c r="Q93" i="17"/>
  <c r="R93" i="17"/>
  <c r="S93" i="17"/>
  <c r="T93" i="17"/>
  <c r="U93" i="17"/>
  <c r="V93" i="17"/>
  <c r="C94" i="17"/>
  <c r="D94" i="17"/>
  <c r="E94" i="17"/>
  <c r="F94" i="17"/>
  <c r="G94" i="17"/>
  <c r="H94" i="17"/>
  <c r="I94" i="17"/>
  <c r="J94" i="17"/>
  <c r="K94" i="17"/>
  <c r="L94" i="17"/>
  <c r="M94" i="17"/>
  <c r="N94" i="17"/>
  <c r="O94" i="17"/>
  <c r="P94" i="17"/>
  <c r="Q94" i="17"/>
  <c r="R94" i="17"/>
  <c r="S94" i="17"/>
  <c r="T94" i="17"/>
  <c r="U94" i="17"/>
  <c r="V94" i="17"/>
  <c r="C95" i="17"/>
  <c r="D95" i="17"/>
  <c r="E95" i="17"/>
  <c r="F95" i="17"/>
  <c r="G95" i="17"/>
  <c r="H95" i="17"/>
  <c r="I95" i="17"/>
  <c r="J95" i="17"/>
  <c r="K95" i="17"/>
  <c r="L95" i="17"/>
  <c r="M95" i="17"/>
  <c r="N95" i="17"/>
  <c r="O95" i="17"/>
  <c r="P95" i="17"/>
  <c r="Q95" i="17"/>
  <c r="R95" i="17"/>
  <c r="S95" i="17"/>
  <c r="T95" i="17"/>
  <c r="U95" i="17"/>
  <c r="V95" i="17"/>
  <c r="C96" i="17"/>
  <c r="D96" i="17"/>
  <c r="E96" i="17"/>
  <c r="F96" i="17"/>
  <c r="G96" i="17"/>
  <c r="H96" i="17"/>
  <c r="I96" i="17"/>
  <c r="J96" i="17"/>
  <c r="K96" i="17"/>
  <c r="L96" i="17"/>
  <c r="M96" i="17"/>
  <c r="N96" i="17"/>
  <c r="O96" i="17"/>
  <c r="P96" i="17"/>
  <c r="Q96" i="17"/>
  <c r="R96" i="17"/>
  <c r="S96" i="17"/>
  <c r="T96" i="17"/>
  <c r="U96" i="17"/>
  <c r="V96" i="17"/>
  <c r="I97" i="17"/>
  <c r="J97" i="17"/>
  <c r="K97" i="17"/>
  <c r="L97" i="17"/>
  <c r="M97" i="17"/>
  <c r="N97" i="17"/>
  <c r="O97" i="17"/>
  <c r="P97" i="17"/>
  <c r="Q97" i="17"/>
  <c r="R97" i="17"/>
  <c r="S97" i="17"/>
  <c r="T97" i="17"/>
  <c r="U97" i="17"/>
  <c r="V97" i="17"/>
  <c r="I98" i="17"/>
  <c r="J98" i="17"/>
  <c r="K98" i="17"/>
  <c r="L98" i="17"/>
  <c r="M98" i="17"/>
  <c r="N98" i="17"/>
  <c r="O98" i="17"/>
  <c r="P98" i="17"/>
  <c r="Q98" i="17"/>
  <c r="R98" i="17"/>
  <c r="S98" i="17"/>
  <c r="T98" i="17"/>
  <c r="U98" i="17"/>
  <c r="V98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I100" i="17"/>
  <c r="J100" i="17"/>
  <c r="K100" i="17"/>
  <c r="L100" i="17"/>
  <c r="M100" i="17"/>
  <c r="N100" i="17"/>
  <c r="O100" i="17"/>
  <c r="P100" i="17"/>
  <c r="Q100" i="17"/>
  <c r="R100" i="17"/>
  <c r="S100" i="17"/>
  <c r="T100" i="17"/>
  <c r="U100" i="17"/>
  <c r="V100" i="17"/>
  <c r="I101" i="17"/>
  <c r="J101" i="17"/>
  <c r="K101" i="17"/>
  <c r="L101" i="17"/>
  <c r="M101" i="17"/>
  <c r="N101" i="17"/>
  <c r="O101" i="17"/>
  <c r="P101" i="17"/>
  <c r="Q101" i="17"/>
  <c r="R101" i="17"/>
  <c r="S101" i="17"/>
  <c r="T101" i="17"/>
  <c r="U101" i="17"/>
  <c r="V101" i="17"/>
  <c r="I102" i="17"/>
  <c r="J102" i="17"/>
  <c r="K102" i="17"/>
  <c r="L102" i="17"/>
  <c r="M102" i="17"/>
  <c r="N102" i="17"/>
  <c r="O102" i="17"/>
  <c r="P102" i="17"/>
  <c r="Q102" i="17"/>
  <c r="R102" i="17"/>
  <c r="S102" i="17"/>
  <c r="T102" i="17"/>
  <c r="U102" i="17"/>
  <c r="V102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U103" i="17"/>
  <c r="V103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C105" i="17"/>
  <c r="D105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C106" i="17"/>
  <c r="D106" i="17"/>
  <c r="E106" i="17"/>
  <c r="F106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S106" i="17"/>
  <c r="T106" i="17"/>
  <c r="U106" i="17"/>
  <c r="V106" i="17"/>
  <c r="C107" i="17"/>
  <c r="D107" i="17"/>
  <c r="E107" i="17"/>
  <c r="F107" i="17"/>
  <c r="G107" i="17"/>
  <c r="H107" i="17"/>
  <c r="I107" i="17"/>
  <c r="J107" i="17"/>
  <c r="K107" i="17"/>
  <c r="L107" i="17"/>
  <c r="M107" i="17"/>
  <c r="N107" i="17"/>
  <c r="O107" i="17"/>
  <c r="P107" i="17"/>
  <c r="Q107" i="17"/>
  <c r="R107" i="17"/>
  <c r="S107" i="17"/>
  <c r="T107" i="17"/>
  <c r="U107" i="17"/>
  <c r="V107" i="17"/>
  <c r="C108" i="17"/>
  <c r="D108" i="17"/>
  <c r="E108" i="17"/>
  <c r="F108" i="17"/>
  <c r="G108" i="17"/>
  <c r="H108" i="17"/>
  <c r="I108" i="17"/>
  <c r="J108" i="17"/>
  <c r="K108" i="17"/>
  <c r="L108" i="17"/>
  <c r="M108" i="17"/>
  <c r="N108" i="17"/>
  <c r="O108" i="17"/>
  <c r="P108" i="17"/>
  <c r="Q108" i="17"/>
  <c r="R108" i="17"/>
  <c r="S108" i="17"/>
  <c r="T108" i="17"/>
  <c r="U108" i="17"/>
  <c r="V108" i="17"/>
  <c r="D76" i="17"/>
  <c r="E76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C89" i="13" l="1"/>
  <c r="O119" i="17"/>
  <c r="O118" i="17"/>
  <c r="O117" i="17"/>
  <c r="O116" i="17"/>
  <c r="O115" i="17"/>
  <c r="O114" i="17"/>
  <c r="O113" i="17"/>
  <c r="C66" i="6"/>
  <c r="D66" i="6"/>
  <c r="E66" i="6"/>
  <c r="F66" i="6"/>
  <c r="G66" i="6"/>
  <c r="H66" i="6"/>
  <c r="I66" i="6"/>
  <c r="J66" i="6"/>
  <c r="K66" i="6"/>
  <c r="L66" i="6"/>
  <c r="M66" i="6"/>
  <c r="N66" i="6"/>
  <c r="C67" i="6"/>
  <c r="D67" i="6"/>
  <c r="E67" i="6"/>
  <c r="F67" i="6"/>
  <c r="G67" i="6"/>
  <c r="H67" i="6"/>
  <c r="I67" i="6"/>
  <c r="J67" i="6"/>
  <c r="K67" i="6"/>
  <c r="L67" i="6"/>
  <c r="M67" i="6"/>
  <c r="N67" i="6"/>
  <c r="C68" i="6"/>
  <c r="D68" i="6"/>
  <c r="E68" i="6"/>
  <c r="F68" i="6"/>
  <c r="G68" i="6"/>
  <c r="H68" i="6"/>
  <c r="I68" i="6"/>
  <c r="J68" i="6"/>
  <c r="K68" i="6"/>
  <c r="L68" i="6"/>
  <c r="M68" i="6"/>
  <c r="N68" i="6"/>
  <c r="C69" i="6"/>
  <c r="D69" i="6"/>
  <c r="E69" i="6"/>
  <c r="F69" i="6"/>
  <c r="G69" i="6"/>
  <c r="H69" i="6"/>
  <c r="I69" i="6"/>
  <c r="J69" i="6"/>
  <c r="K69" i="6"/>
  <c r="L69" i="6"/>
  <c r="M69" i="6"/>
  <c r="N69" i="6"/>
  <c r="C70" i="6"/>
  <c r="D70" i="6"/>
  <c r="E70" i="6"/>
  <c r="F70" i="6"/>
  <c r="G70" i="6"/>
  <c r="H70" i="6"/>
  <c r="J70" i="6"/>
  <c r="K70" i="6"/>
  <c r="L70" i="6"/>
  <c r="M70" i="6"/>
  <c r="N70" i="6"/>
  <c r="B67" i="6"/>
  <c r="B68" i="6"/>
  <c r="B69" i="6"/>
  <c r="B70" i="6"/>
  <c r="C58" i="6"/>
  <c r="D58" i="6"/>
  <c r="E58" i="6"/>
  <c r="F58" i="6"/>
  <c r="G58" i="6"/>
  <c r="H58" i="6"/>
  <c r="I58" i="6"/>
  <c r="J58" i="6"/>
  <c r="K58" i="6"/>
  <c r="L58" i="6"/>
  <c r="M58" i="6"/>
  <c r="N58" i="6"/>
  <c r="C59" i="6"/>
  <c r="D59" i="6"/>
  <c r="E59" i="6"/>
  <c r="F59" i="6"/>
  <c r="G59" i="6"/>
  <c r="H59" i="6"/>
  <c r="I59" i="6"/>
  <c r="J59" i="6"/>
  <c r="K59" i="6"/>
  <c r="L59" i="6"/>
  <c r="M59" i="6"/>
  <c r="N59" i="6"/>
  <c r="C60" i="6"/>
  <c r="D60" i="6"/>
  <c r="E60" i="6"/>
  <c r="F60" i="6"/>
  <c r="G60" i="6"/>
  <c r="H60" i="6"/>
  <c r="I60" i="6"/>
  <c r="J60" i="6"/>
  <c r="K60" i="6"/>
  <c r="L60" i="6"/>
  <c r="M60" i="6"/>
  <c r="N60" i="6"/>
  <c r="C61" i="6"/>
  <c r="D61" i="6"/>
  <c r="E61" i="6"/>
  <c r="F61" i="6"/>
  <c r="G61" i="6"/>
  <c r="H61" i="6"/>
  <c r="I61" i="6"/>
  <c r="J61" i="6"/>
  <c r="K61" i="6"/>
  <c r="L61" i="6"/>
  <c r="M61" i="6"/>
  <c r="N61" i="6"/>
  <c r="C62" i="6"/>
  <c r="D62" i="6"/>
  <c r="E62" i="6"/>
  <c r="F62" i="6"/>
  <c r="G62" i="6"/>
  <c r="H62" i="6"/>
  <c r="I62" i="6"/>
  <c r="J62" i="6"/>
  <c r="K62" i="6"/>
  <c r="L62" i="6"/>
  <c r="M62" i="6"/>
  <c r="N62" i="6"/>
  <c r="B59" i="6"/>
  <c r="B60" i="6"/>
  <c r="B61" i="6"/>
  <c r="B62" i="6"/>
  <c r="B58" i="6"/>
  <c r="C60" i="11" l="1"/>
  <c r="D60" i="11"/>
  <c r="E60" i="11"/>
  <c r="F60" i="11"/>
  <c r="G60" i="11"/>
  <c r="H60" i="11"/>
  <c r="C61" i="11"/>
  <c r="D61" i="11"/>
  <c r="E61" i="11"/>
  <c r="F61" i="11"/>
  <c r="G61" i="11"/>
  <c r="C62" i="11"/>
  <c r="D62" i="11"/>
  <c r="E62" i="11"/>
  <c r="F62" i="11"/>
  <c r="G62" i="11"/>
  <c r="C63" i="11"/>
  <c r="D63" i="11"/>
  <c r="E63" i="11"/>
  <c r="F63" i="11"/>
  <c r="G63" i="11"/>
  <c r="C64" i="11"/>
  <c r="D64" i="11"/>
  <c r="E64" i="11"/>
  <c r="F64" i="11"/>
  <c r="G64" i="11"/>
  <c r="B61" i="11"/>
  <c r="B62" i="11"/>
  <c r="B63" i="11"/>
  <c r="B64" i="11"/>
  <c r="B60" i="11"/>
  <c r="C52" i="11"/>
  <c r="D52" i="11"/>
  <c r="E52" i="11"/>
  <c r="F52" i="11"/>
  <c r="G52" i="11"/>
  <c r="H52" i="11"/>
  <c r="C53" i="11"/>
  <c r="D53" i="11"/>
  <c r="E53" i="11"/>
  <c r="F53" i="11"/>
  <c r="G53" i="11"/>
  <c r="C54" i="11"/>
  <c r="D54" i="11"/>
  <c r="E54" i="11"/>
  <c r="F54" i="11"/>
  <c r="G54" i="11"/>
  <c r="C55" i="11"/>
  <c r="D55" i="11"/>
  <c r="E55" i="11"/>
  <c r="F55" i="11"/>
  <c r="G55" i="11"/>
  <c r="C56" i="11"/>
  <c r="D56" i="11"/>
  <c r="E56" i="11"/>
  <c r="F56" i="11"/>
  <c r="G56" i="11"/>
  <c r="B53" i="11"/>
  <c r="B54" i="11"/>
  <c r="B55" i="11"/>
  <c r="B56" i="11"/>
  <c r="I72" i="11" l="1"/>
  <c r="I64" i="11"/>
  <c r="I56" i="11"/>
  <c r="I69" i="11"/>
  <c r="I61" i="11"/>
  <c r="I53" i="11"/>
  <c r="I71" i="11"/>
  <c r="I63" i="11"/>
  <c r="I55" i="11"/>
  <c r="I70" i="11"/>
  <c r="I62" i="11"/>
  <c r="I54" i="11"/>
  <c r="I10" i="1"/>
  <c r="I11" i="1"/>
  <c r="I12" i="1"/>
  <c r="I13" i="1"/>
  <c r="I14" i="1"/>
  <c r="C10" i="2"/>
  <c r="D10" i="2"/>
  <c r="E10" i="2"/>
  <c r="F10" i="2"/>
  <c r="L41" i="13" l="1"/>
  <c r="L42" i="13" s="1"/>
  <c r="C41" i="13"/>
  <c r="C42" i="13" s="1"/>
  <c r="D41" i="13"/>
  <c r="D42" i="13" s="1"/>
  <c r="E41" i="13"/>
  <c r="G41" i="13"/>
  <c r="G42" i="13" s="1"/>
  <c r="H41" i="13"/>
  <c r="H42" i="13" s="1"/>
  <c r="I41" i="13"/>
  <c r="I42" i="13" s="1"/>
  <c r="J41" i="13"/>
  <c r="K42" i="13"/>
  <c r="M42" i="13" l="1"/>
  <c r="L33" i="13" s="1"/>
  <c r="B36" i="13"/>
  <c r="L36" i="13" s="1"/>
  <c r="L16" i="13"/>
  <c r="M16" i="13"/>
  <c r="N16" i="13"/>
  <c r="O16" i="13"/>
  <c r="P16" i="13"/>
  <c r="Q16" i="13"/>
  <c r="L17" i="13"/>
  <c r="M17" i="13"/>
  <c r="N17" i="13"/>
  <c r="O17" i="13"/>
  <c r="P17" i="13"/>
  <c r="Q17" i="13"/>
  <c r="L18" i="13"/>
  <c r="M18" i="13"/>
  <c r="N18" i="13"/>
  <c r="O18" i="13"/>
  <c r="P18" i="13"/>
  <c r="Q18" i="13"/>
  <c r="L19" i="13"/>
  <c r="M19" i="13"/>
  <c r="N19" i="13"/>
  <c r="O19" i="13"/>
  <c r="P19" i="13"/>
  <c r="Q19" i="13"/>
  <c r="M15" i="13"/>
  <c r="N15" i="13"/>
  <c r="O15" i="13"/>
  <c r="P15" i="13"/>
  <c r="Q15" i="13"/>
  <c r="M10" i="13"/>
  <c r="N10" i="13"/>
  <c r="O10" i="13"/>
  <c r="P10" i="13"/>
  <c r="Q10" i="13"/>
  <c r="L11" i="13"/>
  <c r="M11" i="13"/>
  <c r="N11" i="13"/>
  <c r="O11" i="13"/>
  <c r="P11" i="13"/>
  <c r="Q11" i="13"/>
  <c r="L12" i="13"/>
  <c r="M12" i="13"/>
  <c r="N12" i="13"/>
  <c r="O12" i="13"/>
  <c r="P12" i="13"/>
  <c r="Q12" i="13"/>
  <c r="L13" i="13"/>
  <c r="M13" i="13"/>
  <c r="N13" i="13"/>
  <c r="O13" i="13"/>
  <c r="P13" i="13"/>
  <c r="Q13" i="13"/>
  <c r="M9" i="13"/>
  <c r="N9" i="13"/>
  <c r="O9" i="13"/>
  <c r="P9" i="13"/>
  <c r="Q9" i="13"/>
  <c r="T80" i="13"/>
  <c r="U80" i="13"/>
  <c r="R13" i="13" l="1"/>
  <c r="R12" i="13"/>
  <c r="R10" i="13"/>
  <c r="R11" i="13"/>
  <c r="R9" i="13"/>
  <c r="R18" i="13"/>
  <c r="R16" i="13"/>
  <c r="R15" i="13"/>
  <c r="R19" i="13"/>
  <c r="R17" i="13"/>
  <c r="H31" i="13"/>
  <c r="I31" i="13"/>
  <c r="H30" i="13"/>
  <c r="I30" i="13"/>
  <c r="J31" i="13" l="1"/>
  <c r="M41" i="13"/>
  <c r="I22" i="13"/>
  <c r="H22" i="13"/>
  <c r="C24" i="13"/>
  <c r="D24" i="13"/>
  <c r="E24" i="13"/>
  <c r="F24" i="13"/>
  <c r="G24" i="13"/>
  <c r="C23" i="13"/>
  <c r="D23" i="13"/>
  <c r="E23" i="13"/>
  <c r="F23" i="13"/>
  <c r="G23" i="13"/>
  <c r="B23" i="13"/>
  <c r="D34" i="13" l="1"/>
  <c r="E34" i="13"/>
  <c r="F34" i="13"/>
  <c r="I23" i="13"/>
  <c r="H34" i="13"/>
  <c r="I24" i="13"/>
  <c r="H23" i="13"/>
  <c r="E27" i="13" s="1"/>
  <c r="G34" i="13"/>
  <c r="H24" i="13"/>
  <c r="B28" i="13" l="1"/>
  <c r="B27" i="13"/>
  <c r="F27" i="13"/>
  <c r="G27" i="13"/>
  <c r="G25" i="13" s="1"/>
  <c r="C27" i="13"/>
  <c r="C25" i="13" s="1"/>
  <c r="D27" i="13"/>
  <c r="D25" i="13" s="1"/>
  <c r="F28" i="13"/>
  <c r="E25" i="13"/>
  <c r="F25" i="13"/>
  <c r="I34" i="13"/>
  <c r="C28" i="13"/>
  <c r="D28" i="13"/>
  <c r="E28" i="13"/>
  <c r="G28" i="13"/>
  <c r="F35" i="13" l="1"/>
  <c r="E35" i="13"/>
  <c r="D35" i="13"/>
  <c r="H35" i="13"/>
  <c r="C32" i="13"/>
  <c r="H32" i="13" s="1"/>
  <c r="D32" i="13"/>
  <c r="I32" i="13" s="1"/>
  <c r="G32" i="13"/>
  <c r="H25" i="13"/>
  <c r="G35" i="13"/>
  <c r="J32" i="13" l="1"/>
  <c r="D81" i="13"/>
  <c r="E81" i="13"/>
  <c r="F81" i="13"/>
  <c r="G81" i="13"/>
  <c r="G87" i="13" s="1"/>
  <c r="H81" i="13"/>
  <c r="I81" i="13"/>
  <c r="J81" i="13"/>
  <c r="K81" i="13"/>
  <c r="L81" i="13"/>
  <c r="L87" i="13" s="1"/>
  <c r="M81" i="13"/>
  <c r="N81" i="13"/>
  <c r="N87" i="13" s="1"/>
  <c r="O81" i="13"/>
  <c r="P81" i="13"/>
  <c r="D80" i="13"/>
  <c r="E80" i="13"/>
  <c r="F80" i="13"/>
  <c r="G80" i="13"/>
  <c r="G85" i="13" s="1"/>
  <c r="H80" i="13"/>
  <c r="I80" i="13"/>
  <c r="I85" i="13" s="1"/>
  <c r="J80" i="13"/>
  <c r="K80" i="13"/>
  <c r="L80" i="13"/>
  <c r="L85" i="13" s="1"/>
  <c r="M80" i="13"/>
  <c r="N80" i="13"/>
  <c r="N85" i="13" s="1"/>
  <c r="O80" i="13"/>
  <c r="P80" i="13"/>
  <c r="D79" i="13"/>
  <c r="E79" i="13"/>
  <c r="F79" i="13"/>
  <c r="F83" i="13" s="1"/>
  <c r="G79" i="13"/>
  <c r="G83" i="13" s="1"/>
  <c r="H79" i="13"/>
  <c r="I79" i="13"/>
  <c r="I83" i="13" s="1"/>
  <c r="J79" i="13"/>
  <c r="K79" i="13"/>
  <c r="K83" i="13" s="1"/>
  <c r="L79" i="13"/>
  <c r="L83" i="13" s="1"/>
  <c r="M79" i="13"/>
  <c r="M83" i="13" s="1"/>
  <c r="N79" i="13"/>
  <c r="N83" i="13" s="1"/>
  <c r="P79" i="13"/>
  <c r="P83" i="13" s="1"/>
  <c r="I19" i="13"/>
  <c r="I18" i="13"/>
  <c r="I17" i="13"/>
  <c r="I16" i="13"/>
  <c r="G70" i="7"/>
  <c r="G69" i="7"/>
  <c r="G76" i="7" s="1"/>
  <c r="G68" i="7"/>
  <c r="G75" i="7" s="1"/>
  <c r="G67" i="7"/>
  <c r="G74" i="7" s="1"/>
  <c r="G66" i="7"/>
  <c r="G73" i="7" s="1"/>
  <c r="F70" i="7"/>
  <c r="F69" i="7"/>
  <c r="F76" i="7" s="1"/>
  <c r="F68" i="7"/>
  <c r="F75" i="7" s="1"/>
  <c r="F67" i="7"/>
  <c r="F74" i="7" s="1"/>
  <c r="F66" i="7"/>
  <c r="F73" i="7" s="1"/>
  <c r="E69" i="7"/>
  <c r="E76" i="7" s="1"/>
  <c r="E68" i="7"/>
  <c r="E75" i="7" s="1"/>
  <c r="E67" i="7"/>
  <c r="E74" i="7" s="1"/>
  <c r="E66" i="7"/>
  <c r="E73" i="7" s="1"/>
  <c r="M67" i="7" l="1"/>
  <c r="M68" i="7"/>
  <c r="G77" i="7"/>
  <c r="L68" i="7"/>
  <c r="L67" i="7"/>
  <c r="F77" i="7"/>
  <c r="E70" i="7"/>
  <c r="L89" i="13"/>
  <c r="G89" i="13"/>
  <c r="L35" i="13"/>
  <c r="N89" i="13"/>
  <c r="P85" i="13"/>
  <c r="P86" i="13" s="1"/>
  <c r="H85" i="13"/>
  <c r="H86" i="13" s="1"/>
  <c r="D85" i="13"/>
  <c r="D86" i="13" s="1"/>
  <c r="J87" i="13"/>
  <c r="J88" i="13" s="1"/>
  <c r="F87" i="13"/>
  <c r="F88" i="13" s="1"/>
  <c r="K85" i="13"/>
  <c r="K86" i="13" s="1"/>
  <c r="F94" i="13"/>
  <c r="E87" i="13"/>
  <c r="J85" i="13"/>
  <c r="J86" i="13" s="1"/>
  <c r="F85" i="13"/>
  <c r="F86" i="13" s="1"/>
  <c r="P87" i="13"/>
  <c r="P88" i="13" s="1"/>
  <c r="H87" i="13"/>
  <c r="H88" i="13" s="1"/>
  <c r="D87" i="13"/>
  <c r="D88" i="13" s="1"/>
  <c r="O85" i="13"/>
  <c r="O86" i="13" s="1"/>
  <c r="M87" i="13"/>
  <c r="M88" i="13" s="1"/>
  <c r="I87" i="13"/>
  <c r="I88" i="13" s="1"/>
  <c r="F93" i="13"/>
  <c r="M85" i="13"/>
  <c r="M86" i="13" s="1"/>
  <c r="E85" i="13"/>
  <c r="O87" i="13"/>
  <c r="O88" i="13" s="1"/>
  <c r="K87" i="13"/>
  <c r="K88" i="13" s="1"/>
  <c r="F92" i="13"/>
  <c r="E83" i="13"/>
  <c r="J83" i="13"/>
  <c r="H83" i="13"/>
  <c r="D83" i="13"/>
  <c r="O83" i="13"/>
  <c r="Q83" i="13" s="1"/>
  <c r="B12" i="2"/>
  <c r="B11" i="2"/>
  <c r="C11" i="2"/>
  <c r="D11" i="2"/>
  <c r="E11" i="2"/>
  <c r="F11" i="2"/>
  <c r="C12" i="2"/>
  <c r="D12" i="2"/>
  <c r="E12" i="2"/>
  <c r="F12" i="2"/>
  <c r="B13" i="2"/>
  <c r="C13" i="2"/>
  <c r="D13" i="2"/>
  <c r="E13" i="2"/>
  <c r="F13" i="2"/>
  <c r="H13" i="2" s="1"/>
  <c r="B14" i="2"/>
  <c r="C14" i="2"/>
  <c r="D14" i="2"/>
  <c r="E14" i="2"/>
  <c r="E77" i="7" l="1"/>
  <c r="K68" i="7"/>
  <c r="K67" i="7"/>
  <c r="H84" i="13"/>
  <c r="H89" i="13"/>
  <c r="H90" i="13" s="1"/>
  <c r="I89" i="13"/>
  <c r="F89" i="13"/>
  <c r="F90" i="13" s="1"/>
  <c r="O84" i="13"/>
  <c r="O89" i="13"/>
  <c r="O90" i="13" s="1"/>
  <c r="E84" i="13"/>
  <c r="E89" i="13"/>
  <c r="E90" i="13" s="1"/>
  <c r="M89" i="13"/>
  <c r="M90" i="13" s="1"/>
  <c r="J84" i="13"/>
  <c r="J89" i="13"/>
  <c r="J90" i="13" s="1"/>
  <c r="D84" i="13"/>
  <c r="D89" i="13"/>
  <c r="D90" i="13" s="1"/>
  <c r="F95" i="13"/>
  <c r="K89" i="13"/>
  <c r="K90" i="13" s="1"/>
  <c r="P89" i="13"/>
  <c r="P90" i="13" s="1"/>
  <c r="H36" i="13"/>
  <c r="E36" i="13"/>
  <c r="D36" i="13"/>
  <c r="F36" i="13"/>
  <c r="G36" i="13"/>
  <c r="D94" i="13"/>
  <c r="Q85" i="13"/>
  <c r="E86" i="13"/>
  <c r="Q86" i="13" s="1"/>
  <c r="G93" i="13" s="1"/>
  <c r="D93" i="13"/>
  <c r="E88" i="13"/>
  <c r="Q88" i="13" s="1"/>
  <c r="G94" i="13" s="1"/>
  <c r="Q87" i="13"/>
  <c r="D92" i="13"/>
  <c r="L34" i="13"/>
  <c r="J3" i="2"/>
  <c r="Q84" i="13" l="1"/>
  <c r="G92" i="13" s="1"/>
  <c r="G95" i="13" s="1"/>
  <c r="Q89" i="13"/>
  <c r="I36" i="13"/>
  <c r="I22" i="1"/>
  <c r="I21" i="1"/>
  <c r="I20" i="1"/>
  <c r="I19" i="1"/>
  <c r="I18" i="1"/>
  <c r="I3" i="1"/>
  <c r="I4" i="1"/>
  <c r="I5" i="1"/>
  <c r="I6" i="1"/>
  <c r="I2" i="1"/>
  <c r="D69" i="7" l="1"/>
  <c r="D76" i="7" s="1"/>
  <c r="D68" i="7"/>
  <c r="D75" i="7" s="1"/>
  <c r="D67" i="7"/>
  <c r="D74" i="7" s="1"/>
  <c r="D66" i="7"/>
  <c r="D73" i="7" s="1"/>
  <c r="C66" i="7"/>
  <c r="C73" i="7" s="1"/>
  <c r="C67" i="7"/>
  <c r="C74" i="7" s="1"/>
  <c r="C68" i="7"/>
  <c r="C75" i="7" s="1"/>
  <c r="I54" i="7"/>
  <c r="C69" i="7" l="1"/>
  <c r="C76" i="7" s="1"/>
  <c r="D70" i="7"/>
  <c r="B67" i="7"/>
  <c r="B68" i="7"/>
  <c r="B69" i="7"/>
  <c r="B76" i="7" l="1"/>
  <c r="B75" i="7"/>
  <c r="B74" i="7"/>
  <c r="D77" i="7"/>
  <c r="J67" i="7"/>
  <c r="J68" i="7"/>
  <c r="I67" i="7"/>
  <c r="I68" i="7"/>
  <c r="B66" i="7"/>
  <c r="N68" i="7" s="1"/>
  <c r="D55" i="7"/>
  <c r="E55" i="7"/>
  <c r="B70" i="7"/>
  <c r="C55" i="7"/>
  <c r="N70" i="7" l="1"/>
  <c r="B73" i="7"/>
  <c r="N66" i="7"/>
  <c r="N69" i="7"/>
  <c r="N67" i="7"/>
  <c r="B77" i="7"/>
  <c r="H68" i="7"/>
  <c r="H67" i="7"/>
</calcChain>
</file>

<file path=xl/sharedStrings.xml><?xml version="1.0" encoding="utf-8"?>
<sst xmlns="http://schemas.openxmlformats.org/spreadsheetml/2006/main" count="1774" uniqueCount="152">
  <si>
    <t>hydro_Elec</t>
  </si>
  <si>
    <t>Biomass_Elec</t>
  </si>
  <si>
    <t>2010</t>
  </si>
  <si>
    <t>2015</t>
  </si>
  <si>
    <t>2020</t>
  </si>
  <si>
    <t>2025</t>
  </si>
  <si>
    <t>2030</t>
  </si>
  <si>
    <t>GDP</t>
    <phoneticPr fontId="1" type="noConversion"/>
  </si>
  <si>
    <t>ul</t>
  </si>
  <si>
    <t>es</t>
  </si>
  <si>
    <t>ms</t>
  </si>
  <si>
    <t>hs</t>
  </si>
  <si>
    <t>jc</t>
  </si>
  <si>
    <t>rc</t>
  </si>
  <si>
    <t>pg</t>
  </si>
  <si>
    <t>Agri</t>
  </si>
  <si>
    <t>Coal</t>
  </si>
  <si>
    <t>Oilgas</t>
  </si>
  <si>
    <t>Mining</t>
  </si>
  <si>
    <t>OM</t>
  </si>
  <si>
    <t>roil</t>
  </si>
  <si>
    <t>EII</t>
  </si>
  <si>
    <t>gas</t>
  </si>
  <si>
    <t>Waterutil</t>
  </si>
  <si>
    <t>Construction</t>
  </si>
  <si>
    <t>Transport</t>
  </si>
  <si>
    <t>Services</t>
  </si>
  <si>
    <t>household</t>
  </si>
  <si>
    <t>非化石能源比例</t>
    <phoneticPr fontId="1" type="noConversion"/>
  </si>
  <si>
    <t>排放</t>
    <phoneticPr fontId="1" type="noConversion"/>
  </si>
  <si>
    <t>碳强度</t>
    <phoneticPr fontId="1" type="noConversion"/>
  </si>
  <si>
    <t>oil</t>
    <phoneticPr fontId="1" type="noConversion"/>
  </si>
  <si>
    <t>A1</t>
  </si>
  <si>
    <t>A1</t>
    <phoneticPr fontId="1" type="noConversion"/>
  </si>
  <si>
    <t>A2a</t>
    <phoneticPr fontId="1" type="noConversion"/>
  </si>
  <si>
    <t>A2b</t>
    <phoneticPr fontId="1" type="noConversion"/>
  </si>
  <si>
    <t>B1</t>
  </si>
  <si>
    <t>B1</t>
    <phoneticPr fontId="1" type="noConversion"/>
  </si>
  <si>
    <t>B2a</t>
    <phoneticPr fontId="1" type="noConversion"/>
  </si>
  <si>
    <t>B2b</t>
    <phoneticPr fontId="1" type="noConversion"/>
  </si>
  <si>
    <t>ff_Elec</t>
  </si>
  <si>
    <t>Nuclear_Elec</t>
  </si>
  <si>
    <t>Wind_Elec</t>
  </si>
  <si>
    <t>Solar_Elec</t>
  </si>
  <si>
    <t>Total</t>
  </si>
  <si>
    <t>A2a</t>
    <phoneticPr fontId="1" type="noConversion"/>
  </si>
  <si>
    <t>A2b</t>
    <phoneticPr fontId="1" type="noConversion"/>
  </si>
  <si>
    <t>B1</t>
    <phoneticPr fontId="1" type="noConversion"/>
  </si>
  <si>
    <t>B2a</t>
    <phoneticPr fontId="1" type="noConversion"/>
  </si>
  <si>
    <t>B2b</t>
    <phoneticPr fontId="1" type="noConversion"/>
  </si>
  <si>
    <t>Overall</t>
  </si>
  <si>
    <t>Coal</t>
    <phoneticPr fontId="1" type="noConversion"/>
  </si>
  <si>
    <t>roil</t>
    <phoneticPr fontId="1" type="noConversion"/>
  </si>
  <si>
    <t>gas</t>
    <phoneticPr fontId="1" type="noConversion"/>
  </si>
  <si>
    <t>elecutil</t>
    <phoneticPr fontId="1" type="noConversion"/>
  </si>
  <si>
    <t>GDP</t>
    <phoneticPr fontId="1" type="noConversion"/>
  </si>
  <si>
    <t>排放</t>
  </si>
  <si>
    <t>排放</t>
    <phoneticPr fontId="1" type="noConversion"/>
  </si>
  <si>
    <t>能源消费（Mt)</t>
    <phoneticPr fontId="1" type="noConversion"/>
  </si>
  <si>
    <t>非化石能源比例</t>
    <phoneticPr fontId="1" type="noConversion"/>
  </si>
  <si>
    <t>B1</t>
    <phoneticPr fontId="1" type="noConversion"/>
  </si>
  <si>
    <t>电力结构</t>
    <phoneticPr fontId="1" type="noConversion"/>
  </si>
  <si>
    <t>2030-A1</t>
    <phoneticPr fontId="1" type="noConversion"/>
  </si>
  <si>
    <t>NF-total</t>
    <phoneticPr fontId="1" type="noConversion"/>
  </si>
  <si>
    <t>coal</t>
  </si>
  <si>
    <t>coal</t>
    <phoneticPr fontId="1" type="noConversion"/>
  </si>
  <si>
    <t>oil</t>
  </si>
  <si>
    <t>gas</t>
    <phoneticPr fontId="1" type="noConversion"/>
  </si>
  <si>
    <t>发电量（GWh）</t>
    <phoneticPr fontId="1" type="noConversion"/>
  </si>
  <si>
    <t>发电比例</t>
    <phoneticPr fontId="1" type="noConversion"/>
  </si>
  <si>
    <t>2030-B1</t>
    <phoneticPr fontId="1" type="noConversion"/>
  </si>
  <si>
    <t>2030-B'</t>
    <phoneticPr fontId="1" type="noConversion"/>
  </si>
  <si>
    <t>Coal</t>
    <phoneticPr fontId="1" type="noConversion"/>
  </si>
  <si>
    <t>roil</t>
    <phoneticPr fontId="1" type="noConversion"/>
  </si>
  <si>
    <t>gas</t>
    <phoneticPr fontId="1" type="noConversion"/>
  </si>
  <si>
    <t>2030-B'</t>
    <phoneticPr fontId="1" type="noConversion"/>
  </si>
  <si>
    <t>2030-B'-按原有的电力行业结构生产与B相同的发电量</t>
    <phoneticPr fontId="1" type="noConversion"/>
  </si>
  <si>
    <t>电力行业化石能源投入（十亿元）</t>
    <phoneticPr fontId="1" type="noConversion"/>
  </si>
  <si>
    <t>2010年能源消费（万吨标准煤）</t>
  </si>
  <si>
    <t>2010年能源消费（万吨标准煤）</t>
    <phoneticPr fontId="1" type="noConversion"/>
  </si>
  <si>
    <t>coal</t>
    <phoneticPr fontId="3" type="noConversion"/>
  </si>
  <si>
    <t>roil</t>
    <phoneticPr fontId="3" type="noConversion"/>
  </si>
  <si>
    <t>gas</t>
    <phoneticPr fontId="3" type="noConversion"/>
  </si>
  <si>
    <t>co2 coefficient  （亿吨/十亿元）</t>
    <phoneticPr fontId="3" type="noConversion"/>
  </si>
  <si>
    <t>结构效应</t>
    <phoneticPr fontId="1" type="noConversion"/>
  </si>
  <si>
    <t>规模效应</t>
    <phoneticPr fontId="1" type="noConversion"/>
  </si>
  <si>
    <t>减排效应</t>
    <phoneticPr fontId="1" type="noConversion"/>
  </si>
  <si>
    <t>挤出效应</t>
    <phoneticPr fontId="1" type="noConversion"/>
  </si>
  <si>
    <t>分部门排放变化</t>
    <phoneticPr fontId="1" type="noConversion"/>
  </si>
  <si>
    <t>Energy sector input (billion yuan)</t>
    <phoneticPr fontId="3" type="noConversion"/>
  </si>
  <si>
    <t>转化系数（万吨标准煤/十亿元）</t>
  </si>
  <si>
    <t>转化系数（万吨标准煤/十亿元）</t>
    <phoneticPr fontId="1" type="noConversion"/>
  </si>
  <si>
    <t>能源消费变化（十亿元）</t>
    <phoneticPr fontId="1" type="noConversion"/>
  </si>
  <si>
    <t>能源消费变化（万吨标准煤）</t>
    <phoneticPr fontId="1" type="noConversion"/>
  </si>
  <si>
    <t>Energy sector input (billion yuan)</t>
  </si>
  <si>
    <t>其他工业</t>
    <phoneticPr fontId="1" type="noConversion"/>
  </si>
  <si>
    <t>B1-A1</t>
    <phoneticPr fontId="1" type="noConversion"/>
  </si>
  <si>
    <t>贡献率</t>
    <phoneticPr fontId="1" type="noConversion"/>
  </si>
  <si>
    <t>减排贡献</t>
    <phoneticPr fontId="1" type="noConversion"/>
  </si>
  <si>
    <t>流出</t>
    <phoneticPr fontId="1" type="noConversion"/>
  </si>
  <si>
    <t>流入</t>
    <phoneticPr fontId="1" type="noConversion"/>
  </si>
  <si>
    <t>能源消费变化（百万吨标准煤）</t>
    <phoneticPr fontId="1" type="noConversion"/>
  </si>
  <si>
    <t>流出</t>
    <phoneticPr fontId="1" type="noConversion"/>
  </si>
  <si>
    <t>coal</t>
    <phoneticPr fontId="1" type="noConversion"/>
  </si>
  <si>
    <t>Oilgas</t>
    <phoneticPr fontId="1" type="noConversion"/>
  </si>
  <si>
    <t>total</t>
    <phoneticPr fontId="1" type="noConversion"/>
  </si>
  <si>
    <t>CMENE-Lower</t>
  </si>
  <si>
    <t>BAU</t>
  </si>
  <si>
    <t>CMO-Lower</t>
  </si>
  <si>
    <t>CMO-Higher</t>
  </si>
  <si>
    <t>A2a</t>
    <phoneticPr fontId="1" type="noConversion"/>
  </si>
  <si>
    <t>A2b</t>
    <phoneticPr fontId="1" type="noConversion"/>
  </si>
  <si>
    <t>B1</t>
    <phoneticPr fontId="1" type="noConversion"/>
  </si>
  <si>
    <t>B2a</t>
    <phoneticPr fontId="1" type="noConversion"/>
  </si>
  <si>
    <t>B2b</t>
    <phoneticPr fontId="1" type="noConversion"/>
  </si>
  <si>
    <t>CMENE-Higher</t>
    <phoneticPr fontId="1" type="noConversion"/>
  </si>
  <si>
    <t>Elecutil</t>
  </si>
  <si>
    <t>A2a</t>
    <phoneticPr fontId="1" type="noConversion"/>
  </si>
  <si>
    <t>T_D</t>
  </si>
  <si>
    <t>A1</t>
    <phoneticPr fontId="1" type="noConversion"/>
  </si>
  <si>
    <t>A2a</t>
    <phoneticPr fontId="1" type="noConversion"/>
  </si>
  <si>
    <t>electricity</t>
    <phoneticPr fontId="1" type="noConversion"/>
  </si>
  <si>
    <t>电力行业CO2排放（万吨标准煤）</t>
    <phoneticPr fontId="1" type="noConversion"/>
  </si>
  <si>
    <t>化石燃料</t>
    <phoneticPr fontId="1" type="noConversion"/>
  </si>
  <si>
    <t>A2a</t>
    <phoneticPr fontId="1" type="noConversion"/>
  </si>
  <si>
    <t>A2b</t>
    <phoneticPr fontId="1" type="noConversion"/>
  </si>
  <si>
    <t>就业量-2030</t>
    <phoneticPr fontId="1" type="noConversion"/>
  </si>
  <si>
    <t>BAU</t>
    <phoneticPr fontId="1" type="noConversion"/>
  </si>
  <si>
    <t>人/就业量</t>
    <phoneticPr fontId="1" type="noConversion"/>
  </si>
  <si>
    <t>就业人数变化</t>
    <phoneticPr fontId="1" type="noConversion"/>
  </si>
  <si>
    <t>就业量变化</t>
    <phoneticPr fontId="1" type="noConversion"/>
  </si>
  <si>
    <t>产出变化-2030</t>
    <phoneticPr fontId="1" type="noConversion"/>
  </si>
  <si>
    <t>SME</t>
    <phoneticPr fontId="1" type="noConversion"/>
  </si>
  <si>
    <t>SME</t>
    <phoneticPr fontId="1" type="noConversion"/>
  </si>
  <si>
    <t>单位GDP能耗</t>
    <phoneticPr fontId="1" type="noConversion"/>
  </si>
  <si>
    <t>Oil</t>
    <phoneticPr fontId="1" type="noConversion"/>
  </si>
  <si>
    <t>Gas</t>
    <phoneticPr fontId="1" type="noConversion"/>
  </si>
  <si>
    <t>Hydro</t>
    <phoneticPr fontId="1" type="noConversion"/>
  </si>
  <si>
    <t>Nuclear</t>
    <phoneticPr fontId="1" type="noConversion"/>
  </si>
  <si>
    <t>Wind</t>
    <phoneticPr fontId="1" type="noConversion"/>
  </si>
  <si>
    <t>Solar PV</t>
    <phoneticPr fontId="1" type="noConversion"/>
  </si>
  <si>
    <t>Biomass</t>
    <phoneticPr fontId="1" type="noConversion"/>
  </si>
  <si>
    <t>CM</t>
    <phoneticPr fontId="1" type="noConversion"/>
  </si>
  <si>
    <t>RED</t>
    <phoneticPr fontId="1" type="noConversion"/>
  </si>
  <si>
    <t>RED+CM</t>
    <phoneticPr fontId="1" type="noConversion"/>
  </si>
  <si>
    <t>CM</t>
    <phoneticPr fontId="1" type="noConversion"/>
  </si>
  <si>
    <t>RED</t>
    <phoneticPr fontId="1" type="noConversion"/>
  </si>
  <si>
    <t>B2a</t>
    <phoneticPr fontId="1" type="noConversion"/>
  </si>
  <si>
    <t>Oil</t>
    <phoneticPr fontId="1" type="noConversion"/>
  </si>
  <si>
    <t>B1</t>
    <phoneticPr fontId="1" type="noConversion"/>
  </si>
  <si>
    <t>B2a</t>
    <phoneticPr fontId="1" type="noConversion"/>
  </si>
  <si>
    <t>B2b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</si>
</sst>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%"/>
    <numFmt numFmtId="177" formatCode="0.00_);[Red]\(0.00\)"/>
    <numFmt numFmtId="178" formatCode="0.000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176" fontId="0" fillId="0" borderId="0" xfId="1" applyNumberFormat="1" applyFont="1" applyAlignment="1"/>
    <xf numFmtId="176" fontId="0" fillId="0" borderId="0" xfId="1" quotePrefix="1" applyNumberFormat="1" applyFont="1" applyAlignment="1">
      <alignment vertical="center"/>
    </xf>
    <xf numFmtId="176" fontId="0" fillId="0" borderId="0" xfId="1" applyNumberFormat="1" applyFont="1" applyAlignment="1">
      <alignment vertical="center"/>
    </xf>
    <xf numFmtId="10" fontId="0" fillId="0" borderId="0" xfId="0" applyNumberFormat="1" applyAlignment="1">
      <alignment vertical="center"/>
    </xf>
    <xf numFmtId="0" fontId="0" fillId="2" borderId="0" xfId="0" applyFill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0" fillId="2" borderId="0" xfId="0" quotePrefix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quotePrefix="1" applyFill="1" applyAlignment="1">
      <alignment vertical="center"/>
    </xf>
    <xf numFmtId="10" fontId="0" fillId="0" borderId="0" xfId="1" applyNumberFormat="1" applyFont="1" applyAlignment="1">
      <alignment vertical="center"/>
    </xf>
    <xf numFmtId="9" fontId="0" fillId="0" borderId="0" xfId="1" applyFont="1" applyAlignment="1">
      <alignment vertical="center"/>
    </xf>
    <xf numFmtId="176" fontId="0" fillId="0" borderId="0" xfId="0" applyNumberFormat="1"/>
    <xf numFmtId="176" fontId="0" fillId="0" borderId="0" xfId="0" quotePrefix="1" applyNumberFormat="1" applyAlignment="1">
      <alignment vertical="center"/>
    </xf>
    <xf numFmtId="177" fontId="0" fillId="0" borderId="0" xfId="1" applyNumberFormat="1" applyFont="1" applyAlignment="1">
      <alignment vertical="center"/>
    </xf>
    <xf numFmtId="10" fontId="0" fillId="0" borderId="0" xfId="0" applyNumberFormat="1"/>
    <xf numFmtId="10" fontId="0" fillId="0" borderId="0" xfId="0" quotePrefix="1" applyNumberFormat="1" applyAlignment="1">
      <alignment vertical="center"/>
    </xf>
    <xf numFmtId="10" fontId="5" fillId="0" borderId="0" xfId="0" quotePrefix="1" applyNumberFormat="1" applyFont="1" applyAlignment="1">
      <alignment vertical="center"/>
    </xf>
    <xf numFmtId="176" fontId="5" fillId="0" borderId="0" xfId="0" quotePrefix="1" applyNumberFormat="1" applyFont="1" applyAlignment="1">
      <alignment vertical="center"/>
    </xf>
    <xf numFmtId="178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作图专用页!$A$1</c:f>
              <c:strCache>
                <c:ptCount val="1"/>
                <c:pt idx="0">
                  <c:v>EII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作图专用页!$B$1</c:f>
              <c:numCache>
                <c:formatCode>General</c:formatCode>
                <c:ptCount val="1"/>
                <c:pt idx="0">
                  <c:v>19.198218617767715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5-46CF-A790-71DA34BD7381}"/>
            </c:ext>
          </c:extLst>
        </c:ser>
        <c:ser>
          <c:idx val="1"/>
          <c:order val="1"/>
          <c:tx>
            <c:strRef>
              <c:f>作图专用页!$A$2</c:f>
              <c:strCache>
                <c:ptCount val="1"/>
                <c:pt idx="0">
                  <c:v>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作图专用页!$B$2</c:f>
              <c:numCache>
                <c:formatCode>General</c:formatCode>
                <c:ptCount val="1"/>
                <c:pt idx="0">
                  <c:v>6.2392034237743754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5-46CF-A790-71DA34BD7381}"/>
            </c:ext>
          </c:extLst>
        </c:ser>
        <c:ser>
          <c:idx val="2"/>
          <c:order val="2"/>
          <c:tx>
            <c:strRef>
              <c:f>作图专用页!$A$3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作图专用页!$B$3</c:f>
              <c:numCache>
                <c:formatCode>General</c:formatCode>
                <c:ptCount val="1"/>
                <c:pt idx="0">
                  <c:v>3.2125825723426926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5-46CF-A790-71DA34BD7381}"/>
            </c:ext>
          </c:extLst>
        </c:ser>
        <c:ser>
          <c:idx val="3"/>
          <c:order val="3"/>
          <c:tx>
            <c:strRef>
              <c:f>作图专用页!$A$4</c:f>
              <c:strCache>
                <c:ptCount val="1"/>
                <c:pt idx="0">
                  <c:v>Agri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作图专用页!$B$4</c:f>
              <c:numCache>
                <c:formatCode>General</c:formatCode>
                <c:ptCount val="1"/>
                <c:pt idx="0">
                  <c:v>0.93128975128087266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5-46CF-A790-71DA34BD7381}"/>
            </c:ext>
          </c:extLst>
        </c:ser>
        <c:ser>
          <c:idx val="4"/>
          <c:order val="4"/>
          <c:tx>
            <c:strRef>
              <c:f>作图专用页!$A$5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作图专用页!$B$5</c:f>
              <c:numCache>
                <c:formatCode>General</c:formatCode>
                <c:ptCount val="1"/>
                <c:pt idx="0">
                  <c:v>0.4279718594205062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C5-46CF-A790-71DA34BD7381}"/>
            </c:ext>
          </c:extLst>
        </c:ser>
        <c:ser>
          <c:idx val="5"/>
          <c:order val="5"/>
          <c:tx>
            <c:strRef>
              <c:f>作图专用页!$A$6</c:f>
              <c:strCache>
                <c:ptCount val="1"/>
                <c:pt idx="0">
                  <c:v>household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作图专用页!$B$6</c:f>
              <c:numCache>
                <c:formatCode>General</c:formatCode>
                <c:ptCount val="1"/>
                <c:pt idx="0">
                  <c:v>6.0060918401716457E-2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C5-46CF-A790-71DA34BD7381}"/>
            </c:ext>
          </c:extLst>
        </c:ser>
        <c:ser>
          <c:idx val="7"/>
          <c:order val="6"/>
          <c:tx>
            <c:strRef>
              <c:f>作图专用页!$A$8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作图专用页!$B$8</c:f>
              <c:numCache>
                <c:formatCode>General</c:formatCode>
                <c:ptCount val="1"/>
                <c:pt idx="0">
                  <c:v>-0.20226134121398287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C5-46CF-A790-71DA34BD7381}"/>
            </c:ext>
          </c:extLst>
        </c:ser>
        <c:ser>
          <c:idx val="8"/>
          <c:order val="7"/>
          <c:tx>
            <c:strRef>
              <c:f>作图专用页!$A$9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作图专用页!$B$9</c:f>
              <c:numCache>
                <c:formatCode>General</c:formatCode>
                <c:ptCount val="1"/>
                <c:pt idx="0">
                  <c:v>-0.66892984535771305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C5-46CF-A790-71DA34BD7381}"/>
            </c:ext>
          </c:extLst>
        </c:ser>
        <c:ser>
          <c:idx val="9"/>
          <c:order val="8"/>
          <c:tx>
            <c:strRef>
              <c:f>作图专用页!$A$10</c:f>
              <c:strCache>
                <c:ptCount val="1"/>
                <c:pt idx="0">
                  <c:v>Oilgas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作图专用页!$B$10</c:f>
              <c:numCache>
                <c:formatCode>General</c:formatCode>
                <c:ptCount val="1"/>
                <c:pt idx="0">
                  <c:v>-0.67099825413577396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C5-46CF-A790-71DA34BD7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047544"/>
        <c:axId val="89049112"/>
      </c:barChart>
      <c:catAx>
        <c:axId val="8904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49112"/>
        <c:crosses val="autoZero"/>
        <c:auto val="1"/>
        <c:lblAlgn val="ctr"/>
        <c:lblOffset val="100"/>
        <c:noMultiLvlLbl val="0"/>
      </c:catAx>
      <c:valAx>
        <c:axId val="89049112"/>
        <c:scaling>
          <c:orientation val="minMax"/>
          <c:max val="30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4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800853018372718"/>
          <c:y val="0.10858249895718815"/>
          <c:w val="0.18787182852143483"/>
          <c:h val="0.7094112765254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'失业 '!$A$107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'失业 '!$B$106:$I$106</c15:sqref>
                  </c15:fullRef>
                </c:ext>
              </c:extLst>
              <c:f>'失业 '!$I$106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'失业 '!$B$107:$I$107</c15:sqref>
                  </c15:fullRef>
                </c:ext>
              </c:extLst>
              <c:f>'失业 '!$I$107</c:f>
              <c:numCache>
                <c:formatCode>General</c:formatCode>
                <c:ptCount val="1"/>
                <c:pt idx="0">
                  <c:v>-169.67474144730954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6-4E38-8C23-21542DEF3311}"/>
            </c:ext>
          </c:extLst>
        </c:ser>
        <c:ser>
          <c:idx val="1"/>
          <c:order val="1"/>
          <c:tx>
            <c:strRef>
              <c:f>'失业 '!$A$108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'失业 '!$B$106:$I$106</c15:sqref>
                  </c15:fullRef>
                </c:ext>
              </c:extLst>
              <c:f>'失业 '!$I$106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'失业 '!$B$108:$I$108</c15:sqref>
                  </c15:fullRef>
                </c:ext>
              </c:extLst>
              <c:f>'失业 '!$I$108</c:f>
              <c:numCache>
                <c:formatCode>General</c:formatCode>
                <c:ptCount val="1"/>
                <c:pt idx="0">
                  <c:v>-207.89746553464474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6-4E38-8C23-21542DEF3311}"/>
            </c:ext>
          </c:extLst>
        </c:ser>
        <c:ser>
          <c:idx val="2"/>
          <c:order val="2"/>
          <c:tx>
            <c:strRef>
              <c:f>'失业 '!$A$109</c:f>
              <c:strCache>
                <c:ptCount val="1"/>
                <c:pt idx="0">
                  <c:v>RED+CM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'失业 '!$B$106:$I$106</c15:sqref>
                  </c15:fullRef>
                </c:ext>
              </c:extLst>
              <c:f>'失业 '!$I$106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'失业 '!$B$109:$I$109</c15:sqref>
                  </c15:fullRef>
                </c:ext>
              </c:extLst>
              <c:f>'失业 '!$I$109</c:f>
              <c:numCache>
                <c:formatCode>General</c:formatCode>
                <c:ptCount val="1"/>
                <c:pt idx="0">
                  <c:v>-78.066563353475459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6-4E38-8C23-21542DEF3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231983"/>
        <c:axId val="416233231"/>
      </c:barChart>
      <c:catAx>
        <c:axId val="416231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6233231"/>
        <c:crosses val="autoZero"/>
        <c:auto val="1"/>
        <c:lblAlgn val="ctr"/>
        <c:lblOffset val="100"/>
        <c:noMultiLvlLbl val="0"/>
      </c:catAx>
      <c:valAx>
        <c:axId val="416233231"/>
        <c:scaling>
          <c:orientation val="minMax"/>
          <c:min val="-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Change of Employment in 2030 Compared with BAU</a:t>
                </a:r>
              </a:p>
              <a:p>
                <a:pPr>
                  <a:defRPr/>
                </a:pPr>
                <a:r>
                  <a:rPr lang="en-US" altLang="zh-CN"/>
                  <a:t> (Thousand Persons)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23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就业!$B$114</c:f>
              <c:strCache>
                <c:ptCount val="1"/>
                <c:pt idx="0">
                  <c:v>es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就业!$C$112:$O$112</c:f>
              <c:strCache>
                <c:ptCount val="13"/>
                <c:pt idx="0">
                  <c:v>Agri</c:v>
                </c:pt>
                <c:pt idx="1">
                  <c:v>Coal</c:v>
                </c:pt>
                <c:pt idx="2">
                  <c:v>Oilgas</c:v>
                </c:pt>
                <c:pt idx="3">
                  <c:v>Mining</c:v>
                </c:pt>
                <c:pt idx="4">
                  <c:v>OM</c:v>
                </c:pt>
                <c:pt idx="5">
                  <c:v>roil</c:v>
                </c:pt>
                <c:pt idx="6">
                  <c:v>EII</c:v>
                </c:pt>
                <c:pt idx="7">
                  <c:v>gas</c:v>
                </c:pt>
                <c:pt idx="8">
                  <c:v>Waterutil</c:v>
                </c:pt>
                <c:pt idx="9">
                  <c:v>Construction</c:v>
                </c:pt>
                <c:pt idx="10">
                  <c:v>Transport</c:v>
                </c:pt>
                <c:pt idx="11">
                  <c:v>Services</c:v>
                </c:pt>
                <c:pt idx="12">
                  <c:v>electricity</c:v>
                </c:pt>
              </c:strCache>
              <c:extLst xmlns:c15="http://schemas.microsoft.com/office/drawing/2012/chart"/>
            </c:strRef>
          </c:cat>
          <c:val>
            <c:numRef>
              <c:f>就业!$C$114:$O$114</c:f>
              <c:numCache>
                <c:formatCode>General</c:formatCode>
                <c:ptCount val="13"/>
                <c:pt idx="0">
                  <c:v>-63197.818207147648</c:v>
                </c:pt>
                <c:pt idx="1">
                  <c:v>-178199.30679614344</c:v>
                </c:pt>
                <c:pt idx="2">
                  <c:v>25378.84882373827</c:v>
                </c:pt>
                <c:pt idx="3">
                  <c:v>18005.916799188934</c:v>
                </c:pt>
                <c:pt idx="4">
                  <c:v>27736.902095942918</c:v>
                </c:pt>
                <c:pt idx="5">
                  <c:v>2956.7253888568866</c:v>
                </c:pt>
                <c:pt idx="6">
                  <c:v>175831.86540117374</c:v>
                </c:pt>
                <c:pt idx="7">
                  <c:v>-1655.402241374527</c:v>
                </c:pt>
                <c:pt idx="8">
                  <c:v>2089.9907599680546</c:v>
                </c:pt>
                <c:pt idx="9">
                  <c:v>1645.6809482623896</c:v>
                </c:pt>
                <c:pt idx="10">
                  <c:v>42513.043205032067</c:v>
                </c:pt>
                <c:pt idx="11">
                  <c:v>-20454.199568555014</c:v>
                </c:pt>
                <c:pt idx="12">
                  <c:v>-35126.130709190795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D8F4-4AA3-B69D-A86DBA0F9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3902248"/>
        <c:axId val="5438971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就业!$B$113</c15:sqref>
                        </c15:formulaRef>
                      </c:ext>
                    </c:extLst>
                    <c:strCache>
                      <c:ptCount val="1"/>
                      <c:pt idx="0">
                        <c:v>ul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就业!$C$112:$O$112</c15:sqref>
                        </c15:formulaRef>
                      </c:ext>
                    </c:extLst>
                    <c:strCache>
                      <c:ptCount val="13"/>
                      <c:pt idx="0">
                        <c:v>Agri</c:v>
                      </c:pt>
                      <c:pt idx="1">
                        <c:v>Coal</c:v>
                      </c:pt>
                      <c:pt idx="2">
                        <c:v>Oilgas</c:v>
                      </c:pt>
                      <c:pt idx="3">
                        <c:v>Mining</c:v>
                      </c:pt>
                      <c:pt idx="4">
                        <c:v>OM</c:v>
                      </c:pt>
                      <c:pt idx="5">
                        <c:v>roil</c:v>
                      </c:pt>
                      <c:pt idx="6">
                        <c:v>EII</c:v>
                      </c:pt>
                      <c:pt idx="7">
                        <c:v>gas</c:v>
                      </c:pt>
                      <c:pt idx="8">
                        <c:v>Waterutil</c:v>
                      </c:pt>
                      <c:pt idx="9">
                        <c:v>Construction</c:v>
                      </c:pt>
                      <c:pt idx="10">
                        <c:v>Transport</c:v>
                      </c:pt>
                      <c:pt idx="11">
                        <c:v>Services</c:v>
                      </c:pt>
                      <c:pt idx="12">
                        <c:v>electricity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就业!$C$113:$O$113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-4892.9068336980645</c:v>
                      </c:pt>
                      <c:pt idx="1">
                        <c:v>-90896.622991314769</c:v>
                      </c:pt>
                      <c:pt idx="2">
                        <c:v>23960.462436588819</c:v>
                      </c:pt>
                      <c:pt idx="3">
                        <c:v>15197.904058910466</c:v>
                      </c:pt>
                      <c:pt idx="4">
                        <c:v>2499.6850851188069</c:v>
                      </c:pt>
                      <c:pt idx="5">
                        <c:v>3489.4335228491977</c:v>
                      </c:pt>
                      <c:pt idx="6">
                        <c:v>27875.331156905733</c:v>
                      </c:pt>
                      <c:pt idx="7">
                        <c:v>-2995.3028504795884</c:v>
                      </c:pt>
                      <c:pt idx="8">
                        <c:v>3400.255690361163</c:v>
                      </c:pt>
                      <c:pt idx="9">
                        <c:v>257.93549109045955</c:v>
                      </c:pt>
                      <c:pt idx="10">
                        <c:v>11436.433424947307</c:v>
                      </c:pt>
                      <c:pt idx="11">
                        <c:v>-1067.908322757082</c:v>
                      </c:pt>
                      <c:pt idx="12">
                        <c:v>-20503.401305688531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8F4-4AA3-B69D-A86DBA0F98C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就业!$B$115</c15:sqref>
                        </c15:formulaRef>
                      </c:ext>
                    </c:extLst>
                    <c:strCache>
                      <c:ptCount val="1"/>
                      <c:pt idx="0">
                        <c:v>ms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就业!$C$112:$O$112</c15:sqref>
                        </c15:formulaRef>
                      </c:ext>
                    </c:extLst>
                    <c:strCache>
                      <c:ptCount val="13"/>
                      <c:pt idx="0">
                        <c:v>Agri</c:v>
                      </c:pt>
                      <c:pt idx="1">
                        <c:v>Coal</c:v>
                      </c:pt>
                      <c:pt idx="2">
                        <c:v>Oilgas</c:v>
                      </c:pt>
                      <c:pt idx="3">
                        <c:v>Mining</c:v>
                      </c:pt>
                      <c:pt idx="4">
                        <c:v>OM</c:v>
                      </c:pt>
                      <c:pt idx="5">
                        <c:v>roil</c:v>
                      </c:pt>
                      <c:pt idx="6">
                        <c:v>EII</c:v>
                      </c:pt>
                      <c:pt idx="7">
                        <c:v>gas</c:v>
                      </c:pt>
                      <c:pt idx="8">
                        <c:v>Waterutil</c:v>
                      </c:pt>
                      <c:pt idx="9">
                        <c:v>Construction</c:v>
                      </c:pt>
                      <c:pt idx="10">
                        <c:v>Transport</c:v>
                      </c:pt>
                      <c:pt idx="11">
                        <c:v>Services</c:v>
                      </c:pt>
                      <c:pt idx="12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就业!$C$115:$O$115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-139873.16924744536</c:v>
                      </c:pt>
                      <c:pt idx="1">
                        <c:v>-138508.59531265372</c:v>
                      </c:pt>
                      <c:pt idx="2">
                        <c:v>18916.113921776341</c:v>
                      </c:pt>
                      <c:pt idx="3">
                        <c:v>13513.141702444063</c:v>
                      </c:pt>
                      <c:pt idx="4">
                        <c:v>67165.791151917569</c:v>
                      </c:pt>
                      <c:pt idx="5">
                        <c:v>2170.0593110355653</c:v>
                      </c:pt>
                      <c:pt idx="6">
                        <c:v>220113.08081832083</c:v>
                      </c:pt>
                      <c:pt idx="7">
                        <c:v>-1135.7161944648878</c:v>
                      </c:pt>
                      <c:pt idx="8">
                        <c:v>1469.6783563771378</c:v>
                      </c:pt>
                      <c:pt idx="9">
                        <c:v>2150.1835962202385</c:v>
                      </c:pt>
                      <c:pt idx="10">
                        <c:v>36001.49500434217</c:v>
                      </c:pt>
                      <c:pt idx="11">
                        <c:v>-54748.786972863389</c:v>
                      </c:pt>
                      <c:pt idx="12">
                        <c:v>-27013.99219145727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F4-4AA3-B69D-A86DBA0F98C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就业!$B$116</c15:sqref>
                        </c15:formulaRef>
                      </c:ext>
                    </c:extLst>
                    <c:strCache>
                      <c:ptCount val="1"/>
                      <c:pt idx="0">
                        <c:v>hs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就业!$C$112:$O$112</c15:sqref>
                        </c15:formulaRef>
                      </c:ext>
                    </c:extLst>
                    <c:strCache>
                      <c:ptCount val="13"/>
                      <c:pt idx="0">
                        <c:v>Agri</c:v>
                      </c:pt>
                      <c:pt idx="1">
                        <c:v>Coal</c:v>
                      </c:pt>
                      <c:pt idx="2">
                        <c:v>Oilgas</c:v>
                      </c:pt>
                      <c:pt idx="3">
                        <c:v>Mining</c:v>
                      </c:pt>
                      <c:pt idx="4">
                        <c:v>OM</c:v>
                      </c:pt>
                      <c:pt idx="5">
                        <c:v>roil</c:v>
                      </c:pt>
                      <c:pt idx="6">
                        <c:v>EII</c:v>
                      </c:pt>
                      <c:pt idx="7">
                        <c:v>gas</c:v>
                      </c:pt>
                      <c:pt idx="8">
                        <c:v>Waterutil</c:v>
                      </c:pt>
                      <c:pt idx="9">
                        <c:v>Construction</c:v>
                      </c:pt>
                      <c:pt idx="10">
                        <c:v>Transport</c:v>
                      </c:pt>
                      <c:pt idx="11">
                        <c:v>Services</c:v>
                      </c:pt>
                      <c:pt idx="12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就业!$C$116:$O$116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-37049.649578143806</c:v>
                      </c:pt>
                      <c:pt idx="1">
                        <c:v>-96053.370901040384</c:v>
                      </c:pt>
                      <c:pt idx="2">
                        <c:v>13601.529332079745</c:v>
                      </c:pt>
                      <c:pt idx="3">
                        <c:v>9660.1426495351552</c:v>
                      </c:pt>
                      <c:pt idx="4">
                        <c:v>16430.913632481435</c:v>
                      </c:pt>
                      <c:pt idx="5">
                        <c:v>1580.4972367815069</c:v>
                      </c:pt>
                      <c:pt idx="6">
                        <c:v>98704.459062522044</c:v>
                      </c:pt>
                      <c:pt idx="7">
                        <c:v>-872.29207758986013</c:v>
                      </c:pt>
                      <c:pt idx="8">
                        <c:v>1107.4601008617196</c:v>
                      </c:pt>
                      <c:pt idx="9">
                        <c:v>925.81021968106188</c:v>
                      </c:pt>
                      <c:pt idx="10">
                        <c:v>23138.696663138606</c:v>
                      </c:pt>
                      <c:pt idx="11">
                        <c:v>-12267.682757182689</c:v>
                      </c:pt>
                      <c:pt idx="12">
                        <c:v>-18908.391538317632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8F4-4AA3-B69D-A86DBA0F98C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就业!$B$117</c15:sqref>
                        </c15:formulaRef>
                      </c:ext>
                    </c:extLst>
                    <c:strCache>
                      <c:ptCount val="1"/>
                      <c:pt idx="0">
                        <c:v>jc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就业!$C$112:$O$112</c15:sqref>
                        </c15:formulaRef>
                      </c:ext>
                    </c:extLst>
                    <c:strCache>
                      <c:ptCount val="13"/>
                      <c:pt idx="0">
                        <c:v>Agri</c:v>
                      </c:pt>
                      <c:pt idx="1">
                        <c:v>Coal</c:v>
                      </c:pt>
                      <c:pt idx="2">
                        <c:v>Oilgas</c:v>
                      </c:pt>
                      <c:pt idx="3">
                        <c:v>Mining</c:v>
                      </c:pt>
                      <c:pt idx="4">
                        <c:v>OM</c:v>
                      </c:pt>
                      <c:pt idx="5">
                        <c:v>roil</c:v>
                      </c:pt>
                      <c:pt idx="6">
                        <c:v>EII</c:v>
                      </c:pt>
                      <c:pt idx="7">
                        <c:v>gas</c:v>
                      </c:pt>
                      <c:pt idx="8">
                        <c:v>Waterutil</c:v>
                      </c:pt>
                      <c:pt idx="9">
                        <c:v>Construction</c:v>
                      </c:pt>
                      <c:pt idx="10">
                        <c:v>Transport</c:v>
                      </c:pt>
                      <c:pt idx="11">
                        <c:v>Services</c:v>
                      </c:pt>
                      <c:pt idx="12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就业!$C$117:$O$117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-13366.628121023205</c:v>
                      </c:pt>
                      <c:pt idx="1">
                        <c:v>-64466.407251381155</c:v>
                      </c:pt>
                      <c:pt idx="2">
                        <c:v>9639.4691127347105</c:v>
                      </c:pt>
                      <c:pt idx="3">
                        <c:v>6793.1389284167535</c:v>
                      </c:pt>
                      <c:pt idx="4">
                        <c:v>5398.3201051320921</c:v>
                      </c:pt>
                      <c:pt idx="5">
                        <c:v>1135.1061437619687</c:v>
                      </c:pt>
                      <c:pt idx="6">
                        <c:v>42699.767609835071</c:v>
                      </c:pt>
                      <c:pt idx="7">
                        <c:v>-636.41994353808775</c:v>
                      </c:pt>
                      <c:pt idx="8">
                        <c:v>806.28667848050668</c:v>
                      </c:pt>
                      <c:pt idx="9">
                        <c:v>390.83316765334661</c:v>
                      </c:pt>
                      <c:pt idx="10">
                        <c:v>13847.269254881005</c:v>
                      </c:pt>
                      <c:pt idx="11">
                        <c:v>-5510.2517379917927</c:v>
                      </c:pt>
                      <c:pt idx="12">
                        <c:v>-12878.941393333054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F4-4AA3-B69D-A86DBA0F98C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就业!$B$118</c15:sqref>
                        </c15:formulaRef>
                      </c:ext>
                    </c:extLst>
                    <c:strCache>
                      <c:ptCount val="1"/>
                      <c:pt idx="0">
                        <c:v>rc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就业!$C$112:$O$112</c15:sqref>
                        </c15:formulaRef>
                      </c:ext>
                    </c:extLst>
                    <c:strCache>
                      <c:ptCount val="13"/>
                      <c:pt idx="0">
                        <c:v>Agri</c:v>
                      </c:pt>
                      <c:pt idx="1">
                        <c:v>Coal</c:v>
                      </c:pt>
                      <c:pt idx="2">
                        <c:v>Oilgas</c:v>
                      </c:pt>
                      <c:pt idx="3">
                        <c:v>Mining</c:v>
                      </c:pt>
                      <c:pt idx="4">
                        <c:v>OM</c:v>
                      </c:pt>
                      <c:pt idx="5">
                        <c:v>roil</c:v>
                      </c:pt>
                      <c:pt idx="6">
                        <c:v>EII</c:v>
                      </c:pt>
                      <c:pt idx="7">
                        <c:v>gas</c:v>
                      </c:pt>
                      <c:pt idx="8">
                        <c:v>Waterutil</c:v>
                      </c:pt>
                      <c:pt idx="9">
                        <c:v>Construction</c:v>
                      </c:pt>
                      <c:pt idx="10">
                        <c:v>Transport</c:v>
                      </c:pt>
                      <c:pt idx="11">
                        <c:v>Services</c:v>
                      </c:pt>
                      <c:pt idx="12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就业!$C$118:$O$118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-8715.6574365343586</c:v>
                      </c:pt>
                      <c:pt idx="1">
                        <c:v>-52413.64588754328</c:v>
                      </c:pt>
                      <c:pt idx="2">
                        <c:v>8344.5419914396662</c:v>
                      </c:pt>
                      <c:pt idx="3">
                        <c:v>5824.9062048557671</c:v>
                      </c:pt>
                      <c:pt idx="4">
                        <c:v>4272.5962193596761</c:v>
                      </c:pt>
                      <c:pt idx="5">
                        <c:v>999.24772643263805</c:v>
                      </c:pt>
                      <c:pt idx="6">
                        <c:v>33365.367232276643</c:v>
                      </c:pt>
                      <c:pt idx="7">
                        <c:v>-574.76395658589536</c:v>
                      </c:pt>
                      <c:pt idx="8">
                        <c:v>723.74702723597511</c:v>
                      </c:pt>
                      <c:pt idx="9">
                        <c:v>311.30471439940197</c:v>
                      </c:pt>
                      <c:pt idx="10">
                        <c:v>10260.087475565133</c:v>
                      </c:pt>
                      <c:pt idx="11">
                        <c:v>-2010.8482590516498</c:v>
                      </c:pt>
                      <c:pt idx="12">
                        <c:v>-10640.93679924897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8F4-4AA3-B69D-A86DBA0F98C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就业!$B$119</c15:sqref>
                        </c15:formulaRef>
                      </c:ext>
                    </c:extLst>
                    <c:strCache>
                      <c:ptCount val="1"/>
                      <c:pt idx="0">
                        <c:v>pg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就业!$C$112:$O$112</c15:sqref>
                        </c15:formulaRef>
                      </c:ext>
                    </c:extLst>
                    <c:strCache>
                      <c:ptCount val="13"/>
                      <c:pt idx="0">
                        <c:v>Agri</c:v>
                      </c:pt>
                      <c:pt idx="1">
                        <c:v>Coal</c:v>
                      </c:pt>
                      <c:pt idx="2">
                        <c:v>Oilgas</c:v>
                      </c:pt>
                      <c:pt idx="3">
                        <c:v>Mining</c:v>
                      </c:pt>
                      <c:pt idx="4">
                        <c:v>OM</c:v>
                      </c:pt>
                      <c:pt idx="5">
                        <c:v>roil</c:v>
                      </c:pt>
                      <c:pt idx="6">
                        <c:v>EII</c:v>
                      </c:pt>
                      <c:pt idx="7">
                        <c:v>gas</c:v>
                      </c:pt>
                      <c:pt idx="8">
                        <c:v>Waterutil</c:v>
                      </c:pt>
                      <c:pt idx="9">
                        <c:v>Construction</c:v>
                      </c:pt>
                      <c:pt idx="10">
                        <c:v>Transport</c:v>
                      </c:pt>
                      <c:pt idx="11">
                        <c:v>Services</c:v>
                      </c:pt>
                      <c:pt idx="12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就业!$C$119:$O$119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-587.7539594966496</c:v>
                      </c:pt>
                      <c:pt idx="1">
                        <c:v>-9981.7081570720402</c:v>
                      </c:pt>
                      <c:pt idx="2">
                        <c:v>2881.4689301784329</c:v>
                      </c:pt>
                      <c:pt idx="3">
                        <c:v>1790.8506556645841</c:v>
                      </c:pt>
                      <c:pt idx="4">
                        <c:v>304.27983860486808</c:v>
                      </c:pt>
                      <c:pt idx="5">
                        <c:v>437.05836328614674</c:v>
                      </c:pt>
                      <c:pt idx="6">
                        <c:v>2852.9767047500541</c:v>
                      </c:pt>
                      <c:pt idx="7">
                        <c:v>-363.54004039831779</c:v>
                      </c:pt>
                      <c:pt idx="8">
                        <c:v>426.22753768559522</c:v>
                      </c:pt>
                      <c:pt idx="9">
                        <c:v>26.426934596401221</c:v>
                      </c:pt>
                      <c:pt idx="10">
                        <c:v>1189.6693197917011</c:v>
                      </c:pt>
                      <c:pt idx="11">
                        <c:v>-121.97062047192495</c:v>
                      </c:pt>
                      <c:pt idx="12">
                        <c:v>-2287.0181192687032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8F4-4AA3-B69D-A86DBA0F98C6}"/>
                  </c:ext>
                </c:extLst>
              </c15:ser>
            </c15:filteredBarSeries>
          </c:ext>
        </c:extLst>
      </c:barChart>
      <c:catAx>
        <c:axId val="543902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7152"/>
        <c:crosses val="autoZero"/>
        <c:auto val="1"/>
        <c:lblAlgn val="ctr"/>
        <c:lblOffset val="100"/>
        <c:noMultiLvlLbl val="0"/>
      </c:catAx>
      <c:valAx>
        <c:axId val="5438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0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部门产出!$A$91</c:f>
              <c:strCache>
                <c:ptCount val="1"/>
                <c:pt idx="0">
                  <c:v>RED+CM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部门产出!$B$88:$N$88</c:f>
              <c:strCache>
                <c:ptCount val="13"/>
                <c:pt idx="0">
                  <c:v>Agri</c:v>
                </c:pt>
                <c:pt idx="1">
                  <c:v>Coal</c:v>
                </c:pt>
                <c:pt idx="2">
                  <c:v>Oilgas</c:v>
                </c:pt>
                <c:pt idx="3">
                  <c:v>Mining</c:v>
                </c:pt>
                <c:pt idx="4">
                  <c:v>OM</c:v>
                </c:pt>
                <c:pt idx="5">
                  <c:v>roil</c:v>
                </c:pt>
                <c:pt idx="6">
                  <c:v>EII</c:v>
                </c:pt>
                <c:pt idx="7">
                  <c:v>Elecutil</c:v>
                </c:pt>
                <c:pt idx="8">
                  <c:v>gas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部门产出!$B$91:$N$91</c:f>
              <c:numCache>
                <c:formatCode>0.00%</c:formatCode>
                <c:ptCount val="13"/>
                <c:pt idx="0">
                  <c:v>-4.2507571030546698E-3</c:v>
                </c:pt>
                <c:pt idx="1">
                  <c:v>-0.11051412838295194</c:v>
                </c:pt>
                <c:pt idx="2">
                  <c:v>-7.0939522610383721E-3</c:v>
                </c:pt>
                <c:pt idx="3">
                  <c:v>-4.9655532199548436E-3</c:v>
                </c:pt>
                <c:pt idx="4">
                  <c:v>-4.0033561681184215E-3</c:v>
                </c:pt>
                <c:pt idx="5">
                  <c:v>-5.7317445239815079E-3</c:v>
                </c:pt>
                <c:pt idx="6">
                  <c:v>-4.6620151080822847E-3</c:v>
                </c:pt>
                <c:pt idx="7">
                  <c:v>-9.5047147438204194E-3</c:v>
                </c:pt>
                <c:pt idx="8">
                  <c:v>-1.3143363591775481E-2</c:v>
                </c:pt>
                <c:pt idx="9">
                  <c:v>-5.7150907717392618E-3</c:v>
                </c:pt>
                <c:pt idx="10">
                  <c:v>-2.1373969186039288E-3</c:v>
                </c:pt>
                <c:pt idx="11">
                  <c:v>-5.9491006364619237E-3</c:v>
                </c:pt>
                <c:pt idx="12">
                  <c:v>-6.6177990612901194E-3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B-4BBB-9882-54987DF8C98F}"/>
            </c:ext>
          </c:extLst>
        </c:ser>
        <c:ser>
          <c:idx val="1"/>
          <c:order val="1"/>
          <c:tx>
            <c:strRef>
              <c:f>部门产出!$A$90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部门产出!$B$88:$N$88</c:f>
              <c:strCache>
                <c:ptCount val="13"/>
                <c:pt idx="0">
                  <c:v>Agri</c:v>
                </c:pt>
                <c:pt idx="1">
                  <c:v>Coal</c:v>
                </c:pt>
                <c:pt idx="2">
                  <c:v>Oilgas</c:v>
                </c:pt>
                <c:pt idx="3">
                  <c:v>Mining</c:v>
                </c:pt>
                <c:pt idx="4">
                  <c:v>OM</c:v>
                </c:pt>
                <c:pt idx="5">
                  <c:v>roil</c:v>
                </c:pt>
                <c:pt idx="6">
                  <c:v>EII</c:v>
                </c:pt>
                <c:pt idx="7">
                  <c:v>Elecutil</c:v>
                </c:pt>
                <c:pt idx="8">
                  <c:v>gas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部门产出!$B$90:$N$90</c:f>
              <c:numCache>
                <c:formatCode>0.00%</c:formatCode>
                <c:ptCount val="13"/>
                <c:pt idx="0">
                  <c:v>-2.9459996016193424E-3</c:v>
                </c:pt>
                <c:pt idx="1">
                  <c:v>-5.9679831487635338E-2</c:v>
                </c:pt>
                <c:pt idx="2">
                  <c:v>-1.0123265680337612E-2</c:v>
                </c:pt>
                <c:pt idx="3">
                  <c:v>-3.0678425214812899E-3</c:v>
                </c:pt>
                <c:pt idx="4">
                  <c:v>-2.4130942492796015E-3</c:v>
                </c:pt>
                <c:pt idx="5">
                  <c:v>-9.8859621045942481E-3</c:v>
                </c:pt>
                <c:pt idx="6">
                  <c:v>-2.9257667954264432E-3</c:v>
                </c:pt>
                <c:pt idx="7">
                  <c:v>-1.0668591603701927E-5</c:v>
                </c:pt>
                <c:pt idx="8">
                  <c:v>-6.1952719802880196E-3</c:v>
                </c:pt>
                <c:pt idx="9">
                  <c:v>-3.6579570647432558E-3</c:v>
                </c:pt>
                <c:pt idx="10">
                  <c:v>-1.2448616593769835E-3</c:v>
                </c:pt>
                <c:pt idx="11">
                  <c:v>-3.872220878533672E-3</c:v>
                </c:pt>
                <c:pt idx="12">
                  <c:v>-5.1123395482587375E-3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B-4BBB-9882-54987DF8C98F}"/>
            </c:ext>
          </c:extLst>
        </c:ser>
        <c:ser>
          <c:idx val="0"/>
          <c:order val="2"/>
          <c:tx>
            <c:strRef>
              <c:f>部门产出!$A$89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部门产出!$B$88:$N$88</c:f>
              <c:strCache>
                <c:ptCount val="13"/>
                <c:pt idx="0">
                  <c:v>Agri</c:v>
                </c:pt>
                <c:pt idx="1">
                  <c:v>Coal</c:v>
                </c:pt>
                <c:pt idx="2">
                  <c:v>Oilgas</c:v>
                </c:pt>
                <c:pt idx="3">
                  <c:v>Mining</c:v>
                </c:pt>
                <c:pt idx="4">
                  <c:v>OM</c:v>
                </c:pt>
                <c:pt idx="5">
                  <c:v>roil</c:v>
                </c:pt>
                <c:pt idx="6">
                  <c:v>EII</c:v>
                </c:pt>
                <c:pt idx="7">
                  <c:v>Elecutil</c:v>
                </c:pt>
                <c:pt idx="8">
                  <c:v>gas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部门产出!$B$89:$N$89</c:f>
              <c:numCache>
                <c:formatCode>0.00%</c:formatCode>
                <c:ptCount val="13"/>
                <c:pt idx="0">
                  <c:v>-1.9305517559164986E-3</c:v>
                </c:pt>
                <c:pt idx="1">
                  <c:v>-0.10947299301611324</c:v>
                </c:pt>
                <c:pt idx="2">
                  <c:v>-8.9716995837318958E-3</c:v>
                </c:pt>
                <c:pt idx="3">
                  <c:v>-3.1370298992260404E-3</c:v>
                </c:pt>
                <c:pt idx="4">
                  <c:v>-2.6057395220554502E-3</c:v>
                </c:pt>
                <c:pt idx="5">
                  <c:v>-1.1427503616072698E-2</c:v>
                </c:pt>
                <c:pt idx="6">
                  <c:v>-2.8659633667253992E-3</c:v>
                </c:pt>
                <c:pt idx="7">
                  <c:v>-2.1431812354386071E-2</c:v>
                </c:pt>
                <c:pt idx="8">
                  <c:v>3.0442003598982969E-3</c:v>
                </c:pt>
                <c:pt idx="9">
                  <c:v>-3.4726117002894519E-3</c:v>
                </c:pt>
                <c:pt idx="10">
                  <c:v>-1.1335308932294286E-3</c:v>
                </c:pt>
                <c:pt idx="11">
                  <c:v>-3.5358055146496037E-3</c:v>
                </c:pt>
                <c:pt idx="12">
                  <c:v>-2.0044330009181266E-3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B-4BBB-9882-54987DF8C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3900288"/>
        <c:axId val="543901072"/>
      </c:barChart>
      <c:catAx>
        <c:axId val="54390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01072"/>
        <c:crosses val="autoZero"/>
        <c:auto val="1"/>
        <c:lblAlgn val="ctr"/>
        <c:lblOffset val="100"/>
        <c:noMultiLvlLbl val="0"/>
      </c:catAx>
      <c:valAx>
        <c:axId val="54390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Output (%)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部门产出!$P$91</c:f>
              <c:strCache>
                <c:ptCount val="1"/>
                <c:pt idx="0">
                  <c:v>RED+CM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部门产出!$Q$88:$AC$88</c:f>
              <c:strCache>
                <c:ptCount val="13"/>
                <c:pt idx="0">
                  <c:v>Agri</c:v>
                </c:pt>
                <c:pt idx="1">
                  <c:v>Coal</c:v>
                </c:pt>
                <c:pt idx="2">
                  <c:v>Oil</c:v>
                </c:pt>
                <c:pt idx="3">
                  <c:v>Mining</c:v>
                </c:pt>
                <c:pt idx="4">
                  <c:v>OM</c:v>
                </c:pt>
                <c:pt idx="5">
                  <c:v>roil</c:v>
                </c:pt>
                <c:pt idx="6">
                  <c:v>EII</c:v>
                </c:pt>
                <c:pt idx="7">
                  <c:v>Elecutil</c:v>
                </c:pt>
                <c:pt idx="8">
                  <c:v>gas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部门产出!$Q$91:$AC$91</c:f>
              <c:numCache>
                <c:formatCode>0.0%</c:formatCode>
                <c:ptCount val="13"/>
                <c:pt idx="0">
                  <c:v>-8.0738696525793907E-3</c:v>
                </c:pt>
                <c:pt idx="1">
                  <c:v>-3.0077524153647062E-2</c:v>
                </c:pt>
                <c:pt idx="2">
                  <c:v>-5.3873532956640879E-3</c:v>
                </c:pt>
                <c:pt idx="3">
                  <c:v>-1.5890908777053125E-3</c:v>
                </c:pt>
                <c:pt idx="4">
                  <c:v>4.3489331410073717E-4</c:v>
                </c:pt>
                <c:pt idx="5">
                  <c:v>-5.7359401480457928E-3</c:v>
                </c:pt>
                <c:pt idx="6">
                  <c:v>2.6886969010124773E-3</c:v>
                </c:pt>
                <c:pt idx="7">
                  <c:v>1.238226149145083E-2</c:v>
                </c:pt>
                <c:pt idx="8">
                  <c:v>-8.8736198928600629E-3</c:v>
                </c:pt>
                <c:pt idx="9">
                  <c:v>-3.6922984899394606E-3</c:v>
                </c:pt>
                <c:pt idx="10">
                  <c:v>-4.7890461685781149E-3</c:v>
                </c:pt>
                <c:pt idx="11">
                  <c:v>-4.0000726882279958E-3</c:v>
                </c:pt>
                <c:pt idx="12">
                  <c:v>4.5100165194260633E-3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35-4FED-82FF-EC40834D2605}"/>
            </c:ext>
          </c:extLst>
        </c:ser>
        <c:ser>
          <c:idx val="1"/>
          <c:order val="1"/>
          <c:tx>
            <c:strRef>
              <c:f>部门产出!$P$90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部门产出!$Q$88:$AC$88</c:f>
              <c:strCache>
                <c:ptCount val="13"/>
                <c:pt idx="0">
                  <c:v>Agri</c:v>
                </c:pt>
                <c:pt idx="1">
                  <c:v>Coal</c:v>
                </c:pt>
                <c:pt idx="2">
                  <c:v>Oil</c:v>
                </c:pt>
                <c:pt idx="3">
                  <c:v>Mining</c:v>
                </c:pt>
                <c:pt idx="4">
                  <c:v>OM</c:v>
                </c:pt>
                <c:pt idx="5">
                  <c:v>roil</c:v>
                </c:pt>
                <c:pt idx="6">
                  <c:v>EII</c:v>
                </c:pt>
                <c:pt idx="7">
                  <c:v>Elecutil</c:v>
                </c:pt>
                <c:pt idx="8">
                  <c:v>gas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部门产出!$Q$90:$AC$90</c:f>
              <c:numCache>
                <c:formatCode>0.0%</c:formatCode>
                <c:ptCount val="13"/>
                <c:pt idx="0">
                  <c:v>-4.0460971468949669E-3</c:v>
                </c:pt>
                <c:pt idx="1">
                  <c:v>-1.7075416187937065E-2</c:v>
                </c:pt>
                <c:pt idx="2">
                  <c:v>-7.2429512599475609E-3</c:v>
                </c:pt>
                <c:pt idx="3">
                  <c:v>-3.6445134775799914E-3</c:v>
                </c:pt>
                <c:pt idx="4">
                  <c:v>-1.254434309581054E-4</c:v>
                </c:pt>
                <c:pt idx="5">
                  <c:v>-6.6273339085556326E-3</c:v>
                </c:pt>
                <c:pt idx="6">
                  <c:v>-3.1172197533863022E-3</c:v>
                </c:pt>
                <c:pt idx="7">
                  <c:v>-1.3560827839710465E-2</c:v>
                </c:pt>
                <c:pt idx="8">
                  <c:v>-7.1015709233512858E-3</c:v>
                </c:pt>
                <c:pt idx="9">
                  <c:v>-5.4427078365890669E-3</c:v>
                </c:pt>
                <c:pt idx="10">
                  <c:v>-4.2727812838130319E-3</c:v>
                </c:pt>
                <c:pt idx="11">
                  <c:v>-3.5909090041216229E-3</c:v>
                </c:pt>
                <c:pt idx="12">
                  <c:v>4.9007326294738807E-3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5-4FED-82FF-EC40834D2605}"/>
            </c:ext>
          </c:extLst>
        </c:ser>
        <c:ser>
          <c:idx val="0"/>
          <c:order val="2"/>
          <c:tx>
            <c:strRef>
              <c:f>部门产出!$P$89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部门产出!$Q$88:$AC$88</c:f>
              <c:strCache>
                <c:ptCount val="13"/>
                <c:pt idx="0">
                  <c:v>Agri</c:v>
                </c:pt>
                <c:pt idx="1">
                  <c:v>Coal</c:v>
                </c:pt>
                <c:pt idx="2">
                  <c:v>Oil</c:v>
                </c:pt>
                <c:pt idx="3">
                  <c:v>Mining</c:v>
                </c:pt>
                <c:pt idx="4">
                  <c:v>OM</c:v>
                </c:pt>
                <c:pt idx="5">
                  <c:v>roil</c:v>
                </c:pt>
                <c:pt idx="6">
                  <c:v>EII</c:v>
                </c:pt>
                <c:pt idx="7">
                  <c:v>Elecutil</c:v>
                </c:pt>
                <c:pt idx="8">
                  <c:v>gas</c:v>
                </c:pt>
                <c:pt idx="9">
                  <c:v>Waterutil</c:v>
                </c:pt>
                <c:pt idx="10">
                  <c:v>Construction</c:v>
                </c:pt>
                <c:pt idx="11">
                  <c:v>Transport</c:v>
                </c:pt>
                <c:pt idx="12">
                  <c:v>Services</c:v>
                </c:pt>
              </c:strCache>
            </c:strRef>
          </c:cat>
          <c:val>
            <c:numRef>
              <c:f>部门产出!$Q$89:$AC$89</c:f>
              <c:numCache>
                <c:formatCode>0.0%</c:formatCode>
                <c:ptCount val="13"/>
                <c:pt idx="0">
                  <c:v>-7.8103240459854728E-3</c:v>
                </c:pt>
                <c:pt idx="1">
                  <c:v>-2.742924449238382E-2</c:v>
                </c:pt>
                <c:pt idx="2">
                  <c:v>-5.3278604612727598E-3</c:v>
                </c:pt>
                <c:pt idx="3">
                  <c:v>5.1162315396184876E-3</c:v>
                </c:pt>
                <c:pt idx="4">
                  <c:v>1.3972308510565856E-3</c:v>
                </c:pt>
                <c:pt idx="5">
                  <c:v>-2.9251548310786912E-3</c:v>
                </c:pt>
                <c:pt idx="6">
                  <c:v>1.376898694749773E-2</c:v>
                </c:pt>
                <c:pt idx="7">
                  <c:v>6.423100199225984E-2</c:v>
                </c:pt>
                <c:pt idx="8">
                  <c:v>-3.1832582201573034E-3</c:v>
                </c:pt>
                <c:pt idx="9">
                  <c:v>4.507579460861777E-3</c:v>
                </c:pt>
                <c:pt idx="10">
                  <c:v>-7.0029492232437374E-4</c:v>
                </c:pt>
                <c:pt idx="11">
                  <c:v>-7.4825466412820063E-4</c:v>
                </c:pt>
                <c:pt idx="12">
                  <c:v>-1.8430535662478098E-3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5-4FED-82FF-EC40834D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3897936"/>
        <c:axId val="543899896"/>
      </c:barChart>
      <c:catAx>
        <c:axId val="54389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9896"/>
        <c:crosses val="autoZero"/>
        <c:auto val="1"/>
        <c:lblAlgn val="ctr"/>
        <c:lblOffset val="100"/>
        <c:noMultiLvlLbl val="0"/>
      </c:catAx>
      <c:valAx>
        <c:axId val="54389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Price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价格!$H$14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价格!$I$13:$M$13</c15:sqref>
                  </c15:fullRef>
                </c:ext>
              </c:extLst>
              <c:f>价格!$K$13:$M$13</c:f>
              <c:strCache>
                <c:ptCount val="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价格!$I$14:$M$14</c15:sqref>
                  </c15:fullRef>
                </c:ext>
              </c:extLst>
              <c:f>价格!$K$14:$M$14</c:f>
              <c:numCache>
                <c:formatCode>0.00%</c:formatCode>
                <c:ptCount val="3"/>
                <c:pt idx="0">
                  <c:v>3.5527136788005009E-15</c:v>
                </c:pt>
                <c:pt idx="1">
                  <c:v>-1.0574886148748575E-2</c:v>
                </c:pt>
                <c:pt idx="2">
                  <c:v>-1.7113169210397627E-2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F-44DA-BA6F-5D8B94CB094C}"/>
            </c:ext>
          </c:extLst>
        </c:ser>
        <c:ser>
          <c:idx val="1"/>
          <c:order val="1"/>
          <c:tx>
            <c:strRef>
              <c:f>价格!$H$15</c:f>
              <c:strCache>
                <c:ptCount val="1"/>
                <c:pt idx="0">
                  <c:v>roil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价格!$I$13:$M$13</c15:sqref>
                  </c15:fullRef>
                </c:ext>
              </c:extLst>
              <c:f>价格!$K$13:$M$13</c:f>
              <c:strCache>
                <c:ptCount val="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价格!$I$15:$M$15</c15:sqref>
                  </c15:fullRef>
                </c:ext>
              </c:extLst>
              <c:f>价格!$K$15:$M$15</c:f>
              <c:numCache>
                <c:formatCode>0.00%</c:formatCode>
                <c:ptCount val="3"/>
                <c:pt idx="0">
                  <c:v>5.773159728050814E-15</c:v>
                </c:pt>
                <c:pt idx="1">
                  <c:v>-4.2933903707031984E-3</c:v>
                </c:pt>
                <c:pt idx="2">
                  <c:v>-6.9074775603402694E-3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F-44DA-BA6F-5D8B94CB094C}"/>
            </c:ext>
          </c:extLst>
        </c:ser>
        <c:ser>
          <c:idx val="2"/>
          <c:order val="2"/>
          <c:tx>
            <c:strRef>
              <c:f>价格!$H$16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价格!$I$13:$M$13</c15:sqref>
                  </c15:fullRef>
                </c:ext>
              </c:extLst>
              <c:f>价格!$K$13:$M$13</c:f>
              <c:strCache>
                <c:ptCount val="3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价格!$I$16:$M$16</c15:sqref>
                  </c15:fullRef>
                </c:ext>
              </c:extLst>
              <c:f>价格!$K$16:$M$16</c:f>
              <c:numCache>
                <c:formatCode>0.00%</c:formatCode>
                <c:ptCount val="3"/>
                <c:pt idx="0">
                  <c:v>3.9968028886505635E-15</c:v>
                </c:pt>
                <c:pt idx="1">
                  <c:v>-4.768599723845135E-3</c:v>
                </c:pt>
                <c:pt idx="2">
                  <c:v>-7.3712192152477485E-3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F-44DA-BA6F-5D8B94CB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898328"/>
        <c:axId val="5438959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价格!$H$17</c15:sqref>
                        </c15:formulaRef>
                      </c:ext>
                    </c:extLst>
                    <c:strCache>
                      <c:ptCount val="1"/>
                      <c:pt idx="0">
                        <c:v>elecutil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价格!$I$13:$M$13</c15:sqref>
                        </c15:fullRef>
                        <c15:formulaRef>
                          <c15:sqref>价格!$K$13:$M$13</c15:sqref>
                        </c15:formulaRef>
                      </c:ext>
                    </c:extLst>
                    <c:strCache>
                      <c:ptCount val="3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价格!$I$17:$M$17</c15:sqref>
                        </c15:fullRef>
                        <c15:formulaRef>
                          <c15:sqref>价格!$K$17:$M$17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2.4424906541753444E-15</c:v>
                      </c:pt>
                      <c:pt idx="1">
                        <c:v>-7.7338002471687428E-3</c:v>
                      </c:pt>
                      <c:pt idx="2">
                        <c:v>-1.3859999249771882E-2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93F-44DA-BA6F-5D8B94CB094C}"/>
                  </c:ext>
                </c:extLst>
              </c15:ser>
            </c15:filteredLineSeries>
          </c:ext>
        </c:extLst>
      </c:lineChart>
      <c:catAx>
        <c:axId val="54389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5976"/>
        <c:crosses val="autoZero"/>
        <c:auto val="1"/>
        <c:lblAlgn val="ctr"/>
        <c:lblOffset val="100"/>
        <c:noMultiLvlLbl val="0"/>
      </c:catAx>
      <c:valAx>
        <c:axId val="54389597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BAU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7.297052154195012E-2"/>
          <c:w val="0.79329396325459323"/>
          <c:h val="0.71807988287178393"/>
        </c:manualLayout>
      </c:layout>
      <c:areaChart>
        <c:grouping val="stacked"/>
        <c:varyColors val="0"/>
        <c:ser>
          <c:idx val="0"/>
          <c:order val="0"/>
          <c:tx>
            <c:strRef>
              <c:f>能源!$B$15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能源!$B$16:$B$20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2259.5741845898929</c:v>
                </c:pt>
                <c:pt idx="2">
                  <c:v>2680.0377075320143</c:v>
                </c:pt>
                <c:pt idx="3">
                  <c:v>2983.9882490704531</c:v>
                </c:pt>
                <c:pt idx="4">
                  <c:v>3177.7739746427869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3-4FE1-9496-41AAA98E5C02}"/>
            </c:ext>
          </c:extLst>
        </c:ser>
        <c:ser>
          <c:idx val="1"/>
          <c:order val="1"/>
          <c:tx>
            <c:strRef>
              <c:f>能源!$C$15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能源!$C$16:$C$20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822.32711095940977</c:v>
                </c:pt>
                <c:pt idx="2">
                  <c:v>1030.8870409597932</c:v>
                </c:pt>
                <c:pt idx="3">
                  <c:v>1196.7390912947014</c:v>
                </c:pt>
                <c:pt idx="4">
                  <c:v>1325.4962392431405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3-4FE1-9496-41AAA98E5C02}"/>
            </c:ext>
          </c:extLst>
        </c:ser>
        <c:ser>
          <c:idx val="2"/>
          <c:order val="2"/>
          <c:tx>
            <c:strRef>
              <c:f>能源!$D$15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能源!$D$16:$D$20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164.94063447640269</c:v>
                </c:pt>
                <c:pt idx="2">
                  <c:v>205.23456814303736</c:v>
                </c:pt>
                <c:pt idx="3">
                  <c:v>237.90280206426817</c:v>
                </c:pt>
                <c:pt idx="4">
                  <c:v>264.3723112094354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03-4FE1-9496-41AAA98E5C02}"/>
            </c:ext>
          </c:extLst>
        </c:ser>
        <c:ser>
          <c:idx val="3"/>
          <c:order val="3"/>
          <c:tx>
            <c:strRef>
              <c:f>能源!$E$15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能源!$E$16:$E$20</c:f>
              <c:numCache>
                <c:formatCode>General</c:formatCode>
                <c:ptCount val="5"/>
                <c:pt idx="0">
                  <c:v>230.85710344323147</c:v>
                </c:pt>
                <c:pt idx="1">
                  <c:v>326.26936753213312</c:v>
                </c:pt>
                <c:pt idx="2">
                  <c:v>382.90730510048633</c:v>
                </c:pt>
                <c:pt idx="3">
                  <c:v>452.53814224165649</c:v>
                </c:pt>
                <c:pt idx="4">
                  <c:v>523.38253568499465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03-4FE1-9496-41AAA98E5C02}"/>
            </c:ext>
          </c:extLst>
        </c:ser>
        <c:ser>
          <c:idx val="4"/>
          <c:order val="4"/>
          <c:tx>
            <c:strRef>
              <c:f>能源!$F$15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能源!$F$16:$F$20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87.000993219235141</c:v>
                </c:pt>
                <c:pt idx="2">
                  <c:v>139.56790761456742</c:v>
                </c:pt>
                <c:pt idx="3">
                  <c:v>178.79640803944014</c:v>
                </c:pt>
                <c:pt idx="4">
                  <c:v>242.59724147513825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03-4FE1-9496-41AAA98E5C02}"/>
            </c:ext>
          </c:extLst>
        </c:ser>
        <c:ser>
          <c:idx val="5"/>
          <c:order val="5"/>
          <c:tx>
            <c:strRef>
              <c:f>能源!$G$15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能源!$G$16:$G$20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50.738078840073193</c:v>
                </c:pt>
                <c:pt idx="2">
                  <c:v>119.62996371185181</c:v>
                </c:pt>
                <c:pt idx="3">
                  <c:v>207.40647108246287</c:v>
                </c:pt>
                <c:pt idx="4">
                  <c:v>281.36116018609886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03-4FE1-9496-41AAA98E5C02}"/>
            </c:ext>
          </c:extLst>
        </c:ser>
        <c:ser>
          <c:idx val="6"/>
          <c:order val="6"/>
          <c:tx>
            <c:strRef>
              <c:f>能源!$H$15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能源!$H$16:$H$20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3.258721798681643</c:v>
                </c:pt>
                <c:pt idx="2">
                  <c:v>13.44431904561297</c:v>
                </c:pt>
                <c:pt idx="3">
                  <c:v>21.976309053414411</c:v>
                </c:pt>
                <c:pt idx="4">
                  <c:v>39.463922016533516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03-4FE1-9496-41AAA98E5C02}"/>
            </c:ext>
          </c:extLst>
        </c:ser>
        <c:ser>
          <c:idx val="7"/>
          <c:order val="7"/>
          <c:tx>
            <c:strRef>
              <c:f>能源!$I$15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能源!$A$16:$A$20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能源!$I$16:$I$20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49.155541840558222</c:v>
                </c:pt>
                <c:pt idx="2">
                  <c:v>91.585788217395987</c:v>
                </c:pt>
                <c:pt idx="3">
                  <c:v>96.139025682529876</c:v>
                </c:pt>
                <c:pt idx="4">
                  <c:v>107.23446508354061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03-4FE1-9496-41AAA98E5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99112"/>
        <c:axId val="543899504"/>
      </c:areaChart>
      <c:catAx>
        <c:axId val="54389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9504"/>
        <c:crosses val="autoZero"/>
        <c:auto val="1"/>
        <c:lblAlgn val="ctr"/>
        <c:lblOffset val="100"/>
        <c:noMultiLvlLbl val="0"/>
      </c:catAx>
      <c:valAx>
        <c:axId val="543899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571303587051801E-4"/>
          <c:y val="0.89698964712744245"/>
          <c:w val="0.99285301837270346"/>
          <c:h val="7.5232575094779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CM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7.6354257801108188E-2"/>
          <c:w val="0.79329396325459323"/>
          <c:h val="0.72146580635753865"/>
        </c:manualLayout>
      </c:layout>
      <c:areaChart>
        <c:grouping val="stacked"/>
        <c:varyColors val="0"/>
        <c:ser>
          <c:idx val="0"/>
          <c:order val="0"/>
          <c:tx>
            <c:strRef>
              <c:f>能源!$B$22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能源!$B$23:$B$27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2245.9010037497642</c:v>
                </c:pt>
                <c:pt idx="2">
                  <c:v>2642.377478228118</c:v>
                </c:pt>
                <c:pt idx="3">
                  <c:v>2782.6934405883198</c:v>
                </c:pt>
                <c:pt idx="4">
                  <c:v>2784.6255368214538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E-482E-BD4F-A726F39329B9}"/>
            </c:ext>
          </c:extLst>
        </c:ser>
        <c:ser>
          <c:idx val="1"/>
          <c:order val="1"/>
          <c:tx>
            <c:strRef>
              <c:f>能源!$C$22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能源!$C$23:$C$27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822.71358090786248</c:v>
                </c:pt>
                <c:pt idx="2">
                  <c:v>1031.9599266698153</c:v>
                </c:pt>
                <c:pt idx="3">
                  <c:v>1202.5867362952113</c:v>
                </c:pt>
                <c:pt idx="4">
                  <c:v>1336.9916481134446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E-482E-BD4F-A726F39329B9}"/>
            </c:ext>
          </c:extLst>
        </c:ser>
        <c:ser>
          <c:idx val="2"/>
          <c:order val="2"/>
          <c:tx>
            <c:strRef>
              <c:f>能源!$D$22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能源!$D$23:$D$27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164.75449403194588</c:v>
                </c:pt>
                <c:pt idx="2">
                  <c:v>204.66610957075335</c:v>
                </c:pt>
                <c:pt idx="3">
                  <c:v>234.57256116879748</c:v>
                </c:pt>
                <c:pt idx="4">
                  <c:v>257.25892770799277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E-482E-BD4F-A726F39329B9}"/>
            </c:ext>
          </c:extLst>
        </c:ser>
        <c:ser>
          <c:idx val="3"/>
          <c:order val="3"/>
          <c:tx>
            <c:strRef>
              <c:f>能源!$E$22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能源!$E$23:$E$27</c:f>
              <c:numCache>
                <c:formatCode>General</c:formatCode>
                <c:ptCount val="5"/>
                <c:pt idx="0">
                  <c:v>230.85710344323144</c:v>
                </c:pt>
                <c:pt idx="1">
                  <c:v>327.04721278847785</c:v>
                </c:pt>
                <c:pt idx="2">
                  <c:v>384.16674386132081</c:v>
                </c:pt>
                <c:pt idx="3">
                  <c:v>457.27417038548668</c:v>
                </c:pt>
                <c:pt idx="4">
                  <c:v>530.22078872572399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5E-482E-BD4F-A726F39329B9}"/>
            </c:ext>
          </c:extLst>
        </c:ser>
        <c:ser>
          <c:idx val="4"/>
          <c:order val="4"/>
          <c:tx>
            <c:strRef>
              <c:f>能源!$F$22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能源!$F$23:$F$27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87.229243780319479</c:v>
                </c:pt>
                <c:pt idx="2">
                  <c:v>140.0376978756756</c:v>
                </c:pt>
                <c:pt idx="3">
                  <c:v>180.61813972747024</c:v>
                </c:pt>
                <c:pt idx="4">
                  <c:v>245.54995128621977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5E-482E-BD4F-A726F39329B9}"/>
            </c:ext>
          </c:extLst>
        </c:ser>
        <c:ser>
          <c:idx val="5"/>
          <c:order val="5"/>
          <c:tx>
            <c:strRef>
              <c:f>能源!$G$22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能源!$G$23:$G$27</c:f>
              <c:numCache>
                <c:formatCode>General</c:formatCode>
                <c:ptCount val="5"/>
                <c:pt idx="0">
                  <c:v>14.264338232227047</c:v>
                </c:pt>
                <c:pt idx="1">
                  <c:v>51.307906365827883</c:v>
                </c:pt>
                <c:pt idx="2">
                  <c:v>121.17651639043866</c:v>
                </c:pt>
                <c:pt idx="3">
                  <c:v>216.15747026744694</c:v>
                </c:pt>
                <c:pt idx="4">
                  <c:v>298.06974778605041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5E-482E-BD4F-A726F39329B9}"/>
            </c:ext>
          </c:extLst>
        </c:ser>
        <c:ser>
          <c:idx val="6"/>
          <c:order val="6"/>
          <c:tx>
            <c:strRef>
              <c:f>能源!$H$22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能源!$H$23:$H$27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3.3094585350862937</c:v>
                </c:pt>
                <c:pt idx="2">
                  <c:v>13.509531020152275</c:v>
                </c:pt>
                <c:pt idx="3">
                  <c:v>22.274245549074649</c:v>
                </c:pt>
                <c:pt idx="4">
                  <c:v>40.114541608029306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5E-482E-BD4F-A726F39329B9}"/>
            </c:ext>
          </c:extLst>
        </c:ser>
        <c:ser>
          <c:idx val="7"/>
          <c:order val="7"/>
          <c:tx>
            <c:strRef>
              <c:f>能源!$I$22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能源!$A$23:$A$27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能源!$I$23:$I$27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49.338572667459168</c:v>
                </c:pt>
                <c:pt idx="2">
                  <c:v>92.077003398778331</c:v>
                </c:pt>
                <c:pt idx="3">
                  <c:v>97.928482462802066</c:v>
                </c:pt>
                <c:pt idx="4">
                  <c:v>110.10062861437362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5E-482E-BD4F-A726F3932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01856"/>
        <c:axId val="543895584"/>
      </c:areaChart>
      <c:catAx>
        <c:axId val="5439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5584"/>
        <c:crosses val="autoZero"/>
        <c:auto val="1"/>
        <c:lblAlgn val="ctr"/>
        <c:lblOffset val="100"/>
        <c:noMultiLvlLbl val="0"/>
      </c:catAx>
      <c:valAx>
        <c:axId val="543895584"/>
        <c:scaling>
          <c:orientation val="minMax"/>
          <c:max val="7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0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571303587050815E-4"/>
          <c:y val="0.89084396140623268"/>
          <c:w val="0.99563079615048122"/>
          <c:h val="8.0987024509260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CM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8.3750000000000005E-2"/>
          <c:w val="0.79329396325459323"/>
          <c:h val="0.70294728783902016"/>
        </c:manualLayout>
      </c:layout>
      <c:areaChart>
        <c:grouping val="stacked"/>
        <c:varyColors val="0"/>
        <c:ser>
          <c:idx val="0"/>
          <c:order val="0"/>
          <c:tx>
            <c:strRef>
              <c:f>能源!$B$29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能源!$B$30:$B$34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2245.9010037497642</c:v>
                </c:pt>
                <c:pt idx="2">
                  <c:v>2642.377478228118</c:v>
                </c:pt>
                <c:pt idx="3">
                  <c:v>2545.6845057192127</c:v>
                </c:pt>
                <c:pt idx="4">
                  <c:v>2313.7187584497465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4-49A0-B5C0-1ED18A3E4E39}"/>
            </c:ext>
          </c:extLst>
        </c:ser>
        <c:ser>
          <c:idx val="1"/>
          <c:order val="1"/>
          <c:tx>
            <c:strRef>
              <c:f>能源!$C$29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能源!$C$30:$C$34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822.71358090786248</c:v>
                </c:pt>
                <c:pt idx="2">
                  <c:v>1031.9599266698153</c:v>
                </c:pt>
                <c:pt idx="3">
                  <c:v>1208.8637596927647</c:v>
                </c:pt>
                <c:pt idx="4">
                  <c:v>1346.6701268683321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4-49A0-B5C0-1ED18A3E4E39}"/>
            </c:ext>
          </c:extLst>
        </c:ser>
        <c:ser>
          <c:idx val="2"/>
          <c:order val="2"/>
          <c:tx>
            <c:strRef>
              <c:f>能源!$D$29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能源!$D$30:$D$34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164.75449403194588</c:v>
                </c:pt>
                <c:pt idx="2">
                  <c:v>204.66610957075335</c:v>
                </c:pt>
                <c:pt idx="3">
                  <c:v>229.78014006245249</c:v>
                </c:pt>
                <c:pt idx="4">
                  <c:v>244.77400228477853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4-49A0-B5C0-1ED18A3E4E39}"/>
            </c:ext>
          </c:extLst>
        </c:ser>
        <c:ser>
          <c:idx val="3"/>
          <c:order val="3"/>
          <c:tx>
            <c:strRef>
              <c:f>能源!$E$29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能源!$E$30:$E$34</c:f>
              <c:numCache>
                <c:formatCode>General</c:formatCode>
                <c:ptCount val="5"/>
                <c:pt idx="0">
                  <c:v>230.85710344323144</c:v>
                </c:pt>
                <c:pt idx="1">
                  <c:v>327.04721278847785</c:v>
                </c:pt>
                <c:pt idx="2">
                  <c:v>384.16674386132081</c:v>
                </c:pt>
                <c:pt idx="3">
                  <c:v>462.71301444530229</c:v>
                </c:pt>
                <c:pt idx="4">
                  <c:v>537.90963102201283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4-49A0-B5C0-1ED18A3E4E39}"/>
            </c:ext>
          </c:extLst>
        </c:ser>
        <c:ser>
          <c:idx val="4"/>
          <c:order val="4"/>
          <c:tx>
            <c:strRef>
              <c:f>能源!$F$29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能源!$F$30:$F$34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87.229243780319479</c:v>
                </c:pt>
                <c:pt idx="2">
                  <c:v>140.0376978756756</c:v>
                </c:pt>
                <c:pt idx="3">
                  <c:v>182.54594447991457</c:v>
                </c:pt>
                <c:pt idx="4">
                  <c:v>248.45644352626491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34-49A0-B5C0-1ED18A3E4E39}"/>
            </c:ext>
          </c:extLst>
        </c:ser>
        <c:ser>
          <c:idx val="5"/>
          <c:order val="5"/>
          <c:tx>
            <c:strRef>
              <c:f>能源!$G$29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能源!$G$30:$G$34</c:f>
              <c:numCache>
                <c:formatCode>General</c:formatCode>
                <c:ptCount val="5"/>
                <c:pt idx="0">
                  <c:v>14.264338232227047</c:v>
                </c:pt>
                <c:pt idx="1">
                  <c:v>51.307906365827883</c:v>
                </c:pt>
                <c:pt idx="2">
                  <c:v>121.17651639043866</c:v>
                </c:pt>
                <c:pt idx="3">
                  <c:v>225.90407965937587</c:v>
                </c:pt>
                <c:pt idx="4">
                  <c:v>316.45098699180028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34-49A0-B5C0-1ED18A3E4E39}"/>
            </c:ext>
          </c:extLst>
        </c:ser>
        <c:ser>
          <c:idx val="6"/>
          <c:order val="6"/>
          <c:tx>
            <c:strRef>
              <c:f>能源!$H$29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能源!$H$30:$H$34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3.3094585350862937</c:v>
                </c:pt>
                <c:pt idx="2">
                  <c:v>13.509531020152275</c:v>
                </c:pt>
                <c:pt idx="3">
                  <c:v>22.61469795411929</c:v>
                </c:pt>
                <c:pt idx="4">
                  <c:v>40.846866087007896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34-49A0-B5C0-1ED18A3E4E39}"/>
            </c:ext>
          </c:extLst>
        </c:ser>
        <c:ser>
          <c:idx val="7"/>
          <c:order val="7"/>
          <c:tx>
            <c:strRef>
              <c:f>能源!$I$29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能源!$A$30:$A$34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能源!$I$30:$I$34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49.338572667459168</c:v>
                </c:pt>
                <c:pt idx="2">
                  <c:v>92.077003398778331</c:v>
                </c:pt>
                <c:pt idx="3">
                  <c:v>99.925734790416328</c:v>
                </c:pt>
                <c:pt idx="4">
                  <c:v>113.21981223197808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34-49A0-B5C0-1ED18A3E4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32632"/>
        <c:axId val="538933416"/>
      </c:areaChart>
      <c:catAx>
        <c:axId val="53893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3416"/>
        <c:crosses val="autoZero"/>
        <c:auto val="1"/>
        <c:lblAlgn val="ctr"/>
        <c:lblOffset val="100"/>
        <c:noMultiLvlLbl val="0"/>
      </c:catAx>
      <c:valAx>
        <c:axId val="538933416"/>
        <c:scaling>
          <c:orientation val="minMax"/>
          <c:max val="7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684601924759396E-2"/>
          <c:y val="0.89626929500945252"/>
          <c:w val="0.9789641294838145"/>
          <c:h val="7.575867701851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/>
              <a:t>RED</a:t>
            </a:r>
            <a:r>
              <a:rPr lang="zh-CN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8.3750000000000005E-2"/>
          <c:w val="0.79329396325459323"/>
          <c:h val="0.70294728783902016"/>
        </c:manualLayout>
      </c:layout>
      <c:areaChart>
        <c:grouping val="stacked"/>
        <c:varyColors val="0"/>
        <c:ser>
          <c:idx val="0"/>
          <c:order val="0"/>
          <c:tx>
            <c:strRef>
              <c:f>能源!$B$36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能源!$B$37:$B$41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2259.5741845898965</c:v>
                </c:pt>
                <c:pt idx="2">
                  <c:v>2680.0377075320212</c:v>
                </c:pt>
                <c:pt idx="3">
                  <c:v>2872.7880939232464</c:v>
                </c:pt>
                <c:pt idx="4">
                  <c:v>2989.8180952514776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6-4DF8-9B9C-A0E606B9374E}"/>
            </c:ext>
          </c:extLst>
        </c:ser>
        <c:ser>
          <c:idx val="1"/>
          <c:order val="1"/>
          <c:tx>
            <c:strRef>
              <c:f>能源!$C$36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能源!$C$37:$C$41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822.32711095940681</c:v>
                </c:pt>
                <c:pt idx="2">
                  <c:v>1030.8870409597951</c:v>
                </c:pt>
                <c:pt idx="3">
                  <c:v>1189.5053210475187</c:v>
                </c:pt>
                <c:pt idx="4">
                  <c:v>1312.6000231579383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6-4DF8-9B9C-A0E606B9374E}"/>
            </c:ext>
          </c:extLst>
        </c:ser>
        <c:ser>
          <c:idx val="2"/>
          <c:order val="2"/>
          <c:tx>
            <c:strRef>
              <c:f>能源!$D$36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能源!$D$37:$D$41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164.94063447640306</c:v>
                </c:pt>
                <c:pt idx="2">
                  <c:v>205.23456814303685</c:v>
                </c:pt>
                <c:pt idx="3">
                  <c:v>237.02024711183788</c:v>
                </c:pt>
                <c:pt idx="4">
                  <c:v>262.72042182958245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C6-4DF8-9B9C-A0E606B9374E}"/>
            </c:ext>
          </c:extLst>
        </c:ser>
        <c:ser>
          <c:idx val="3"/>
          <c:order val="3"/>
          <c:tx>
            <c:strRef>
              <c:f>能源!$E$36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能源!$E$37:$E$41</c:f>
              <c:numCache>
                <c:formatCode>General</c:formatCode>
                <c:ptCount val="5"/>
                <c:pt idx="0">
                  <c:v>230.85710344323147</c:v>
                </c:pt>
                <c:pt idx="1">
                  <c:v>326.26936753210907</c:v>
                </c:pt>
                <c:pt idx="2">
                  <c:v>382.90730510048888</c:v>
                </c:pt>
                <c:pt idx="3">
                  <c:v>487.67769982351689</c:v>
                </c:pt>
                <c:pt idx="4">
                  <c:v>531.93765639439118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C6-4DF8-9B9C-A0E606B9374E}"/>
            </c:ext>
          </c:extLst>
        </c:ser>
        <c:ser>
          <c:idx val="4"/>
          <c:order val="4"/>
          <c:tx>
            <c:strRef>
              <c:f>能源!$F$36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能源!$F$37:$F$41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87.000993219238708</c:v>
                </c:pt>
                <c:pt idx="2">
                  <c:v>139.56790761456719</c:v>
                </c:pt>
                <c:pt idx="3">
                  <c:v>238.4382121017249</c:v>
                </c:pt>
                <c:pt idx="4">
                  <c:v>331.94466493180408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C6-4DF8-9B9C-A0E606B9374E}"/>
            </c:ext>
          </c:extLst>
        </c:ser>
        <c:ser>
          <c:idx val="5"/>
          <c:order val="5"/>
          <c:tx>
            <c:strRef>
              <c:f>能源!$G$36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能源!$G$37:$G$41</c:f>
              <c:numCache>
                <c:formatCode>General</c:formatCode>
                <c:ptCount val="5"/>
                <c:pt idx="0">
                  <c:v>14.264338232227049</c:v>
                </c:pt>
                <c:pt idx="1">
                  <c:v>50.738078840082977</c:v>
                </c:pt>
                <c:pt idx="2">
                  <c:v>119.62996371185642</c:v>
                </c:pt>
                <c:pt idx="3">
                  <c:v>297.60142785142506</c:v>
                </c:pt>
                <c:pt idx="4">
                  <c:v>507.51494034506015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C6-4DF8-9B9C-A0E606B9374E}"/>
            </c:ext>
          </c:extLst>
        </c:ser>
        <c:ser>
          <c:idx val="6"/>
          <c:order val="6"/>
          <c:tx>
            <c:strRef>
              <c:f>能源!$H$36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能源!$H$37:$H$41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3.2587217986876689</c:v>
                </c:pt>
                <c:pt idx="2">
                  <c:v>13.444319045609927</c:v>
                </c:pt>
                <c:pt idx="3">
                  <c:v>63.142310503381147</c:v>
                </c:pt>
                <c:pt idx="4">
                  <c:v>129.2908741289605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C6-4DF8-9B9C-A0E606B9374E}"/>
            </c:ext>
          </c:extLst>
        </c:ser>
        <c:ser>
          <c:idx val="7"/>
          <c:order val="7"/>
          <c:tx>
            <c:strRef>
              <c:f>能源!$I$36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能源!$A$37:$A$41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能源!$I$37:$I$41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49.155541840561092</c:v>
                </c:pt>
                <c:pt idx="2">
                  <c:v>91.585788217397038</c:v>
                </c:pt>
                <c:pt idx="3">
                  <c:v>109.50617806702897</c:v>
                </c:pt>
                <c:pt idx="4">
                  <c:v>132.55622508526591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C6-4DF8-9B9C-A0E606B93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27928"/>
        <c:axId val="538929104"/>
      </c:areaChart>
      <c:catAx>
        <c:axId val="53892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9104"/>
        <c:crosses val="autoZero"/>
        <c:auto val="1"/>
        <c:lblAlgn val="ctr"/>
        <c:lblOffset val="100"/>
        <c:noMultiLvlLbl val="0"/>
      </c:catAx>
      <c:valAx>
        <c:axId val="538929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684601924759396E-2"/>
          <c:y val="0.88773038786818337"/>
          <c:w val="0.97618635170603674"/>
          <c:h val="8.4491834354039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RED+CM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8.3750000000000005E-2"/>
          <c:w val="0.79329396325459323"/>
          <c:h val="0.70294728783902016"/>
        </c:manualLayout>
      </c:layout>
      <c:areaChart>
        <c:grouping val="stacked"/>
        <c:varyColors val="0"/>
        <c:ser>
          <c:idx val="0"/>
          <c:order val="0"/>
          <c:tx>
            <c:strRef>
              <c:f>能源!$B$43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能源!$B$44:$B$48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2245.9010037496982</c:v>
                </c:pt>
                <c:pt idx="2">
                  <c:v>2642.3774782278861</c:v>
                </c:pt>
                <c:pt idx="3">
                  <c:v>2782.4327642852004</c:v>
                </c:pt>
                <c:pt idx="4">
                  <c:v>2781.971391217206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5-4410-AA17-9C174085D915}"/>
            </c:ext>
          </c:extLst>
        </c:ser>
        <c:ser>
          <c:idx val="1"/>
          <c:order val="1"/>
          <c:tx>
            <c:strRef>
              <c:f>能源!$C$43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能源!$C$44:$C$48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822.71358090792489</c:v>
                </c:pt>
                <c:pt idx="2">
                  <c:v>1031.9599266697035</c:v>
                </c:pt>
                <c:pt idx="3">
                  <c:v>1191.6722946550829</c:v>
                </c:pt>
                <c:pt idx="4">
                  <c:v>1316.9929834571747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5-4410-AA17-9C174085D915}"/>
            </c:ext>
          </c:extLst>
        </c:ser>
        <c:ser>
          <c:idx val="2"/>
          <c:order val="2"/>
          <c:tx>
            <c:strRef>
              <c:f>能源!$D$43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能源!$D$44:$D$48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164.75449403195907</c:v>
                </c:pt>
                <c:pt idx="2">
                  <c:v>204.66610957066456</c:v>
                </c:pt>
                <c:pt idx="3">
                  <c:v>235.55656135493859</c:v>
                </c:pt>
                <c:pt idx="4">
                  <c:v>259.08874856286326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5-4410-AA17-9C174085D915}"/>
            </c:ext>
          </c:extLst>
        </c:ser>
        <c:ser>
          <c:idx val="3"/>
          <c:order val="3"/>
          <c:tx>
            <c:strRef>
              <c:f>能源!$E$43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能源!$E$44:$E$48</c:f>
              <c:numCache>
                <c:formatCode>General</c:formatCode>
                <c:ptCount val="5"/>
                <c:pt idx="0">
                  <c:v>230.85710344323144</c:v>
                </c:pt>
                <c:pt idx="1">
                  <c:v>327.04721278847228</c:v>
                </c:pt>
                <c:pt idx="2">
                  <c:v>384.16674386132291</c:v>
                </c:pt>
                <c:pt idx="3">
                  <c:v>489.75575032004099</c:v>
                </c:pt>
                <c:pt idx="4">
                  <c:v>534.63580450888992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45-4410-AA17-9C174085D915}"/>
            </c:ext>
          </c:extLst>
        </c:ser>
        <c:ser>
          <c:idx val="4"/>
          <c:order val="4"/>
          <c:tx>
            <c:strRef>
              <c:f>能源!$F$43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能源!$F$44:$F$48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87.229243780314519</c:v>
                </c:pt>
                <c:pt idx="2">
                  <c:v>140.03769787567694</c:v>
                </c:pt>
                <c:pt idx="3">
                  <c:v>239.457414517784</c:v>
                </c:pt>
                <c:pt idx="4">
                  <c:v>333.56202741530836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45-4410-AA17-9C174085D915}"/>
            </c:ext>
          </c:extLst>
        </c:ser>
        <c:ser>
          <c:idx val="5"/>
          <c:order val="5"/>
          <c:tx>
            <c:strRef>
              <c:f>能源!$G$43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能源!$G$44:$G$48</c:f>
              <c:numCache>
                <c:formatCode>General</c:formatCode>
                <c:ptCount val="5"/>
                <c:pt idx="0">
                  <c:v>14.264338232227047</c:v>
                </c:pt>
                <c:pt idx="1">
                  <c:v>51.307906365817381</c:v>
                </c:pt>
                <c:pt idx="2">
                  <c:v>121.17651639044233</c:v>
                </c:pt>
                <c:pt idx="3">
                  <c:v>303.79003717342943</c:v>
                </c:pt>
                <c:pt idx="4">
                  <c:v>525.34662853380212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45-4410-AA17-9C174085D915}"/>
            </c:ext>
          </c:extLst>
        </c:ser>
        <c:ser>
          <c:idx val="6"/>
          <c:order val="6"/>
          <c:tx>
            <c:strRef>
              <c:f>能源!$H$43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能源!$H$44:$H$48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3.3094585352011268</c:v>
                </c:pt>
                <c:pt idx="2">
                  <c:v>13.509531020152359</c:v>
                </c:pt>
                <c:pt idx="3">
                  <c:v>63.572582847748372</c:v>
                </c:pt>
                <c:pt idx="4">
                  <c:v>130.40139056536881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45-4410-AA17-9C174085D915}"/>
            </c:ext>
          </c:extLst>
        </c:ser>
        <c:ser>
          <c:idx val="7"/>
          <c:order val="7"/>
          <c:tx>
            <c:strRef>
              <c:f>能源!$I$43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能源!$A$44:$A$48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能源!$I$44:$I$48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49.338572667455516</c:v>
                </c:pt>
                <c:pt idx="2">
                  <c:v>92.077003398779468</c:v>
                </c:pt>
                <c:pt idx="3">
                  <c:v>110.38685108226009</c:v>
                </c:pt>
                <c:pt idx="4">
                  <c:v>134.22774856582268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45-4410-AA17-9C174085D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27144"/>
        <c:axId val="538927536"/>
      </c:areaChart>
      <c:catAx>
        <c:axId val="53892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7536"/>
        <c:crosses val="autoZero"/>
        <c:auto val="1"/>
        <c:lblAlgn val="ctr"/>
        <c:lblOffset val="100"/>
        <c:noMultiLvlLbl val="0"/>
      </c:catAx>
      <c:valAx>
        <c:axId val="538927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7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GDP!$A$10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GDP!$B$9:$F$9</c15:sqref>
                  </c15:fullRef>
                </c:ext>
              </c:extLst>
              <c:f>GDP!$F$9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GDP!$B$10:$F$10</c15:sqref>
                  </c15:fullRef>
                </c:ext>
              </c:extLst>
              <c:f>GDP!$F$10</c:f>
              <c:numCache>
                <c:formatCode>0.00%</c:formatCode>
                <c:ptCount val="1"/>
                <c:pt idx="0">
                  <c:v>-1.6830398120415424E-3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9-4B64-AC9A-E231B02D972C}"/>
            </c:ext>
          </c:extLst>
        </c:ser>
        <c:ser>
          <c:idx val="2"/>
          <c:order val="2"/>
          <c:tx>
            <c:strRef>
              <c:f>GDP!$A$12</c:f>
              <c:strCache>
                <c:ptCount val="1"/>
                <c:pt idx="0">
                  <c:v>RED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GDP!$B$9:$F$9</c15:sqref>
                  </c15:fullRef>
                </c:ext>
              </c:extLst>
              <c:f>GDP!$F$9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GDP!$B$12:$F$12</c15:sqref>
                  </c15:fullRef>
                </c:ext>
              </c:extLst>
              <c:f>GDP!$F$12</c:f>
              <c:numCache>
                <c:formatCode>0.00%</c:formatCode>
                <c:ptCount val="1"/>
                <c:pt idx="0">
                  <c:v>-3.5182532773716524E-3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9-4B64-AC9A-E231B02D972C}"/>
            </c:ext>
          </c:extLst>
        </c:ser>
        <c:ser>
          <c:idx val="3"/>
          <c:order val="3"/>
          <c:tx>
            <c:strRef>
              <c:f>GDP!$A$13</c:f>
              <c:strCache>
                <c:ptCount val="1"/>
                <c:pt idx="0">
                  <c:v>RED+CM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909-49A5-AB52-2E25CC6F652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GDP!$B$9:$F$9</c15:sqref>
                  </c15:fullRef>
                </c:ext>
              </c:extLst>
              <c:f>GDP!$F$9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GDP!$B$13:$F$13</c15:sqref>
                  </c15:fullRef>
                </c:ext>
              </c:extLst>
              <c:f>GDP!$F$13</c:f>
              <c:numCache>
                <c:formatCode>0.00%</c:formatCode>
                <c:ptCount val="1"/>
                <c:pt idx="0">
                  <c:v>-5.0590081722690083E-3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B69-4B64-AC9A-E231B02D9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167736"/>
        <c:axId val="3761681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GDP!$A$11</c15:sqref>
                        </c15:formulaRef>
                      </c:ext>
                    </c:extLst>
                    <c:strCache>
                      <c:ptCount val="1"/>
                      <c:pt idx="0">
                        <c:v>CM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solidFill>
                      <a:srgbClr val="92D05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GDP!$B$9:$F$9</c15:sqref>
                        </c15:fullRef>
                        <c15:formulaRef>
                          <c15:sqref>GDP!$F$9</c15:sqref>
                        </c15:formulaRef>
                      </c:ext>
                    </c:extLst>
                    <c:strCache>
                      <c:ptCount val="1"/>
                      <c:pt idx="0">
                        <c:v>2030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GDP!$B$11:$F$11</c15:sqref>
                        </c15:fullRef>
                        <c15:formulaRef>
                          <c15:sqref>GDP!$F$11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-5.9670148049530969E-3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B69-4B64-AC9A-E231B02D972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GDP!$A$14</c15:sqref>
                        </c15:formulaRef>
                      </c:ext>
                    </c:extLst>
                    <c:strCache>
                      <c:ptCount val="1"/>
                      <c:pt idx="0">
                        <c:v>RED+CM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GDP!$B$9:$F$9</c15:sqref>
                        </c15:fullRef>
                        <c15:formulaRef>
                          <c15:sqref>GDP!$F$9</c15:sqref>
                        </c15:formulaRef>
                      </c:ext>
                    </c:extLst>
                    <c:strCache>
                      <c:ptCount val="1"/>
                      <c:pt idx="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GDP!$B$14:$F$14</c15:sqref>
                        </c15:fullRef>
                        <c15:formulaRef>
                          <c15:sqref>GDP!$F$14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-1.0884913385293959E-2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B69-4B64-AC9A-E231B02D972C}"/>
                  </c:ext>
                </c:extLst>
              </c15:ser>
            </c15:filteredBarSeries>
          </c:ext>
        </c:extLst>
      </c:barChart>
      <c:catAx>
        <c:axId val="37616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168128"/>
        <c:crosses val="autoZero"/>
        <c:auto val="1"/>
        <c:lblAlgn val="ctr"/>
        <c:lblOffset val="100"/>
        <c:noMultiLvlLbl val="0"/>
      </c:catAx>
      <c:valAx>
        <c:axId val="376168128"/>
        <c:scaling>
          <c:orientation val="minMax"/>
          <c:max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GDP  change compared with BAU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16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RED+CM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8.3750000000000005E-2"/>
          <c:w val="0.79329396325459323"/>
          <c:h val="0.70294728783902016"/>
        </c:manualLayout>
      </c:layout>
      <c:areaChart>
        <c:grouping val="stacked"/>
        <c:varyColors val="0"/>
        <c:ser>
          <c:idx val="0"/>
          <c:order val="0"/>
          <c:tx>
            <c:strRef>
              <c:f>能源!$B$50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能源!$B$51:$B$55</c:f>
              <c:numCache>
                <c:formatCode>General</c:formatCode>
                <c:ptCount val="5"/>
                <c:pt idx="0">
                  <c:v>1780.8522621554541</c:v>
                </c:pt>
                <c:pt idx="1">
                  <c:v>2245.9010037496982</c:v>
                </c:pt>
                <c:pt idx="2">
                  <c:v>2642.3774782278861</c:v>
                </c:pt>
                <c:pt idx="3">
                  <c:v>2545.020260716306</c:v>
                </c:pt>
                <c:pt idx="4">
                  <c:v>2308.6566395473951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E-496A-8399-650DDD0B5CB0}"/>
            </c:ext>
          </c:extLst>
        </c:ser>
        <c:ser>
          <c:idx val="1"/>
          <c:order val="1"/>
          <c:tx>
            <c:strRef>
              <c:f>能源!$C$50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能源!$C$51:$C$55</c:f>
              <c:numCache>
                <c:formatCode>General</c:formatCode>
                <c:ptCount val="5"/>
                <c:pt idx="0">
                  <c:v>613.14989238999999</c:v>
                </c:pt>
                <c:pt idx="1">
                  <c:v>822.71358090792489</c:v>
                </c:pt>
                <c:pt idx="2">
                  <c:v>1031.9599266697035</c:v>
                </c:pt>
                <c:pt idx="3">
                  <c:v>1196.8799558287169</c:v>
                </c:pt>
                <c:pt idx="4">
                  <c:v>1323.4563711074161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E-496A-8399-650DDD0B5CB0}"/>
            </c:ext>
          </c:extLst>
        </c:ser>
        <c:ser>
          <c:idx val="2"/>
          <c:order val="2"/>
          <c:tx>
            <c:strRef>
              <c:f>能源!$D$50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能源!$D$51:$D$55</c:f>
              <c:numCache>
                <c:formatCode>General</c:formatCode>
                <c:ptCount val="5"/>
                <c:pt idx="0">
                  <c:v>124.05309000000001</c:v>
                </c:pt>
                <c:pt idx="1">
                  <c:v>164.75449403195907</c:v>
                </c:pt>
                <c:pt idx="2">
                  <c:v>204.66610957066456</c:v>
                </c:pt>
                <c:pt idx="3">
                  <c:v>231.09551238195132</c:v>
                </c:pt>
                <c:pt idx="4">
                  <c:v>247.91682650615169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E-496A-8399-650DDD0B5CB0}"/>
            </c:ext>
          </c:extLst>
        </c:ser>
        <c:ser>
          <c:idx val="3"/>
          <c:order val="3"/>
          <c:tx>
            <c:strRef>
              <c:f>能源!$E$50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能源!$E$51:$E$55</c:f>
              <c:numCache>
                <c:formatCode>General</c:formatCode>
                <c:ptCount val="5"/>
                <c:pt idx="0">
                  <c:v>230.85710344323144</c:v>
                </c:pt>
                <c:pt idx="1">
                  <c:v>327.04721278847228</c:v>
                </c:pt>
                <c:pt idx="2">
                  <c:v>384.16674386132291</c:v>
                </c:pt>
                <c:pt idx="3">
                  <c:v>495.09415016310737</c:v>
                </c:pt>
                <c:pt idx="4">
                  <c:v>540.12113418650893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E-496A-8399-650DDD0B5CB0}"/>
            </c:ext>
          </c:extLst>
        </c:ser>
        <c:ser>
          <c:idx val="4"/>
          <c:order val="4"/>
          <c:tx>
            <c:strRef>
              <c:f>能源!$F$50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能源!$F$51:$F$55</c:f>
              <c:numCache>
                <c:formatCode>General</c:formatCode>
                <c:ptCount val="5"/>
                <c:pt idx="0">
                  <c:v>23.61725849574054</c:v>
                </c:pt>
                <c:pt idx="1">
                  <c:v>87.229243780314519</c:v>
                </c:pt>
                <c:pt idx="2">
                  <c:v>140.03769787567694</c:v>
                </c:pt>
                <c:pt idx="3">
                  <c:v>241.90145087239515</c:v>
                </c:pt>
                <c:pt idx="4">
                  <c:v>336.37930723741613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4E-496A-8399-650DDD0B5CB0}"/>
            </c:ext>
          </c:extLst>
        </c:ser>
        <c:ser>
          <c:idx val="5"/>
          <c:order val="5"/>
          <c:tx>
            <c:strRef>
              <c:f>能源!$G$50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能源!$G$51:$G$55</c:f>
              <c:numCache>
                <c:formatCode>General</c:formatCode>
                <c:ptCount val="5"/>
                <c:pt idx="0">
                  <c:v>14.264338232227047</c:v>
                </c:pt>
                <c:pt idx="1">
                  <c:v>51.307906365817381</c:v>
                </c:pt>
                <c:pt idx="2">
                  <c:v>121.17651639044233</c:v>
                </c:pt>
                <c:pt idx="3">
                  <c:v>319.28494534597826</c:v>
                </c:pt>
                <c:pt idx="4">
                  <c:v>562.404568780109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4E-496A-8399-650DDD0B5CB0}"/>
            </c:ext>
          </c:extLst>
        </c:ser>
        <c:ser>
          <c:idx val="6"/>
          <c:order val="6"/>
          <c:tx>
            <c:strRef>
              <c:f>能源!$H$50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能源!$H$51:$H$55</c:f>
              <c:numCache>
                <c:formatCode>General</c:formatCode>
                <c:ptCount val="5"/>
                <c:pt idx="0">
                  <c:v>3.3618334562870458E-2</c:v>
                </c:pt>
                <c:pt idx="1">
                  <c:v>3.3094585352011268</c:v>
                </c:pt>
                <c:pt idx="2">
                  <c:v>13.509531020152359</c:v>
                </c:pt>
                <c:pt idx="3">
                  <c:v>64.670540573711875</c:v>
                </c:pt>
                <c:pt idx="4">
                  <c:v>132.71149207776006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4E-496A-8399-650DDD0B5CB0}"/>
            </c:ext>
          </c:extLst>
        </c:ser>
        <c:ser>
          <c:idx val="7"/>
          <c:order val="7"/>
          <c:tx>
            <c:strRef>
              <c:f>能源!$I$50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能源!$A$51:$A$55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能源!$I$51:$I$55</c:f>
              <c:numCache>
                <c:formatCode>General</c:formatCode>
                <c:ptCount val="5"/>
                <c:pt idx="0">
                  <c:v>5.4125518646221442</c:v>
                </c:pt>
                <c:pt idx="1">
                  <c:v>49.338572667455516</c:v>
                </c:pt>
                <c:pt idx="2">
                  <c:v>92.077003398779468</c:v>
                </c:pt>
                <c:pt idx="3">
                  <c:v>112.60222388579662</c:v>
                </c:pt>
                <c:pt idx="4">
                  <c:v>137.65017859463165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4E-496A-8399-650DDD0B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32240"/>
        <c:axId val="538928712"/>
      </c:areaChart>
      <c:catAx>
        <c:axId val="53893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8712"/>
        <c:crosses val="autoZero"/>
        <c:auto val="1"/>
        <c:lblAlgn val="ctr"/>
        <c:lblOffset val="100"/>
        <c:noMultiLvlLbl val="0"/>
      </c:catAx>
      <c:valAx>
        <c:axId val="538928712"/>
        <c:scaling>
          <c:orientation val="minMax"/>
          <c:max val="7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Primary Energy Consumption (Mtce)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能源!$J$1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能源!$I$2:$I$6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能源!$J$2:$J$6</c:f>
              <c:numCache>
                <c:formatCode>General</c:formatCode>
                <c:ptCount val="5"/>
                <c:pt idx="0">
                  <c:v>9.8195305233858207E-2</c:v>
                </c:pt>
                <c:pt idx="1">
                  <c:v>0.1372273155246635</c:v>
                </c:pt>
                <c:pt idx="2">
                  <c:v>0.16021618785094185</c:v>
                </c:pt>
                <c:pt idx="3">
                  <c:v>0.17800367582754797</c:v>
                </c:pt>
                <c:pt idx="4">
                  <c:v>0.20028565001973447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F-45B7-9C22-B889D3088DCA}"/>
            </c:ext>
          </c:extLst>
        </c:ser>
        <c:ser>
          <c:idx val="1"/>
          <c:order val="1"/>
          <c:tx>
            <c:strRef>
              <c:f>能源!$K$1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能源!$I$2:$I$6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能源!$K$2:$K$6</c:f>
              <c:numCache>
                <c:formatCode>General</c:formatCode>
                <c:ptCount val="5"/>
                <c:pt idx="0">
                  <c:v>9.8195305233858179E-2</c:v>
                </c:pt>
                <c:pt idx="1">
                  <c:v>0.13813631268960316</c:v>
                </c:pt>
                <c:pt idx="2">
                  <c:v>0.16219701838489811</c:v>
                </c:pt>
                <c:pt idx="3">
                  <c:v>0.18756888090767149</c:v>
                </c:pt>
                <c:pt idx="4">
                  <c:v>0.2184669933747008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F-45B7-9C22-B889D3088DCA}"/>
            </c:ext>
          </c:extLst>
        </c:ser>
        <c:ser>
          <c:idx val="3"/>
          <c:order val="3"/>
          <c:tx>
            <c:strRef>
              <c:f>能源!$M$1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能源!$I$2:$I$6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能源!$M$2:$M$6</c:f>
              <c:numCache>
                <c:formatCode>General</c:formatCode>
                <c:ptCount val="5"/>
                <c:pt idx="0">
                  <c:v>9.8195305233858207E-2</c:v>
                </c:pt>
                <c:pt idx="1">
                  <c:v>0.13722731552466305</c:v>
                </c:pt>
                <c:pt idx="2">
                  <c:v>0.16021618785094249</c:v>
                </c:pt>
                <c:pt idx="3">
                  <c:v>0.21769206709206018</c:v>
                </c:pt>
                <c:pt idx="4">
                  <c:v>0.26349523527970276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3F-45B7-9C22-B889D3088DCA}"/>
            </c:ext>
          </c:extLst>
        </c:ser>
        <c:ser>
          <c:idx val="4"/>
          <c:order val="4"/>
          <c:tx>
            <c:strRef>
              <c:f>能源!$N$1</c:f>
              <c:strCache>
                <c:ptCount val="1"/>
                <c:pt idx="0">
                  <c:v>RED+CM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能源!$I$2:$I$6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  <c:extLst xmlns:c15="http://schemas.microsoft.com/office/drawing/2012/chart"/>
            </c:strRef>
          </c:cat>
          <c:val>
            <c:numRef>
              <c:f>能源!$N$2:$N$6</c:f>
              <c:numCache>
                <c:formatCode>General</c:formatCode>
                <c:ptCount val="5"/>
                <c:pt idx="0">
                  <c:v>9.8195305233858179E-2</c:v>
                </c:pt>
                <c:pt idx="1">
                  <c:v>0.13813631268962351</c:v>
                </c:pt>
                <c:pt idx="2">
                  <c:v>0.16219701838491479</c:v>
                </c:pt>
                <c:pt idx="3">
                  <c:v>0.22282561589012093</c:v>
                </c:pt>
                <c:pt idx="4">
                  <c:v>0.27561687349611358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73F-45B7-9C22-B889D308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929496"/>
        <c:axId val="5389338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能源!$L$1</c15:sqref>
                        </c15:formulaRef>
                      </c:ext>
                    </c:extLst>
                    <c:strCache>
                      <c:ptCount val="1"/>
                      <c:pt idx="0">
                        <c:v>CM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能源!$I$2:$I$6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能源!$L$2:$L$6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9.8195305233858179E-2</c:v>
                      </c:pt>
                      <c:pt idx="1">
                        <c:v>0.13813631268960316</c:v>
                      </c:pt>
                      <c:pt idx="2">
                        <c:v>0.16219701838489811</c:v>
                      </c:pt>
                      <c:pt idx="3">
                        <c:v>0.19961773968534624</c:v>
                      </c:pt>
                      <c:pt idx="4">
                        <c:v>0.24348554566951858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73F-45B7-9C22-B889D3088DC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能源!$O$1</c15:sqref>
                        </c15:formulaRef>
                      </c:ext>
                    </c:extLst>
                    <c:strCache>
                      <c:ptCount val="1"/>
                      <c:pt idx="0">
                        <c:v>RED+CM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能源!$I$2:$I$6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能源!$O$2:$O$6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9.8195305233858179E-2</c:v>
                      </c:pt>
                      <c:pt idx="1">
                        <c:v>0.13813631268962351</c:v>
                      </c:pt>
                      <c:pt idx="2">
                        <c:v>0.16219701838491479</c:v>
                      </c:pt>
                      <c:pt idx="3">
                        <c:v>0.23692340193456893</c:v>
                      </c:pt>
                      <c:pt idx="4">
                        <c:v>0.30581070003360877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3F-45B7-9C22-B889D3088DCA}"/>
                  </c:ext>
                </c:extLst>
              </c15:ser>
            </c15:filteredLineSeries>
          </c:ext>
        </c:extLst>
      </c:lineChart>
      <c:catAx>
        <c:axId val="53892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3808"/>
        <c:crosses val="autoZero"/>
        <c:auto val="1"/>
        <c:lblAlgn val="ctr"/>
        <c:lblOffset val="100"/>
        <c:noMultiLvlLbl val="0"/>
      </c:catAx>
      <c:valAx>
        <c:axId val="53893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Share of Non-fossil Energy in Primary Energy Consumption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81714785651793"/>
          <c:y val="2.3777141493676927E-2"/>
          <c:w val="0.84396062992125986"/>
          <c:h val="0.68637011282680571"/>
        </c:manualLayout>
      </c:layout>
      <c:lineChart>
        <c:grouping val="standard"/>
        <c:varyColors val="0"/>
        <c:ser>
          <c:idx val="0"/>
          <c:order val="0"/>
          <c:tx>
            <c:strRef>
              <c:f>排放!$B$49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排放!$A$50:$A$54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排放!$B$50:$B$54</c:f>
              <c:numCache>
                <c:formatCode>General</c:formatCode>
                <c:ptCount val="5"/>
                <c:pt idx="0">
                  <c:v>6.1840876931068482</c:v>
                </c:pt>
                <c:pt idx="1">
                  <c:v>7.9405379506649236</c:v>
                </c:pt>
                <c:pt idx="2">
                  <c:v>9.5361592977482612</c:v>
                </c:pt>
                <c:pt idx="3">
                  <c:v>10.723105459051794</c:v>
                </c:pt>
                <c:pt idx="4">
                  <c:v>11.531302521928165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4-4A59-AF66-A4BCC6ED46E5}"/>
            </c:ext>
          </c:extLst>
        </c:ser>
        <c:ser>
          <c:idx val="1"/>
          <c:order val="1"/>
          <c:tx>
            <c:strRef>
              <c:f>排放!$C$49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排放!$A$50:$A$54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排放!$C$50:$C$54</c:f>
              <c:numCache>
                <c:formatCode>General</c:formatCode>
                <c:ptCount val="5"/>
                <c:pt idx="0">
                  <c:v>6.1840877366695182</c:v>
                </c:pt>
                <c:pt idx="1">
                  <c:v>7.9037095437279357</c:v>
                </c:pt>
                <c:pt idx="2">
                  <c:v>9.4346529159362973</c:v>
                </c:pt>
                <c:pt idx="3">
                  <c:v>10.180316907134833</c:v>
                </c:pt>
                <c:pt idx="4">
                  <c:v>10.470393532833841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4-4A59-AF66-A4BCC6ED46E5}"/>
            </c:ext>
          </c:extLst>
        </c:ser>
        <c:ser>
          <c:idx val="3"/>
          <c:order val="3"/>
          <c:tx>
            <c:strRef>
              <c:f>排放!$E$49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排放!$A$50:$A$54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排放!$E$50:$E$54</c:f>
              <c:numCache>
                <c:formatCode>General</c:formatCode>
                <c:ptCount val="5"/>
                <c:pt idx="0">
                  <c:v>6.1840876931068482</c:v>
                </c:pt>
                <c:pt idx="1">
                  <c:v>7.9405379506649236</c:v>
                </c:pt>
                <c:pt idx="2">
                  <c:v>9.5361592977482612</c:v>
                </c:pt>
                <c:pt idx="3">
                  <c:v>10.405232433464924</c:v>
                </c:pt>
                <c:pt idx="4">
                  <c:v>10.99252788571812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4-4A59-AF66-A4BCC6ED46E5}"/>
            </c:ext>
          </c:extLst>
        </c:ser>
        <c:ser>
          <c:idx val="4"/>
          <c:order val="4"/>
          <c:tx>
            <c:strRef>
              <c:f>排放!$F$49</c:f>
              <c:strCache>
                <c:ptCount val="1"/>
                <c:pt idx="0">
                  <c:v>RED+CM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排放!$A$50:$A$54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  <c:extLst xmlns:c15="http://schemas.microsoft.com/office/drawing/2012/chart"/>
            </c:strRef>
          </c:cat>
          <c:val>
            <c:numRef>
              <c:f>排放!$F$50:$F$54</c:f>
              <c:numCache>
                <c:formatCode>General</c:formatCode>
                <c:ptCount val="5"/>
                <c:pt idx="0">
                  <c:v>6.1840877366695182</c:v>
                </c:pt>
                <c:pt idx="1">
                  <c:v>7.903709543727893</c:v>
                </c:pt>
                <c:pt idx="2">
                  <c:v>9.4346529159353203</c:v>
                </c:pt>
                <c:pt idx="3">
                  <c:v>10.160785670406684</c:v>
                </c:pt>
                <c:pt idx="4">
                  <c:v>10.42871533989285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C24-4A59-AF66-A4BCC6ED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929888"/>
        <c:axId val="5389306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排放!$D$49</c15:sqref>
                        </c15:formulaRef>
                      </c:ext>
                    </c:extLst>
                    <c:strCache>
                      <c:ptCount val="1"/>
                      <c:pt idx="0">
                        <c:v>CM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排放!$A$50:$A$54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排放!$D$50:$D$54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6.1840877366695182</c:v>
                      </c:pt>
                      <c:pt idx="1">
                        <c:v>7.9037095437279357</c:v>
                      </c:pt>
                      <c:pt idx="2">
                        <c:v>9.4346529159362973</c:v>
                      </c:pt>
                      <c:pt idx="3">
                        <c:v>9.538765470021465</c:v>
                      </c:pt>
                      <c:pt idx="4">
                        <c:v>9.1859957850260194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24-4A59-AF66-A4BCC6ED46E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排放!$G$49</c15:sqref>
                        </c15:formulaRef>
                      </c:ext>
                    </c:extLst>
                    <c:strCache>
                      <c:ptCount val="1"/>
                      <c:pt idx="0">
                        <c:v>RED+CM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排放!$A$50:$A$54</c15:sqref>
                        </c15:formulaRef>
                      </c:ext>
                    </c:extLst>
                    <c:strCache>
                      <c:ptCount val="5"/>
                      <c:pt idx="0">
                        <c:v>2010</c:v>
                      </c:pt>
                      <c:pt idx="1">
                        <c:v>2015</c:v>
                      </c:pt>
                      <c:pt idx="2">
                        <c:v>2020</c:v>
                      </c:pt>
                      <c:pt idx="3">
                        <c:v>2025</c:v>
                      </c:pt>
                      <c:pt idx="4">
                        <c:v>2030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排放!$G$50:$G$54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6.1840877366695182</c:v>
                      </c:pt>
                      <c:pt idx="1">
                        <c:v>7.903709543727893</c:v>
                      </c:pt>
                      <c:pt idx="2">
                        <c:v>9.4346529159353203</c:v>
                      </c:pt>
                      <c:pt idx="3">
                        <c:v>9.5166484662071493</c:v>
                      </c:pt>
                      <c:pt idx="4">
                        <c:v>9.1337702807902605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C24-4A59-AF66-A4BCC6ED46E5}"/>
                  </c:ext>
                </c:extLst>
              </c15:ser>
            </c15:filteredLineSeries>
          </c:ext>
        </c:extLst>
      </c:lineChart>
      <c:catAx>
        <c:axId val="5389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0672"/>
        <c:crosses val="autoZero"/>
        <c:auto val="1"/>
        <c:lblAlgn val="ctr"/>
        <c:lblOffset val="100"/>
        <c:noMultiLvlLbl val="0"/>
      </c:catAx>
      <c:valAx>
        <c:axId val="538930672"/>
        <c:scaling>
          <c:orientation val="minMax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Carbon Dioxide Emission (Billion Ton)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排放!$B$72</c:f>
              <c:strCache>
                <c:ptCount val="1"/>
                <c:pt idx="0">
                  <c:v>BAU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排放!$A$73:$A$77</c15:sqref>
                  </c15:fullRef>
                </c:ext>
              </c:extLst>
              <c:f>排放!$A$77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排放!$B$73:$B$77</c15:sqref>
                  </c15:fullRef>
                </c:ext>
              </c:extLst>
              <c:f>排放!$B$77</c:f>
              <c:numCache>
                <c:formatCode>0.0%</c:formatCode>
                <c:ptCount val="1"/>
                <c:pt idx="0">
                  <c:v>0.56959249274564339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5-4779-B09A-E76C68CDDBE2}"/>
            </c:ext>
          </c:extLst>
        </c:ser>
        <c:ser>
          <c:idx val="1"/>
          <c:order val="1"/>
          <c:tx>
            <c:strRef>
              <c:f>排放!$C$72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排放!$A$73:$A$77</c15:sqref>
                  </c15:fullRef>
                </c:ext>
              </c:extLst>
              <c:f>排放!$A$77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排放!$C$73:$C$77</c15:sqref>
                  </c15:fullRef>
                </c:ext>
              </c:extLst>
              <c:f>排放!$C$77</c:f>
              <c:numCache>
                <c:formatCode>0.0%</c:formatCode>
                <c:ptCount val="1"/>
                <c:pt idx="0">
                  <c:v>0.6085322158392148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5-4779-B09A-E76C68CDDBE2}"/>
            </c:ext>
          </c:extLst>
        </c:ser>
        <c:ser>
          <c:idx val="3"/>
          <c:order val="3"/>
          <c:tx>
            <c:strRef>
              <c:f>排放!$E$72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排放!$A$73:$A$77</c15:sqref>
                  </c15:fullRef>
                </c:ext>
              </c:extLst>
              <c:f>排放!$A$77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排放!$E$73:$E$77</c15:sqref>
                  </c15:fullRef>
                </c:ext>
              </c:extLst>
              <c:f>排放!$E$77</c:f>
              <c:numCache>
                <c:formatCode>0.0%</c:formatCode>
                <c:ptCount val="1"/>
                <c:pt idx="0">
                  <c:v>0.58825370494466267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5-4779-B09A-E76C68CDDBE2}"/>
            </c:ext>
          </c:extLst>
        </c:ser>
        <c:ser>
          <c:idx val="4"/>
          <c:order val="4"/>
          <c:tx>
            <c:strRef>
              <c:f>排放!$F$72</c:f>
              <c:strCache>
                <c:ptCount val="1"/>
                <c:pt idx="0">
                  <c:v>RED+CM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排放!$A$73:$A$77</c15:sqref>
                  </c15:fullRef>
                </c:ext>
              </c:extLst>
              <c:f>排放!$A$77</c:f>
              <c:strCache>
                <c:ptCount val="1"/>
                <c:pt idx="0">
                  <c:v>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排放!$F$73:$F$77</c15:sqref>
                  </c15:fullRef>
                </c:ext>
              </c:extLst>
              <c:f>排放!$F$77</c:f>
              <c:numCache>
                <c:formatCode>0.0%</c:formatCode>
                <c:ptCount val="1"/>
                <c:pt idx="0">
                  <c:v>0.60876746760777301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3-46C2-82A9-5ACB777D30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931456"/>
        <c:axId val="53893184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排放!$D$72</c15:sqref>
                        </c15:formulaRef>
                      </c:ext>
                    </c:extLst>
                    <c:strCache>
                      <c:ptCount val="1"/>
                      <c:pt idx="0">
                        <c:v>CM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排放!$A$73:$A$77</c15:sqref>
                        </c15:fullRef>
                        <c15:formulaRef>
                          <c15:sqref>排放!$A$77</c15:sqref>
                        </c15:formulaRef>
                      </c:ext>
                    </c:extLst>
                    <c:strCache>
                      <c:ptCount val="1"/>
                      <c:pt idx="0">
                        <c:v>2030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排放!$D$73:$D$77</c15:sqref>
                        </c15:fullRef>
                        <c15:formulaRef>
                          <c15:sqref>排放!$D$77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0.65507321716069411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6B5-4779-B09A-E76C68CDDBE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排放!$G$72</c15:sqref>
                        </c15:formulaRef>
                      </c:ext>
                    </c:extLst>
                    <c:strCache>
                      <c:ptCount val="1"/>
                      <c:pt idx="0">
                        <c:v>RED+CM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排放!$A$73:$A$77</c15:sqref>
                        </c15:fullRef>
                        <c15:formulaRef>
                          <c15:sqref>排放!$A$77</c15:sqref>
                        </c15:formulaRef>
                      </c:ext>
                    </c:extLst>
                    <c:strCache>
                      <c:ptCount val="1"/>
                      <c:pt idx="0">
                        <c:v>2030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排放!$G$73:$G$77</c15:sqref>
                        </c15:fullRef>
                        <c15:formulaRef>
                          <c15:sqref>排放!$G$77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0.65532901089369178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83-46C2-82A9-5ACB777D3088}"/>
                  </c:ext>
                </c:extLst>
              </c15:ser>
            </c15:filteredBarSeries>
          </c:ext>
        </c:extLst>
      </c:barChart>
      <c:catAx>
        <c:axId val="5389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1848"/>
        <c:crosses val="autoZero"/>
        <c:auto val="1"/>
        <c:lblAlgn val="ctr"/>
        <c:lblOffset val="100"/>
        <c:noMultiLvlLbl val="0"/>
      </c:catAx>
      <c:valAx>
        <c:axId val="538931848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Reduction of Carbon Dioxide Intensity in 2030 Compared with that in 2005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排放!$B$72</c:f>
              <c:strCache>
                <c:ptCount val="1"/>
                <c:pt idx="0">
                  <c:v>BAU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排放!$A$73:$A$77</c15:sqref>
                  </c15:fullRef>
                </c:ext>
              </c:extLst>
              <c:f>排放!$A$75</c:f>
              <c:strCache>
                <c:ptCount val="1"/>
                <c:pt idx="0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排放!$B$73:$B$77</c15:sqref>
                  </c15:fullRef>
                </c:ext>
              </c:extLst>
              <c:f>排放!$B$75</c:f>
              <c:numCache>
                <c:formatCode>0.0%</c:formatCode>
                <c:ptCount val="1"/>
                <c:pt idx="0">
                  <c:v>0.45778921750873292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1-4720-97D3-B8FE940462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931456"/>
        <c:axId val="5389318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排放!$C$72</c15:sqref>
                        </c15:formulaRef>
                      </c:ext>
                    </c:extLst>
                    <c:strCache>
                      <c:ptCount val="1"/>
                      <c:pt idx="0">
                        <c:v>CM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排放!$A$73:$A$77</c15:sqref>
                        </c15:fullRef>
                        <c15:formulaRef>
                          <c15:sqref>排放!$A$75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排放!$C$73:$C$77</c15:sqref>
                        </c15:fullRef>
                        <c15:formulaRef>
                          <c15:sqref>排放!$C$75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0.46346930335306602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221-4720-97D3-B8FE9404624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排放!$D$72</c15:sqref>
                        </c15:formulaRef>
                      </c:ext>
                    </c:extLst>
                    <c:strCache>
                      <c:ptCount val="1"/>
                      <c:pt idx="0">
                        <c:v>CM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排放!$A$73:$A$77</c15:sqref>
                        </c15:fullRef>
                        <c15:formulaRef>
                          <c15:sqref>排放!$A$75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排放!$D$73:$D$77</c15:sqref>
                        </c15:fullRef>
                        <c15:formulaRef>
                          <c15:sqref>排放!$D$75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0.46346930335306602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21-4720-97D3-B8FE9404624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排放!$E$72</c15:sqref>
                        </c15:formulaRef>
                      </c:ext>
                    </c:extLst>
                    <c:strCache>
                      <c:ptCount val="1"/>
                      <c:pt idx="0">
                        <c:v>RED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排放!$A$73:$A$77</c15:sqref>
                        </c15:fullRef>
                        <c15:formulaRef>
                          <c15:sqref>排放!$A$75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排放!$E$73:$E$77</c15:sqref>
                        </c15:fullRef>
                        <c15:formulaRef>
                          <c15:sqref>排放!$E$75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0.45778921750873292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21-4720-97D3-B8FE9404624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排放!$F$72</c15:sqref>
                        </c15:formulaRef>
                      </c:ext>
                    </c:extLst>
                    <c:strCache>
                      <c:ptCount val="1"/>
                      <c:pt idx="0">
                        <c:v>RED+CM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排放!$A$73:$A$77</c15:sqref>
                        </c15:fullRef>
                        <c15:formulaRef>
                          <c15:sqref>排放!$A$75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排放!$F$73:$F$77</c15:sqref>
                        </c15:fullRef>
                        <c15:formulaRef>
                          <c15:sqref>排放!$F$75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0.46346930335313741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21-4720-97D3-B8FE9404624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排放!$G$72</c15:sqref>
                        </c15:formulaRef>
                      </c:ext>
                    </c:extLst>
                    <c:strCache>
                      <c:ptCount val="1"/>
                      <c:pt idx="0">
                        <c:v>RED+CM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排放!$A$73:$A$77</c15:sqref>
                        </c15:fullRef>
                        <c15:formulaRef>
                          <c15:sqref>排放!$A$75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排放!$G$73:$G$77</c15:sqref>
                        </c15:fullRef>
                        <c15:formulaRef>
                          <c15:sqref>排放!$G$75</c15:sqref>
                        </c15:formulaRef>
                      </c:ext>
                    </c:extLst>
                    <c:numCache>
                      <c:formatCode>0.0%</c:formatCode>
                      <c:ptCount val="1"/>
                      <c:pt idx="0">
                        <c:v>0.46346930335313741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21-4720-97D3-B8FE94046249}"/>
                  </c:ext>
                </c:extLst>
              </c15:ser>
            </c15:filteredBarSeries>
          </c:ext>
        </c:extLst>
      </c:barChart>
      <c:catAx>
        <c:axId val="5389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1848"/>
        <c:crosses val="autoZero"/>
        <c:auto val="1"/>
        <c:lblAlgn val="ctr"/>
        <c:lblOffset val="100"/>
        <c:noMultiLvlLbl val="0"/>
      </c:catAx>
      <c:valAx>
        <c:axId val="538931848"/>
        <c:scaling>
          <c:orientation val="minMax"/>
          <c:max val="0.70000000000000007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Reduction of Carbon Dioxide Intensity in 2030 Compared with that in 2005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电力结构!$B$9</c:f>
              <c:strCache>
                <c:ptCount val="1"/>
                <c:pt idx="0">
                  <c:v>ff_Elec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电力结构!$A$10:$A$14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电力结构!$B$10:$B$14</c:f>
              <c:numCache>
                <c:formatCode>General</c:formatCode>
                <c:ptCount val="5"/>
                <c:pt idx="0">
                  <c:v>1104.8830834686885</c:v>
                </c:pt>
                <c:pt idx="1">
                  <c:v>1404.8243415467896</c:v>
                </c:pt>
                <c:pt idx="2">
                  <c:v>1720.2701612093811</c:v>
                </c:pt>
                <c:pt idx="3">
                  <c:v>1936.478104205826</c:v>
                </c:pt>
                <c:pt idx="4">
                  <c:v>2019.0417080837913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3-4BE7-9418-F1670CD412A0}"/>
            </c:ext>
          </c:extLst>
        </c:ser>
        <c:ser>
          <c:idx val="1"/>
          <c:order val="1"/>
          <c:tx>
            <c:strRef>
              <c:f>电力结构!$C$9</c:f>
              <c:strCache>
                <c:ptCount val="1"/>
                <c:pt idx="0">
                  <c:v>hydro_Elec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电力结构!$A$10:$A$14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电力结构!$C$10:$C$14</c:f>
              <c:numCache>
                <c:formatCode>General</c:formatCode>
                <c:ptCount val="5"/>
                <c:pt idx="0">
                  <c:v>223.12107118691057</c:v>
                </c:pt>
                <c:pt idx="1">
                  <c:v>315.66363433237052</c:v>
                </c:pt>
                <c:pt idx="2">
                  <c:v>372.03475971154688</c:v>
                </c:pt>
                <c:pt idx="3">
                  <c:v>444.2037830314099</c:v>
                </c:pt>
                <c:pt idx="4">
                  <c:v>519.32794265895632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3-4BE7-9418-F1670CD412A0}"/>
            </c:ext>
          </c:extLst>
        </c:ser>
        <c:ser>
          <c:idx val="2"/>
          <c:order val="2"/>
          <c:tx>
            <c:strRef>
              <c:f>电力结构!$D$9</c:f>
              <c:strCache>
                <c:ptCount val="1"/>
                <c:pt idx="0">
                  <c:v>Nuclear_Elec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电力结构!$A$10:$A$14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电力结构!$D$10:$D$14</c:f>
              <c:numCache>
                <c:formatCode>General</c:formatCode>
                <c:ptCount val="5"/>
                <c:pt idx="0">
                  <c:v>24.271361622269783</c:v>
                </c:pt>
                <c:pt idx="1">
                  <c:v>89.503449953206783</c:v>
                </c:pt>
                <c:pt idx="2">
                  <c:v>144.19252536327804</c:v>
                </c:pt>
                <c:pt idx="3">
                  <c:v>186.60477502535872</c:v>
                </c:pt>
                <c:pt idx="4">
                  <c:v>255.8023800165947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3-4BE7-9418-F1670CD412A0}"/>
            </c:ext>
          </c:extLst>
        </c:ser>
        <c:ser>
          <c:idx val="3"/>
          <c:order val="3"/>
          <c:tx>
            <c:strRef>
              <c:f>电力结构!$E$9</c:f>
              <c:strCache>
                <c:ptCount val="1"/>
                <c:pt idx="0">
                  <c:v>Wind_Elec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电力结构!$A$10:$A$14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电力结构!$E$10:$E$14</c:f>
              <c:numCache>
                <c:formatCode>General</c:formatCode>
                <c:ptCount val="5"/>
                <c:pt idx="0">
                  <c:v>16.050940669688064</c:v>
                </c:pt>
                <c:pt idx="1">
                  <c:v>57.15230980989633</c:v>
                </c:pt>
                <c:pt idx="2">
                  <c:v>135.32603395911991</c:v>
                </c:pt>
                <c:pt idx="3">
                  <c:v>240.3805688580031</c:v>
                </c:pt>
                <c:pt idx="4">
                  <c:v>335.69137497809385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23-4BE7-9418-F1670CD412A0}"/>
            </c:ext>
          </c:extLst>
        </c:ser>
        <c:ser>
          <c:idx val="4"/>
          <c:order val="4"/>
          <c:tx>
            <c:strRef>
              <c:f>电力结构!$F$9</c:f>
              <c:strCache>
                <c:ptCount val="1"/>
                <c:pt idx="0">
                  <c:v>Solar_Elec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电力结构!$A$10:$A$14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电力结构!$F$10:$F$14</c:f>
              <c:numCache>
                <c:formatCode>General</c:formatCode>
                <c:ptCount val="5"/>
                <c:pt idx="0">
                  <c:v>3.2491782957113947E-2</c:v>
                </c:pt>
                <c:pt idx="1">
                  <c:v>3.1527935959900772</c:v>
                </c:pt>
                <c:pt idx="2">
                  <c:v>13.062571391724781</c:v>
                </c:pt>
                <c:pt idx="3">
                  <c:v>21.600800741737341</c:v>
                </c:pt>
                <c:pt idx="4">
                  <c:v>39.252418369394519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3-4BE7-9418-F1670CD412A0}"/>
            </c:ext>
          </c:extLst>
        </c:ser>
        <c:ser>
          <c:idx val="5"/>
          <c:order val="5"/>
          <c:tx>
            <c:strRef>
              <c:f>电力结构!$G$9</c:f>
              <c:strCache>
                <c:ptCount val="1"/>
                <c:pt idx="0">
                  <c:v>Biomass_Elec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电力结构!$A$10:$A$14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电力结构!$G$10:$G$14</c:f>
              <c:numCache>
                <c:formatCode>General</c:formatCode>
                <c:ptCount val="5"/>
                <c:pt idx="0">
                  <c:v>5.2311770067491539</c:v>
                </c:pt>
                <c:pt idx="1">
                  <c:v>47.557688666615896</c:v>
                </c:pt>
                <c:pt idx="2">
                  <c:v>88.985235579743076</c:v>
                </c:pt>
                <c:pt idx="3">
                  <c:v>94.716965364267878</c:v>
                </c:pt>
                <c:pt idx="4">
                  <c:v>107.44493082746658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23-4BE7-9418-F1670CD41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13920"/>
        <c:axId val="540606864"/>
      </c:areaChart>
      <c:catAx>
        <c:axId val="5406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606864"/>
        <c:crosses val="autoZero"/>
        <c:auto val="1"/>
        <c:lblAlgn val="ctr"/>
        <c:lblOffset val="100"/>
        <c:noMultiLvlLbl val="0"/>
      </c:catAx>
      <c:valAx>
        <c:axId val="5406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61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电力结构!$B$17</c:f>
              <c:strCache>
                <c:ptCount val="1"/>
                <c:pt idx="0">
                  <c:v>ff_Elec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电力结构!$A$18:$A$22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电力结构!$B$18:$B$22</c:f>
              <c:numCache>
                <c:formatCode>General</c:formatCode>
                <c:ptCount val="5"/>
                <c:pt idx="0">
                  <c:v>1104.8830834686885</c:v>
                </c:pt>
                <c:pt idx="1">
                  <c:v>1404.8243415467896</c:v>
                </c:pt>
                <c:pt idx="2">
                  <c:v>1720.2701612093811</c:v>
                </c:pt>
                <c:pt idx="3">
                  <c:v>1880.7328814526759</c:v>
                </c:pt>
                <c:pt idx="4">
                  <c:v>1861.7320213652749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F-4E79-83D1-4A21A65C6F59}"/>
            </c:ext>
          </c:extLst>
        </c:ser>
        <c:ser>
          <c:idx val="1"/>
          <c:order val="1"/>
          <c:tx>
            <c:strRef>
              <c:f>电力结构!$C$17</c:f>
              <c:strCache>
                <c:ptCount val="1"/>
                <c:pt idx="0">
                  <c:v>hydro_Elec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电力结构!$A$18:$A$22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电力结构!$C$18:$C$22</c:f>
              <c:numCache>
                <c:formatCode>General</c:formatCode>
                <c:ptCount val="5"/>
                <c:pt idx="0">
                  <c:v>223.12107118691057</c:v>
                </c:pt>
                <c:pt idx="1">
                  <c:v>315.66363433237052</c:v>
                </c:pt>
                <c:pt idx="2">
                  <c:v>372.03475971154688</c:v>
                </c:pt>
                <c:pt idx="3">
                  <c:v>448.70837537798991</c:v>
                </c:pt>
                <c:pt idx="4">
                  <c:v>527.73453227833329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F-4E79-83D1-4A21A65C6F59}"/>
            </c:ext>
          </c:extLst>
        </c:ser>
        <c:ser>
          <c:idx val="2"/>
          <c:order val="2"/>
          <c:tx>
            <c:strRef>
              <c:f>电力结构!$D$17</c:f>
              <c:strCache>
                <c:ptCount val="1"/>
                <c:pt idx="0">
                  <c:v>Nuclear_Elec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电力结构!$A$18:$A$22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电力结构!$D$18:$D$22</c:f>
              <c:numCache>
                <c:formatCode>General</c:formatCode>
                <c:ptCount val="5"/>
                <c:pt idx="0">
                  <c:v>24.271361622269783</c:v>
                </c:pt>
                <c:pt idx="1">
                  <c:v>89.503449953206783</c:v>
                </c:pt>
                <c:pt idx="2">
                  <c:v>144.19252536327804</c:v>
                </c:pt>
                <c:pt idx="3">
                  <c:v>188.37726505800842</c:v>
                </c:pt>
                <c:pt idx="4">
                  <c:v>259.37375355857137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F-4E79-83D1-4A21A65C6F59}"/>
            </c:ext>
          </c:extLst>
        </c:ser>
        <c:ser>
          <c:idx val="3"/>
          <c:order val="3"/>
          <c:tx>
            <c:strRef>
              <c:f>电力结构!$E$17</c:f>
              <c:strCache>
                <c:ptCount val="1"/>
                <c:pt idx="0">
                  <c:v>Wind_Elec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电力结构!$A$18:$A$22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电力结构!$E$18:$E$22</c:f>
              <c:numCache>
                <c:formatCode>General</c:formatCode>
                <c:ptCount val="5"/>
                <c:pt idx="0">
                  <c:v>16.050940669688064</c:v>
                </c:pt>
                <c:pt idx="1">
                  <c:v>57.15230980989633</c:v>
                </c:pt>
                <c:pt idx="2">
                  <c:v>135.32603395911991</c:v>
                </c:pt>
                <c:pt idx="3">
                  <c:v>249.12983617801063</c:v>
                </c:pt>
                <c:pt idx="4">
                  <c:v>355.88505471921536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F-4E79-83D1-4A21A65C6F59}"/>
            </c:ext>
          </c:extLst>
        </c:ser>
        <c:ser>
          <c:idx val="4"/>
          <c:order val="4"/>
          <c:tx>
            <c:strRef>
              <c:f>电力结构!$F$17</c:f>
              <c:strCache>
                <c:ptCount val="1"/>
                <c:pt idx="0">
                  <c:v>Solar_Elec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电力结构!$A$18:$A$22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电力结构!$F$18:$F$22</c:f>
              <c:numCache>
                <c:formatCode>General</c:formatCode>
                <c:ptCount val="5"/>
                <c:pt idx="0">
                  <c:v>3.2491782957113947E-2</c:v>
                </c:pt>
                <c:pt idx="1">
                  <c:v>3.1527935959900772</c:v>
                </c:pt>
                <c:pt idx="2">
                  <c:v>13.062571391724781</c:v>
                </c:pt>
                <c:pt idx="3">
                  <c:v>21.876279650472803</c:v>
                </c:pt>
                <c:pt idx="4">
                  <c:v>40.022308363941661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AF-4E79-83D1-4A21A65C6F59}"/>
            </c:ext>
          </c:extLst>
        </c:ser>
        <c:ser>
          <c:idx val="5"/>
          <c:order val="5"/>
          <c:tx>
            <c:strRef>
              <c:f>电力结构!$G$17</c:f>
              <c:strCache>
                <c:ptCount val="1"/>
                <c:pt idx="0">
                  <c:v>Biomass_Elec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电力结构!$A$18:$A$22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电力结构!$G$18:$G$22</c:f>
              <c:numCache>
                <c:formatCode>General</c:formatCode>
                <c:ptCount val="5"/>
                <c:pt idx="0">
                  <c:v>5.2311770067491539</c:v>
                </c:pt>
                <c:pt idx="1">
                  <c:v>47.557688666615896</c:v>
                </c:pt>
                <c:pt idx="2">
                  <c:v>88.985235579743076</c:v>
                </c:pt>
                <c:pt idx="3">
                  <c:v>96.322235403303367</c:v>
                </c:pt>
                <c:pt idx="4">
                  <c:v>110.58208933685849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AF-4E79-83D1-4A21A65C6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34520"/>
        <c:axId val="537565040"/>
      </c:areaChart>
      <c:catAx>
        <c:axId val="11313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65040"/>
        <c:crosses val="autoZero"/>
        <c:auto val="1"/>
        <c:lblAlgn val="ctr"/>
        <c:lblOffset val="100"/>
        <c:noMultiLvlLbl val="0"/>
      </c:catAx>
      <c:valAx>
        <c:axId val="5375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3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电力结构!$B$1</c:f>
              <c:strCache>
                <c:ptCount val="1"/>
                <c:pt idx="0">
                  <c:v>ff_Elec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电力结构!$A$2:$A$6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电力结构!$B$2:$B$6</c:f>
              <c:numCache>
                <c:formatCode>General</c:formatCode>
                <c:ptCount val="5"/>
                <c:pt idx="0">
                  <c:v>1104.8830852746246</c:v>
                </c:pt>
                <c:pt idx="1">
                  <c:v>1404.8243446380629</c:v>
                </c:pt>
                <c:pt idx="2">
                  <c:v>1720.2701654774442</c:v>
                </c:pt>
                <c:pt idx="3">
                  <c:v>1962.5405390965727</c:v>
                </c:pt>
                <c:pt idx="4">
                  <c:v>2103.1089872492885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F-443D-9D03-739E14FFD077}"/>
            </c:ext>
          </c:extLst>
        </c:ser>
        <c:ser>
          <c:idx val="1"/>
          <c:order val="1"/>
          <c:tx>
            <c:strRef>
              <c:f>电力结构!$C$1</c:f>
              <c:strCache>
                <c:ptCount val="1"/>
                <c:pt idx="0">
                  <c:v>hydro_Elec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电力结构!$A$2:$A$6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电力结构!$C$2:$C$6</c:f>
              <c:numCache>
                <c:formatCode>General</c:formatCode>
                <c:ptCount val="5"/>
                <c:pt idx="0">
                  <c:v>223.12107099999983</c:v>
                </c:pt>
                <c:pt idx="1">
                  <c:v>315.66363410095863</c:v>
                </c:pt>
                <c:pt idx="2">
                  <c:v>372.0347595019125</c:v>
                </c:pt>
                <c:pt idx="3">
                  <c:v>441.8923140822846</c:v>
                </c:pt>
                <c:pt idx="4">
                  <c:v>513.65671011404049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F-443D-9D03-739E14FFD077}"/>
            </c:ext>
          </c:extLst>
        </c:ser>
        <c:ser>
          <c:idx val="2"/>
          <c:order val="2"/>
          <c:tx>
            <c:strRef>
              <c:f>电力结构!$D$1</c:f>
              <c:strCache>
                <c:ptCount val="1"/>
                <c:pt idx="0">
                  <c:v>Nuclear_Elec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电力结构!$A$2:$A$6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电力结构!$D$2:$D$6</c:f>
              <c:numCache>
                <c:formatCode>General</c:formatCode>
                <c:ptCount val="5"/>
                <c:pt idx="0">
                  <c:v>24.271361600000137</c:v>
                </c:pt>
                <c:pt idx="1">
                  <c:v>89.503449892784673</c:v>
                </c:pt>
                <c:pt idx="2">
                  <c:v>144.1925252909648</c:v>
                </c:pt>
                <c:pt idx="3">
                  <c:v>185.64675471531703</c:v>
                </c:pt>
                <c:pt idx="4">
                  <c:v>253.16690325661065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F-443D-9D03-739E14FFD077}"/>
            </c:ext>
          </c:extLst>
        </c:ser>
        <c:ser>
          <c:idx val="3"/>
          <c:order val="3"/>
          <c:tx>
            <c:strRef>
              <c:f>电力结构!$E$1</c:f>
              <c:strCache>
                <c:ptCount val="1"/>
                <c:pt idx="0">
                  <c:v>Wind_Elec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电力结构!$A$2:$A$6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电力结构!$E$2:$E$6</c:f>
              <c:numCache>
                <c:formatCode>General</c:formatCode>
                <c:ptCount val="5"/>
                <c:pt idx="0">
                  <c:v>16.050940599999787</c:v>
                </c:pt>
                <c:pt idx="1">
                  <c:v>57.152309623971213</c:v>
                </c:pt>
                <c:pt idx="2">
                  <c:v>135.32603367913131</c:v>
                </c:pt>
                <c:pt idx="3">
                  <c:v>235.79526305051948</c:v>
                </c:pt>
                <c:pt idx="4">
                  <c:v>321.49137787255199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3F-443D-9D03-739E14FFD077}"/>
            </c:ext>
          </c:extLst>
        </c:ser>
        <c:ser>
          <c:idx val="4"/>
          <c:order val="4"/>
          <c:tx>
            <c:strRef>
              <c:f>电力结构!$F$1</c:f>
              <c:strCache>
                <c:ptCount val="1"/>
                <c:pt idx="0">
                  <c:v>Solar_Elec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电力结构!$A$2:$A$6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电力结构!$F$2:$F$6</c:f>
              <c:numCache>
                <c:formatCode>General</c:formatCode>
                <c:ptCount val="5"/>
                <c:pt idx="0">
                  <c:v>3.2491782599998055E-2</c:v>
                </c:pt>
                <c:pt idx="1">
                  <c:v>3.1527935809414389</c:v>
                </c:pt>
                <c:pt idx="2">
                  <c:v>13.062571380527174</c:v>
                </c:pt>
                <c:pt idx="3">
                  <c:v>21.459322778610932</c:v>
                </c:pt>
                <c:pt idx="4">
                  <c:v>38.730577214097231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3F-443D-9D03-739E14FFD077}"/>
            </c:ext>
          </c:extLst>
        </c:ser>
        <c:ser>
          <c:idx val="5"/>
          <c:order val="5"/>
          <c:tx>
            <c:strRef>
              <c:f>电力结构!$G$1</c:f>
              <c:strCache>
                <c:ptCount val="1"/>
                <c:pt idx="0">
                  <c:v>Biomass_Elec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电力结构!$A$2:$A$6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电力结构!$G$2:$G$6</c:f>
              <c:numCache>
                <c:formatCode>General</c:formatCode>
                <c:ptCount val="5"/>
                <c:pt idx="0">
                  <c:v>5.2311770000001578</c:v>
                </c:pt>
                <c:pt idx="1">
                  <c:v>47.557688614947693</c:v>
                </c:pt>
                <c:pt idx="2">
                  <c:v>88.985235502020345</c:v>
                </c:pt>
                <c:pt idx="3">
                  <c:v>93.877383141769855</c:v>
                </c:pt>
                <c:pt idx="4">
                  <c:v>105.24176268387853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3F-443D-9D03-739E14FFD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59552"/>
        <c:axId val="537559160"/>
      </c:areaChart>
      <c:catAx>
        <c:axId val="53755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59160"/>
        <c:crosses val="autoZero"/>
        <c:auto val="1"/>
        <c:lblAlgn val="ctr"/>
        <c:lblOffset val="100"/>
        <c:noMultiLvlLbl val="0"/>
      </c:catAx>
      <c:valAx>
        <c:axId val="53755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5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CM-Higher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'失业 '!$B$59</c:f>
              <c:strCache>
                <c:ptCount val="1"/>
                <c:pt idx="0">
                  <c:v>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'!$B$60:$B$64</c:f>
              <c:numCache>
                <c:formatCode>General</c:formatCode>
                <c:ptCount val="5"/>
                <c:pt idx="0">
                  <c:v>-3.8774456909140831E-8</c:v>
                </c:pt>
                <c:pt idx="1">
                  <c:v>-1.8352712665564708E-8</c:v>
                </c:pt>
                <c:pt idx="2">
                  <c:v>-2.0815732991452673E-8</c:v>
                </c:pt>
                <c:pt idx="3">
                  <c:v>0.28520795075151867</c:v>
                </c:pt>
                <c:pt idx="4">
                  <c:v>0.54297618188079222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C-4652-BBE3-AA2B15DE593E}"/>
            </c:ext>
          </c:extLst>
        </c:ser>
        <c:ser>
          <c:idx val="1"/>
          <c:order val="1"/>
          <c:tx>
            <c:strRef>
              <c:f>'失业 '!$C$59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'!$C$60:$C$64</c:f>
              <c:numCache>
                <c:formatCode>General</c:formatCode>
                <c:ptCount val="5"/>
                <c:pt idx="0">
                  <c:v>-5.4933418924818511E-9</c:v>
                </c:pt>
                <c:pt idx="1">
                  <c:v>2.1759130955367745E-10</c:v>
                </c:pt>
                <c:pt idx="2">
                  <c:v>-8.0308520500412971E-12</c:v>
                </c:pt>
                <c:pt idx="3">
                  <c:v>3.5180965138322559E-3</c:v>
                </c:pt>
                <c:pt idx="4">
                  <c:v>6.0518654096483075E-3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C-4652-BBE3-AA2B15DE593E}"/>
            </c:ext>
          </c:extLst>
        </c:ser>
        <c:ser>
          <c:idx val="2"/>
          <c:order val="2"/>
          <c:tx>
            <c:strRef>
              <c:f>'失业 '!$D$59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'!$D$60:$D$64</c:f>
              <c:numCache>
                <c:formatCode>General</c:formatCode>
                <c:ptCount val="5"/>
                <c:pt idx="0">
                  <c:v>1.3616722333020803E-9</c:v>
                </c:pt>
                <c:pt idx="1">
                  <c:v>3.2202592589042345E-9</c:v>
                </c:pt>
                <c:pt idx="2">
                  <c:v>1.900229908320672E-9</c:v>
                </c:pt>
                <c:pt idx="3">
                  <c:v>-2.9175833773210885E-3</c:v>
                </c:pt>
                <c:pt idx="4">
                  <c:v>-1.6270911365002055E-4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C-4652-BBE3-AA2B15DE593E}"/>
            </c:ext>
          </c:extLst>
        </c:ser>
        <c:ser>
          <c:idx val="3"/>
          <c:order val="3"/>
          <c:tx>
            <c:strRef>
              <c:f>'失业 '!$E$59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'!$E$60:$E$64</c:f>
              <c:numCache>
                <c:formatCode>General</c:formatCode>
                <c:ptCount val="5"/>
                <c:pt idx="0">
                  <c:v>-4.3282669115463079E-9</c:v>
                </c:pt>
                <c:pt idx="1">
                  <c:v>7.4561487626439993E-10</c:v>
                </c:pt>
                <c:pt idx="2">
                  <c:v>4.0725079558656674E-10</c:v>
                </c:pt>
                <c:pt idx="3">
                  <c:v>3.3175747040904478E-6</c:v>
                </c:pt>
                <c:pt idx="4">
                  <c:v>3.7244884959682814E-6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C-4652-BBE3-AA2B15DE593E}"/>
            </c:ext>
          </c:extLst>
        </c:ser>
        <c:ser>
          <c:idx val="4"/>
          <c:order val="4"/>
          <c:tx>
            <c:strRef>
              <c:f>'失业 '!$F$59</c:f>
              <c:strCache>
                <c:ptCount val="1"/>
                <c:pt idx="0">
                  <c:v>jc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'!$F$60:$F$64</c:f>
              <c:numCache>
                <c:formatCode>General</c:formatCode>
                <c:ptCount val="5"/>
                <c:pt idx="0">
                  <c:v>-1.4159156486170943E-8</c:v>
                </c:pt>
                <c:pt idx="1">
                  <c:v>-7.3359296935693319E-9</c:v>
                </c:pt>
                <c:pt idx="2">
                  <c:v>-7.4536106453582107E-9</c:v>
                </c:pt>
                <c:pt idx="3">
                  <c:v>8.9956918496167909E-2</c:v>
                </c:pt>
                <c:pt idx="4">
                  <c:v>0.16141500924825058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EC-4652-BBE3-AA2B15DE593E}"/>
            </c:ext>
          </c:extLst>
        </c:ser>
        <c:ser>
          <c:idx val="5"/>
          <c:order val="5"/>
          <c:tx>
            <c:strRef>
              <c:f>'失业 '!$G$59</c:f>
              <c:strCache>
                <c:ptCount val="1"/>
                <c:pt idx="0">
                  <c:v>rc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'!$G$60:$G$64</c:f>
              <c:numCache>
                <c:formatCode>General</c:formatCode>
                <c:ptCount val="5"/>
                <c:pt idx="0">
                  <c:v>-1.8555626479788145E-8</c:v>
                </c:pt>
                <c:pt idx="1">
                  <c:v>-8.5074905670570744E-9</c:v>
                </c:pt>
                <c:pt idx="2">
                  <c:v>-7.8673970983766939E-9</c:v>
                </c:pt>
                <c:pt idx="3">
                  <c:v>8.9341458516158961E-2</c:v>
                </c:pt>
                <c:pt idx="4">
                  <c:v>0.16231476782751783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EC-4652-BBE3-AA2B15DE593E}"/>
            </c:ext>
          </c:extLst>
        </c:ser>
        <c:ser>
          <c:idx val="6"/>
          <c:order val="6"/>
          <c:tx>
            <c:strRef>
              <c:f>'失业 '!$H$59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'!$H$60:$H$64</c:f>
              <c:numCache>
                <c:formatCode>General</c:formatCode>
                <c:ptCount val="5"/>
                <c:pt idx="0">
                  <c:v>-3.4196619147497387E-8</c:v>
                </c:pt>
                <c:pt idx="1">
                  <c:v>-1.44296469738181E-8</c:v>
                </c:pt>
                <c:pt idx="2">
                  <c:v>-1.7928195733540875E-8</c:v>
                </c:pt>
                <c:pt idx="3">
                  <c:v>0.26289040669089625</c:v>
                </c:pt>
                <c:pt idx="4">
                  <c:v>0.50798218218259839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EC-4652-BBE3-AA2B15DE593E}"/>
            </c:ext>
          </c:extLst>
        </c:ser>
        <c:ser>
          <c:idx val="7"/>
          <c:order val="7"/>
          <c:tx>
            <c:strRef>
              <c:f>'失业 '!$I$59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'失业 '!$A$60:$A$64</c:f>
              <c:strCach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strCache>
            </c:strRef>
          </c:cat>
          <c:val>
            <c:numRef>
              <c:f>'失业 '!$I$60:$I$64</c:f>
              <c:numCache>
                <c:formatCode>General</c:formatCode>
                <c:ptCount val="5"/>
                <c:pt idx="0">
                  <c:v>-4.2351233631165996E-9</c:v>
                </c:pt>
                <c:pt idx="1">
                  <c:v>2.9211078000912494E-10</c:v>
                </c:pt>
                <c:pt idx="2">
                  <c:v>-5.3375082131879026E-10</c:v>
                </c:pt>
                <c:pt idx="3">
                  <c:v>1.8839448571095208E-2</c:v>
                </c:pt>
                <c:pt idx="4">
                  <c:v>3.7497192741087204E-2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EC-4652-BBE3-AA2B15DE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61120"/>
        <c:axId val="537561512"/>
      </c:lineChart>
      <c:catAx>
        <c:axId val="5375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61512"/>
        <c:crosses val="autoZero"/>
        <c:auto val="1"/>
        <c:lblAlgn val="ctr"/>
        <c:lblOffset val="100"/>
        <c:noMultiLvlLbl val="0"/>
      </c:catAx>
      <c:valAx>
        <c:axId val="537561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5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89409667541557303"/>
          <c:w val="0.9416666666666666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'失业 '!$A$94</c:f>
              <c:strCache>
                <c:ptCount val="1"/>
                <c:pt idx="0">
                  <c:v>RED+CM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'失业 '!$B$91:$H$91</c:f>
              <c:strCache>
                <c:ptCount val="7"/>
                <c:pt idx="0">
                  <c:v>ul</c:v>
                </c:pt>
                <c:pt idx="1">
                  <c:v>es</c:v>
                </c:pt>
                <c:pt idx="2">
                  <c:v>ms</c:v>
                </c:pt>
                <c:pt idx="3">
                  <c:v>hs</c:v>
                </c:pt>
                <c:pt idx="4">
                  <c:v>jc</c:v>
                </c:pt>
                <c:pt idx="5">
                  <c:v>rc</c:v>
                </c:pt>
                <c:pt idx="6">
                  <c:v>pg</c:v>
                </c:pt>
              </c:strCache>
            </c:strRef>
          </c:cat>
          <c:val>
            <c:numRef>
              <c:f>'失业 '!$B$94:$H$94</c:f>
              <c:numCache>
                <c:formatCode>0.000</c:formatCode>
                <c:ptCount val="7"/>
                <c:pt idx="0">
                  <c:v>0.18656850772598849</c:v>
                </c:pt>
                <c:pt idx="1">
                  <c:v>2.1434301168145853E-3</c:v>
                </c:pt>
                <c:pt idx="2">
                  <c:v>-1.580266774807592E-4</c:v>
                </c:pt>
                <c:pt idx="3">
                  <c:v>0</c:v>
                </c:pt>
                <c:pt idx="4">
                  <c:v>5.2235278235968768E-2</c:v>
                </c:pt>
                <c:pt idx="5">
                  <c:v>5.2868331961877874E-2</c:v>
                </c:pt>
                <c:pt idx="6">
                  <c:v>0.17807870701517481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5-4583-B0FD-F512A55CBFE1}"/>
            </c:ext>
          </c:extLst>
        </c:ser>
        <c:ser>
          <c:idx val="0"/>
          <c:order val="1"/>
          <c:tx>
            <c:strRef>
              <c:f>'失业 '!$A$92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'失业 '!$B$91:$H$91</c:f>
              <c:strCache>
                <c:ptCount val="7"/>
                <c:pt idx="0">
                  <c:v>ul</c:v>
                </c:pt>
                <c:pt idx="1">
                  <c:v>es</c:v>
                </c:pt>
                <c:pt idx="2">
                  <c:v>ms</c:v>
                </c:pt>
                <c:pt idx="3">
                  <c:v>hs</c:v>
                </c:pt>
                <c:pt idx="4">
                  <c:v>jc</c:v>
                </c:pt>
                <c:pt idx="5">
                  <c:v>rc</c:v>
                </c:pt>
                <c:pt idx="6">
                  <c:v>pg</c:v>
                </c:pt>
              </c:strCache>
            </c:strRef>
          </c:cat>
          <c:val>
            <c:numRef>
              <c:f>'失业 '!$B$92:$H$92</c:f>
              <c:numCache>
                <c:formatCode>0.000</c:formatCode>
                <c:ptCount val="7"/>
                <c:pt idx="0">
                  <c:v>0.21884088000268948</c:v>
                </c:pt>
                <c:pt idx="1">
                  <c:v>2.4886655143911349E-3</c:v>
                </c:pt>
                <c:pt idx="2">
                  <c:v>-1.1235729781227974E-4</c:v>
                </c:pt>
                <c:pt idx="3">
                  <c:v>0</c:v>
                </c:pt>
                <c:pt idx="4">
                  <c:v>6.9036295234760001E-2</c:v>
                </c:pt>
                <c:pt idx="5">
                  <c:v>6.7103275401849377E-2</c:v>
                </c:pt>
                <c:pt idx="6">
                  <c:v>0.2024876728982602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5-4583-B0FD-F512A55CBFE1}"/>
            </c:ext>
          </c:extLst>
        </c:ser>
        <c:ser>
          <c:idx val="1"/>
          <c:order val="2"/>
          <c:tx>
            <c:strRef>
              <c:f>'失业 '!$A$93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'失业 '!$B$91:$H$91</c:f>
              <c:strCache>
                <c:ptCount val="7"/>
                <c:pt idx="0">
                  <c:v>ul</c:v>
                </c:pt>
                <c:pt idx="1">
                  <c:v>es</c:v>
                </c:pt>
                <c:pt idx="2">
                  <c:v>ms</c:v>
                </c:pt>
                <c:pt idx="3">
                  <c:v>hs</c:v>
                </c:pt>
                <c:pt idx="4">
                  <c:v>jc</c:v>
                </c:pt>
                <c:pt idx="5">
                  <c:v>rc</c:v>
                </c:pt>
                <c:pt idx="6">
                  <c:v>pg</c:v>
                </c:pt>
              </c:strCache>
            </c:strRef>
          </c:cat>
          <c:val>
            <c:numRef>
              <c:f>'失业 '!$B$93:$H$93</c:f>
              <c:numCache>
                <c:formatCode>0.000</c:formatCode>
                <c:ptCount val="7"/>
                <c:pt idx="0">
                  <c:v>9.0076062203303664E-2</c:v>
                </c:pt>
                <c:pt idx="1">
                  <c:v>1.0043783711093097E-3</c:v>
                </c:pt>
                <c:pt idx="2">
                  <c:v>-1.232775035769931E-4</c:v>
                </c:pt>
                <c:pt idx="3">
                  <c:v>0</c:v>
                </c:pt>
                <c:pt idx="4">
                  <c:v>2.2444498996949599E-2</c:v>
                </c:pt>
                <c:pt idx="5">
                  <c:v>2.2847856333000835E-2</c:v>
                </c:pt>
                <c:pt idx="6">
                  <c:v>8.8700715170108788E-2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55-4583-B0FD-F512A55C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6161856"/>
        <c:axId val="376166560"/>
      </c:barChart>
      <c:catAx>
        <c:axId val="37616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166560"/>
        <c:crosses val="autoZero"/>
        <c:auto val="1"/>
        <c:lblAlgn val="ctr"/>
        <c:lblOffset val="100"/>
        <c:noMultiLvlLbl val="0"/>
      </c:catAx>
      <c:valAx>
        <c:axId val="37616656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Change of Employment Rate in 2030 Compared with BAU</a:t>
                </a:r>
              </a:p>
              <a:p>
                <a:pPr>
                  <a:defRPr/>
                </a:pPr>
                <a:r>
                  <a:rPr lang="en-US" altLang="zh-CN" b="1"/>
                  <a:t> (%-Points)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1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'失业 '!$B$106</c:f>
              <c:strCache>
                <c:ptCount val="1"/>
                <c:pt idx="0">
                  <c:v>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'失业 '!$A$107:$A$109</c:f>
              <c:strCache>
                <c:ptCount val="3"/>
                <c:pt idx="0">
                  <c:v>CM</c:v>
                </c:pt>
                <c:pt idx="1">
                  <c:v>RED</c:v>
                </c:pt>
                <c:pt idx="2">
                  <c:v>RED+CM</c:v>
                </c:pt>
              </c:strCache>
            </c:strRef>
          </c:cat>
          <c:val>
            <c:numRef>
              <c:f>'失业 '!$B$107:$B$109</c:f>
              <c:numCache>
                <c:formatCode>General</c:formatCode>
                <c:ptCount val="3"/>
                <c:pt idx="0">
                  <c:v>-86.017175941841415</c:v>
                </c:pt>
                <c:pt idx="1">
                  <c:v>-100.89631258969341</c:v>
                </c:pt>
                <c:pt idx="2">
                  <c:v>-41.529455181449926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2-4B39-A8BB-048DC66F6778}"/>
            </c:ext>
          </c:extLst>
        </c:ser>
        <c:ser>
          <c:idx val="1"/>
          <c:order val="1"/>
          <c:tx>
            <c:strRef>
              <c:f>'失业 '!$C$106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'失业 '!$A$107:$A$109</c:f>
              <c:strCache>
                <c:ptCount val="3"/>
                <c:pt idx="0">
                  <c:v>CM</c:v>
                </c:pt>
                <c:pt idx="1">
                  <c:v>RED</c:v>
                </c:pt>
                <c:pt idx="2">
                  <c:v>RED+CM</c:v>
                </c:pt>
              </c:strCache>
            </c:strRef>
          </c:cat>
          <c:val>
            <c:numRef>
              <c:f>'失业 '!$C$107:$C$109</c:f>
              <c:numCache>
                <c:formatCode>General</c:formatCode>
                <c:ptCount val="3"/>
                <c:pt idx="0">
                  <c:v>-6.9076812842569772</c:v>
                </c:pt>
                <c:pt idx="1">
                  <c:v>-8.0202791588245717</c:v>
                </c:pt>
                <c:pt idx="2">
                  <c:v>-3.2368327500655307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2-4B39-A8BB-048DC66F6778}"/>
            </c:ext>
          </c:extLst>
        </c:ser>
        <c:ser>
          <c:idx val="2"/>
          <c:order val="2"/>
          <c:tx>
            <c:strRef>
              <c:f>'失业 '!$D$106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'失业 '!$A$107:$A$109</c:f>
              <c:strCache>
                <c:ptCount val="3"/>
                <c:pt idx="0">
                  <c:v>CM</c:v>
                </c:pt>
                <c:pt idx="1">
                  <c:v>RED</c:v>
                </c:pt>
                <c:pt idx="2">
                  <c:v>RED+CM</c:v>
                </c:pt>
              </c:strCache>
            </c:strRef>
          </c:cat>
          <c:val>
            <c:numRef>
              <c:f>'失业 '!$D$107:$D$109</c:f>
              <c:numCache>
                <c:formatCode>General</c:formatCode>
                <c:ptCount val="3"/>
                <c:pt idx="0">
                  <c:v>1.041597702726994</c:v>
                </c:pt>
                <c:pt idx="1">
                  <c:v>0.7405776156162277</c:v>
                </c:pt>
                <c:pt idx="2">
                  <c:v>0.81255766234835536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D2-4B39-A8BB-048DC66F6778}"/>
            </c:ext>
          </c:extLst>
        </c:ser>
        <c:ser>
          <c:idx val="3"/>
          <c:order val="3"/>
          <c:tx>
            <c:strRef>
              <c:f>'失业 '!$E$106</c:f>
              <c:strCache>
                <c:ptCount val="1"/>
                <c:pt idx="0">
                  <c:v>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'失业 '!$A$107:$A$109</c:f>
              <c:strCache>
                <c:ptCount val="3"/>
                <c:pt idx="0">
                  <c:v>CM</c:v>
                </c:pt>
                <c:pt idx="1">
                  <c:v>RED</c:v>
                </c:pt>
                <c:pt idx="2">
                  <c:v>RED+CM</c:v>
                </c:pt>
              </c:strCache>
            </c:strRef>
          </c:cat>
          <c:val>
            <c:numRef>
              <c:f>'失业 '!$E$107:$E$109</c:f>
              <c:numCache>
                <c:formatCode>General</c:formatCode>
                <c:ptCount val="3"/>
                <c:pt idx="0">
                  <c:v>6.4131774044072724E-3</c:v>
                </c:pt>
                <c:pt idx="1">
                  <c:v>-5.1806420944631017E-7</c:v>
                </c:pt>
                <c:pt idx="2">
                  <c:v>1.5822907220436836E-2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D2-4B39-A8BB-048DC66F6778}"/>
            </c:ext>
          </c:extLst>
        </c:ser>
        <c:ser>
          <c:idx val="4"/>
          <c:order val="4"/>
          <c:tx>
            <c:strRef>
              <c:f>'失业 '!$F$106</c:f>
              <c:strCache>
                <c:ptCount val="1"/>
                <c:pt idx="0">
                  <c:v>jc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'失业 '!$A$107:$A$109</c:f>
              <c:strCache>
                <c:ptCount val="3"/>
                <c:pt idx="0">
                  <c:v>CM</c:v>
                </c:pt>
                <c:pt idx="1">
                  <c:v>RED</c:v>
                </c:pt>
                <c:pt idx="2">
                  <c:v>RED+CM</c:v>
                </c:pt>
              </c:strCache>
            </c:strRef>
          </c:cat>
          <c:val>
            <c:numRef>
              <c:f>'失业 '!$F$107:$F$109</c:f>
              <c:numCache>
                <c:formatCode>General</c:formatCode>
                <c:ptCount val="3"/>
                <c:pt idx="0">
                  <c:v>-42.038005051360884</c:v>
                </c:pt>
                <c:pt idx="1">
                  <c:v>-55.559158908405429</c:v>
                </c:pt>
                <c:pt idx="2">
                  <c:v>-18.062925849263511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D2-4B39-A8BB-048DC66F6778}"/>
            </c:ext>
          </c:extLst>
        </c:ser>
        <c:ser>
          <c:idx val="5"/>
          <c:order val="5"/>
          <c:tx>
            <c:strRef>
              <c:f>'失业 '!$G$106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'失业 '!$A$107:$A$109</c:f>
              <c:strCache>
                <c:ptCount val="3"/>
                <c:pt idx="0">
                  <c:v>CM</c:v>
                </c:pt>
                <c:pt idx="1">
                  <c:v>RED</c:v>
                </c:pt>
                <c:pt idx="2">
                  <c:v>RED+CM</c:v>
                </c:pt>
              </c:strCache>
            </c:strRef>
          </c:cat>
          <c:val>
            <c:numRef>
              <c:f>'失业 '!$G$107:$G$109</c:f>
              <c:numCache>
                <c:formatCode>General</c:formatCode>
                <c:ptCount val="3"/>
                <c:pt idx="0">
                  <c:v>-26.484610985155115</c:v>
                </c:pt>
                <c:pt idx="1">
                  <c:v>-33.615665124250881</c:v>
                </c:pt>
                <c:pt idx="2">
                  <c:v>-11.445728688360017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D2-4B39-A8BB-048DC66F6778}"/>
            </c:ext>
          </c:extLst>
        </c:ser>
        <c:ser>
          <c:idx val="6"/>
          <c:order val="6"/>
          <c:tx>
            <c:strRef>
              <c:f>'失业 '!$H$106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'失业 '!$A$107:$A$109</c:f>
              <c:strCache>
                <c:ptCount val="3"/>
                <c:pt idx="0">
                  <c:v>CM</c:v>
                </c:pt>
                <c:pt idx="1">
                  <c:v>RED</c:v>
                </c:pt>
                <c:pt idx="2">
                  <c:v>RED+CM</c:v>
                </c:pt>
              </c:strCache>
            </c:strRef>
          </c:cat>
          <c:val>
            <c:numRef>
              <c:f>'失业 '!$H$107:$H$109</c:f>
              <c:numCache>
                <c:formatCode>General</c:formatCode>
                <c:ptCount val="3"/>
                <c:pt idx="0">
                  <c:v>-9.2752790648265382</c:v>
                </c:pt>
                <c:pt idx="1">
                  <c:v>-10.546626851022454</c:v>
                </c:pt>
                <c:pt idx="2">
                  <c:v>-4.6200014539052532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D2-4B39-A8BB-048DC66F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050680"/>
        <c:axId val="543896760"/>
      </c:barChart>
      <c:catAx>
        <c:axId val="89050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96760"/>
        <c:crosses val="autoZero"/>
        <c:auto val="1"/>
        <c:lblAlgn val="ctr"/>
        <c:lblOffset val="100"/>
        <c:noMultiLvlLbl val="0"/>
      </c:catAx>
      <c:valAx>
        <c:axId val="543896760"/>
        <c:scaling>
          <c:orientation val="minMax"/>
          <c:max val="0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Change of Employment in 2030 Compared with BAU</a:t>
                </a:r>
              </a:p>
              <a:p>
                <a:pPr>
                  <a:defRPr/>
                </a:pPr>
                <a:r>
                  <a:rPr lang="en-US" altLang="zh-CN" b="1"/>
                  <a:t> (Thousand Persons)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5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'失业 '!$A$92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'失业 '!$B$91:$I$91</c15:sqref>
                  </c15:fullRef>
                </c:ext>
              </c:extLst>
              <c:f>'失业 '!$I$91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'失业 '!$B$92:$I$92</c15:sqref>
                  </c15:fullRef>
                </c:ext>
              </c:extLst>
              <c:f>'失业 '!$I$92</c:f>
              <c:numCache>
                <c:formatCode>0.000</c:formatCode>
                <c:ptCount val="1"/>
                <c:pt idx="0">
                  <c:v>1.5392547505055365E-2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3-49E8-BD79-A2482448C50F}"/>
            </c:ext>
          </c:extLst>
        </c:ser>
        <c:ser>
          <c:idx val="1"/>
          <c:order val="1"/>
          <c:tx>
            <c:strRef>
              <c:f>'失业 '!$A$93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'失业 '!$B$91:$I$91</c15:sqref>
                  </c15:fullRef>
                </c:ext>
              </c:extLst>
              <c:f>'失业 '!$I$91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'失业 '!$B$93:$I$93</c15:sqref>
                  </c15:fullRef>
                </c:ext>
              </c:extLst>
              <c:f>'失业 '!$I$93</c:f>
              <c:numCache>
                <c:formatCode>0.000</c:formatCode>
                <c:ptCount val="1"/>
                <c:pt idx="0">
                  <c:v>5.7811490676962229E-3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3-49E8-BD79-A2482448C50F}"/>
            </c:ext>
          </c:extLst>
        </c:ser>
        <c:ser>
          <c:idx val="2"/>
          <c:order val="2"/>
          <c:tx>
            <c:strRef>
              <c:f>'失业 '!$A$94</c:f>
              <c:strCache>
                <c:ptCount val="1"/>
                <c:pt idx="0">
                  <c:v>RED+CM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'失业 '!$B$91:$I$91</c15:sqref>
                  </c15:fullRef>
                </c:ext>
              </c:extLst>
              <c:f>'失业 '!$I$91</c:f>
              <c:strCache>
                <c:ptCount val="1"/>
                <c:pt idx="0">
                  <c:v>Overall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'失业 '!$B$94:$I$94</c15:sqref>
                  </c15:fullRef>
                </c:ext>
              </c:extLst>
              <c:f>'失业 '!$I$94</c:f>
              <c:numCache>
                <c:formatCode>0.000</c:formatCode>
                <c:ptCount val="1"/>
                <c:pt idx="0">
                  <c:v>1.2563043831570475E-2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3-49E8-BD79-A2482448C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421887"/>
        <c:axId val="357422303"/>
      </c:barChart>
      <c:catAx>
        <c:axId val="357421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7422303"/>
        <c:crosses val="autoZero"/>
        <c:auto val="1"/>
        <c:lblAlgn val="ctr"/>
        <c:lblOffset val="100"/>
        <c:noMultiLvlLbl val="0"/>
      </c:catAx>
      <c:valAx>
        <c:axId val="357422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Change of Unemployment Rate in 2030 Compared with BAU</a:t>
                </a:r>
              </a:p>
              <a:p>
                <a:pPr>
                  <a:defRPr/>
                </a:pPr>
                <a:r>
                  <a:rPr lang="en-US" altLang="zh-CN"/>
                  <a:t> (%-Points)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4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2</xdr:row>
      <xdr:rowOff>66675</xdr:rowOff>
    </xdr:from>
    <xdr:to>
      <xdr:col>16</xdr:col>
      <xdr:colOff>352425</xdr:colOff>
      <xdr:row>29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5</xdr:row>
      <xdr:rowOff>204787</xdr:rowOff>
    </xdr:from>
    <xdr:to>
      <xdr:col>14</xdr:col>
      <xdr:colOff>542925</xdr:colOff>
      <xdr:row>17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15</xdr:row>
      <xdr:rowOff>4762</xdr:rowOff>
    </xdr:from>
    <xdr:to>
      <xdr:col>19</xdr:col>
      <xdr:colOff>57150</xdr:colOff>
      <xdr:row>31</xdr:row>
      <xdr:rowOff>4762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276225</xdr:colOff>
      <xdr:row>32</xdr:row>
      <xdr:rowOff>42862</xdr:rowOff>
    </xdr:from>
    <xdr:to>
      <xdr:col>19</xdr:col>
      <xdr:colOff>47625</xdr:colOff>
      <xdr:row>48</xdr:row>
      <xdr:rowOff>42862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295275</xdr:colOff>
      <xdr:row>0</xdr:row>
      <xdr:rowOff>85725</xdr:rowOff>
    </xdr:from>
    <xdr:to>
      <xdr:col>19</xdr:col>
      <xdr:colOff>66675</xdr:colOff>
      <xdr:row>16</xdr:row>
      <xdr:rowOff>85725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</xdr:colOff>
      <xdr:row>52</xdr:row>
      <xdr:rowOff>52387</xdr:rowOff>
    </xdr:from>
    <xdr:to>
      <xdr:col>20</xdr:col>
      <xdr:colOff>519112</xdr:colOff>
      <xdr:row>68</xdr:row>
      <xdr:rowOff>52387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61</xdr:row>
      <xdr:rowOff>52387</xdr:rowOff>
    </xdr:from>
    <xdr:to>
      <xdr:col>19</xdr:col>
      <xdr:colOff>381000</xdr:colOff>
      <xdr:row>97</xdr:row>
      <xdr:rowOff>85725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100</xdr:row>
      <xdr:rowOff>161925</xdr:rowOff>
    </xdr:from>
    <xdr:to>
      <xdr:col>15</xdr:col>
      <xdr:colOff>590550</xdr:colOff>
      <xdr:row>116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83</xdr:row>
      <xdr:rowOff>85725</xdr:rowOff>
    </xdr:from>
    <xdr:to>
      <xdr:col>16</xdr:col>
      <xdr:colOff>95250</xdr:colOff>
      <xdr:row>99</xdr:row>
      <xdr:rowOff>85725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223837</xdr:colOff>
      <xdr:row>107</xdr:row>
      <xdr:rowOff>152400</xdr:rowOff>
    </xdr:from>
    <xdr:to>
      <xdr:col>7</xdr:col>
      <xdr:colOff>280987</xdr:colOff>
      <xdr:row>123</xdr:row>
      <xdr:rowOff>152400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126</xdr:row>
      <xdr:rowOff>95251</xdr:rowOff>
    </xdr:from>
    <xdr:to>
      <xdr:col>9</xdr:col>
      <xdr:colOff>180975</xdr:colOff>
      <xdr:row>146</xdr:row>
      <xdr:rowOff>19051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96</xdr:row>
      <xdr:rowOff>123824</xdr:rowOff>
    </xdr:from>
    <xdr:to>
      <xdr:col>15</xdr:col>
      <xdr:colOff>300037</xdr:colOff>
      <xdr:row>138</xdr:row>
      <xdr:rowOff>122924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661987</xdr:colOff>
      <xdr:row>96</xdr:row>
      <xdr:rowOff>142875</xdr:rowOff>
    </xdr:from>
    <xdr:to>
      <xdr:col>22</xdr:col>
      <xdr:colOff>433387</xdr:colOff>
      <xdr:row>138</xdr:row>
      <xdr:rowOff>141975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6</xdr:row>
      <xdr:rowOff>166687</xdr:rowOff>
    </xdr:from>
    <xdr:to>
      <xdr:col>20</xdr:col>
      <xdr:colOff>200025</xdr:colOff>
      <xdr:row>22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13</xdr:row>
      <xdr:rowOff>109537</xdr:rowOff>
    </xdr:from>
    <xdr:to>
      <xdr:col>17</xdr:col>
      <xdr:colOff>333375</xdr:colOff>
      <xdr:row>29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30</xdr:row>
      <xdr:rowOff>23812</xdr:rowOff>
    </xdr:from>
    <xdr:to>
      <xdr:col>17</xdr:col>
      <xdr:colOff>333375</xdr:colOff>
      <xdr:row>45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561975</xdr:colOff>
      <xdr:row>46</xdr:row>
      <xdr:rowOff>80962</xdr:rowOff>
    </xdr:from>
    <xdr:to>
      <xdr:col>17</xdr:col>
      <xdr:colOff>333375</xdr:colOff>
      <xdr:row>62</xdr:row>
      <xdr:rowOff>61912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333375</xdr:colOff>
      <xdr:row>56</xdr:row>
      <xdr:rowOff>138112</xdr:rowOff>
    </xdr:from>
    <xdr:to>
      <xdr:col>6</xdr:col>
      <xdr:colOff>390525</xdr:colOff>
      <xdr:row>72</xdr:row>
      <xdr:rowOff>138112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638175</xdr:colOff>
      <xdr:row>63</xdr:row>
      <xdr:rowOff>33337</xdr:rowOff>
    </xdr:from>
    <xdr:to>
      <xdr:col>14</xdr:col>
      <xdr:colOff>409575</xdr:colOff>
      <xdr:row>79</xdr:row>
      <xdr:rowOff>33337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666750</xdr:colOff>
      <xdr:row>75</xdr:row>
      <xdr:rowOff>138112</xdr:rowOff>
    </xdr:from>
    <xdr:to>
      <xdr:col>7</xdr:col>
      <xdr:colOff>38100</xdr:colOff>
      <xdr:row>91</xdr:row>
      <xdr:rowOff>138112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623887</xdr:colOff>
      <xdr:row>13</xdr:row>
      <xdr:rowOff>9525</xdr:rowOff>
    </xdr:from>
    <xdr:to>
      <xdr:col>24</xdr:col>
      <xdr:colOff>395287</xdr:colOff>
      <xdr:row>30</xdr:row>
      <xdr:rowOff>9525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43</xdr:row>
      <xdr:rowOff>57150</xdr:rowOff>
    </xdr:from>
    <xdr:to>
      <xdr:col>15</xdr:col>
      <xdr:colOff>571500</xdr:colOff>
      <xdr:row>58</xdr:row>
      <xdr:rowOff>38100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59</xdr:row>
      <xdr:rowOff>42862</xdr:rowOff>
    </xdr:from>
    <xdr:to>
      <xdr:col>20</xdr:col>
      <xdr:colOff>466725</xdr:colOff>
      <xdr:row>73</xdr:row>
      <xdr:rowOff>4762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75</xdr:row>
      <xdr:rowOff>0</xdr:rowOff>
    </xdr:from>
    <xdr:to>
      <xdr:col>15</xdr:col>
      <xdr:colOff>457200</xdr:colOff>
      <xdr:row>91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7597;&#20122;&#20094;&#22312;&#28165;&#21326;\&#32452;&#20869;&#20107;&#21153;\&#33258;&#28982;&#31185;&#23398;&#22522;&#37329;\&#28151;&#21512;&#27169;&#22411;\test%20model%20-%20V15%20-0506-KL-E&#32467;&#26500;\result\&#36755;&#20837;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劳动密集度"/>
      <sheetName val="劳动结构预测"/>
      <sheetName val="就业量-劳动投入转化"/>
      <sheetName val="劳动报酬优化计算结果"/>
      <sheetName val="人口数据"/>
      <sheetName val="GDP增长路径"/>
      <sheetName val="排放数据"/>
      <sheetName val="碳强度目标"/>
      <sheetName val="能源平衡表-2010"/>
      <sheetName val="能源平衡表-2005"/>
      <sheetName val="自然要素投入"/>
    </sheetNames>
    <sheetDataSet>
      <sheetData sheetId="0"/>
      <sheetData sheetId="1"/>
      <sheetData sheetId="2"/>
      <sheetData sheetId="3">
        <row r="21">
          <cell r="T21">
            <v>10204.086564034151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"/>
  <sheetViews>
    <sheetView topLeftCell="A28" workbookViewId="0">
      <selection activeCell="O66" sqref="O66"/>
    </sheetView>
  </sheetViews>
  <sheetFormatPr defaultRowHeight="13.5" x14ac:dyDescent="0.15"/>
  <cols>
    <col min="1" max="1" width="16.375" bestFit="1" customWidth="1"/>
    <col min="2" max="2" width="13.875" bestFit="1" customWidth="1"/>
    <col min="19" max="19" width="13.875" bestFit="1" customWidth="1"/>
  </cols>
  <sheetData>
    <row r="1" spans="1:19" x14ac:dyDescent="0.15">
      <c r="A1" t="s">
        <v>7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H1" t="s">
        <v>59</v>
      </c>
      <c r="I1" t="s">
        <v>32</v>
      </c>
      <c r="J1" t="s">
        <v>36</v>
      </c>
      <c r="L1" t="s">
        <v>58</v>
      </c>
      <c r="M1" t="s">
        <v>32</v>
      </c>
      <c r="N1" t="s">
        <v>36</v>
      </c>
    </row>
    <row r="2" spans="1:19" x14ac:dyDescent="0.15">
      <c r="A2" t="s">
        <v>33</v>
      </c>
      <c r="B2" s="1">
        <v>40364.898007862663</v>
      </c>
      <c r="C2" s="1">
        <v>59572.146641982668</v>
      </c>
      <c r="D2" s="1">
        <v>81619.003625318772</v>
      </c>
      <c r="E2" s="1">
        <v>103180.51756255147</v>
      </c>
      <c r="F2" s="1">
        <v>124332.44367972415</v>
      </c>
      <c r="H2" t="s">
        <v>2</v>
      </c>
      <c r="I2" s="14">
        <v>9.8195305233858207E-2</v>
      </c>
      <c r="J2" s="14">
        <v>9.8195305233858207E-2</v>
      </c>
      <c r="L2" t="s">
        <v>2</v>
      </c>
      <c r="M2" s="1">
        <v>2792.2401149158381</v>
      </c>
      <c r="N2" s="1">
        <v>2792.2401149158381</v>
      </c>
    </row>
    <row r="3" spans="1:19" x14ac:dyDescent="0.15">
      <c r="A3" t="s">
        <v>37</v>
      </c>
      <c r="B3" s="1">
        <v>40364.898007862663</v>
      </c>
      <c r="C3" s="1">
        <v>59572.146641982668</v>
      </c>
      <c r="D3" s="1">
        <v>81619.003625318772</v>
      </c>
      <c r="E3" s="1">
        <v>102991.99152448672</v>
      </c>
      <c r="F3" s="1">
        <v>123895.01065226799</v>
      </c>
      <c r="H3" t="s">
        <v>3</v>
      </c>
      <c r="I3" s="14">
        <v>0.13722731552466597</v>
      </c>
      <c r="J3" s="14">
        <v>0.13722731552466597</v>
      </c>
      <c r="L3" t="s">
        <v>3</v>
      </c>
      <c r="M3" s="1">
        <v>3763.2646332565123</v>
      </c>
      <c r="N3" s="1">
        <v>3763.2646332565123</v>
      </c>
    </row>
    <row r="4" spans="1:19" x14ac:dyDescent="0.15">
      <c r="A4" t="s">
        <v>56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H4" t="s">
        <v>4</v>
      </c>
      <c r="I4" s="14">
        <v>0.16021618785091812</v>
      </c>
      <c r="J4" s="14">
        <v>0.16021618785091812</v>
      </c>
      <c r="L4" t="s">
        <v>4</v>
      </c>
      <c r="M4" s="1">
        <v>4663.2946003267443</v>
      </c>
      <c r="N4" s="1">
        <v>4663.2946003267443</v>
      </c>
    </row>
    <row r="5" spans="1:19" x14ac:dyDescent="0.15">
      <c r="A5" t="s">
        <v>32</v>
      </c>
      <c r="B5">
        <v>6.1840876905325253</v>
      </c>
      <c r="C5">
        <v>7.9609749156724856</v>
      </c>
      <c r="D5">
        <v>9.5996881548718935</v>
      </c>
      <c r="E5">
        <v>10.858600426188996</v>
      </c>
      <c r="F5">
        <v>11.747974448411258</v>
      </c>
      <c r="H5" t="s">
        <v>5</v>
      </c>
      <c r="I5" s="14">
        <v>0.17800367582738547</v>
      </c>
      <c r="J5" s="14">
        <v>0.21769206709173217</v>
      </c>
      <c r="L5" t="s">
        <v>5</v>
      </c>
      <c r="M5" s="1">
        <v>5375.4864985339354</v>
      </c>
      <c r="N5" s="1">
        <v>5495.6794904378812</v>
      </c>
    </row>
    <row r="6" spans="1:19" x14ac:dyDescent="0.15">
      <c r="A6" t="s">
        <v>36</v>
      </c>
      <c r="B6">
        <v>6.1840876905325253</v>
      </c>
      <c r="C6">
        <v>7.9609749156724856</v>
      </c>
      <c r="D6">
        <v>9.5996881548718935</v>
      </c>
      <c r="E6">
        <v>10.510903250702976</v>
      </c>
      <c r="F6">
        <v>11.154486999967801</v>
      </c>
      <c r="H6" t="s">
        <v>6</v>
      </c>
      <c r="I6" s="14">
        <v>0.20028565001928514</v>
      </c>
      <c r="J6" s="14">
        <v>0.26349523527940732</v>
      </c>
      <c r="L6" t="s">
        <v>6</v>
      </c>
      <c r="M6" s="1">
        <v>5961.6818495554044</v>
      </c>
      <c r="N6" s="1">
        <v>6198.3829011383286</v>
      </c>
    </row>
    <row r="7" spans="1:19" x14ac:dyDescent="0.15">
      <c r="A7" t="s">
        <v>61</v>
      </c>
      <c r="K7" s="1" t="s">
        <v>68</v>
      </c>
    </row>
    <row r="8" spans="1:19" x14ac:dyDescent="0.15">
      <c r="A8" s="1" t="s">
        <v>33</v>
      </c>
      <c r="B8" s="2" t="s">
        <v>40</v>
      </c>
      <c r="C8" s="2" t="s">
        <v>0</v>
      </c>
      <c r="D8" s="2" t="s">
        <v>41</v>
      </c>
      <c r="E8" s="2" t="s">
        <v>42</v>
      </c>
      <c r="F8" s="2" t="s">
        <v>43</v>
      </c>
      <c r="G8" s="2" t="s">
        <v>1</v>
      </c>
      <c r="H8" s="2" t="s">
        <v>44</v>
      </c>
      <c r="I8" s="1" t="s">
        <v>28</v>
      </c>
      <c r="K8" s="1" t="s">
        <v>33</v>
      </c>
      <c r="L8" s="2" t="s">
        <v>40</v>
      </c>
      <c r="M8" s="2" t="s">
        <v>0</v>
      </c>
      <c r="N8" s="2" t="s">
        <v>41</v>
      </c>
      <c r="O8" s="2" t="s">
        <v>42</v>
      </c>
      <c r="P8" s="2" t="s">
        <v>43</v>
      </c>
      <c r="Q8" s="2" t="s">
        <v>1</v>
      </c>
      <c r="R8" s="1" t="s">
        <v>28</v>
      </c>
      <c r="S8" s="1"/>
    </row>
    <row r="9" spans="1:19" x14ac:dyDescent="0.15">
      <c r="A9" s="2" t="s">
        <v>2</v>
      </c>
      <c r="B9" s="1">
        <v>1104.8830852746305</v>
      </c>
      <c r="C9" s="1">
        <v>223.1210709999996</v>
      </c>
      <c r="D9" s="1">
        <v>24.271361600000063</v>
      </c>
      <c r="E9" s="1">
        <v>16.050940599999969</v>
      </c>
      <c r="F9" s="1">
        <v>3.2491782599999276E-2</v>
      </c>
      <c r="G9" s="1">
        <v>5.2311770000000033</v>
      </c>
      <c r="H9" s="1">
        <v>1373.5901272572301</v>
      </c>
      <c r="I9">
        <f>SUM(C9:G9)/SUM(B9:G9)</f>
        <v>0.1956238885606662</v>
      </c>
      <c r="K9" s="2" t="s">
        <v>2</v>
      </c>
      <c r="L9" s="1">
        <f>B9/B$9*B$22</f>
        <v>3400500</v>
      </c>
      <c r="M9" s="1">
        <f t="shared" ref="L9:Q13" si="0">C9/C$9*C$22</f>
        <v>686700</v>
      </c>
      <c r="N9" s="1">
        <f t="shared" si="0"/>
        <v>74700</v>
      </c>
      <c r="O9" s="1">
        <f t="shared" si="0"/>
        <v>49400</v>
      </c>
      <c r="P9" s="1">
        <f t="shared" si="0"/>
        <v>100</v>
      </c>
      <c r="Q9" s="1">
        <f t="shared" si="0"/>
        <v>16100</v>
      </c>
      <c r="R9">
        <f>SUM(M9:Q9)/SUM(L9:Q9)</f>
        <v>0.19562389118864576</v>
      </c>
    </row>
    <row r="10" spans="1:19" x14ac:dyDescent="0.15">
      <c r="A10" s="2" t="s">
        <v>3</v>
      </c>
      <c r="B10" s="1">
        <v>1405.6224291781225</v>
      </c>
      <c r="C10" s="1">
        <v>315.66363410100854</v>
      </c>
      <c r="D10" s="1">
        <v>89.503449892788723</v>
      </c>
      <c r="E10" s="1">
        <v>57.15230962458832</v>
      </c>
      <c r="F10" s="1">
        <v>3.1527935760928201</v>
      </c>
      <c r="G10" s="1">
        <v>47.557688614953975</v>
      </c>
      <c r="H10" s="1">
        <v>1918.6523049875548</v>
      </c>
      <c r="I10">
        <f>SUM(C10:G10)/SUM(B10:G10)</f>
        <v>0.26739074843097232</v>
      </c>
      <c r="K10" s="2" t="s">
        <v>3</v>
      </c>
      <c r="L10" s="1">
        <f>B10/B$9*B$22</f>
        <v>4326085.8403241187</v>
      </c>
      <c r="M10" s="1">
        <f t="shared" si="0"/>
        <v>971518.36249998526</v>
      </c>
      <c r="N10" s="1">
        <f t="shared" si="0"/>
        <v>275464.87985211756</v>
      </c>
      <c r="O10" s="1">
        <f t="shared" si="0"/>
        <v>175897.73495608527</v>
      </c>
      <c r="P10" s="1">
        <f t="shared" si="0"/>
        <v>9703.3567376290721</v>
      </c>
      <c r="Q10" s="1">
        <f t="shared" si="0"/>
        <v>146368.35777125464</v>
      </c>
      <c r="R10">
        <f t="shared" ref="R10:R13" si="1">SUM(M10:Q10)/SUM(L10:Q10)</f>
        <v>0.26739075168143517</v>
      </c>
    </row>
    <row r="11" spans="1:19" x14ac:dyDescent="0.15">
      <c r="A11" s="2" t="s">
        <v>4</v>
      </c>
      <c r="B11" s="1">
        <v>1722.5749755512493</v>
      </c>
      <c r="C11" s="1">
        <v>372.03475950199697</v>
      </c>
      <c r="D11" s="1">
        <v>144.19252529098796</v>
      </c>
      <c r="E11" s="1">
        <v>135.32603367922121</v>
      </c>
      <c r="F11" s="1">
        <v>13.062571381447905</v>
      </c>
      <c r="G11" s="1">
        <v>88.98523550204203</v>
      </c>
      <c r="H11" s="1">
        <v>2476.1761009069455</v>
      </c>
      <c r="I11">
        <f t="shared" ref="I11:I13" si="2">SUM(C11:G11)/SUM(B11:G11)</f>
        <v>0.30434068282933341</v>
      </c>
      <c r="K11" s="2" t="s">
        <v>4</v>
      </c>
      <c r="L11" s="1">
        <f t="shared" si="0"/>
        <v>5301571.0733828908</v>
      </c>
      <c r="M11" s="1">
        <f t="shared" si="0"/>
        <v>1145011.8458333402</v>
      </c>
      <c r="N11" s="1">
        <f t="shared" si="0"/>
        <v>443781.51571178326</v>
      </c>
      <c r="O11" s="1">
        <f t="shared" si="0"/>
        <v>416493.10344800237</v>
      </c>
      <c r="P11" s="1">
        <f t="shared" si="0"/>
        <v>40202.692299954622</v>
      </c>
      <c r="Q11" s="1">
        <f t="shared" si="0"/>
        <v>273869.97067445354</v>
      </c>
      <c r="R11">
        <f t="shared" si="1"/>
        <v>0.30434068633203654</v>
      </c>
    </row>
    <row r="12" spans="1:19" x14ac:dyDescent="0.15">
      <c r="A12" s="2" t="s">
        <v>5</v>
      </c>
      <c r="B12" s="1">
        <v>1967.5499866835553</v>
      </c>
      <c r="C12" s="1">
        <v>441.8923140834213</v>
      </c>
      <c r="D12" s="1">
        <v>185.64675471497227</v>
      </c>
      <c r="E12" s="1">
        <v>235.79526305428669</v>
      </c>
      <c r="F12" s="1">
        <v>21.459322786564613</v>
      </c>
      <c r="G12" s="1">
        <v>93.877383142228737</v>
      </c>
      <c r="H12" s="1">
        <v>2946.2210244650291</v>
      </c>
      <c r="I12">
        <f t="shared" si="2"/>
        <v>0.33217841759145661</v>
      </c>
      <c r="K12" s="2" t="s">
        <v>5</v>
      </c>
      <c r="L12" s="1">
        <f t="shared" si="0"/>
        <v>6055530.9596891841</v>
      </c>
      <c r="M12" s="1">
        <f t="shared" si="0"/>
        <v>1360012.5291666691</v>
      </c>
      <c r="N12" s="1">
        <f t="shared" si="0"/>
        <v>571365.24953789124</v>
      </c>
      <c r="O12" s="1">
        <f t="shared" si="0"/>
        <v>725707.37660581619</v>
      </c>
      <c r="P12" s="1">
        <f t="shared" si="0"/>
        <v>66045.38461538608</v>
      </c>
      <c r="Q12" s="1">
        <f t="shared" si="0"/>
        <v>288926.53958944266</v>
      </c>
      <c r="R12">
        <f t="shared" si="1"/>
        <v>0.33217842126179015</v>
      </c>
    </row>
    <row r="13" spans="1:19" x14ac:dyDescent="0.15">
      <c r="A13" s="2" t="s">
        <v>6</v>
      </c>
      <c r="B13" s="1">
        <v>2110.2178885807921</v>
      </c>
      <c r="C13" s="1">
        <v>513.65672744756012</v>
      </c>
      <c r="D13" s="1">
        <v>253.16690112532345</v>
      </c>
      <c r="E13" s="1">
        <v>321.49144111638276</v>
      </c>
      <c r="F13" s="1">
        <v>38.730579764383847</v>
      </c>
      <c r="G13" s="1">
        <v>105.2417700090909</v>
      </c>
      <c r="H13" s="1">
        <v>3342.5053080435332</v>
      </c>
      <c r="I13">
        <f t="shared" si="2"/>
        <v>0.36867179133487604</v>
      </c>
      <c r="K13" s="2" t="s">
        <v>6</v>
      </c>
      <c r="L13" s="1">
        <f t="shared" si="0"/>
        <v>6494620.1328942981</v>
      </c>
      <c r="M13" s="1">
        <f t="shared" si="0"/>
        <v>1580881.9541666694</v>
      </c>
      <c r="N13" s="1">
        <f t="shared" si="0"/>
        <v>779172.08872458199</v>
      </c>
      <c r="O13" s="1">
        <f t="shared" si="0"/>
        <v>989454.61122380209</v>
      </c>
      <c r="P13" s="1">
        <f t="shared" si="0"/>
        <v>119201.15384615651</v>
      </c>
      <c r="Q13" s="1">
        <f t="shared" si="0"/>
        <v>323902.727272727</v>
      </c>
      <c r="R13">
        <f t="shared" si="1"/>
        <v>0.36867179518396215</v>
      </c>
    </row>
    <row r="14" spans="1:19" x14ac:dyDescent="0.15">
      <c r="A14" s="1" t="s">
        <v>47</v>
      </c>
      <c r="B14" s="2" t="s">
        <v>40</v>
      </c>
      <c r="C14" s="2" t="s">
        <v>0</v>
      </c>
      <c r="D14" s="2" t="s">
        <v>41</v>
      </c>
      <c r="E14" s="2" t="s">
        <v>42</v>
      </c>
      <c r="F14" s="2" t="s">
        <v>43</v>
      </c>
      <c r="G14" s="2" t="s">
        <v>1</v>
      </c>
      <c r="H14" s="2" t="s">
        <v>44</v>
      </c>
      <c r="I14" s="2"/>
      <c r="K14" s="1" t="s">
        <v>47</v>
      </c>
      <c r="L14" s="2" t="s">
        <v>40</v>
      </c>
      <c r="M14" s="2" t="s">
        <v>0</v>
      </c>
      <c r="N14" s="2" t="s">
        <v>41</v>
      </c>
      <c r="O14" s="2" t="s">
        <v>42</v>
      </c>
      <c r="P14" s="2" t="s">
        <v>43</v>
      </c>
      <c r="Q14" s="2" t="s">
        <v>1</v>
      </c>
      <c r="R14" s="2"/>
      <c r="S14" s="2"/>
    </row>
    <row r="15" spans="1:19" x14ac:dyDescent="0.15">
      <c r="A15" s="2" t="s">
        <v>2</v>
      </c>
      <c r="B15" s="1">
        <v>1104.8830852746305</v>
      </c>
      <c r="C15" s="1">
        <v>223.1210709999996</v>
      </c>
      <c r="D15" s="1">
        <v>24.271361600000063</v>
      </c>
      <c r="E15" s="1">
        <v>16.050940599999969</v>
      </c>
      <c r="F15" s="1">
        <v>3.2491782599999276E-2</v>
      </c>
      <c r="G15" s="1">
        <v>5.2311770000000033</v>
      </c>
      <c r="H15" s="1">
        <v>1373.5901272572301</v>
      </c>
      <c r="I15">
        <f>SUM(C15:G15)/H15</f>
        <v>0.1956238885606662</v>
      </c>
      <c r="K15" s="2" t="s">
        <v>2</v>
      </c>
      <c r="L15" s="1">
        <f>B15/B$15*B$22</f>
        <v>3400500</v>
      </c>
      <c r="M15" s="1">
        <f t="shared" ref="L15:Q19" si="3">C15/C$15*C$22</f>
        <v>686700</v>
      </c>
      <c r="N15" s="1">
        <f t="shared" si="3"/>
        <v>74700</v>
      </c>
      <c r="O15" s="1">
        <f t="shared" si="3"/>
        <v>49400</v>
      </c>
      <c r="P15" s="1">
        <f t="shared" si="3"/>
        <v>100</v>
      </c>
      <c r="Q15" s="1">
        <f t="shared" si="3"/>
        <v>16100</v>
      </c>
      <c r="R15">
        <f>SUM(M15:Q15)/SUM(L15:Q15)</f>
        <v>0.19562389118864576</v>
      </c>
    </row>
    <row r="16" spans="1:19" x14ac:dyDescent="0.15">
      <c r="A16" s="2" t="s">
        <v>3</v>
      </c>
      <c r="B16" s="1">
        <v>1405.6224291781225</v>
      </c>
      <c r="C16" s="1">
        <v>315.66363410100854</v>
      </c>
      <c r="D16" s="1">
        <v>89.503449892788723</v>
      </c>
      <c r="E16" s="1">
        <v>57.15230962458832</v>
      </c>
      <c r="F16" s="1">
        <v>3.1527935760928201</v>
      </c>
      <c r="G16" s="1">
        <v>47.557688614953975</v>
      </c>
      <c r="H16" s="1">
        <v>1918.6523049875548</v>
      </c>
      <c r="I16">
        <f>SUM(C16:G16)/H16</f>
        <v>0.26739074843097232</v>
      </c>
      <c r="K16" s="2" t="s">
        <v>3</v>
      </c>
      <c r="L16" s="1">
        <f t="shared" si="3"/>
        <v>4326085.8403241187</v>
      </c>
      <c r="M16" s="1">
        <f t="shared" si="3"/>
        <v>971518.36249998526</v>
      </c>
      <c r="N16" s="1">
        <f t="shared" si="3"/>
        <v>275464.87985211756</v>
      </c>
      <c r="O16" s="1">
        <f t="shared" si="3"/>
        <v>175897.73495608527</v>
      </c>
      <c r="P16" s="1">
        <f t="shared" si="3"/>
        <v>9703.3567376290721</v>
      </c>
      <c r="Q16" s="1">
        <f t="shared" si="3"/>
        <v>146368.35777125464</v>
      </c>
      <c r="R16">
        <f t="shared" ref="R16:R19" si="4">SUM(M16:Q16)/SUM(L16:Q16)</f>
        <v>0.26739075168143517</v>
      </c>
    </row>
    <row r="17" spans="1:29" x14ac:dyDescent="0.15">
      <c r="A17" s="2" t="s">
        <v>4</v>
      </c>
      <c r="B17" s="1">
        <v>1722.5749755512493</v>
      </c>
      <c r="C17" s="1">
        <v>372.03475950199697</v>
      </c>
      <c r="D17" s="1">
        <v>144.19252529098796</v>
      </c>
      <c r="E17" s="1">
        <v>135.32603367922121</v>
      </c>
      <c r="F17" s="1">
        <v>13.062571381447905</v>
      </c>
      <c r="G17" s="1">
        <v>88.98523550204203</v>
      </c>
      <c r="H17" s="1">
        <v>2476.1761009069455</v>
      </c>
      <c r="I17">
        <f>SUM(C17:G17)/H17</f>
        <v>0.30434068282933341</v>
      </c>
      <c r="K17" s="2" t="s">
        <v>4</v>
      </c>
      <c r="L17" s="1">
        <f t="shared" si="3"/>
        <v>5301571.0733828908</v>
      </c>
      <c r="M17" s="1">
        <f t="shared" si="3"/>
        <v>1145011.8458333402</v>
      </c>
      <c r="N17" s="1">
        <f t="shared" si="3"/>
        <v>443781.51571178326</v>
      </c>
      <c r="O17" s="1">
        <f t="shared" si="3"/>
        <v>416493.10344800237</v>
      </c>
      <c r="P17" s="1">
        <f t="shared" si="3"/>
        <v>40202.692299954622</v>
      </c>
      <c r="Q17" s="1">
        <f t="shared" si="3"/>
        <v>273869.97067445354</v>
      </c>
      <c r="R17">
        <f t="shared" si="4"/>
        <v>0.30434068633203654</v>
      </c>
    </row>
    <row r="18" spans="1:29" x14ac:dyDescent="0.15">
      <c r="A18" s="2" t="s">
        <v>5</v>
      </c>
      <c r="B18" s="1">
        <v>1738.1869639938923</v>
      </c>
      <c r="C18" s="1">
        <v>482.82160202894437</v>
      </c>
      <c r="D18" s="1">
        <v>251.01343466173751</v>
      </c>
      <c r="E18" s="1">
        <v>343.03649170877628</v>
      </c>
      <c r="F18" s="1">
        <v>62.51356488042692</v>
      </c>
      <c r="G18" s="1">
        <v>108.41575980762461</v>
      </c>
      <c r="H18" s="1">
        <v>2985.9878170814018</v>
      </c>
      <c r="I18">
        <f>SUM(C18:G18)/H18</f>
        <v>0.41788544680237494</v>
      </c>
      <c r="K18" s="2" t="s">
        <v>5</v>
      </c>
      <c r="L18" s="1">
        <f t="shared" si="3"/>
        <v>5349620.1089838045</v>
      </c>
      <c r="M18" s="1">
        <f t="shared" si="3"/>
        <v>1485980.6500000022</v>
      </c>
      <c r="N18" s="1">
        <f t="shared" si="3"/>
        <v>772544.36229204969</v>
      </c>
      <c r="O18" s="1">
        <f t="shared" si="3"/>
        <v>1055763.840432727</v>
      </c>
      <c r="P18" s="1">
        <f t="shared" si="3"/>
        <v>192398.07692308121</v>
      </c>
      <c r="Q18" s="1">
        <f t="shared" si="3"/>
        <v>333671.3196480936</v>
      </c>
      <c r="R18">
        <f t="shared" si="4"/>
        <v>0.41788545082219508</v>
      </c>
    </row>
    <row r="19" spans="1:29" x14ac:dyDescent="0.15">
      <c r="A19" s="2" t="s">
        <v>6</v>
      </c>
      <c r="B19" s="1">
        <v>1691.1325389116175</v>
      </c>
      <c r="C19" s="1">
        <v>539.27433189570831</v>
      </c>
      <c r="D19" s="1">
        <v>357.83434403253233</v>
      </c>
      <c r="E19" s="1">
        <v>599.03108754991217</v>
      </c>
      <c r="F19" s="1">
        <v>131.07410043950304</v>
      </c>
      <c r="G19" s="1">
        <v>134.38448832844574</v>
      </c>
      <c r="H19" s="1">
        <v>3452.7308911577193</v>
      </c>
      <c r="I19">
        <f>SUM(C19:G19)/H19</f>
        <v>0.51020435932538843</v>
      </c>
      <c r="K19" s="2" t="s">
        <v>6</v>
      </c>
      <c r="L19" s="1">
        <f t="shared" si="3"/>
        <v>5204800.6483324505</v>
      </c>
      <c r="M19" s="1">
        <f t="shared" si="3"/>
        <v>1659725.2875000029</v>
      </c>
      <c r="N19" s="1">
        <f t="shared" si="3"/>
        <v>1101307.2088724554</v>
      </c>
      <c r="O19" s="1">
        <f t="shared" si="3"/>
        <v>1843638.7288708626</v>
      </c>
      <c r="P19" s="1">
        <f t="shared" si="3"/>
        <v>403406.92307693191</v>
      </c>
      <c r="Q19" s="1">
        <f t="shared" si="3"/>
        <v>413595.30791788828</v>
      </c>
      <c r="R19">
        <f t="shared" si="4"/>
        <v>0.51020436344979248</v>
      </c>
    </row>
    <row r="21" spans="1:29" x14ac:dyDescent="0.15">
      <c r="A21" s="1" t="s">
        <v>68</v>
      </c>
      <c r="B21" s="2" t="s">
        <v>40</v>
      </c>
      <c r="C21" s="2" t="s">
        <v>0</v>
      </c>
      <c r="D21" s="2" t="s">
        <v>41</v>
      </c>
      <c r="E21" s="2" t="s">
        <v>42</v>
      </c>
      <c r="F21" s="2" t="s">
        <v>43</v>
      </c>
      <c r="G21" s="2" t="s">
        <v>1</v>
      </c>
      <c r="H21" s="2" t="s">
        <v>44</v>
      </c>
      <c r="I21" s="1" t="s">
        <v>63</v>
      </c>
    </row>
    <row r="22" spans="1:29" x14ac:dyDescent="0.15">
      <c r="A22">
        <v>2010</v>
      </c>
      <c r="B22" s="1">
        <v>3400500</v>
      </c>
      <c r="C22">
        <v>686700</v>
      </c>
      <c r="D22">
        <v>74700</v>
      </c>
      <c r="E22">
        <v>49400</v>
      </c>
      <c r="F22">
        <v>100</v>
      </c>
      <c r="G22">
        <v>16100</v>
      </c>
      <c r="H22">
        <f>SUM(A22:G22)</f>
        <v>4229510</v>
      </c>
      <c r="I22">
        <f>SUM(C22:G22)</f>
        <v>827000</v>
      </c>
    </row>
    <row r="23" spans="1:29" x14ac:dyDescent="0.15">
      <c r="A23" s="1" t="s">
        <v>62</v>
      </c>
      <c r="B23">
        <f t="shared" ref="B23:G23" si="5">B13/B9*B22</f>
        <v>6494620.1328942981</v>
      </c>
      <c r="C23">
        <f t="shared" si="5"/>
        <v>1580881.9541666694</v>
      </c>
      <c r="D23">
        <f t="shared" si="5"/>
        <v>779172.08872458199</v>
      </c>
      <c r="E23">
        <f t="shared" si="5"/>
        <v>989454.61122380209</v>
      </c>
      <c r="F23">
        <f t="shared" si="5"/>
        <v>119201.15384615651</v>
      </c>
      <c r="G23">
        <f t="shared" si="5"/>
        <v>323902.727272727</v>
      </c>
      <c r="H23">
        <f>SUM(A23:G23)</f>
        <v>10287232.668128233</v>
      </c>
      <c r="I23">
        <f>SUM(C23:G23)</f>
        <v>3792612.5352339367</v>
      </c>
      <c r="K23" t="s">
        <v>76</v>
      </c>
    </row>
    <row r="24" spans="1:29" x14ac:dyDescent="0.15">
      <c r="A24" t="s">
        <v>70</v>
      </c>
      <c r="B24">
        <f>B19/B15*B22</f>
        <v>5204800.6483324505</v>
      </c>
      <c r="C24">
        <f t="shared" ref="C24:G24" si="6">C19/C15*C22</f>
        <v>1659725.2875000029</v>
      </c>
      <c r="D24">
        <f t="shared" si="6"/>
        <v>1101307.2088724554</v>
      </c>
      <c r="E24">
        <f t="shared" si="6"/>
        <v>1843638.7288708626</v>
      </c>
      <c r="F24">
        <f t="shared" si="6"/>
        <v>403406.92307693191</v>
      </c>
      <c r="G24">
        <f t="shared" si="6"/>
        <v>413595.30791788828</v>
      </c>
      <c r="H24">
        <f>SUM(A24:G24)</f>
        <v>10626474.10457059</v>
      </c>
      <c r="I24">
        <f>SUM(C24:G24)</f>
        <v>5421673.4562381413</v>
      </c>
      <c r="Q24" s="1"/>
      <c r="R24" s="2"/>
      <c r="S24" s="2"/>
      <c r="T24" s="2"/>
      <c r="U24" s="2"/>
      <c r="V24" s="2"/>
      <c r="X24" s="1"/>
      <c r="Y24" s="2"/>
      <c r="Z24" s="2"/>
      <c r="AA24" s="2"/>
      <c r="AB24" s="2"/>
      <c r="AC24" s="2"/>
    </row>
    <row r="25" spans="1:29" x14ac:dyDescent="0.15">
      <c r="A25" t="s">
        <v>75</v>
      </c>
      <c r="B25">
        <f>$H24*B27</f>
        <v>6708792.8199626654</v>
      </c>
      <c r="C25">
        <f t="shared" ref="C25:G25" si="7">$H24*C27</f>
        <v>1633014.6007470135</v>
      </c>
      <c r="D25">
        <f t="shared" si="7"/>
        <v>804866.79857922101</v>
      </c>
      <c r="E25">
        <f t="shared" si="7"/>
        <v>1022083.7948375865</v>
      </c>
      <c r="F25">
        <f t="shared" si="7"/>
        <v>123132.04293566266</v>
      </c>
      <c r="G25">
        <f t="shared" si="7"/>
        <v>334584.04750844301</v>
      </c>
      <c r="H25">
        <f>SUM(B25:G25)</f>
        <v>10626474.104570592</v>
      </c>
      <c r="R25" s="1"/>
      <c r="S25" s="1"/>
      <c r="T25" s="1"/>
      <c r="U25" s="1"/>
      <c r="V25" s="1"/>
      <c r="X25" s="1"/>
      <c r="Y25" s="6"/>
      <c r="Z25" s="6"/>
      <c r="AA25" s="6"/>
      <c r="AB25" s="6"/>
      <c r="AC25" s="6"/>
    </row>
    <row r="26" spans="1:29" x14ac:dyDescent="0.15">
      <c r="A26" s="1" t="s">
        <v>69</v>
      </c>
      <c r="R26" s="1"/>
      <c r="S26" s="1"/>
      <c r="T26" s="1"/>
      <c r="U26" s="1"/>
      <c r="V26" s="1"/>
      <c r="X26" s="1"/>
      <c r="Y26" s="6"/>
      <c r="Z26" s="6"/>
      <c r="AA26" s="6"/>
      <c r="AB26" s="6"/>
      <c r="AC26" s="6"/>
    </row>
    <row r="27" spans="1:29" x14ac:dyDescent="0.15">
      <c r="A27" s="1" t="s">
        <v>62</v>
      </c>
      <c r="B27">
        <f>B23/$H23</f>
        <v>0.63132820481603802</v>
      </c>
      <c r="C27">
        <f t="shared" ref="C27:G28" si="8">C23/$H23</f>
        <v>0.15367417119518806</v>
      </c>
      <c r="D27">
        <f t="shared" si="8"/>
        <v>7.5741660936531799E-2</v>
      </c>
      <c r="E27">
        <f t="shared" si="8"/>
        <v>9.6182777540291975E-2</v>
      </c>
      <c r="F27">
        <f t="shared" si="8"/>
        <v>1.1587290546607731E-2</v>
      </c>
      <c r="G27">
        <f t="shared" si="8"/>
        <v>3.1485894965342633E-2</v>
      </c>
      <c r="J27">
        <f>B31-B30</f>
        <v>-192.76219690290782</v>
      </c>
      <c r="Q27" s="1"/>
      <c r="R27" s="2"/>
      <c r="S27" s="2"/>
      <c r="T27" s="2"/>
      <c r="U27" s="2"/>
      <c r="V27" s="2"/>
      <c r="X27" s="1"/>
      <c r="Y27" s="6"/>
      <c r="Z27" s="6"/>
      <c r="AA27" s="6"/>
      <c r="AB27" s="6"/>
      <c r="AC27" s="6"/>
    </row>
    <row r="28" spans="1:29" x14ac:dyDescent="0.15">
      <c r="A28" t="s">
        <v>70</v>
      </c>
      <c r="B28">
        <f>B24/$H24</f>
        <v>0.48979563655020769</v>
      </c>
      <c r="C28">
        <f t="shared" si="8"/>
        <v>0.15618776944895887</v>
      </c>
      <c r="D28">
        <f t="shared" si="8"/>
        <v>0.10363806452026908</v>
      </c>
      <c r="E28">
        <f t="shared" si="8"/>
        <v>0.17349486863924965</v>
      </c>
      <c r="F28">
        <f t="shared" si="8"/>
        <v>3.7962443526157102E-2</v>
      </c>
      <c r="G28">
        <f t="shared" si="8"/>
        <v>3.8921217315157748E-2</v>
      </c>
      <c r="R28" s="1"/>
      <c r="S28" s="1"/>
      <c r="T28" s="1"/>
      <c r="U28" s="1"/>
      <c r="V28" s="1"/>
      <c r="X28" s="1"/>
      <c r="Y28" s="6"/>
      <c r="Z28" s="6"/>
      <c r="AA28" s="6"/>
      <c r="AB28" s="6"/>
      <c r="AC28" s="6"/>
    </row>
    <row r="29" spans="1:29" x14ac:dyDescent="0.15">
      <c r="A29" t="s">
        <v>77</v>
      </c>
      <c r="B29" t="s">
        <v>72</v>
      </c>
      <c r="C29" t="s">
        <v>73</v>
      </c>
      <c r="D29" t="s">
        <v>74</v>
      </c>
      <c r="F29" t="s">
        <v>122</v>
      </c>
      <c r="G29" t="s">
        <v>72</v>
      </c>
      <c r="H29" t="s">
        <v>73</v>
      </c>
      <c r="I29" t="s">
        <v>74</v>
      </c>
      <c r="L29" s="1"/>
      <c r="M29" s="1" t="s">
        <v>80</v>
      </c>
      <c r="N29" s="1" t="s">
        <v>81</v>
      </c>
      <c r="O29" s="1" t="s">
        <v>82</v>
      </c>
      <c r="R29" s="1"/>
      <c r="S29" s="1"/>
      <c r="T29" s="1"/>
      <c r="U29" s="1"/>
      <c r="V29" s="1"/>
      <c r="Y29" s="1"/>
      <c r="Z29" s="1"/>
      <c r="AA29" s="1"/>
      <c r="AB29" s="1"/>
      <c r="AC29" s="1"/>
    </row>
    <row r="30" spans="1:29" x14ac:dyDescent="0.15">
      <c r="A30" s="1" t="s">
        <v>62</v>
      </c>
      <c r="B30" s="1">
        <v>985.00887156031411</v>
      </c>
      <c r="C30" s="1">
        <v>162.21799476909936</v>
      </c>
      <c r="D30" s="1">
        <v>5.8033659671718301</v>
      </c>
      <c r="F30" s="1" t="s">
        <v>62</v>
      </c>
      <c r="G30" s="1">
        <f>B30*M$30</f>
        <v>23.054842370230293</v>
      </c>
      <c r="H30" s="1">
        <f t="shared" ref="G30:I32" si="9">C30*N$30</f>
        <v>0.61642252076358461</v>
      </c>
      <c r="I30" s="1">
        <f t="shared" si="9"/>
        <v>5.103245823329397E-2</v>
      </c>
      <c r="J30">
        <f>SUM(G30:I30)</f>
        <v>23.722297349227173</v>
      </c>
      <c r="L30" s="1" t="s">
        <v>83</v>
      </c>
      <c r="M30" s="1">
        <v>2.3405720532963342E-2</v>
      </c>
      <c r="N30" s="1">
        <v>3.7999638797224602E-3</v>
      </c>
      <c r="O30" s="1">
        <v>8.7935964269652556E-3</v>
      </c>
      <c r="Q30" s="1"/>
      <c r="R30" s="2"/>
      <c r="S30" s="2"/>
      <c r="T30" s="2"/>
      <c r="U30" s="2"/>
      <c r="V30" s="2"/>
      <c r="X30" s="1"/>
      <c r="Y30" s="2"/>
      <c r="Z30" s="2"/>
      <c r="AA30" s="2"/>
      <c r="AB30" s="2"/>
      <c r="AC30" s="2"/>
    </row>
    <row r="31" spans="1:29" x14ac:dyDescent="0.15">
      <c r="A31" t="s">
        <v>70</v>
      </c>
      <c r="B31" s="1">
        <v>792.24667465740629</v>
      </c>
      <c r="C31" s="1">
        <v>128.41959591760499</v>
      </c>
      <c r="D31" s="1">
        <v>4.5975165586294402</v>
      </c>
      <c r="F31" t="s">
        <v>70</v>
      </c>
      <c r="G31" s="1">
        <f>B31*M$30</f>
        <v>18.543104260200781</v>
      </c>
      <c r="H31" s="1">
        <f t="shared" si="9"/>
        <v>0.48798982593545287</v>
      </c>
      <c r="I31" s="1">
        <f t="shared" si="9"/>
        <v>4.0428705182877445E-2</v>
      </c>
      <c r="J31">
        <f>SUM(G31:I31)</f>
        <v>19.071522791319111</v>
      </c>
      <c r="R31" s="1"/>
      <c r="S31" s="1"/>
      <c r="T31" s="1"/>
      <c r="U31" s="1"/>
      <c r="V31" s="1"/>
      <c r="Y31" s="1"/>
      <c r="Z31" s="1"/>
      <c r="AA31" s="1"/>
      <c r="AB31" s="1"/>
      <c r="AC31" s="1"/>
    </row>
    <row r="32" spans="1:29" x14ac:dyDescent="0.15">
      <c r="A32" t="s">
        <v>71</v>
      </c>
      <c r="B32">
        <f>$B25/$B23*B30</f>
        <v>1017.4914482917478</v>
      </c>
      <c r="C32">
        <f>$B25/$B23*C30</f>
        <v>167.56744756535667</v>
      </c>
      <c r="D32">
        <f>$B25/$B23*D30</f>
        <v>5.9947432083033148</v>
      </c>
      <c r="F32" t="s">
        <v>71</v>
      </c>
      <c r="G32" s="1">
        <f t="shared" si="9"/>
        <v>23.815120483396768</v>
      </c>
      <c r="H32" s="1">
        <f t="shared" si="9"/>
        <v>0.63675024816564263</v>
      </c>
      <c r="I32" s="1">
        <f t="shared" si="9"/>
        <v>5.2715352457110259E-2</v>
      </c>
      <c r="J32">
        <f>SUM(G32:I32)</f>
        <v>24.504586084019522</v>
      </c>
      <c r="R32" s="1"/>
      <c r="S32" s="1"/>
      <c r="T32" s="1"/>
      <c r="U32" s="1"/>
      <c r="V32" s="1"/>
      <c r="Y32" s="1"/>
      <c r="Z32" s="1"/>
      <c r="AA32" s="1"/>
      <c r="AB32" s="1"/>
      <c r="AC32" s="1"/>
    </row>
    <row r="33" spans="1:29" x14ac:dyDescent="0.15">
      <c r="A33" s="7" t="s">
        <v>86</v>
      </c>
      <c r="B33" s="7">
        <f>(F5-F6)*10</f>
        <v>5.9348744844345624</v>
      </c>
      <c r="D33" s="2" t="s">
        <v>0</v>
      </c>
      <c r="E33" s="2" t="s">
        <v>41</v>
      </c>
      <c r="F33" s="2" t="s">
        <v>42</v>
      </c>
      <c r="G33" s="2" t="s">
        <v>43</v>
      </c>
      <c r="H33" s="2" t="s">
        <v>1</v>
      </c>
      <c r="L33">
        <f>B33*100-M42</f>
        <v>588.67057567566417</v>
      </c>
      <c r="Q33" s="1"/>
      <c r="R33" s="2"/>
      <c r="S33" s="2"/>
      <c r="T33" s="2"/>
      <c r="U33" s="2"/>
      <c r="V33" s="2"/>
      <c r="X33" s="1"/>
      <c r="Y33" s="2"/>
      <c r="Z33" s="2"/>
      <c r="AA33" s="2"/>
      <c r="AB33" s="2"/>
      <c r="AC33" s="2"/>
    </row>
    <row r="34" spans="1:29" x14ac:dyDescent="0.15">
      <c r="A34" s="7" t="s">
        <v>84</v>
      </c>
      <c r="B34" s="7">
        <f>J32-J31</f>
        <v>5.4330632927004103</v>
      </c>
      <c r="C34" t="s">
        <v>96</v>
      </c>
      <c r="D34">
        <f>C24-C23</f>
        <v>78843.333333333489</v>
      </c>
      <c r="E34">
        <f>D24-D23</f>
        <v>322135.12014787341</v>
      </c>
      <c r="F34">
        <f>E24-E23</f>
        <v>854184.11764706054</v>
      </c>
      <c r="G34">
        <f>F24-F23</f>
        <v>284205.76923077542</v>
      </c>
      <c r="H34">
        <f>G24-G23</f>
        <v>89692.580645161273</v>
      </c>
      <c r="I34">
        <f>SUM(D34:H34)</f>
        <v>1629060.9210042041</v>
      </c>
      <c r="L34">
        <f>B34*100</f>
        <v>543.30632927004103</v>
      </c>
      <c r="R34" s="1"/>
      <c r="S34" s="1"/>
      <c r="T34" s="1"/>
      <c r="U34" s="1"/>
      <c r="V34" s="1"/>
      <c r="Y34" s="1"/>
      <c r="Z34" s="1"/>
      <c r="AA34" s="1"/>
      <c r="AB34" s="1"/>
      <c r="AC34" s="1"/>
    </row>
    <row r="35" spans="1:29" x14ac:dyDescent="0.15">
      <c r="A35" s="7" t="s">
        <v>85</v>
      </c>
      <c r="B35" s="7">
        <f>1*(J32-J30)</f>
        <v>0.78228873479234906</v>
      </c>
      <c r="C35" t="s">
        <v>97</v>
      </c>
      <c r="D35">
        <f>D34/$I34</f>
        <v>4.8398026321036534E-2</v>
      </c>
      <c r="E35">
        <f>E34/$I34</f>
        <v>0.19774283207855681</v>
      </c>
      <c r="F35">
        <f>F34/$I34</f>
        <v>0.52434142065142342</v>
      </c>
      <c r="G35">
        <f>G34/$I34</f>
        <v>0.17445987781450314</v>
      </c>
      <c r="H35">
        <f>H34/$I34</f>
        <v>5.5057843134480179E-2</v>
      </c>
      <c r="L35">
        <f>B35*100</f>
        <v>78.228873479234906</v>
      </c>
      <c r="R35" s="1"/>
      <c r="S35" s="1"/>
      <c r="T35" s="1"/>
      <c r="U35" s="1"/>
      <c r="V35" s="1"/>
      <c r="Y35" s="1"/>
      <c r="Z35" s="1"/>
      <c r="AA35" s="1"/>
      <c r="AB35" s="1"/>
      <c r="AC35" s="1"/>
    </row>
    <row r="36" spans="1:29" x14ac:dyDescent="0.15">
      <c r="A36" s="7" t="s">
        <v>87</v>
      </c>
      <c r="B36" s="7">
        <f>10*SUM(B41:J41,L41)/1000</f>
        <v>0.23285702121819821</v>
      </c>
      <c r="C36" t="s">
        <v>98</v>
      </c>
      <c r="D36">
        <f>$B34*D35*100</f>
        <v>26.294954024397189</v>
      </c>
      <c r="E36">
        <f t="shared" ref="E36:H36" si="10">$B34*E35*100</f>
        <v>107.43493223606282</v>
      </c>
      <c r="F36">
        <f t="shared" si="10"/>
        <v>284.87801253836335</v>
      </c>
      <c r="G36">
        <f t="shared" si="10"/>
        <v>94.785155820297575</v>
      </c>
      <c r="H36">
        <f t="shared" si="10"/>
        <v>29.913274650920158</v>
      </c>
      <c r="I36">
        <f>SUM(D36:H36)</f>
        <v>543.30632927004103</v>
      </c>
      <c r="L36">
        <f>B36*100+M42</f>
        <v>28.10257488961194</v>
      </c>
    </row>
    <row r="38" spans="1:29" x14ac:dyDescent="0.15">
      <c r="A38" s="1" t="s">
        <v>88</v>
      </c>
      <c r="B38" s="2" t="s">
        <v>15</v>
      </c>
      <c r="C38" s="2" t="s">
        <v>17</v>
      </c>
      <c r="D38" s="2" t="s">
        <v>18</v>
      </c>
      <c r="E38" s="2" t="s">
        <v>19</v>
      </c>
      <c r="F38" s="2" t="s">
        <v>21</v>
      </c>
      <c r="G38" s="2" t="s">
        <v>23</v>
      </c>
      <c r="H38" s="2" t="s">
        <v>24</v>
      </c>
      <c r="I38" s="2" t="s">
        <v>25</v>
      </c>
      <c r="J38" s="2" t="s">
        <v>26</v>
      </c>
      <c r="K38" s="2" t="s">
        <v>40</v>
      </c>
      <c r="L38" s="2" t="s">
        <v>27</v>
      </c>
    </row>
    <row r="39" spans="1:29" x14ac:dyDescent="0.15">
      <c r="A39" s="1" t="s">
        <v>62</v>
      </c>
      <c r="B39" s="1">
        <v>0.10356131613940309</v>
      </c>
      <c r="C39" s="1">
        <v>0.13343547676709694</v>
      </c>
      <c r="D39" s="1">
        <v>0.17099177999680409</v>
      </c>
      <c r="E39" s="1">
        <v>0.93645740095954366</v>
      </c>
      <c r="F39" s="1">
        <v>5.3483853358970759</v>
      </c>
      <c r="G39" s="1">
        <v>3.9436648930156271E-3</v>
      </c>
      <c r="H39" s="1">
        <v>0.1927005444137414</v>
      </c>
      <c r="I39" s="1">
        <v>0.80781275574186151</v>
      </c>
      <c r="J39" s="1">
        <v>0.46321739744867235</v>
      </c>
      <c r="K39" s="1">
        <v>3.1470913826331346</v>
      </c>
      <c r="L39" s="1">
        <v>0.44037739352091043</v>
      </c>
      <c r="M39">
        <f>SUM(B39:L39)</f>
        <v>11.747974448411258</v>
      </c>
    </row>
    <row r="40" spans="1:29" x14ac:dyDescent="0.15">
      <c r="A40" t="s">
        <v>70</v>
      </c>
      <c r="B40" s="1">
        <v>0.10371991448316924</v>
      </c>
      <c r="C40" s="1">
        <v>0.13245455339604889</v>
      </c>
      <c r="D40" s="1">
        <v>0.17080659789405933</v>
      </c>
      <c r="E40" s="1">
        <v>0.94419129651112532</v>
      </c>
      <c r="F40" s="1">
        <v>5.3664376091056152</v>
      </c>
      <c r="G40" s="1">
        <v>3.9352134273085634E-3</v>
      </c>
      <c r="H40" s="1">
        <v>0.19273847179050282</v>
      </c>
      <c r="I40" s="1">
        <v>0.80543173720879657</v>
      </c>
      <c r="J40" s="1">
        <v>0.46537520523439724</v>
      </c>
      <c r="K40" s="1">
        <v>2.5303182320678572</v>
      </c>
      <c r="L40" s="1">
        <v>0.43907816884892165</v>
      </c>
      <c r="M40">
        <f>SUM(B40:L40)</f>
        <v>11.154486999967801</v>
      </c>
    </row>
    <row r="41" spans="1:29" x14ac:dyDescent="0.15">
      <c r="B41">
        <f>(B40-B39)*1000</f>
        <v>0.15859834376615034</v>
      </c>
      <c r="C41">
        <f t="shared" ref="C41:J41" si="11">(C40-C39)*1000</f>
        <v>-0.98092337104804805</v>
      </c>
      <c r="D41">
        <f t="shared" si="11"/>
        <v>-0.1851821027447631</v>
      </c>
      <c r="E41">
        <f t="shared" si="11"/>
        <v>7.7338955515816599</v>
      </c>
      <c r="F41">
        <f>(F40-F39)*1000</f>
        <v>18.052273208539305</v>
      </c>
      <c r="G41">
        <f t="shared" si="11"/>
        <v>-8.4514657070636559E-3</v>
      </c>
      <c r="H41">
        <f t="shared" si="11"/>
        <v>3.7927376761420772E-2</v>
      </c>
      <c r="I41">
        <f t="shared" si="11"/>
        <v>-2.381018533064938</v>
      </c>
      <c r="J41">
        <f t="shared" si="11"/>
        <v>2.1578077857248856</v>
      </c>
      <c r="K41">
        <f>(K40-K39)*1000</f>
        <v>-616.77315056527732</v>
      </c>
      <c r="L41">
        <f>(L40-L39)*1000</f>
        <v>-1.2992246719887857</v>
      </c>
      <c r="M41">
        <f>M40-M39</f>
        <v>-0.59348744844345624</v>
      </c>
    </row>
    <row r="42" spans="1:29" x14ac:dyDescent="0.15">
      <c r="C42">
        <f>-C41</f>
        <v>0.98092337104804805</v>
      </c>
      <c r="D42">
        <f>-D41</f>
        <v>0.1851821027447631</v>
      </c>
      <c r="G42">
        <f>-G41</f>
        <v>8.4514657070636559E-3</v>
      </c>
      <c r="H42">
        <f>-H41</f>
        <v>-3.7927376761420772E-2</v>
      </c>
      <c r="I42">
        <f>-I41</f>
        <v>2.381018533064938</v>
      </c>
      <c r="K42">
        <f>-K41</f>
        <v>616.77315056527732</v>
      </c>
      <c r="L42">
        <f>-L41</f>
        <v>1.2992246719887857</v>
      </c>
      <c r="M42">
        <f>SUM(C42:L42)-K42</f>
        <v>4.8168727677921197</v>
      </c>
    </row>
    <row r="44" spans="1:29" x14ac:dyDescent="0.15">
      <c r="A44" s="1" t="s">
        <v>33</v>
      </c>
      <c r="B44" s="1"/>
      <c r="C44" s="2" t="s">
        <v>15</v>
      </c>
      <c r="D44" s="2" t="s">
        <v>16</v>
      </c>
      <c r="E44" s="2" t="s">
        <v>17</v>
      </c>
      <c r="F44" s="2" t="s">
        <v>18</v>
      </c>
      <c r="G44" s="2" t="s">
        <v>19</v>
      </c>
      <c r="H44" s="2" t="s">
        <v>20</v>
      </c>
      <c r="I44" s="2" t="s">
        <v>21</v>
      </c>
      <c r="J44" s="2" t="s">
        <v>22</v>
      </c>
      <c r="K44" s="2" t="s">
        <v>23</v>
      </c>
      <c r="L44" s="2" t="s">
        <v>24</v>
      </c>
      <c r="M44" s="2" t="s">
        <v>25</v>
      </c>
      <c r="N44" s="2" t="s">
        <v>26</v>
      </c>
      <c r="O44" s="2" t="s">
        <v>40</v>
      </c>
      <c r="P44" s="2" t="s">
        <v>27</v>
      </c>
    </row>
    <row r="45" spans="1:29" x14ac:dyDescent="0.15">
      <c r="A45" s="2" t="s">
        <v>2</v>
      </c>
      <c r="B45" s="2" t="s">
        <v>16</v>
      </c>
      <c r="C45" s="1">
        <v>4.6044971246864232</v>
      </c>
      <c r="D45" s="1">
        <v>333.31413695816855</v>
      </c>
      <c r="E45" s="1">
        <v>8.7664566879764276</v>
      </c>
      <c r="F45" s="1">
        <v>5.7656081328039548</v>
      </c>
      <c r="G45" s="1">
        <v>113.37295212987036</v>
      </c>
      <c r="H45" s="1">
        <v>175.90401749501916</v>
      </c>
      <c r="I45" s="1">
        <v>661.13950089740047</v>
      </c>
      <c r="J45" s="1">
        <v>10.061209598106903</v>
      </c>
      <c r="K45" s="1">
        <v>0.21772195171642758</v>
      </c>
      <c r="L45" s="1">
        <v>7.64542152054897</v>
      </c>
      <c r="M45" s="1">
        <v>15.758909181914264</v>
      </c>
      <c r="N45" s="1">
        <v>30.16895971416422</v>
      </c>
      <c r="O45" s="1">
        <v>694.02634755279871</v>
      </c>
      <c r="P45" s="1">
        <v>12.874651529586258</v>
      </c>
    </row>
    <row r="46" spans="1:29" x14ac:dyDescent="0.15">
      <c r="A46" s="2" t="s">
        <v>3</v>
      </c>
      <c r="B46" s="2" t="s">
        <v>16</v>
      </c>
      <c r="C46" s="1">
        <v>6.8034925845866088</v>
      </c>
      <c r="D46" s="1">
        <v>414.29164491277368</v>
      </c>
      <c r="E46" s="1">
        <v>14.234486557029653</v>
      </c>
      <c r="F46" s="1">
        <v>8.9532677138127124</v>
      </c>
      <c r="G46" s="1">
        <v>147.84316235076463</v>
      </c>
      <c r="H46" s="1">
        <v>226.83193053133297</v>
      </c>
      <c r="I46" s="1">
        <v>887.29459634732427</v>
      </c>
      <c r="J46" s="1">
        <v>12.873366456796596</v>
      </c>
      <c r="K46" s="1">
        <v>0.29460000997609825</v>
      </c>
      <c r="L46" s="1">
        <v>10.758940791755364</v>
      </c>
      <c r="M46" s="1">
        <v>20.976021114791969</v>
      </c>
      <c r="N46" s="1">
        <v>40.417993301651293</v>
      </c>
      <c r="O46" s="1">
        <v>821.5433591979214</v>
      </c>
      <c r="P46" s="1">
        <v>17.926264236446137</v>
      </c>
    </row>
    <row r="47" spans="1:29" x14ac:dyDescent="0.15">
      <c r="A47" s="2" t="s">
        <v>4</v>
      </c>
      <c r="B47" s="2" t="s">
        <v>16</v>
      </c>
      <c r="C47" s="1">
        <v>9.4222157490266536</v>
      </c>
      <c r="D47" s="1">
        <v>477.40116216238334</v>
      </c>
      <c r="E47" s="1">
        <v>19.60686481366605</v>
      </c>
      <c r="F47" s="1">
        <v>11.916710018637181</v>
      </c>
      <c r="G47" s="1">
        <v>178.70577885269256</v>
      </c>
      <c r="H47" s="1">
        <v>272.55867672258989</v>
      </c>
      <c r="I47" s="1">
        <v>1094.4483630465618</v>
      </c>
      <c r="J47" s="1">
        <v>15.411876658068008</v>
      </c>
      <c r="K47" s="1">
        <v>0.3637244345147348</v>
      </c>
      <c r="L47" s="1">
        <v>14.041127807446065</v>
      </c>
      <c r="M47" s="1">
        <v>25.611970836161753</v>
      </c>
      <c r="N47" s="1">
        <v>50.011663788373738</v>
      </c>
      <c r="O47" s="1">
        <v>927.98055394735445</v>
      </c>
      <c r="P47" s="1">
        <v>23.14922285206141</v>
      </c>
    </row>
    <row r="48" spans="1:29" x14ac:dyDescent="0.15">
      <c r="A48" s="2" t="s">
        <v>5</v>
      </c>
      <c r="B48" s="2" t="s">
        <v>16</v>
      </c>
      <c r="C48" s="1">
        <v>11.937604848360442</v>
      </c>
      <c r="D48" s="1">
        <v>514.65072872792518</v>
      </c>
      <c r="E48" s="1">
        <v>23.710920525012781</v>
      </c>
      <c r="F48" s="1">
        <v>14.382920564276034</v>
      </c>
      <c r="G48" s="1">
        <v>205.33544113568291</v>
      </c>
      <c r="H48" s="1">
        <v>302.30621675569608</v>
      </c>
      <c r="I48" s="1">
        <v>1266.7359734992208</v>
      </c>
      <c r="J48" s="1">
        <v>17.158955885146653</v>
      </c>
      <c r="K48" s="1">
        <v>0.42142659088803019</v>
      </c>
      <c r="L48" s="1">
        <v>17.029491168189264</v>
      </c>
      <c r="M48" s="1">
        <v>29.472643361270752</v>
      </c>
      <c r="N48" s="1">
        <v>58.548489931087666</v>
      </c>
      <c r="O48" s="1">
        <v>985.156746000201</v>
      </c>
      <c r="P48" s="1">
        <v>27.701683361225264</v>
      </c>
    </row>
    <row r="49" spans="1:16" x14ac:dyDescent="0.15">
      <c r="A49" s="2" t="s">
        <v>6</v>
      </c>
      <c r="B49" s="2" t="s">
        <v>16</v>
      </c>
      <c r="C49" s="1">
        <v>14.452966074106298</v>
      </c>
      <c r="D49" s="1">
        <v>530.3818043887411</v>
      </c>
      <c r="E49" s="1">
        <v>26.68535692442703</v>
      </c>
      <c r="F49" s="1">
        <v>16.445178394934352</v>
      </c>
      <c r="G49" s="1">
        <v>229.25484004383026</v>
      </c>
      <c r="H49" s="1">
        <v>319.42723350536102</v>
      </c>
      <c r="I49" s="1">
        <v>1409.1459477465573</v>
      </c>
      <c r="J49" s="1">
        <v>18.302117104406534</v>
      </c>
      <c r="K49" s="1">
        <v>0.46895584525649592</v>
      </c>
      <c r="L49" s="1">
        <v>19.818104956069288</v>
      </c>
      <c r="M49" s="1">
        <v>32.612773678485723</v>
      </c>
      <c r="N49" s="1">
        <v>66.477195144850484</v>
      </c>
      <c r="O49" s="1">
        <v>985.00887156031411</v>
      </c>
      <c r="P49" s="1">
        <v>31.71156237243693</v>
      </c>
    </row>
    <row r="50" spans="1:16" x14ac:dyDescent="0.15">
      <c r="A50" s="2" t="s">
        <v>2</v>
      </c>
      <c r="B50" s="2" t="s">
        <v>22</v>
      </c>
      <c r="C50" s="1">
        <v>0.26150716414977732</v>
      </c>
      <c r="D50" s="1">
        <v>0.77213395548577235</v>
      </c>
      <c r="E50" s="1">
        <v>1.2965322314398786</v>
      </c>
      <c r="F50" s="1">
        <v>8.6484390513701257</v>
      </c>
      <c r="G50" s="1">
        <v>26.654834326079079</v>
      </c>
      <c r="H50" s="1">
        <v>4.2504468261248114</v>
      </c>
      <c r="I50" s="1">
        <v>39.28907805157295</v>
      </c>
      <c r="J50" s="1">
        <v>11.975522916773381</v>
      </c>
      <c r="K50" s="1">
        <v>0.54757974201919302</v>
      </c>
      <c r="L50" s="1">
        <v>1.1698202136486386</v>
      </c>
      <c r="M50" s="1">
        <v>4.4791838250576825</v>
      </c>
      <c r="N50" s="1">
        <v>15.964921642554948</v>
      </c>
      <c r="O50" s="1">
        <v>4.7091335343338399</v>
      </c>
      <c r="P50" s="1">
        <v>94.986867699671166</v>
      </c>
    </row>
    <row r="51" spans="1:16" x14ac:dyDescent="0.15">
      <c r="A51" s="2" t="s">
        <v>3</v>
      </c>
      <c r="B51" s="2" t="s">
        <v>22</v>
      </c>
      <c r="C51" s="1">
        <v>0.37277656023303313</v>
      </c>
      <c r="D51" s="1">
        <v>0.95972120847269837</v>
      </c>
      <c r="E51" s="1">
        <v>2.031029951032906</v>
      </c>
      <c r="F51" s="1">
        <v>12.956552930651123</v>
      </c>
      <c r="G51" s="1">
        <v>33.533823101207119</v>
      </c>
      <c r="H51" s="1">
        <v>5.4810406070418569</v>
      </c>
      <c r="I51" s="1">
        <v>50.870014807313481</v>
      </c>
      <c r="J51" s="1">
        <v>15.322739525037129</v>
      </c>
      <c r="K51" s="1">
        <v>0.7148142575817914</v>
      </c>
      <c r="L51" s="1">
        <v>1.5881901530580389</v>
      </c>
      <c r="M51" s="1">
        <v>5.7518975287820009</v>
      </c>
      <c r="N51" s="1">
        <v>20.634621240065577</v>
      </c>
      <c r="O51" s="1">
        <v>5.2822442554044224</v>
      </c>
      <c r="P51" s="1">
        <v>130.37189952015626</v>
      </c>
    </row>
    <row r="52" spans="1:16" x14ac:dyDescent="0.15">
      <c r="A52" s="2" t="s">
        <v>4</v>
      </c>
      <c r="B52" s="2" t="s">
        <v>22</v>
      </c>
      <c r="C52" s="1">
        <v>0.50750531251672737</v>
      </c>
      <c r="D52" s="1">
        <v>1.1059166340888036</v>
      </c>
      <c r="E52" s="1">
        <v>2.7501320203313568</v>
      </c>
      <c r="F52" s="1">
        <v>16.952554245452802</v>
      </c>
      <c r="G52" s="1">
        <v>39.846601738717609</v>
      </c>
      <c r="H52" s="1">
        <v>6.5859562416731379</v>
      </c>
      <c r="I52" s="1">
        <v>61.682245041816593</v>
      </c>
      <c r="J52" s="1">
        <v>18.344243825533237</v>
      </c>
      <c r="K52" s="1">
        <v>0.86756854175770937</v>
      </c>
      <c r="L52" s="1">
        <v>2.0375385804152488</v>
      </c>
      <c r="M52" s="1">
        <v>6.9040176794762873</v>
      </c>
      <c r="N52" s="1">
        <v>25.099433748225227</v>
      </c>
      <c r="O52" s="1">
        <v>5.8154479011949549</v>
      </c>
      <c r="P52" s="1">
        <v>167.20873581255245</v>
      </c>
    </row>
    <row r="53" spans="1:16" x14ac:dyDescent="0.15">
      <c r="A53" s="2" t="s">
        <v>5</v>
      </c>
      <c r="B53" s="2" t="s">
        <v>22</v>
      </c>
      <c r="C53" s="1">
        <v>0.63054026479065484</v>
      </c>
      <c r="D53" s="1">
        <v>1.1922065687313457</v>
      </c>
      <c r="E53" s="1">
        <v>3.2613835935808759</v>
      </c>
      <c r="F53" s="1">
        <v>20.064758158860638</v>
      </c>
      <c r="G53" s="1">
        <v>44.897761193843863</v>
      </c>
      <c r="H53" s="1">
        <v>7.3047592914669721</v>
      </c>
      <c r="I53" s="1">
        <v>70.009838472284343</v>
      </c>
      <c r="J53" s="1">
        <v>20.423734064709912</v>
      </c>
      <c r="K53" s="1">
        <v>0.98573761115485348</v>
      </c>
      <c r="L53" s="1">
        <v>2.4233357904152628</v>
      </c>
      <c r="M53" s="1">
        <v>7.7908718776668167</v>
      </c>
      <c r="N53" s="1">
        <v>28.814852110837414</v>
      </c>
      <c r="O53" s="1">
        <v>5.9953113634222746</v>
      </c>
      <c r="P53" s="1">
        <v>198.53264884622462</v>
      </c>
    </row>
    <row r="54" spans="1:16" x14ac:dyDescent="0.15">
      <c r="A54" s="2" t="s">
        <v>6</v>
      </c>
      <c r="B54" s="2" t="s">
        <v>22</v>
      </c>
      <c r="C54" s="1">
        <v>0.74709336994417286</v>
      </c>
      <c r="D54" s="1">
        <v>1.228648157020789</v>
      </c>
      <c r="E54" s="1">
        <v>3.5921027769689515</v>
      </c>
      <c r="F54" s="1">
        <v>22.451621380293911</v>
      </c>
      <c r="G54" s="1">
        <v>49.057064545202145</v>
      </c>
      <c r="H54" s="1">
        <v>7.7184620043467413</v>
      </c>
      <c r="I54" s="1">
        <v>76.216889749478597</v>
      </c>
      <c r="J54" s="1">
        <v>21.784400738797657</v>
      </c>
      <c r="K54" s="1">
        <v>1.0734791640876573</v>
      </c>
      <c r="L54" s="1">
        <v>2.7599189112046569</v>
      </c>
      <c r="M54" s="1">
        <v>8.4367850488322276</v>
      </c>
      <c r="N54" s="1">
        <v>32.018107448660487</v>
      </c>
      <c r="O54" s="1">
        <v>5.8033659671718301</v>
      </c>
      <c r="P54" s="1">
        <v>225.31615268005717</v>
      </c>
    </row>
    <row r="55" spans="1:16" x14ac:dyDescent="0.15">
      <c r="A55" s="2" t="s">
        <v>2</v>
      </c>
      <c r="B55" s="2" t="s">
        <v>20</v>
      </c>
      <c r="C55" s="1">
        <v>44.890293516899696</v>
      </c>
      <c r="D55" s="1">
        <v>20.542687205579917</v>
      </c>
      <c r="E55" s="1">
        <v>37.436569858984093</v>
      </c>
      <c r="F55" s="1">
        <v>84.051831263567252</v>
      </c>
      <c r="G55" s="1">
        <v>209.77887100298696</v>
      </c>
      <c r="H55" s="1">
        <v>166.84617941803603</v>
      </c>
      <c r="I55" s="1">
        <v>1002.8127300428905</v>
      </c>
      <c r="J55" s="1">
        <v>4.233078311276766</v>
      </c>
      <c r="K55" s="1">
        <v>1.6483419798768897</v>
      </c>
      <c r="L55" s="1">
        <v>120.72101153721964</v>
      </c>
      <c r="M55" s="1">
        <v>823.30265615982603</v>
      </c>
      <c r="N55" s="1">
        <v>249.35403149244789</v>
      </c>
      <c r="O55" s="1">
        <v>112.73578248106716</v>
      </c>
      <c r="P55" s="1">
        <v>125.78543224503369</v>
      </c>
    </row>
    <row r="56" spans="1:16" x14ac:dyDescent="0.15">
      <c r="A56" s="2" t="s">
        <v>3</v>
      </c>
      <c r="B56" s="2" t="s">
        <v>20</v>
      </c>
      <c r="C56" s="1">
        <v>66.244457227518097</v>
      </c>
      <c r="D56" s="1">
        <v>25.533461431305895</v>
      </c>
      <c r="E56" s="1">
        <v>60.710129101757197</v>
      </c>
      <c r="F56" s="1">
        <v>130.35599829176672</v>
      </c>
      <c r="G56" s="1">
        <v>273.21272474671747</v>
      </c>
      <c r="H56" s="1">
        <v>215.15165785328335</v>
      </c>
      <c r="I56" s="1">
        <v>1344.1321301880973</v>
      </c>
      <c r="J56" s="1">
        <v>5.4162441919523703</v>
      </c>
      <c r="K56" s="1">
        <v>2.227538658216591</v>
      </c>
      <c r="L56" s="1">
        <v>169.66737493658357</v>
      </c>
      <c r="M56" s="1">
        <v>1094.470010874021</v>
      </c>
      <c r="N56" s="1">
        <v>333.6400660550633</v>
      </c>
      <c r="O56" s="1">
        <v>133.19483990268694</v>
      </c>
      <c r="P56" s="1">
        <v>175.05060237292614</v>
      </c>
    </row>
    <row r="57" spans="1:16" x14ac:dyDescent="0.15">
      <c r="A57" s="2" t="s">
        <v>4</v>
      </c>
      <c r="B57" s="2" t="s">
        <v>20</v>
      </c>
      <c r="C57" s="1">
        <v>93.120286208101788</v>
      </c>
      <c r="D57" s="1">
        <v>29.423002630100566</v>
      </c>
      <c r="E57" s="1">
        <v>84.879171507851666</v>
      </c>
      <c r="F57" s="1">
        <v>176.10814688062837</v>
      </c>
      <c r="G57" s="1">
        <v>335.20608987297538</v>
      </c>
      <c r="H57" s="1">
        <v>258.523792690221</v>
      </c>
      <c r="I57" s="1">
        <v>1682.8407842184658</v>
      </c>
      <c r="J57" s="1">
        <v>6.4842780438091641</v>
      </c>
      <c r="K57" s="1">
        <v>2.7915062102614425</v>
      </c>
      <c r="L57" s="1">
        <v>224.75245275128447</v>
      </c>
      <c r="M57" s="1">
        <v>1356.4299755307634</v>
      </c>
      <c r="N57" s="1">
        <v>419.03314901061498</v>
      </c>
      <c r="O57" s="1">
        <v>153.85309202350294</v>
      </c>
      <c r="P57" s="1">
        <v>227.4048305503606</v>
      </c>
    </row>
    <row r="58" spans="1:16" x14ac:dyDescent="0.15">
      <c r="A58" s="2" t="s">
        <v>5</v>
      </c>
      <c r="B58" s="2" t="s">
        <v>20</v>
      </c>
      <c r="C58" s="1">
        <v>118.17374747219235</v>
      </c>
      <c r="D58" s="1">
        <v>31.718753406660571</v>
      </c>
      <c r="E58" s="1">
        <v>102.8143993447714</v>
      </c>
      <c r="F58" s="1">
        <v>212.90345534691886</v>
      </c>
      <c r="G58" s="1">
        <v>385.78893838081041</v>
      </c>
      <c r="H58" s="1">
        <v>286.73954117326326</v>
      </c>
      <c r="I58" s="1">
        <v>1950.9512100054105</v>
      </c>
      <c r="J58" s="1">
        <v>7.2193311289373057</v>
      </c>
      <c r="K58" s="1">
        <v>3.2396687246245555</v>
      </c>
      <c r="L58" s="1">
        <v>273.03396146393601</v>
      </c>
      <c r="M58" s="1">
        <v>1563.4572914684622</v>
      </c>
      <c r="N58" s="1">
        <v>491.36625322674024</v>
      </c>
      <c r="O58" s="1">
        <v>163.73499639077929</v>
      </c>
      <c r="P58" s="1">
        <v>272.30426858293595</v>
      </c>
    </row>
    <row r="59" spans="1:16" x14ac:dyDescent="0.15">
      <c r="A59" s="2" t="s">
        <v>6</v>
      </c>
      <c r="B59" s="2" t="s">
        <v>20</v>
      </c>
      <c r="C59" s="1">
        <v>142.20316542168388</v>
      </c>
      <c r="D59" s="1">
        <v>32.688284876665065</v>
      </c>
      <c r="E59" s="1">
        <v>115.00772587235885</v>
      </c>
      <c r="F59" s="1">
        <v>241.9483631865069</v>
      </c>
      <c r="G59" s="1">
        <v>428.10750538256974</v>
      </c>
      <c r="H59" s="1">
        <v>302.9789442951278</v>
      </c>
      <c r="I59" s="1">
        <v>2157.07255123601</v>
      </c>
      <c r="J59" s="1">
        <v>7.700296267869664</v>
      </c>
      <c r="K59" s="1">
        <v>3.5831013641145901</v>
      </c>
      <c r="L59" s="1">
        <v>315.809795180538</v>
      </c>
      <c r="M59" s="1">
        <v>1719.503811990282</v>
      </c>
      <c r="N59" s="1">
        <v>554.51179376181608</v>
      </c>
      <c r="O59" s="1">
        <v>162.21799476909936</v>
      </c>
      <c r="P59" s="1">
        <v>310.96056455022114</v>
      </c>
    </row>
    <row r="61" spans="1:16" x14ac:dyDescent="0.15">
      <c r="A61" s="1" t="s">
        <v>60</v>
      </c>
      <c r="B61" s="1"/>
      <c r="C61" s="2" t="s">
        <v>15</v>
      </c>
      <c r="D61" s="2" t="s">
        <v>16</v>
      </c>
      <c r="E61" s="2" t="s">
        <v>17</v>
      </c>
      <c r="F61" s="2" t="s">
        <v>18</v>
      </c>
      <c r="G61" s="2" t="s">
        <v>19</v>
      </c>
      <c r="H61" s="2" t="s">
        <v>20</v>
      </c>
      <c r="I61" s="2" t="s">
        <v>21</v>
      </c>
      <c r="J61" s="2" t="s">
        <v>22</v>
      </c>
      <c r="K61" s="2" t="s">
        <v>23</v>
      </c>
      <c r="L61" s="2" t="s">
        <v>24</v>
      </c>
      <c r="M61" s="2" t="s">
        <v>25</v>
      </c>
      <c r="N61" s="2" t="s">
        <v>26</v>
      </c>
      <c r="O61" s="2" t="s">
        <v>40</v>
      </c>
      <c r="P61" s="2" t="s">
        <v>27</v>
      </c>
    </row>
    <row r="62" spans="1:16" x14ac:dyDescent="0.15">
      <c r="A62" s="2" t="s">
        <v>2</v>
      </c>
      <c r="B62" s="2" t="s">
        <v>16</v>
      </c>
      <c r="C62" s="1">
        <v>4.6044971246864232</v>
      </c>
      <c r="D62" s="1">
        <v>333.31413695816855</v>
      </c>
      <c r="E62" s="1">
        <v>8.7664566879764276</v>
      </c>
      <c r="F62" s="1">
        <v>5.7656081328039548</v>
      </c>
      <c r="G62" s="1">
        <v>113.37295212987036</v>
      </c>
      <c r="H62" s="1">
        <v>175.90401749501916</v>
      </c>
      <c r="I62" s="1">
        <v>661.13950089740047</v>
      </c>
      <c r="J62" s="1">
        <v>10.061209598106903</v>
      </c>
      <c r="K62" s="1">
        <v>0.21772195171642758</v>
      </c>
      <c r="L62" s="1">
        <v>7.64542152054897</v>
      </c>
      <c r="M62" s="1">
        <v>15.758909181914264</v>
      </c>
      <c r="N62" s="1">
        <v>30.16895971416422</v>
      </c>
      <c r="O62" s="1">
        <v>694.02634755279871</v>
      </c>
      <c r="P62" s="1">
        <v>12.874651529586258</v>
      </c>
    </row>
    <row r="63" spans="1:16" x14ac:dyDescent="0.15">
      <c r="A63" s="2" t="s">
        <v>3</v>
      </c>
      <c r="B63" s="2" t="s">
        <v>16</v>
      </c>
      <c r="C63" s="1">
        <v>6.8034925845866088</v>
      </c>
      <c r="D63" s="1">
        <v>414.29164491277368</v>
      </c>
      <c r="E63" s="1">
        <v>14.234486557029653</v>
      </c>
      <c r="F63" s="1">
        <v>8.9532677138127124</v>
      </c>
      <c r="G63" s="1">
        <v>147.84316235076463</v>
      </c>
      <c r="H63" s="1">
        <v>226.83193053133297</v>
      </c>
      <c r="I63" s="1">
        <v>887.29459634732427</v>
      </c>
      <c r="J63" s="1">
        <v>12.873366456796596</v>
      </c>
      <c r="K63" s="1">
        <v>0.29460000997609825</v>
      </c>
      <c r="L63" s="1">
        <v>10.758940791755364</v>
      </c>
      <c r="M63" s="1">
        <v>20.976021114791969</v>
      </c>
      <c r="N63" s="1">
        <v>40.417993301651293</v>
      </c>
      <c r="O63" s="1">
        <v>821.5433591979214</v>
      </c>
      <c r="P63" s="1">
        <v>17.926264236446137</v>
      </c>
    </row>
    <row r="64" spans="1:16" x14ac:dyDescent="0.15">
      <c r="A64" s="2" t="s">
        <v>4</v>
      </c>
      <c r="B64" s="2" t="s">
        <v>16</v>
      </c>
      <c r="C64" s="1">
        <v>9.4222157490266536</v>
      </c>
      <c r="D64" s="1">
        <v>477.40116216238334</v>
      </c>
      <c r="E64" s="1">
        <v>19.60686481366605</v>
      </c>
      <c r="F64" s="1">
        <v>11.916710018637181</v>
      </c>
      <c r="G64" s="1">
        <v>178.70577885269256</v>
      </c>
      <c r="H64" s="1">
        <v>272.55867672258989</v>
      </c>
      <c r="I64" s="1">
        <v>1094.4483630465618</v>
      </c>
      <c r="J64" s="1">
        <v>15.411876658068008</v>
      </c>
      <c r="K64" s="1">
        <v>0.3637244345147348</v>
      </c>
      <c r="L64" s="1">
        <v>14.041127807446065</v>
      </c>
      <c r="M64" s="1">
        <v>25.611970836161753</v>
      </c>
      <c r="N64" s="1">
        <v>50.011663788373738</v>
      </c>
      <c r="O64" s="1">
        <v>927.98055394735445</v>
      </c>
      <c r="P64" s="1">
        <v>23.14922285206141</v>
      </c>
    </row>
    <row r="65" spans="1:21" x14ac:dyDescent="0.15">
      <c r="A65" s="2" t="s">
        <v>5</v>
      </c>
      <c r="B65" s="2" t="s">
        <v>16</v>
      </c>
      <c r="C65" s="1">
        <v>11.993082876697073</v>
      </c>
      <c r="D65" s="1">
        <v>493.82112415413724</v>
      </c>
      <c r="E65" s="1">
        <v>23.65622913324319</v>
      </c>
      <c r="F65" s="1">
        <v>14.440743860782767</v>
      </c>
      <c r="G65" s="1">
        <v>206.63554501737886</v>
      </c>
      <c r="H65" s="1">
        <v>300.44455764736068</v>
      </c>
      <c r="I65" s="1">
        <v>1270.9554022079271</v>
      </c>
      <c r="J65" s="1">
        <v>17.096753805996453</v>
      </c>
      <c r="K65" s="1">
        <v>0.42274999003224661</v>
      </c>
      <c r="L65" s="1">
        <v>17.112213191575108</v>
      </c>
      <c r="M65" s="1">
        <v>29.591855293223247</v>
      </c>
      <c r="N65" s="1">
        <v>58.92482887625841</v>
      </c>
      <c r="O65" s="1">
        <v>872.25637107030673</v>
      </c>
      <c r="P65" s="1">
        <v>27.716573321806738</v>
      </c>
    </row>
    <row r="66" spans="1:21" x14ac:dyDescent="0.15">
      <c r="A66" s="2" t="s">
        <v>6</v>
      </c>
      <c r="B66" s="2" t="s">
        <v>16</v>
      </c>
      <c r="C66" s="1">
        <v>14.561465798632103</v>
      </c>
      <c r="D66" s="1">
        <v>496.52889740569611</v>
      </c>
      <c r="E66" s="1">
        <v>26.593903065243335</v>
      </c>
      <c r="F66" s="1">
        <v>16.548169248375352</v>
      </c>
      <c r="G66" s="1">
        <v>231.71683184251859</v>
      </c>
      <c r="H66" s="1">
        <v>316.26938797975168</v>
      </c>
      <c r="I66" s="1">
        <v>1416.5347448918169</v>
      </c>
      <c r="J66" s="1">
        <v>18.190322658126174</v>
      </c>
      <c r="K66" s="1">
        <v>0.47100749508877798</v>
      </c>
      <c r="L66" s="1">
        <v>19.964426220054122</v>
      </c>
      <c r="M66" s="1">
        <v>32.818154455413321</v>
      </c>
      <c r="N66" s="1">
        <v>67.174691267230287</v>
      </c>
      <c r="O66" s="1">
        <v>792.24667465740629</v>
      </c>
      <c r="P66" s="1">
        <v>31.718825226913371</v>
      </c>
    </row>
    <row r="67" spans="1:21" x14ac:dyDescent="0.15">
      <c r="A67" s="2" t="s">
        <v>2</v>
      </c>
      <c r="B67" s="2" t="s">
        <v>22</v>
      </c>
      <c r="C67" s="1">
        <v>0.26150716414977732</v>
      </c>
      <c r="D67" s="1">
        <v>0.77213395548577235</v>
      </c>
      <c r="E67" s="1">
        <v>1.2965322314398786</v>
      </c>
      <c r="F67" s="1">
        <v>8.6484390513701257</v>
      </c>
      <c r="G67" s="1">
        <v>26.654834326079079</v>
      </c>
      <c r="H67" s="1">
        <v>4.2504468261248114</v>
      </c>
      <c r="I67" s="1">
        <v>39.28907805157295</v>
      </c>
      <c r="J67" s="1">
        <v>11.975522916773381</v>
      </c>
      <c r="K67" s="1">
        <v>0.54757974201919302</v>
      </c>
      <c r="L67" s="1">
        <v>1.1698202136486386</v>
      </c>
      <c r="M67" s="1">
        <v>4.4791838250576825</v>
      </c>
      <c r="N67" s="1">
        <v>15.964921642554948</v>
      </c>
      <c r="O67" s="1">
        <v>4.7091335343338399</v>
      </c>
      <c r="P67" s="1">
        <v>94.986867699671166</v>
      </c>
    </row>
    <row r="68" spans="1:21" x14ac:dyDescent="0.15">
      <c r="A68" s="2" t="s">
        <v>3</v>
      </c>
      <c r="B68" s="2" t="s">
        <v>22</v>
      </c>
      <c r="C68" s="1">
        <v>0.37277656023303313</v>
      </c>
      <c r="D68" s="1">
        <v>0.95972120847269837</v>
      </c>
      <c r="E68" s="1">
        <v>2.031029951032906</v>
      </c>
      <c r="F68" s="1">
        <v>12.956552930651123</v>
      </c>
      <c r="G68" s="1">
        <v>33.533823101207119</v>
      </c>
      <c r="H68" s="1">
        <v>5.4810406070418569</v>
      </c>
      <c r="I68" s="1">
        <v>50.870014807313481</v>
      </c>
      <c r="J68" s="1">
        <v>15.322739525037129</v>
      </c>
      <c r="K68" s="1">
        <v>0.7148142575817914</v>
      </c>
      <c r="L68" s="1">
        <v>1.5881901530580389</v>
      </c>
      <c r="M68" s="1">
        <v>5.7518975287820009</v>
      </c>
      <c r="N68" s="1">
        <v>20.634621240065577</v>
      </c>
      <c r="O68" s="1">
        <v>5.2822442554044224</v>
      </c>
      <c r="P68" s="1">
        <v>130.37189952015626</v>
      </c>
    </row>
    <row r="69" spans="1:21" x14ac:dyDescent="0.15">
      <c r="A69" s="2" t="s">
        <v>4</v>
      </c>
      <c r="B69" s="2" t="s">
        <v>22</v>
      </c>
      <c r="C69" s="1">
        <v>0.50750531251672737</v>
      </c>
      <c r="D69" s="1">
        <v>1.1059166340888036</v>
      </c>
      <c r="E69" s="1">
        <v>2.7501320203313568</v>
      </c>
      <c r="F69" s="1">
        <v>16.952554245452802</v>
      </c>
      <c r="G69" s="1">
        <v>39.846601738717609</v>
      </c>
      <c r="H69" s="1">
        <v>6.5859562416731379</v>
      </c>
      <c r="I69" s="1">
        <v>61.682245041816593</v>
      </c>
      <c r="J69" s="1">
        <v>18.344243825533237</v>
      </c>
      <c r="K69" s="1">
        <v>0.86756854175770937</v>
      </c>
      <c r="L69" s="1">
        <v>2.0375385804152488</v>
      </c>
      <c r="M69" s="1">
        <v>6.9040176794762873</v>
      </c>
      <c r="N69" s="1">
        <v>25.099433748225227</v>
      </c>
      <c r="O69" s="1">
        <v>5.8154479011949549</v>
      </c>
      <c r="P69" s="1">
        <v>167.20873581255245</v>
      </c>
    </row>
    <row r="70" spans="1:21" x14ac:dyDescent="0.15">
      <c r="A70" s="2" t="s">
        <v>5</v>
      </c>
      <c r="B70" s="2" t="s">
        <v>22</v>
      </c>
      <c r="C70" s="1">
        <v>0.62966121089460914</v>
      </c>
      <c r="D70" s="1">
        <v>1.1439540549180895</v>
      </c>
      <c r="E70" s="1">
        <v>3.2342937760789447</v>
      </c>
      <c r="F70" s="1">
        <v>20.02427920446668</v>
      </c>
      <c r="G70" s="1">
        <v>44.91033346298714</v>
      </c>
      <c r="H70" s="1">
        <v>7.259775196150974</v>
      </c>
      <c r="I70" s="1">
        <v>69.820629911754168</v>
      </c>
      <c r="J70" s="1">
        <v>20.349697000255691</v>
      </c>
      <c r="K70" s="1">
        <v>0.9828867448227443</v>
      </c>
      <c r="L70" s="1">
        <v>2.4204637713726305</v>
      </c>
      <c r="M70" s="1">
        <v>7.7753446322800821</v>
      </c>
      <c r="N70" s="1">
        <v>28.825676354923218</v>
      </c>
      <c r="O70" s="1">
        <v>5.2604303773037797</v>
      </c>
      <c r="P70" s="1">
        <v>198.16068928912293</v>
      </c>
    </row>
    <row r="71" spans="1:21" x14ac:dyDescent="0.15">
      <c r="A71" s="2" t="s">
        <v>6</v>
      </c>
      <c r="B71" s="2" t="s">
        <v>22</v>
      </c>
      <c r="C71" s="1">
        <v>0.74514084036819839</v>
      </c>
      <c r="D71" s="1">
        <v>1.1502267039650038</v>
      </c>
      <c r="E71" s="1">
        <v>3.5438325541795845</v>
      </c>
      <c r="F71" s="1">
        <v>22.365285605925646</v>
      </c>
      <c r="G71" s="1">
        <v>49.085814285821193</v>
      </c>
      <c r="H71" s="1">
        <v>7.6421575814660185</v>
      </c>
      <c r="I71" s="1">
        <v>75.846902812233765</v>
      </c>
      <c r="J71" s="1">
        <v>21.651335530862944</v>
      </c>
      <c r="K71" s="1">
        <v>1.0673450926278583</v>
      </c>
      <c r="L71" s="1">
        <v>2.7523673981015611</v>
      </c>
      <c r="M71" s="1">
        <v>8.4046334255310402</v>
      </c>
      <c r="N71" s="1">
        <v>32.02904749473398</v>
      </c>
      <c r="O71" s="1">
        <v>4.5975165586294402</v>
      </c>
      <c r="P71" s="1">
        <v>224.45946886112154</v>
      </c>
    </row>
    <row r="72" spans="1:21" x14ac:dyDescent="0.15">
      <c r="A72" s="2" t="s">
        <v>2</v>
      </c>
      <c r="B72" s="2" t="s">
        <v>20</v>
      </c>
      <c r="C72" s="1">
        <v>44.890293516899696</v>
      </c>
      <c r="D72" s="1">
        <v>20.542687205579917</v>
      </c>
      <c r="E72" s="1">
        <v>37.436569858984093</v>
      </c>
      <c r="F72" s="1">
        <v>84.051831263567252</v>
      </c>
      <c r="G72" s="1">
        <v>209.77887100298696</v>
      </c>
      <c r="H72" s="1">
        <v>166.84617941803603</v>
      </c>
      <c r="I72" s="1">
        <v>1002.8127300428905</v>
      </c>
      <c r="J72" s="1">
        <v>4.233078311276766</v>
      </c>
      <c r="K72" s="1">
        <v>1.6483419798768897</v>
      </c>
      <c r="L72" s="1">
        <v>120.72101153721964</v>
      </c>
      <c r="M72" s="1">
        <v>823.30265615982603</v>
      </c>
      <c r="N72" s="1">
        <v>249.35403149244789</v>
      </c>
      <c r="O72" s="1">
        <v>112.73578248106716</v>
      </c>
      <c r="P72" s="1">
        <v>125.78543224503369</v>
      </c>
    </row>
    <row r="73" spans="1:21" x14ac:dyDescent="0.15">
      <c r="A73" s="2" t="s">
        <v>3</v>
      </c>
      <c r="B73" s="2" t="s">
        <v>20</v>
      </c>
      <c r="C73" s="1">
        <v>66.244457227518097</v>
      </c>
      <c r="D73" s="1">
        <v>25.533461431305895</v>
      </c>
      <c r="E73" s="1">
        <v>60.710129101757197</v>
      </c>
      <c r="F73" s="1">
        <v>130.35599829176672</v>
      </c>
      <c r="G73" s="1">
        <v>273.21272474671747</v>
      </c>
      <c r="H73" s="1">
        <v>215.15165785328335</v>
      </c>
      <c r="I73" s="1">
        <v>1344.1321301880973</v>
      </c>
      <c r="J73" s="1">
        <v>5.4162441919523703</v>
      </c>
      <c r="K73" s="1">
        <v>2.227538658216591</v>
      </c>
      <c r="L73" s="1">
        <v>169.66737493658357</v>
      </c>
      <c r="M73" s="1">
        <v>1094.470010874021</v>
      </c>
      <c r="N73" s="1">
        <v>333.6400660550633</v>
      </c>
      <c r="O73" s="1">
        <v>133.19483990268694</v>
      </c>
      <c r="P73" s="1">
        <v>175.05060237292614</v>
      </c>
    </row>
    <row r="74" spans="1:21" x14ac:dyDescent="0.15">
      <c r="A74" s="2" t="s">
        <v>4</v>
      </c>
      <c r="B74" s="2" t="s">
        <v>20</v>
      </c>
      <c r="C74" s="1">
        <v>93.120286208101788</v>
      </c>
      <c r="D74" s="1">
        <v>29.423002630100566</v>
      </c>
      <c r="E74" s="1">
        <v>84.879171507851666</v>
      </c>
      <c r="F74" s="1">
        <v>176.10814688062837</v>
      </c>
      <c r="G74" s="1">
        <v>335.20608987297538</v>
      </c>
      <c r="H74" s="1">
        <v>258.523792690221</v>
      </c>
      <c r="I74" s="1">
        <v>1682.8407842184658</v>
      </c>
      <c r="J74" s="1">
        <v>6.4842780438091641</v>
      </c>
      <c r="K74" s="1">
        <v>2.7915062102614425</v>
      </c>
      <c r="L74" s="1">
        <v>224.75245275128447</v>
      </c>
      <c r="M74" s="1">
        <v>1356.4299755307634</v>
      </c>
      <c r="N74" s="1">
        <v>419.03314901061498</v>
      </c>
      <c r="O74" s="1">
        <v>153.85309202350294</v>
      </c>
      <c r="P74" s="1">
        <v>227.4048305503606</v>
      </c>
    </row>
    <row r="75" spans="1:21" x14ac:dyDescent="0.15">
      <c r="A75" s="2" t="s">
        <v>5</v>
      </c>
      <c r="B75" s="2" t="s">
        <v>20</v>
      </c>
      <c r="C75" s="1">
        <v>117.96740587653908</v>
      </c>
      <c r="D75" s="1">
        <v>30.434991324622384</v>
      </c>
      <c r="E75" s="1">
        <v>101.92446288751499</v>
      </c>
      <c r="F75" s="1">
        <v>212.39905420296807</v>
      </c>
      <c r="G75" s="1">
        <v>385.76095765147676</v>
      </c>
      <c r="H75" s="1">
        <v>284.97374461018262</v>
      </c>
      <c r="I75" s="1">
        <v>1944.9928159359649</v>
      </c>
      <c r="J75" s="1">
        <v>7.1931606900539942</v>
      </c>
      <c r="K75" s="1">
        <v>3.2291607122611254</v>
      </c>
      <c r="L75" s="1">
        <v>272.61425823524235</v>
      </c>
      <c r="M75" s="1">
        <v>1559.7913714400124</v>
      </c>
      <c r="N75" s="1">
        <v>491.3775869984575</v>
      </c>
      <c r="O75" s="1">
        <v>143.58907827142019</v>
      </c>
      <c r="P75" s="1">
        <v>271.75577311768797</v>
      </c>
    </row>
    <row r="76" spans="1:21" x14ac:dyDescent="0.15">
      <c r="A76" s="2" t="s">
        <v>6</v>
      </c>
      <c r="B76" s="2" t="s">
        <v>20</v>
      </c>
      <c r="C76" s="1">
        <v>141.76380675289928</v>
      </c>
      <c r="D76" s="1">
        <v>30.601875693302613</v>
      </c>
      <c r="E76" s="1">
        <v>113.40809960888286</v>
      </c>
      <c r="F76" s="1">
        <v>240.9029094162855</v>
      </c>
      <c r="G76" s="1">
        <v>428.15389777084317</v>
      </c>
      <c r="H76" s="1">
        <v>299.98370593333618</v>
      </c>
      <c r="I76" s="1">
        <v>2145.5764782508672</v>
      </c>
      <c r="J76" s="1">
        <v>7.6532607062157636</v>
      </c>
      <c r="K76" s="1">
        <v>3.5609260156283562</v>
      </c>
      <c r="L76" s="1">
        <v>314.79534131286323</v>
      </c>
      <c r="M76" s="1">
        <v>1712.133215185416</v>
      </c>
      <c r="N76" s="1">
        <v>554.43644618131361</v>
      </c>
      <c r="O76" s="1">
        <v>128.41959591760499</v>
      </c>
      <c r="P76" s="1">
        <v>309.71908474595955</v>
      </c>
    </row>
    <row r="77" spans="1:21" x14ac:dyDescent="0.15">
      <c r="S77" t="s">
        <v>65</v>
      </c>
      <c r="T77" t="s">
        <v>31</v>
      </c>
      <c r="U77" t="s">
        <v>67</v>
      </c>
    </row>
    <row r="78" spans="1:21" x14ac:dyDescent="0.15">
      <c r="A78" s="1" t="s">
        <v>92</v>
      </c>
      <c r="C78" s="2" t="s">
        <v>15</v>
      </c>
      <c r="D78" s="2" t="s">
        <v>16</v>
      </c>
      <c r="E78" s="2" t="s">
        <v>17</v>
      </c>
      <c r="F78" s="2" t="s">
        <v>18</v>
      </c>
      <c r="G78" s="2" t="s">
        <v>19</v>
      </c>
      <c r="H78" s="2" t="s">
        <v>20</v>
      </c>
      <c r="I78" s="2" t="s">
        <v>21</v>
      </c>
      <c r="J78" s="2" t="s">
        <v>22</v>
      </c>
      <c r="K78" s="2" t="s">
        <v>23</v>
      </c>
      <c r="L78" s="2" t="s">
        <v>24</v>
      </c>
      <c r="M78" s="2" t="s">
        <v>25</v>
      </c>
      <c r="N78" s="2" t="s">
        <v>26</v>
      </c>
      <c r="O78" s="2" t="s">
        <v>40</v>
      </c>
      <c r="P78" s="2" t="s">
        <v>27</v>
      </c>
      <c r="R78" s="1" t="s">
        <v>79</v>
      </c>
      <c r="S78" s="1">
        <v>178085.22621554541</v>
      </c>
      <c r="T78" s="1">
        <v>12405.309000000001</v>
      </c>
      <c r="U78" s="1">
        <v>61314.989238999995</v>
      </c>
    </row>
    <row r="79" spans="1:21" x14ac:dyDescent="0.15">
      <c r="A79" s="2" t="s">
        <v>6</v>
      </c>
      <c r="B79" s="2" t="s">
        <v>16</v>
      </c>
      <c r="C79" s="1">
        <f>C66-C49</f>
        <v>0.10849972452580481</v>
      </c>
      <c r="D79" s="1">
        <f t="shared" ref="D79:P79" si="12">D66-D49</f>
        <v>-33.852906983044988</v>
      </c>
      <c r="E79" s="1">
        <f t="shared" si="12"/>
        <v>-9.1453859183694419E-2</v>
      </c>
      <c r="F79" s="1">
        <f t="shared" si="12"/>
        <v>0.10299085344099979</v>
      </c>
      <c r="G79" s="1">
        <f t="shared" si="12"/>
        <v>2.4619917986883308</v>
      </c>
      <c r="H79" s="1">
        <f t="shared" si="12"/>
        <v>-3.1578455256093321</v>
      </c>
      <c r="I79" s="1">
        <f t="shared" si="12"/>
        <v>7.3887971452595593</v>
      </c>
      <c r="J79" s="1">
        <f t="shared" si="12"/>
        <v>-0.11179444628035995</v>
      </c>
      <c r="K79" s="1">
        <f t="shared" si="12"/>
        <v>2.0516498322820653E-3</v>
      </c>
      <c r="L79" s="1">
        <f t="shared" si="12"/>
        <v>0.14632126398483436</v>
      </c>
      <c r="M79" s="1">
        <f t="shared" si="12"/>
        <v>0.20538077692759771</v>
      </c>
      <c r="N79" s="1">
        <f t="shared" si="12"/>
        <v>0.6974961223798033</v>
      </c>
      <c r="O79" s="1">
        <f>O66-O49</f>
        <v>-192.76219690290782</v>
      </c>
      <c r="P79" s="1">
        <f t="shared" si="12"/>
        <v>7.2628544764405945E-3</v>
      </c>
      <c r="Q79" s="1"/>
      <c r="R79" s="1" t="s">
        <v>89</v>
      </c>
      <c r="S79" s="1">
        <v>1554.3410078844583</v>
      </c>
      <c r="T79" s="1">
        <v>2812.5175251574692</v>
      </c>
      <c r="U79" s="1">
        <v>198.00789558659744</v>
      </c>
    </row>
    <row r="80" spans="1:21" x14ac:dyDescent="0.15">
      <c r="A80" s="2" t="s">
        <v>6</v>
      </c>
      <c r="B80" s="2" t="s">
        <v>22</v>
      </c>
      <c r="C80" s="1">
        <f>C71-C54</f>
        <v>-1.952529575974471E-3</v>
      </c>
      <c r="D80" s="1">
        <f t="shared" ref="D80:P80" si="13">D71-D54</f>
        <v>-7.8421453055785184E-2</v>
      </c>
      <c r="E80" s="1">
        <f t="shared" si="13"/>
        <v>-4.827022278936699E-2</v>
      </c>
      <c r="F80" s="1">
        <f t="shared" si="13"/>
        <v>-8.6335774368265561E-2</v>
      </c>
      <c r="G80" s="1">
        <f t="shared" si="13"/>
        <v>2.8749740619048225E-2</v>
      </c>
      <c r="H80" s="1">
        <f t="shared" si="13"/>
        <v>-7.6304422880722811E-2</v>
      </c>
      <c r="I80" s="1">
        <f t="shared" si="13"/>
        <v>-0.36998693724483189</v>
      </c>
      <c r="J80" s="1">
        <f t="shared" si="13"/>
        <v>-0.13306520793471321</v>
      </c>
      <c r="K80" s="1">
        <f t="shared" si="13"/>
        <v>-6.1340714597990509E-3</v>
      </c>
      <c r="L80" s="1">
        <f t="shared" si="13"/>
        <v>-7.5515131030958749E-3</v>
      </c>
      <c r="M80" s="1">
        <f t="shared" si="13"/>
        <v>-3.2151623301187371E-2</v>
      </c>
      <c r="N80" s="1">
        <f t="shared" si="13"/>
        <v>1.0940046073493193E-2</v>
      </c>
      <c r="O80" s="1">
        <f t="shared" si="13"/>
        <v>-1.2058494085423899</v>
      </c>
      <c r="P80" s="1">
        <f t="shared" si="13"/>
        <v>-0.85668381893563605</v>
      </c>
      <c r="R80" t="s">
        <v>91</v>
      </c>
      <c r="S80">
        <f>S78/S79</f>
        <v>114.57281594720902</v>
      </c>
      <c r="T80">
        <f>T78/T79</f>
        <v>4.4107490492189712</v>
      </c>
      <c r="U80">
        <f>U78/U79</f>
        <v>309.65931463164452</v>
      </c>
    </row>
    <row r="81" spans="1:21" x14ac:dyDescent="0.15">
      <c r="A81" s="2" t="s">
        <v>6</v>
      </c>
      <c r="B81" s="2" t="s">
        <v>20</v>
      </c>
      <c r="C81" s="1">
        <f>C76-C59</f>
        <v>-0.43935866878459251</v>
      </c>
      <c r="D81" s="1">
        <f t="shared" ref="D81:P81" si="14">D76-D59</f>
        <v>-2.0864091833624521</v>
      </c>
      <c r="E81" s="1">
        <f t="shared" si="14"/>
        <v>-1.599626263475983</v>
      </c>
      <c r="F81" s="1">
        <f t="shared" si="14"/>
        <v>-1.0454537702213997</v>
      </c>
      <c r="G81" s="1">
        <f t="shared" si="14"/>
        <v>4.6392388273432061E-2</v>
      </c>
      <c r="H81" s="1">
        <f t="shared" si="14"/>
        <v>-2.9952383617916212</v>
      </c>
      <c r="I81" s="1">
        <f t="shared" si="14"/>
        <v>-11.496072985142746</v>
      </c>
      <c r="J81" s="1">
        <f t="shared" si="14"/>
        <v>-4.7035561653900437E-2</v>
      </c>
      <c r="K81" s="1">
        <f t="shared" si="14"/>
        <v>-2.2175348486233926E-2</v>
      </c>
      <c r="L81" s="1">
        <f t="shared" si="14"/>
        <v>-1.0144538676747743</v>
      </c>
      <c r="M81" s="1">
        <f t="shared" si="14"/>
        <v>-7.3705968048659543</v>
      </c>
      <c r="N81" s="1">
        <f t="shared" si="14"/>
        <v>-7.5347580502466371E-2</v>
      </c>
      <c r="O81" s="1">
        <f t="shared" si="14"/>
        <v>-33.798398851494369</v>
      </c>
      <c r="P81" s="1">
        <f t="shared" si="14"/>
        <v>-1.2414798042615871</v>
      </c>
      <c r="S81" t="s">
        <v>78</v>
      </c>
      <c r="T81" t="s">
        <v>94</v>
      </c>
      <c r="U81" t="s">
        <v>90</v>
      </c>
    </row>
    <row r="82" spans="1:21" x14ac:dyDescent="0.15">
      <c r="A82" s="1" t="s">
        <v>101</v>
      </c>
      <c r="C82" s="2" t="s">
        <v>15</v>
      </c>
      <c r="D82" s="2" t="s">
        <v>16</v>
      </c>
      <c r="E82" s="2" t="s">
        <v>17</v>
      </c>
      <c r="F82" s="2" t="s">
        <v>18</v>
      </c>
      <c r="G82" s="2" t="s">
        <v>19</v>
      </c>
      <c r="H82" s="2" t="s">
        <v>20</v>
      </c>
      <c r="I82" s="2" t="s">
        <v>21</v>
      </c>
      <c r="J82" s="2" t="s">
        <v>22</v>
      </c>
      <c r="K82" s="2" t="s">
        <v>23</v>
      </c>
      <c r="L82" s="2" t="s">
        <v>24</v>
      </c>
      <c r="M82" s="2" t="s">
        <v>25</v>
      </c>
      <c r="N82" s="2" t="s">
        <v>26</v>
      </c>
      <c r="O82" s="2" t="s">
        <v>40</v>
      </c>
      <c r="P82" s="2" t="s">
        <v>27</v>
      </c>
      <c r="R82" t="s">
        <v>64</v>
      </c>
      <c r="S82">
        <v>178085.22621554541</v>
      </c>
      <c r="T82">
        <v>1554.3410078844583</v>
      </c>
      <c r="U82">
        <v>114.57281594720902</v>
      </c>
    </row>
    <row r="83" spans="1:21" x14ac:dyDescent="0.15">
      <c r="A83" s="2" t="s">
        <v>6</v>
      </c>
      <c r="B83" s="2" t="s">
        <v>16</v>
      </c>
      <c r="C83" s="1">
        <f>C79*$U82/100</f>
        <v>0.12431118968417915</v>
      </c>
      <c r="D83" s="1">
        <f t="shared" ref="D83:P83" si="15">D79*$U82/100</f>
        <v>-38.786228810464003</v>
      </c>
      <c r="E83" s="1">
        <f t="shared" si="15"/>
        <v>-0.10478126175915392</v>
      </c>
      <c r="F83" s="1">
        <f t="shared" si="15"/>
        <v>0.11799952095541646</v>
      </c>
      <c r="G83" s="1">
        <f t="shared" si="15"/>
        <v>2.8207733321465622</v>
      </c>
      <c r="H83" s="1">
        <f t="shared" si="15"/>
        <v>-3.6180325419535553</v>
      </c>
      <c r="I83" s="1">
        <f t="shared" si="15"/>
        <v>8.4655529539508692</v>
      </c>
      <c r="J83" s="1">
        <f t="shared" si="15"/>
        <v>-0.12808604517599828</v>
      </c>
      <c r="K83" s="1">
        <f t="shared" si="15"/>
        <v>2.3506329862217536E-3</v>
      </c>
      <c r="L83" s="1">
        <f t="shared" si="15"/>
        <v>0.1676443924769741</v>
      </c>
      <c r="M83" s="1">
        <f t="shared" si="15"/>
        <v>0.23531053954020448</v>
      </c>
      <c r="N83" s="1">
        <f>N79*$U82/100</f>
        <v>0.79914094853313189</v>
      </c>
      <c r="O83" s="1">
        <f t="shared" si="15"/>
        <v>-220.85307707336523</v>
      </c>
      <c r="P83" s="1">
        <f t="shared" si="15"/>
        <v>8.3212568918059129E-3</v>
      </c>
      <c r="Q83" s="1">
        <f>-SUM(C83,F83,G83,I83,K83,L83,M83,N83,P83,O83)</f>
        <v>208.11167230619986</v>
      </c>
      <c r="R83" t="s">
        <v>66</v>
      </c>
      <c r="S83">
        <v>12405.309000000001</v>
      </c>
      <c r="T83">
        <v>2812.5175251574692</v>
      </c>
      <c r="U83">
        <v>4.4107490492189712</v>
      </c>
    </row>
    <row r="84" spans="1:21" x14ac:dyDescent="0.15">
      <c r="B84" s="1" t="s">
        <v>99</v>
      </c>
      <c r="D84">
        <f>-D83</f>
        <v>38.786228810464003</v>
      </c>
      <c r="E84">
        <f>-E83</f>
        <v>0.10478126175915392</v>
      </c>
      <c r="H84">
        <f>-H83</f>
        <v>3.6180325419535553</v>
      </c>
      <c r="J84">
        <f>-J83</f>
        <v>0.12808604517599828</v>
      </c>
      <c r="O84">
        <f>-O83</f>
        <v>220.85307707336523</v>
      </c>
      <c r="Q84">
        <f>SUM(C84:P84)</f>
        <v>263.49020573271793</v>
      </c>
    </row>
    <row r="85" spans="1:21" x14ac:dyDescent="0.15">
      <c r="A85" s="2" t="s">
        <v>6</v>
      </c>
      <c r="B85" s="2" t="s">
        <v>22</v>
      </c>
      <c r="C85" s="1">
        <f>C80*$U85/100</f>
        <v>-6.046189702942701E-3</v>
      </c>
      <c r="D85" s="1">
        <f t="shared" ref="D85:P85" si="16">D80*$U85/100</f>
        <v>-0.24283933405672126</v>
      </c>
      <c r="E85" s="1">
        <f t="shared" si="16"/>
        <v>-0.14947324106072168</v>
      </c>
      <c r="F85" s="1">
        <f t="shared" si="16"/>
        <v>-0.26734676719069417</v>
      </c>
      <c r="G85" s="1">
        <f t="shared" si="16"/>
        <v>8.9026249759320247E-2</v>
      </c>
      <c r="H85" s="1">
        <f t="shared" si="16"/>
        <v>-0.23628375292607801</v>
      </c>
      <c r="I85" s="1">
        <f t="shared" si="16"/>
        <v>-1.1456990140989591</v>
      </c>
      <c r="J85" s="1">
        <f t="shared" si="16"/>
        <v>-0.41204881090380563</v>
      </c>
      <c r="K85" s="1">
        <f t="shared" si="16"/>
        <v>-1.8994723641429054E-2</v>
      </c>
      <c r="L85" s="1">
        <f t="shared" si="16"/>
        <v>-2.3383963719365516E-2</v>
      </c>
      <c r="M85" s="1">
        <f t="shared" si="16"/>
        <v>-9.9560496357404937E-2</v>
      </c>
      <c r="N85" s="1">
        <f t="shared" si="16"/>
        <v>3.3876871691565155E-2</v>
      </c>
      <c r="O85" s="1">
        <f t="shared" si="16"/>
        <v>-3.7340250139821034</v>
      </c>
      <c r="P85" s="1">
        <f t="shared" si="16"/>
        <v>-2.652801242276289</v>
      </c>
      <c r="Q85" s="1">
        <f>-SUM(C85:P85)</f>
        <v>8.8655994284656288</v>
      </c>
      <c r="R85" t="s">
        <v>22</v>
      </c>
      <c r="S85">
        <v>61314.989238999995</v>
      </c>
      <c r="T85">
        <v>198.00789558659744</v>
      </c>
      <c r="U85">
        <v>309.65931463164452</v>
      </c>
    </row>
    <row r="86" spans="1:21" x14ac:dyDescent="0.15">
      <c r="B86" s="1" t="s">
        <v>99</v>
      </c>
      <c r="D86">
        <f>-D85</f>
        <v>0.24283933405672126</v>
      </c>
      <c r="E86">
        <f>-E85</f>
        <v>0.14947324106072168</v>
      </c>
      <c r="F86">
        <f>-F85</f>
        <v>0.26734676719069417</v>
      </c>
      <c r="H86">
        <f>-H85</f>
        <v>0.23628375292607801</v>
      </c>
      <c r="J86">
        <f>-J85</f>
        <v>0.41204881090380563</v>
      </c>
      <c r="K86">
        <f>-K85</f>
        <v>1.8994723641429054E-2</v>
      </c>
      <c r="M86">
        <f>-M85</f>
        <v>9.9560496357404937E-2</v>
      </c>
      <c r="O86">
        <f>-O85</f>
        <v>3.7340250139821034</v>
      </c>
      <c r="P86">
        <f>-P85</f>
        <v>2.652801242276289</v>
      </c>
      <c r="Q86">
        <f>SUM(C86:P86)</f>
        <v>7.8133733823952474</v>
      </c>
    </row>
    <row r="87" spans="1:21" x14ac:dyDescent="0.15">
      <c r="A87" s="2" t="s">
        <v>6</v>
      </c>
      <c r="B87" s="2" t="s">
        <v>20</v>
      </c>
      <c r="C87" s="1">
        <f>C81*$U83/100</f>
        <v>-1.9379008306077541E-2</v>
      </c>
      <c r="D87" s="1">
        <f t="shared" ref="D87:P87" si="17">D81*$U83/100</f>
        <v>-9.2026273217976656E-2</v>
      </c>
      <c r="E87" s="1">
        <f t="shared" si="17"/>
        <v>-7.0555500207323874E-2</v>
      </c>
      <c r="F87" s="1">
        <f t="shared" si="17"/>
        <v>-4.6112342230064281E-2</v>
      </c>
      <c r="G87" s="1">
        <f t="shared" si="17"/>
        <v>2.046251824680378E-3</v>
      </c>
      <c r="H87" s="1">
        <f t="shared" si="17"/>
        <v>-0.1321124475645658</v>
      </c>
      <c r="I87" s="1">
        <f t="shared" si="17"/>
        <v>-0.5070629298897027</v>
      </c>
      <c r="J87" s="1">
        <f t="shared" si="17"/>
        <v>-2.0746205884442166E-3</v>
      </c>
      <c r="K87" s="1">
        <f t="shared" si="17"/>
        <v>-9.7809897251755645E-4</v>
      </c>
      <c r="L87" s="1">
        <f t="shared" si="17"/>
        <v>-4.4745014323230185E-2</v>
      </c>
      <c r="M87" s="1">
        <f t="shared" si="17"/>
        <v>-0.32509852849238896</v>
      </c>
      <c r="N87" s="1">
        <f t="shared" si="17"/>
        <v>-3.3233926906220345E-3</v>
      </c>
      <c r="O87" s="1">
        <f t="shared" si="17"/>
        <v>-1.4907625559935236</v>
      </c>
      <c r="P87" s="1">
        <f t="shared" si="17"/>
        <v>-5.4758558662713501E-2</v>
      </c>
      <c r="Q87" s="1">
        <f>-SUM(C87:P87)</f>
        <v>2.7869430193144704</v>
      </c>
    </row>
    <row r="88" spans="1:21" x14ac:dyDescent="0.15">
      <c r="B88" s="1" t="s">
        <v>99</v>
      </c>
      <c r="D88">
        <f>-D87</f>
        <v>9.2026273217976656E-2</v>
      </c>
      <c r="E88">
        <f>-E87</f>
        <v>7.0555500207323874E-2</v>
      </c>
      <c r="F88">
        <f>-F87</f>
        <v>4.6112342230064281E-2</v>
      </c>
      <c r="H88">
        <f>-H87</f>
        <v>0.1321124475645658</v>
      </c>
      <c r="I88">
        <f>-I87</f>
        <v>0.5070629298897027</v>
      </c>
      <c r="J88">
        <f>-J87</f>
        <v>2.0746205884442166E-3</v>
      </c>
      <c r="K88">
        <f>-K87</f>
        <v>9.7809897251755645E-4</v>
      </c>
      <c r="M88">
        <f>-M87</f>
        <v>0.32509852849238896</v>
      </c>
      <c r="O88">
        <f>-O87</f>
        <v>1.4907625559935236</v>
      </c>
      <c r="P88">
        <f>-P87</f>
        <v>5.4758558662713501E-2</v>
      </c>
      <c r="Q88">
        <f>SUM(C88:P88)</f>
        <v>2.7215418558192215</v>
      </c>
    </row>
    <row r="89" spans="1:21" x14ac:dyDescent="0.15">
      <c r="B89" s="1" t="s">
        <v>123</v>
      </c>
      <c r="C89">
        <f>C83+C85+C87</f>
        <v>9.8885991675158907E-2</v>
      </c>
      <c r="D89">
        <f t="shared" ref="D89:P89" si="18">D83+D85+D87</f>
        <v>-39.121094417738696</v>
      </c>
      <c r="E89">
        <f t="shared" si="18"/>
        <v>-0.32481000302719948</v>
      </c>
      <c r="F89">
        <f t="shared" si="18"/>
        <v>-0.19545958846534198</v>
      </c>
      <c r="G89">
        <f t="shared" si="18"/>
        <v>2.9118458337305628</v>
      </c>
      <c r="H89">
        <f t="shared" si="18"/>
        <v>-3.9864287424441991</v>
      </c>
      <c r="I89">
        <f t="shared" si="18"/>
        <v>6.8127910099622078</v>
      </c>
      <c r="J89">
        <f t="shared" si="18"/>
        <v>-0.54220947666824815</v>
      </c>
      <c r="K89">
        <f t="shared" si="18"/>
        <v>-1.7622189627724855E-2</v>
      </c>
      <c r="L89">
        <f t="shared" si="18"/>
        <v>9.9515414434378391E-2</v>
      </c>
      <c r="M89">
        <f t="shared" si="18"/>
        <v>-0.18934848530958942</v>
      </c>
      <c r="N89">
        <f t="shared" si="18"/>
        <v>0.82969442753407507</v>
      </c>
      <c r="O89">
        <f t="shared" si="18"/>
        <v>-226.07786464334083</v>
      </c>
      <c r="P89">
        <f t="shared" si="18"/>
        <v>-2.6992385440471964</v>
      </c>
      <c r="Q89">
        <f>O90-N89-L89-I89-G89-C89</f>
        <v>215.32513196600448</v>
      </c>
    </row>
    <row r="90" spans="1:21" x14ac:dyDescent="0.15">
      <c r="B90" s="1" t="s">
        <v>99</v>
      </c>
      <c r="D90">
        <f t="shared" ref="D90:F90" si="19">-D89</f>
        <v>39.121094417738696</v>
      </c>
      <c r="E90">
        <f t="shared" si="19"/>
        <v>0.32481000302719948</v>
      </c>
      <c r="F90">
        <f t="shared" si="19"/>
        <v>0.19545958846534198</v>
      </c>
      <c r="H90">
        <f>-H89</f>
        <v>3.9864287424441991</v>
      </c>
      <c r="J90">
        <f>-J89</f>
        <v>0.54220947666824815</v>
      </c>
      <c r="K90">
        <f>-K89</f>
        <v>1.7622189627724855E-2</v>
      </c>
      <c r="M90">
        <f>-M89</f>
        <v>0.18934848530958942</v>
      </c>
      <c r="O90">
        <f>-O89</f>
        <v>226.07786464334083</v>
      </c>
      <c r="P90">
        <f>-P89</f>
        <v>2.6992385440471964</v>
      </c>
    </row>
    <row r="91" spans="1:21" x14ac:dyDescent="0.15">
      <c r="A91" s="1" t="s">
        <v>93</v>
      </c>
      <c r="C91" t="s">
        <v>40</v>
      </c>
      <c r="D91" t="s">
        <v>95</v>
      </c>
      <c r="F91" t="s">
        <v>100</v>
      </c>
      <c r="G91" t="s">
        <v>102</v>
      </c>
    </row>
    <row r="92" spans="1:21" x14ac:dyDescent="0.15">
      <c r="A92" s="2" t="s">
        <v>6</v>
      </c>
      <c r="B92" s="2" t="s">
        <v>16</v>
      </c>
      <c r="C92">
        <v>-10318.110690702451</v>
      </c>
      <c r="D92">
        <f>SUM(C83,E83,F83,G83,I83,K83,L83,M83,N83,P83)</f>
        <v>12.636623505406213</v>
      </c>
      <c r="E92" t="s">
        <v>103</v>
      </c>
      <c r="F92">
        <f>SUM(C83,F83,G83,I83,K83,L83,M83,N83,P83)</f>
        <v>12.741404767165367</v>
      </c>
      <c r="G92">
        <f>Q84</f>
        <v>263.49020573271793</v>
      </c>
    </row>
    <row r="93" spans="1:21" x14ac:dyDescent="0.15">
      <c r="A93" s="2" t="s">
        <v>6</v>
      </c>
      <c r="B93" s="2" t="s">
        <v>22</v>
      </c>
      <c r="C93">
        <v>-176.8264776851091</v>
      </c>
      <c r="D93">
        <f>SUM(C85,E85,F85,G85,I85,K85,L85,M85,N85,P85)</f>
        <v>-4.2404025165969204</v>
      </c>
      <c r="E93" t="s">
        <v>67</v>
      </c>
      <c r="F93">
        <f>SUM(C85,G85,I85,L85,N85)</f>
        <v>-1.0522260460703821</v>
      </c>
      <c r="G93">
        <f>Q86</f>
        <v>7.8133733823952474</v>
      </c>
    </row>
    <row r="94" spans="1:21" x14ac:dyDescent="0.15">
      <c r="A94" s="2" t="s">
        <v>6</v>
      </c>
      <c r="B94" s="2" t="s">
        <v>20</v>
      </c>
      <c r="C94">
        <v>-71.486921010515061</v>
      </c>
      <c r="D94">
        <f>SUM(C87,E87,F87,G87,I87,K87,L87,M87,N87,P87)</f>
        <v>-1.0699671219499602</v>
      </c>
      <c r="E94" t="s">
        <v>104</v>
      </c>
      <c r="F94">
        <f>SUM(C87,G87,L87,N87)</f>
        <v>-6.5401163495249381E-2</v>
      </c>
      <c r="G94">
        <f>Q88</f>
        <v>2.7215418558192215</v>
      </c>
    </row>
    <row r="95" spans="1:21" x14ac:dyDescent="0.15">
      <c r="E95" t="s">
        <v>105</v>
      </c>
      <c r="F95">
        <f>SUM(F92:F94)</f>
        <v>11.623777557599736</v>
      </c>
      <c r="G95">
        <f>SUM(G92:G94)</f>
        <v>274.02512097093239</v>
      </c>
    </row>
  </sheetData>
  <sortState ref="A82:V97">
    <sortCondition ref="B83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abSelected="1" topLeftCell="A65" workbookViewId="0">
      <selection activeCell="C54" sqref="C54"/>
    </sheetView>
  </sheetViews>
  <sheetFormatPr defaultRowHeight="13.5" x14ac:dyDescent="0.15"/>
  <cols>
    <col min="3" max="3" width="12.75" bestFit="1" customWidth="1"/>
    <col min="7" max="7" width="12.75" bestFit="1" customWidth="1"/>
  </cols>
  <sheetData>
    <row r="1" spans="1:16" s="1" customFormat="1" x14ac:dyDescent="0.15"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40</v>
      </c>
      <c r="O1" s="2" t="s">
        <v>27</v>
      </c>
    </row>
    <row r="2" spans="1:16" s="1" customFormat="1" x14ac:dyDescent="0.15">
      <c r="A2" s="2" t="s">
        <v>2</v>
      </c>
      <c r="B2" s="1">
        <v>2.8065265527389357E-2</v>
      </c>
      <c r="C2" s="1">
        <v>0.78863088430944561</v>
      </c>
      <c r="D2" s="1">
        <v>3.5884402974578275E-2</v>
      </c>
      <c r="E2" s="1">
        <v>5.3039301822602455E-2</v>
      </c>
      <c r="F2" s="1">
        <v>0.36851196219802235</v>
      </c>
      <c r="G2" s="1">
        <v>0.47885464433953334</v>
      </c>
      <c r="H2" s="1">
        <v>1.9630590839969237</v>
      </c>
      <c r="I2" s="1">
        <v>3.5688332029172376E-2</v>
      </c>
      <c r="J2" s="1">
        <v>1.6174774403626868E-3</v>
      </c>
      <c r="K2" s="1">
        <v>6.4796900968259449E-2</v>
      </c>
      <c r="L2" s="1">
        <v>0.35367571145828613</v>
      </c>
      <c r="M2" s="1">
        <v>0.17940516306871773</v>
      </c>
      <c r="N2" s="1">
        <v>1.6713988854535926</v>
      </c>
      <c r="O2" s="1">
        <v>0.16145967751996299</v>
      </c>
      <c r="P2" s="1">
        <f t="shared" ref="P2:P6" si="0">SUM(B2:O2)</f>
        <v>6.1840876931068482</v>
      </c>
    </row>
    <row r="3" spans="1:16" s="1" customFormat="1" x14ac:dyDescent="0.15">
      <c r="A3" s="2" t="s">
        <v>3</v>
      </c>
      <c r="B3" s="1">
        <v>4.1424523740741369E-2</v>
      </c>
      <c r="C3" s="1">
        <v>0.98022600921225611</v>
      </c>
      <c r="D3" s="1">
        <v>5.8172476972445597E-2</v>
      </c>
      <c r="E3" s="1">
        <v>8.1884046453689296E-2</v>
      </c>
      <c r="F3" s="1">
        <v>0.47934571332146153</v>
      </c>
      <c r="G3" s="1">
        <v>0.61749313615717361</v>
      </c>
      <c r="H3" s="1">
        <v>2.6322753277251558</v>
      </c>
      <c r="I3" s="1">
        <v>4.5663393743804695E-2</v>
      </c>
      <c r="J3" s="1">
        <v>2.1645680045830869E-3</v>
      </c>
      <c r="K3" s="1">
        <v>9.1051656098416728E-2</v>
      </c>
      <c r="L3" s="1">
        <v>0.47004852624243137</v>
      </c>
      <c r="M3" s="1">
        <v>0.2395284987167359</v>
      </c>
      <c r="N3" s="1">
        <v>1.9781399775904127</v>
      </c>
      <c r="O3" s="1">
        <v>0.22312009668561536</v>
      </c>
      <c r="P3" s="1">
        <f t="shared" si="0"/>
        <v>7.9405379506649236</v>
      </c>
    </row>
    <row r="4" spans="1:16" s="1" customFormat="1" x14ac:dyDescent="0.15">
      <c r="A4" s="2" t="s">
        <v>4</v>
      </c>
      <c r="B4" s="1">
        <v>5.7885026958579895E-2</v>
      </c>
      <c r="C4" s="1">
        <v>1.1295449515468219</v>
      </c>
      <c r="D4" s="1">
        <v>8.0563413533402767E-2</v>
      </c>
      <c r="E4" s="1">
        <v>0.1097197701880006</v>
      </c>
      <c r="F4" s="1">
        <v>0.58069034859060442</v>
      </c>
      <c r="G4" s="1">
        <v>0.74197275317468381</v>
      </c>
      <c r="H4" s="1">
        <v>3.2553495488173509</v>
      </c>
      <c r="I4" s="1">
        <v>5.4667797725915762E-2</v>
      </c>
      <c r="J4" s="1">
        <v>2.6749902863212644E-3</v>
      </c>
      <c r="K4" s="1">
        <v>0.12006112077427092</v>
      </c>
      <c r="L4" s="1">
        <v>0.58145626892748437</v>
      </c>
      <c r="M4" s="1">
        <v>0.298358414759202</v>
      </c>
      <c r="N4" s="1">
        <v>2.2355828400062436</v>
      </c>
      <c r="O4" s="1">
        <v>0.28763205245937873</v>
      </c>
      <c r="P4" s="1">
        <f t="shared" si="0"/>
        <v>9.5361592977482612</v>
      </c>
    </row>
    <row r="5" spans="1:16" s="1" customFormat="1" x14ac:dyDescent="0.15">
      <c r="A5" s="2" t="s">
        <v>5</v>
      </c>
      <c r="B5" s="1">
        <v>7.3400893145785087E-2</v>
      </c>
      <c r="C5" s="1">
        <v>1.2176785029337656</v>
      </c>
      <c r="D5" s="1">
        <v>9.7434147432640242E-2</v>
      </c>
      <c r="E5" s="1">
        <v>0.13221094450133414</v>
      </c>
      <c r="F5" s="1">
        <v>0.66668207741819763</v>
      </c>
      <c r="G5" s="1">
        <v>0.82295298292984143</v>
      </c>
      <c r="H5" s="1">
        <v>3.7678050579260547</v>
      </c>
      <c r="I5" s="1">
        <v>6.0864899850630871E-2</v>
      </c>
      <c r="J5" s="1">
        <v>3.0842595882663729E-3</v>
      </c>
      <c r="K5" s="1">
        <v>0.14574165395465738</v>
      </c>
      <c r="L5" s="1">
        <v>0.66994194720450129</v>
      </c>
      <c r="M5" s="1">
        <v>0.34909297874905371</v>
      </c>
      <c r="N5" s="1">
        <v>2.3733210898692212</v>
      </c>
      <c r="O5" s="1">
        <v>0.34289402354784138</v>
      </c>
      <c r="P5" s="1">
        <f t="shared" si="0"/>
        <v>10.723105459051794</v>
      </c>
    </row>
    <row r="6" spans="1:16" s="1" customFormat="1" x14ac:dyDescent="0.15">
      <c r="A6" s="2" t="s">
        <v>6</v>
      </c>
      <c r="B6" s="1">
        <v>8.8521861457409062E-2</v>
      </c>
      <c r="C6" s="1">
        <v>1.2548986827112107</v>
      </c>
      <c r="D6" s="1">
        <v>0.10932027128406185</v>
      </c>
      <c r="E6" s="1">
        <v>0.15017367880384458</v>
      </c>
      <c r="F6" s="1">
        <v>0.74240558014727442</v>
      </c>
      <c r="G6" s="1">
        <v>0.8695606642564383</v>
      </c>
      <c r="H6" s="1">
        <v>4.1849094593019833</v>
      </c>
      <c r="I6" s="1">
        <v>6.4919831428710495E-2</v>
      </c>
      <c r="J6" s="1">
        <v>3.4031647759055041E-3</v>
      </c>
      <c r="K6" s="1">
        <v>0.16881924537157134</v>
      </c>
      <c r="L6" s="1">
        <v>0.73715675259740399</v>
      </c>
      <c r="M6" s="1">
        <v>0.39446257538008034</v>
      </c>
      <c r="N6" s="1">
        <v>2.3722297349125312</v>
      </c>
      <c r="O6" s="1">
        <v>0.39052101949974094</v>
      </c>
      <c r="P6" s="1">
        <f t="shared" si="0"/>
        <v>11.531302521928165</v>
      </c>
    </row>
    <row r="8" spans="1:16" s="1" customFormat="1" x14ac:dyDescent="0.15">
      <c r="B8" s="2" t="s">
        <v>15</v>
      </c>
      <c r="C8" s="2" t="s">
        <v>16</v>
      </c>
      <c r="D8" s="2" t="s">
        <v>17</v>
      </c>
      <c r="E8" s="2" t="s">
        <v>18</v>
      </c>
      <c r="F8" s="2" t="s">
        <v>19</v>
      </c>
      <c r="G8" s="2" t="s">
        <v>20</v>
      </c>
      <c r="H8" s="2" t="s">
        <v>21</v>
      </c>
      <c r="I8" s="2" t="s">
        <v>22</v>
      </c>
      <c r="J8" s="2" t="s">
        <v>23</v>
      </c>
      <c r="K8" s="2" t="s">
        <v>24</v>
      </c>
      <c r="L8" s="2" t="s">
        <v>25</v>
      </c>
      <c r="M8" s="2" t="s">
        <v>26</v>
      </c>
      <c r="N8" s="2" t="s">
        <v>40</v>
      </c>
      <c r="O8" s="2" t="s">
        <v>27</v>
      </c>
    </row>
    <row r="9" spans="1:16" s="1" customFormat="1" x14ac:dyDescent="0.15">
      <c r="A9" s="2" t="s">
        <v>2</v>
      </c>
      <c r="B9" s="1">
        <v>2.806526575165921E-2</v>
      </c>
      <c r="C9" s="1">
        <v>0.7886308925819544</v>
      </c>
      <c r="D9" s="1">
        <v>3.5884403255530835E-2</v>
      </c>
      <c r="E9" s="1">
        <v>5.3039302160952415E-2</v>
      </c>
      <c r="F9" s="1">
        <v>0.36851196650023965</v>
      </c>
      <c r="G9" s="1">
        <v>0.47885464359178354</v>
      </c>
      <c r="H9" s="1">
        <v>1.9630591053477555</v>
      </c>
      <c r="I9" s="1">
        <v>3.5688332127891735E-2</v>
      </c>
      <c r="J9" s="1">
        <v>1.6174774530499066E-3</v>
      </c>
      <c r="K9" s="1">
        <v>6.4796901362763948E-2</v>
      </c>
      <c r="L9" s="1">
        <v>0.35367571254588687</v>
      </c>
      <c r="M9" s="1">
        <v>0.17940516452322294</v>
      </c>
      <c r="N9" s="1">
        <v>1.6713988913803273</v>
      </c>
      <c r="O9" s="1">
        <v>0.16145967808649947</v>
      </c>
      <c r="P9" s="1">
        <f t="shared" ref="P9:P13" si="1">SUM(B9:O9)</f>
        <v>6.1840877366695182</v>
      </c>
    </row>
    <row r="10" spans="1:16" s="1" customFormat="1" x14ac:dyDescent="0.15">
      <c r="A10" s="2" t="s">
        <v>3</v>
      </c>
      <c r="B10" s="1">
        <v>4.1257715607437344E-2</v>
      </c>
      <c r="C10" s="1">
        <v>0.97362365266443718</v>
      </c>
      <c r="D10" s="1">
        <v>5.7915793190669786E-2</v>
      </c>
      <c r="E10" s="1">
        <v>8.163882324408564E-2</v>
      </c>
      <c r="F10" s="1">
        <v>0.476597274082391</v>
      </c>
      <c r="G10" s="1">
        <v>0.61779221898334202</v>
      </c>
      <c r="H10" s="1">
        <v>2.6183286905072993</v>
      </c>
      <c r="I10" s="1">
        <v>4.5610194717981403E-2</v>
      </c>
      <c r="J10" s="1">
        <v>2.1568478519170676E-3</v>
      </c>
      <c r="K10" s="1">
        <v>9.0751985919316477E-2</v>
      </c>
      <c r="L10" s="1">
        <v>0.46918055593007579</v>
      </c>
      <c r="M10" s="1">
        <v>0.23856413006202076</v>
      </c>
      <c r="N10" s="1">
        <v>1.9674833426275662</v>
      </c>
      <c r="O10" s="1">
        <v>0.2228083183393956</v>
      </c>
      <c r="P10" s="1">
        <f t="shared" si="1"/>
        <v>7.9037095437279357</v>
      </c>
    </row>
    <row r="11" spans="1:16" s="1" customFormat="1" x14ac:dyDescent="0.15">
      <c r="A11" s="2" t="s">
        <v>4</v>
      </c>
      <c r="B11" s="1">
        <v>5.7331611862242844E-2</v>
      </c>
      <c r="C11" s="1">
        <v>1.112060645919466</v>
      </c>
      <c r="D11" s="1">
        <v>7.9704009985175739E-2</v>
      </c>
      <c r="E11" s="1">
        <v>0.10895826974868582</v>
      </c>
      <c r="F11" s="1">
        <v>0.57281019302971659</v>
      </c>
      <c r="G11" s="1">
        <v>0.7427627459139079</v>
      </c>
      <c r="H11" s="1">
        <v>3.2144465137055533</v>
      </c>
      <c r="I11" s="1">
        <v>5.4509042433131857E-2</v>
      </c>
      <c r="J11" s="1">
        <v>2.652655843635613E-3</v>
      </c>
      <c r="K11" s="1">
        <v>0.11910773557010973</v>
      </c>
      <c r="L11" s="1">
        <v>0.5788677702092363</v>
      </c>
      <c r="M11" s="1">
        <v>0.29551347914239756</v>
      </c>
      <c r="N11" s="1">
        <v>2.2092925981903622</v>
      </c>
      <c r="O11" s="1">
        <v>0.28663564438267575</v>
      </c>
      <c r="P11" s="1">
        <f t="shared" si="1"/>
        <v>9.4346529159362973</v>
      </c>
    </row>
    <row r="12" spans="1:16" s="1" customFormat="1" x14ac:dyDescent="0.15">
      <c r="A12" s="2" t="s">
        <v>5</v>
      </c>
      <c r="B12" s="1">
        <v>7.002298393005954E-2</v>
      </c>
      <c r="C12" s="1">
        <v>1.1279299128977729</v>
      </c>
      <c r="D12" s="1">
        <v>9.2347204057710686E-2</v>
      </c>
      <c r="E12" s="1">
        <v>0.12777461164614262</v>
      </c>
      <c r="F12" s="1">
        <v>0.6231443342076759</v>
      </c>
      <c r="G12" s="1">
        <v>0.82704977818411551</v>
      </c>
      <c r="H12" s="1">
        <v>3.5400529129395748</v>
      </c>
      <c r="I12" s="1">
        <v>5.9965738296319224E-2</v>
      </c>
      <c r="J12" s="1">
        <v>2.9588359485734216E-3</v>
      </c>
      <c r="K12" s="1">
        <v>0.14010551786664255</v>
      </c>
      <c r="L12" s="1">
        <v>0.65529559419355921</v>
      </c>
      <c r="M12" s="1">
        <v>0.33302695459135762</v>
      </c>
      <c r="N12" s="1">
        <v>2.2437794617021982</v>
      </c>
      <c r="O12" s="1">
        <v>0.33686306667313226</v>
      </c>
      <c r="P12" s="1">
        <f t="shared" si="1"/>
        <v>10.180316907134833</v>
      </c>
    </row>
    <row r="13" spans="1:16" s="1" customFormat="1" x14ac:dyDescent="0.15">
      <c r="A13" s="2" t="s">
        <v>6</v>
      </c>
      <c r="B13" s="1">
        <v>8.1065926732675028E-2</v>
      </c>
      <c r="C13" s="1">
        <v>1.0860237254817855</v>
      </c>
      <c r="D13" s="1">
        <v>9.8777306854160779E-2</v>
      </c>
      <c r="E13" s="1">
        <v>0.14092453217000203</v>
      </c>
      <c r="F13" s="1">
        <v>0.65383419603864967</v>
      </c>
      <c r="G13" s="1">
        <v>0.87722334749097375</v>
      </c>
      <c r="H13" s="1">
        <v>3.7245935640729693</v>
      </c>
      <c r="I13" s="1">
        <v>6.3063899180942032E-2</v>
      </c>
      <c r="J13" s="1">
        <v>3.1482038773268176E-3</v>
      </c>
      <c r="K13" s="1">
        <v>0.15678823109923215</v>
      </c>
      <c r="L13" s="1">
        <v>0.7074165159372755</v>
      </c>
      <c r="M13" s="1">
        <v>0.36113434612308531</v>
      </c>
      <c r="N13" s="1">
        <v>2.1390164870340769</v>
      </c>
      <c r="O13" s="1">
        <v>0.37738325074068624</v>
      </c>
      <c r="P13" s="1">
        <f t="shared" si="1"/>
        <v>10.470393532833841</v>
      </c>
    </row>
    <row r="16" spans="1:16" s="1" customFormat="1" x14ac:dyDescent="0.15">
      <c r="B16" s="2" t="s">
        <v>15</v>
      </c>
      <c r="C16" s="2" t="s">
        <v>16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  <c r="J16" s="2" t="s">
        <v>23</v>
      </c>
      <c r="K16" s="2" t="s">
        <v>24</v>
      </c>
      <c r="L16" s="2" t="s">
        <v>25</v>
      </c>
      <c r="M16" s="2" t="s">
        <v>26</v>
      </c>
      <c r="N16" s="2" t="s">
        <v>40</v>
      </c>
      <c r="O16" s="2" t="s">
        <v>27</v>
      </c>
    </row>
    <row r="17" spans="1:16" s="1" customFormat="1" x14ac:dyDescent="0.15">
      <c r="A17" s="2" t="s">
        <v>2</v>
      </c>
      <c r="B17" s="1">
        <v>2.806526575165921E-2</v>
      </c>
      <c r="C17" s="1">
        <v>0.7886308925819544</v>
      </c>
      <c r="D17" s="1">
        <v>3.5884403255530835E-2</v>
      </c>
      <c r="E17" s="1">
        <v>5.3039302160952415E-2</v>
      </c>
      <c r="F17" s="1">
        <v>0.36851196650023965</v>
      </c>
      <c r="G17" s="1">
        <v>0.47885464359178354</v>
      </c>
      <c r="H17" s="1">
        <v>1.9630591053477555</v>
      </c>
      <c r="I17" s="1">
        <v>3.5688332127891735E-2</v>
      </c>
      <c r="J17" s="1">
        <v>1.6174774530499066E-3</v>
      </c>
      <c r="K17" s="1">
        <v>6.4796901362763948E-2</v>
      </c>
      <c r="L17" s="1">
        <v>0.35367571254588687</v>
      </c>
      <c r="M17" s="1">
        <v>0.17940516452322294</v>
      </c>
      <c r="N17" s="1">
        <v>1.6713988913803273</v>
      </c>
      <c r="O17" s="1">
        <v>0.16145967808649947</v>
      </c>
      <c r="P17" s="1">
        <f t="shared" ref="P17:P21" si="2">SUM(B17:O17)</f>
        <v>6.1840877366695182</v>
      </c>
    </row>
    <row r="18" spans="1:16" s="1" customFormat="1" x14ac:dyDescent="0.15">
      <c r="A18" s="2" t="s">
        <v>3</v>
      </c>
      <c r="B18" s="1">
        <v>4.1257715607437344E-2</v>
      </c>
      <c r="C18" s="1">
        <v>0.97362365266443718</v>
      </c>
      <c r="D18" s="1">
        <v>5.7915793190669786E-2</v>
      </c>
      <c r="E18" s="1">
        <v>8.163882324408564E-2</v>
      </c>
      <c r="F18" s="1">
        <v>0.476597274082391</v>
      </c>
      <c r="G18" s="1">
        <v>0.61779221898334202</v>
      </c>
      <c r="H18" s="1">
        <v>2.6183286905072993</v>
      </c>
      <c r="I18" s="1">
        <v>4.5610194717981403E-2</v>
      </c>
      <c r="J18" s="1">
        <v>2.1568478519170676E-3</v>
      </c>
      <c r="K18" s="1">
        <v>9.0751985919316477E-2</v>
      </c>
      <c r="L18" s="1">
        <v>0.46918055593007579</v>
      </c>
      <c r="M18" s="1">
        <v>0.23856413006202076</v>
      </c>
      <c r="N18" s="1">
        <v>1.9674833426275662</v>
      </c>
      <c r="O18" s="1">
        <v>0.2228083183393956</v>
      </c>
      <c r="P18" s="1">
        <f t="shared" si="2"/>
        <v>7.9037095437279357</v>
      </c>
    </row>
    <row r="19" spans="1:16" s="1" customFormat="1" x14ac:dyDescent="0.15">
      <c r="A19" s="2" t="s">
        <v>4</v>
      </c>
      <c r="B19" s="1">
        <v>5.7331611862242844E-2</v>
      </c>
      <c r="C19" s="1">
        <v>1.112060645919466</v>
      </c>
      <c r="D19" s="1">
        <v>7.9704009985175739E-2</v>
      </c>
      <c r="E19" s="1">
        <v>0.10895826974868582</v>
      </c>
      <c r="F19" s="1">
        <v>0.57281019302971659</v>
      </c>
      <c r="G19" s="1">
        <v>0.7427627459139079</v>
      </c>
      <c r="H19" s="1">
        <v>3.2144465137055533</v>
      </c>
      <c r="I19" s="1">
        <v>5.4509042433131857E-2</v>
      </c>
      <c r="J19" s="1">
        <v>2.652655843635613E-3</v>
      </c>
      <c r="K19" s="1">
        <v>0.11910773557010973</v>
      </c>
      <c r="L19" s="1">
        <v>0.5788677702092363</v>
      </c>
      <c r="M19" s="1">
        <v>0.29551347914239756</v>
      </c>
      <c r="N19" s="1">
        <v>2.2092925981903622</v>
      </c>
      <c r="O19" s="1">
        <v>0.28663564438267575</v>
      </c>
      <c r="P19" s="1">
        <f t="shared" si="2"/>
        <v>9.4346529159362973</v>
      </c>
    </row>
    <row r="20" spans="1:16" s="1" customFormat="1" x14ac:dyDescent="0.15">
      <c r="A20" s="2" t="s">
        <v>5</v>
      </c>
      <c r="B20" s="1">
        <v>6.6034765504743936E-2</v>
      </c>
      <c r="C20" s="1">
        <v>1.022738147893026</v>
      </c>
      <c r="D20" s="1">
        <v>8.6400843732936453E-2</v>
      </c>
      <c r="E20" s="1">
        <v>0.12253790760089198</v>
      </c>
      <c r="F20" s="1">
        <v>0.57256177680772891</v>
      </c>
      <c r="G20" s="1">
        <v>0.8314473925315703</v>
      </c>
      <c r="H20" s="1">
        <v>3.2778526909657497</v>
      </c>
      <c r="I20" s="1">
        <v>5.866922571719678E-2</v>
      </c>
      <c r="J20" s="1">
        <v>2.8117374547476071E-3</v>
      </c>
      <c r="K20" s="1">
        <v>0.13333552417064273</v>
      </c>
      <c r="L20" s="1">
        <v>0.63721989299192949</v>
      </c>
      <c r="M20" s="1">
        <v>0.31403623367917483</v>
      </c>
      <c r="N20" s="1">
        <v>2.0841489679723688</v>
      </c>
      <c r="O20" s="1">
        <v>0.32897036299875815</v>
      </c>
      <c r="P20" s="1">
        <f t="shared" si="2"/>
        <v>9.538765470021465</v>
      </c>
    </row>
    <row r="21" spans="1:16" s="1" customFormat="1" x14ac:dyDescent="0.15">
      <c r="A21" s="2" t="s">
        <v>6</v>
      </c>
      <c r="B21" s="1">
        <v>7.1976242502977628E-2</v>
      </c>
      <c r="C21" s="1">
        <v>0.88565143418449965</v>
      </c>
      <c r="D21" s="1">
        <v>8.6239159868120127E-2</v>
      </c>
      <c r="E21" s="1">
        <v>0.12969112127588306</v>
      </c>
      <c r="F21" s="1">
        <v>0.55037985280684798</v>
      </c>
      <c r="G21" s="1">
        <v>0.88367489093318174</v>
      </c>
      <c r="H21" s="1">
        <v>3.1993715983758091</v>
      </c>
      <c r="I21" s="1">
        <v>5.9803040655477847E-2</v>
      </c>
      <c r="J21" s="1">
        <v>2.8432155567138036E-3</v>
      </c>
      <c r="K21" s="1">
        <v>0.14161905282527112</v>
      </c>
      <c r="L21" s="1">
        <v>0.66793216093723462</v>
      </c>
      <c r="M21" s="1">
        <v>0.32048355845400472</v>
      </c>
      <c r="N21" s="1">
        <v>1.8283368956530359</v>
      </c>
      <c r="O21" s="1">
        <v>0.35799356099696161</v>
      </c>
      <c r="P21" s="1">
        <f t="shared" si="2"/>
        <v>9.1859957850260194</v>
      </c>
    </row>
    <row r="24" spans="1:16" s="1" customFormat="1" x14ac:dyDescent="0.15">
      <c r="B24" s="2" t="s">
        <v>15</v>
      </c>
      <c r="C24" s="2" t="s">
        <v>16</v>
      </c>
      <c r="D24" s="2" t="s">
        <v>17</v>
      </c>
      <c r="E24" s="2" t="s">
        <v>18</v>
      </c>
      <c r="F24" s="2" t="s">
        <v>19</v>
      </c>
      <c r="G24" s="2" t="s">
        <v>20</v>
      </c>
      <c r="H24" s="2" t="s">
        <v>21</v>
      </c>
      <c r="I24" s="2" t="s">
        <v>22</v>
      </c>
      <c r="J24" s="2" t="s">
        <v>23</v>
      </c>
      <c r="K24" s="2" t="s">
        <v>24</v>
      </c>
      <c r="L24" s="2" t="s">
        <v>25</v>
      </c>
      <c r="M24" s="2" t="s">
        <v>26</v>
      </c>
      <c r="N24" s="2" t="s">
        <v>40</v>
      </c>
      <c r="O24" s="2" t="s">
        <v>27</v>
      </c>
    </row>
    <row r="25" spans="1:16" s="1" customFormat="1" x14ac:dyDescent="0.15">
      <c r="A25" s="2" t="s">
        <v>2</v>
      </c>
      <c r="B25" s="1">
        <v>2.8065265527389357E-2</v>
      </c>
      <c r="C25" s="1">
        <v>0.78863088430944561</v>
      </c>
      <c r="D25" s="1">
        <v>3.5884402974578275E-2</v>
      </c>
      <c r="E25" s="1">
        <v>5.3039301822602455E-2</v>
      </c>
      <c r="F25" s="1">
        <v>0.36851196219802235</v>
      </c>
      <c r="G25" s="1">
        <v>0.47885464433953334</v>
      </c>
      <c r="H25" s="1">
        <v>1.9630590839969237</v>
      </c>
      <c r="I25" s="1">
        <v>3.5688332029172376E-2</v>
      </c>
      <c r="J25" s="1">
        <v>1.6174774403626868E-3</v>
      </c>
      <c r="K25" s="1">
        <v>6.4796900968259449E-2</v>
      </c>
      <c r="L25" s="1">
        <v>0.35367571145828613</v>
      </c>
      <c r="M25" s="1">
        <v>0.17940516306871773</v>
      </c>
      <c r="N25" s="1">
        <v>1.6713988854535926</v>
      </c>
      <c r="O25" s="1">
        <v>0.16145967751996299</v>
      </c>
      <c r="P25" s="1">
        <f t="shared" ref="P25:P29" si="3">SUM(B25:O25)</f>
        <v>6.1840876931068482</v>
      </c>
    </row>
    <row r="26" spans="1:16" s="1" customFormat="1" x14ac:dyDescent="0.15">
      <c r="A26" s="2" t="s">
        <v>3</v>
      </c>
      <c r="B26" s="1">
        <v>4.1424523740741369E-2</v>
      </c>
      <c r="C26" s="1">
        <v>0.98022600921225611</v>
      </c>
      <c r="D26" s="1">
        <v>5.8172476972445597E-2</v>
      </c>
      <c r="E26" s="1">
        <v>8.1884046453689296E-2</v>
      </c>
      <c r="F26" s="1">
        <v>0.47934571332146153</v>
      </c>
      <c r="G26" s="1">
        <v>0.61749313615717361</v>
      </c>
      <c r="H26" s="1">
        <v>2.6322753277251558</v>
      </c>
      <c r="I26" s="1">
        <v>4.5663393743804695E-2</v>
      </c>
      <c r="J26" s="1">
        <v>2.1645680045830869E-3</v>
      </c>
      <c r="K26" s="1">
        <v>9.1051656098416728E-2</v>
      </c>
      <c r="L26" s="1">
        <v>0.47004852624243137</v>
      </c>
      <c r="M26" s="1">
        <v>0.2395284987167359</v>
      </c>
      <c r="N26" s="1">
        <v>1.9781399775904127</v>
      </c>
      <c r="O26" s="1">
        <v>0.22312009668561536</v>
      </c>
      <c r="P26" s="1">
        <f t="shared" si="3"/>
        <v>7.9405379506649236</v>
      </c>
    </row>
    <row r="27" spans="1:16" s="1" customFormat="1" x14ac:dyDescent="0.15">
      <c r="A27" s="2" t="s">
        <v>4</v>
      </c>
      <c r="B27" s="1">
        <v>5.7885026958579895E-2</v>
      </c>
      <c r="C27" s="1">
        <v>1.1295449515468219</v>
      </c>
      <c r="D27" s="1">
        <v>8.0563413533402767E-2</v>
      </c>
      <c r="E27" s="1">
        <v>0.1097197701880006</v>
      </c>
      <c r="F27" s="1">
        <v>0.58069034859060442</v>
      </c>
      <c r="G27" s="1">
        <v>0.74197275317468381</v>
      </c>
      <c r="H27" s="1">
        <v>3.2553495488173509</v>
      </c>
      <c r="I27" s="1">
        <v>5.4667797725915762E-2</v>
      </c>
      <c r="J27" s="1">
        <v>2.6749902863212644E-3</v>
      </c>
      <c r="K27" s="1">
        <v>0.12006112077427092</v>
      </c>
      <c r="L27" s="1">
        <v>0.58145626892748437</v>
      </c>
      <c r="M27" s="1">
        <v>0.298358414759202</v>
      </c>
      <c r="N27" s="1">
        <v>2.2355828400062436</v>
      </c>
      <c r="O27" s="1">
        <v>0.28763205245937873</v>
      </c>
      <c r="P27" s="1">
        <f t="shared" si="3"/>
        <v>9.5361592977482612</v>
      </c>
    </row>
    <row r="28" spans="1:16" s="1" customFormat="1" x14ac:dyDescent="0.15">
      <c r="A28" s="2" t="s">
        <v>5</v>
      </c>
      <c r="B28" s="1">
        <v>7.3451561402928786E-2</v>
      </c>
      <c r="C28" s="1">
        <v>1.1683950563200929</v>
      </c>
      <c r="D28" s="1">
        <v>9.6944143957998941E-2</v>
      </c>
      <c r="E28" s="1">
        <v>0.13211901792146524</v>
      </c>
      <c r="F28" s="1">
        <v>0.66972548720004454</v>
      </c>
      <c r="G28" s="1">
        <v>0.81788508213446265</v>
      </c>
      <c r="H28" s="1">
        <v>3.7752503842473564</v>
      </c>
      <c r="I28" s="1">
        <v>6.064426152375945E-2</v>
      </c>
      <c r="J28" s="1">
        <v>3.0808571557755979E-3</v>
      </c>
      <c r="K28" s="1">
        <v>0.14577325956231485</v>
      </c>
      <c r="L28" s="1">
        <v>0.66881428091862549</v>
      </c>
      <c r="M28" s="1">
        <v>0.34998765236241974</v>
      </c>
      <c r="N28" s="1">
        <v>2.1007680267029532</v>
      </c>
      <c r="O28" s="1">
        <v>0.34239336205472659</v>
      </c>
      <c r="P28" s="1">
        <f t="shared" si="3"/>
        <v>10.405232433464924</v>
      </c>
    </row>
    <row r="29" spans="1:16" s="1" customFormat="1" x14ac:dyDescent="0.15">
      <c r="A29" s="2" t="s">
        <v>6</v>
      </c>
      <c r="B29" s="1">
        <v>8.8607141197549671E-2</v>
      </c>
      <c r="C29" s="1">
        <v>1.1748017260901231</v>
      </c>
      <c r="D29" s="1">
        <v>0.10845591784900406</v>
      </c>
      <c r="E29" s="1">
        <v>0.14994154746497235</v>
      </c>
      <c r="F29" s="1">
        <v>0.7482109596483012</v>
      </c>
      <c r="G29" s="1">
        <v>0.86096422048200405</v>
      </c>
      <c r="H29" s="1">
        <v>4.1975096536163985</v>
      </c>
      <c r="I29" s="1">
        <v>6.4523282954789873E-2</v>
      </c>
      <c r="J29" s="1">
        <v>3.394146202951984E-3</v>
      </c>
      <c r="K29" s="1">
        <v>0.16876959153151139</v>
      </c>
      <c r="L29" s="1">
        <v>0.73480838810114457</v>
      </c>
      <c r="M29" s="1">
        <v>0.39607610373795799</v>
      </c>
      <c r="N29" s="1">
        <v>1.9071522791257529</v>
      </c>
      <c r="O29" s="1">
        <v>0.38931292771565679</v>
      </c>
      <c r="P29" s="1">
        <f t="shared" si="3"/>
        <v>10.99252788571812</v>
      </c>
    </row>
    <row r="32" spans="1:16" s="1" customFormat="1" x14ac:dyDescent="0.15">
      <c r="B32" s="2" t="s">
        <v>15</v>
      </c>
      <c r="C32" s="2" t="s">
        <v>16</v>
      </c>
      <c r="D32" s="2" t="s">
        <v>17</v>
      </c>
      <c r="E32" s="2" t="s">
        <v>18</v>
      </c>
      <c r="F32" s="2" t="s">
        <v>19</v>
      </c>
      <c r="G32" s="2" t="s">
        <v>20</v>
      </c>
      <c r="H32" s="2" t="s">
        <v>21</v>
      </c>
      <c r="I32" s="2" t="s">
        <v>22</v>
      </c>
      <c r="J32" s="2" t="s">
        <v>23</v>
      </c>
      <c r="K32" s="2" t="s">
        <v>24</v>
      </c>
      <c r="L32" s="2" t="s">
        <v>25</v>
      </c>
      <c r="M32" s="2" t="s">
        <v>26</v>
      </c>
      <c r="N32" s="2" t="s">
        <v>40</v>
      </c>
      <c r="O32" s="2" t="s">
        <v>27</v>
      </c>
    </row>
    <row r="33" spans="1:16" s="1" customFormat="1" x14ac:dyDescent="0.15">
      <c r="A33" s="2" t="s">
        <v>2</v>
      </c>
      <c r="B33" s="1">
        <v>2.806526575165921E-2</v>
      </c>
      <c r="C33" s="1">
        <v>0.7886308925819544</v>
      </c>
      <c r="D33" s="1">
        <v>3.5884403255530835E-2</v>
      </c>
      <c r="E33" s="1">
        <v>5.3039302160952415E-2</v>
      </c>
      <c r="F33" s="1">
        <v>0.36851196650023965</v>
      </c>
      <c r="G33" s="1">
        <v>0.47885464359178354</v>
      </c>
      <c r="H33" s="1">
        <v>1.9630591053477555</v>
      </c>
      <c r="I33" s="1">
        <v>3.5688332127891735E-2</v>
      </c>
      <c r="J33" s="1">
        <v>1.6174774530499066E-3</v>
      </c>
      <c r="K33" s="1">
        <v>6.4796901362763948E-2</v>
      </c>
      <c r="L33" s="1">
        <v>0.35367571254588687</v>
      </c>
      <c r="M33" s="1">
        <v>0.17940516452322294</v>
      </c>
      <c r="N33" s="1">
        <v>1.6713988913803273</v>
      </c>
      <c r="O33" s="1">
        <v>0.16145967808649947</v>
      </c>
      <c r="P33" s="1">
        <f t="shared" ref="P33:P37" si="4">SUM(B33:O33)</f>
        <v>6.1840877366695182</v>
      </c>
    </row>
    <row r="34" spans="1:16" s="1" customFormat="1" x14ac:dyDescent="0.15">
      <c r="A34" s="2" t="s">
        <v>3</v>
      </c>
      <c r="B34" s="1">
        <v>4.1257715607438579E-2</v>
      </c>
      <c r="C34" s="1">
        <v>0.97362365266444384</v>
      </c>
      <c r="D34" s="1">
        <v>5.7915793190668807E-2</v>
      </c>
      <c r="E34" s="1">
        <v>8.1638823244086056E-2</v>
      </c>
      <c r="F34" s="1">
        <v>0.47659727408239566</v>
      </c>
      <c r="G34" s="1">
        <v>0.61779221898338577</v>
      </c>
      <c r="H34" s="1">
        <v>2.6183286905072634</v>
      </c>
      <c r="I34" s="1">
        <v>4.5610194717984651E-2</v>
      </c>
      <c r="J34" s="1">
        <v>2.1568478519171518E-3</v>
      </c>
      <c r="K34" s="1">
        <v>9.0751985919318712E-2</v>
      </c>
      <c r="L34" s="1">
        <v>0.469180555930091</v>
      </c>
      <c r="M34" s="1">
        <v>0.23856413006203736</v>
      </c>
      <c r="N34" s="1">
        <v>1.9674833426274461</v>
      </c>
      <c r="O34" s="1">
        <v>0.22280831833941528</v>
      </c>
      <c r="P34" s="1">
        <f t="shared" si="4"/>
        <v>7.903709543727893</v>
      </c>
    </row>
    <row r="35" spans="1:16" s="1" customFormat="1" x14ac:dyDescent="0.15">
      <c r="A35" s="2" t="s">
        <v>4</v>
      </c>
      <c r="B35" s="1">
        <v>5.7331611862240901E-2</v>
      </c>
      <c r="C35" s="1">
        <v>1.1120606459185409</v>
      </c>
      <c r="D35" s="1">
        <v>7.9704009985167773E-2</v>
      </c>
      <c r="E35" s="1">
        <v>0.10895826974867599</v>
      </c>
      <c r="F35" s="1">
        <v>0.57281019302972391</v>
      </c>
      <c r="G35" s="1">
        <v>0.74276274591382641</v>
      </c>
      <c r="H35" s="1">
        <v>3.2144465137056151</v>
      </c>
      <c r="I35" s="1">
        <v>5.45090424331168E-2</v>
      </c>
      <c r="J35" s="1">
        <v>2.6526558436351568E-3</v>
      </c>
      <c r="K35" s="1">
        <v>0.11910773557010565</v>
      </c>
      <c r="L35" s="1">
        <v>0.57886777020918845</v>
      </c>
      <c r="M35" s="1">
        <v>0.29551347914238951</v>
      </c>
      <c r="N35" s="1">
        <v>2.209292598190455</v>
      </c>
      <c r="O35" s="1">
        <v>0.28663564438263878</v>
      </c>
      <c r="P35" s="1">
        <f t="shared" si="4"/>
        <v>9.4346529159353203</v>
      </c>
    </row>
    <row r="36" spans="1:16" s="1" customFormat="1" x14ac:dyDescent="0.15">
      <c r="A36" s="2" t="s">
        <v>5</v>
      </c>
      <c r="B36" s="1">
        <v>7.1920532645424445E-2</v>
      </c>
      <c r="C36" s="1">
        <v>1.1281695825910978</v>
      </c>
      <c r="D36" s="1">
        <v>9.4632012465386772E-2</v>
      </c>
      <c r="E36" s="1">
        <v>0.13011697080354165</v>
      </c>
      <c r="F36" s="1">
        <v>0.65007806948314384</v>
      </c>
      <c r="G36" s="1">
        <v>0.81940323903471479</v>
      </c>
      <c r="H36" s="1">
        <v>3.6722878905407406</v>
      </c>
      <c r="I36" s="1">
        <v>6.0249424795057259E-2</v>
      </c>
      <c r="J36" s="1">
        <v>3.0243478406712511E-3</v>
      </c>
      <c r="K36" s="1">
        <v>0.14323340926993872</v>
      </c>
      <c r="L36" s="1">
        <v>0.66226485303035521</v>
      </c>
      <c r="M36" s="1">
        <v>0.3427456439206476</v>
      </c>
      <c r="N36" s="1">
        <v>2.0429504422848233</v>
      </c>
      <c r="O36" s="1">
        <v>0.33970925170114019</v>
      </c>
      <c r="P36" s="1">
        <f t="shared" si="4"/>
        <v>10.160785670406684</v>
      </c>
    </row>
    <row r="37" spans="1:16" s="1" customFormat="1" x14ac:dyDescent="0.15">
      <c r="A37" s="2" t="s">
        <v>6</v>
      </c>
      <c r="B37" s="1">
        <v>8.4589836347503014E-2</v>
      </c>
      <c r="C37" s="1">
        <v>1.0857182900549089</v>
      </c>
      <c r="D37" s="1">
        <v>0.10276758553075854</v>
      </c>
      <c r="E37" s="1">
        <v>0.14499748834158221</v>
      </c>
      <c r="F37" s="1">
        <v>0.7008129072535868</v>
      </c>
      <c r="G37" s="1">
        <v>0.86389250727491096</v>
      </c>
      <c r="H37" s="1">
        <v>3.950651310237975</v>
      </c>
      <c r="I37" s="1">
        <v>6.357699702773674E-2</v>
      </c>
      <c r="J37" s="1">
        <v>3.2581887810470178E-3</v>
      </c>
      <c r="K37" s="1">
        <v>0.16235795484185167</v>
      </c>
      <c r="L37" s="1">
        <v>0.71917115941434517</v>
      </c>
      <c r="M37" s="1">
        <v>0.37828413360274049</v>
      </c>
      <c r="N37" s="1">
        <v>1.7861928568887759</v>
      </c>
      <c r="O37" s="1">
        <v>0.38244412429512531</v>
      </c>
      <c r="P37" s="1">
        <f t="shared" si="4"/>
        <v>10.42871533989285</v>
      </c>
    </row>
    <row r="40" spans="1:16" s="1" customFormat="1" x14ac:dyDescent="0.15">
      <c r="B40" s="2" t="s">
        <v>15</v>
      </c>
      <c r="C40" s="2" t="s">
        <v>16</v>
      </c>
      <c r="D40" s="2" t="s">
        <v>17</v>
      </c>
      <c r="E40" s="2" t="s">
        <v>18</v>
      </c>
      <c r="F40" s="2" t="s">
        <v>19</v>
      </c>
      <c r="G40" s="2" t="s">
        <v>20</v>
      </c>
      <c r="H40" s="2" t="s">
        <v>21</v>
      </c>
      <c r="I40" s="2" t="s">
        <v>22</v>
      </c>
      <c r="J40" s="2" t="s">
        <v>23</v>
      </c>
      <c r="K40" s="2" t="s">
        <v>24</v>
      </c>
      <c r="L40" s="2" t="s">
        <v>25</v>
      </c>
      <c r="M40" s="2" t="s">
        <v>26</v>
      </c>
      <c r="N40" s="2" t="s">
        <v>40</v>
      </c>
      <c r="O40" s="2" t="s">
        <v>27</v>
      </c>
    </row>
    <row r="41" spans="1:16" s="1" customFormat="1" x14ac:dyDescent="0.15">
      <c r="A41" s="2" t="s">
        <v>2</v>
      </c>
      <c r="B41" s="1">
        <v>2.806526575165921E-2</v>
      </c>
      <c r="C41" s="1">
        <v>0.7886308925819544</v>
      </c>
      <c r="D41" s="1">
        <v>3.5884403255530835E-2</v>
      </c>
      <c r="E41" s="1">
        <v>5.3039302160952415E-2</v>
      </c>
      <c r="F41" s="1">
        <v>0.36851196650023965</v>
      </c>
      <c r="G41" s="1">
        <v>0.47885464359178354</v>
      </c>
      <c r="H41" s="1">
        <v>1.9630591053477555</v>
      </c>
      <c r="I41" s="1">
        <v>3.5688332127891735E-2</v>
      </c>
      <c r="J41" s="1">
        <v>1.6174774530499066E-3</v>
      </c>
      <c r="K41" s="1">
        <v>6.4796901362763948E-2</v>
      </c>
      <c r="L41" s="1">
        <v>0.35367571254588687</v>
      </c>
      <c r="M41" s="1">
        <v>0.17940516452322294</v>
      </c>
      <c r="N41" s="1">
        <v>1.6713988913803273</v>
      </c>
      <c r="O41" s="1">
        <v>0.16145967808649947</v>
      </c>
      <c r="P41" s="1">
        <f t="shared" ref="P41:P45" si="5">SUM(B41:O41)</f>
        <v>6.1840877366695182</v>
      </c>
    </row>
    <row r="42" spans="1:16" s="1" customFormat="1" x14ac:dyDescent="0.15">
      <c r="A42" s="2" t="s">
        <v>3</v>
      </c>
      <c r="B42" s="1">
        <v>4.1257715607438579E-2</v>
      </c>
      <c r="C42" s="1">
        <v>0.97362365266444384</v>
      </c>
      <c r="D42" s="1">
        <v>5.7915793190668807E-2</v>
      </c>
      <c r="E42" s="1">
        <v>8.1638823244086056E-2</v>
      </c>
      <c r="F42" s="1">
        <v>0.47659727408239566</v>
      </c>
      <c r="G42" s="1">
        <v>0.61779221898338577</v>
      </c>
      <c r="H42" s="1">
        <v>2.6183286905072634</v>
      </c>
      <c r="I42" s="1">
        <v>4.5610194717984651E-2</v>
      </c>
      <c r="J42" s="1">
        <v>2.1568478519171518E-3</v>
      </c>
      <c r="K42" s="1">
        <v>9.0751985919318712E-2</v>
      </c>
      <c r="L42" s="1">
        <v>0.469180555930091</v>
      </c>
      <c r="M42" s="1">
        <v>0.23856413006203736</v>
      </c>
      <c r="N42" s="1">
        <v>1.9674833426274461</v>
      </c>
      <c r="O42" s="1">
        <v>0.22280831833941528</v>
      </c>
      <c r="P42" s="1">
        <f t="shared" si="5"/>
        <v>7.903709543727893</v>
      </c>
    </row>
    <row r="43" spans="1:16" s="1" customFormat="1" x14ac:dyDescent="0.15">
      <c r="A43" s="2" t="s">
        <v>4</v>
      </c>
      <c r="B43" s="1">
        <v>5.7331611862240901E-2</v>
      </c>
      <c r="C43" s="1">
        <v>1.1120606459185409</v>
      </c>
      <c r="D43" s="1">
        <v>7.9704009985167773E-2</v>
      </c>
      <c r="E43" s="1">
        <v>0.10895826974867599</v>
      </c>
      <c r="F43" s="1">
        <v>0.57281019302972391</v>
      </c>
      <c r="G43" s="1">
        <v>0.74276274591382641</v>
      </c>
      <c r="H43" s="1">
        <v>3.2144465137056151</v>
      </c>
      <c r="I43" s="1">
        <v>5.45090424331168E-2</v>
      </c>
      <c r="J43" s="1">
        <v>2.6526558436351568E-3</v>
      </c>
      <c r="K43" s="1">
        <v>0.11910773557010565</v>
      </c>
      <c r="L43" s="1">
        <v>0.57886777020918845</v>
      </c>
      <c r="M43" s="1">
        <v>0.29551347914238951</v>
      </c>
      <c r="N43" s="1">
        <v>2.209292598190455</v>
      </c>
      <c r="O43" s="1">
        <v>0.28663564438263878</v>
      </c>
      <c r="P43" s="1">
        <f t="shared" si="5"/>
        <v>9.4346529159353203</v>
      </c>
    </row>
    <row r="44" spans="1:16" s="1" customFormat="1" x14ac:dyDescent="0.15">
      <c r="A44" s="2" t="s">
        <v>5</v>
      </c>
      <c r="B44" s="1">
        <v>6.7884898065255578E-2</v>
      </c>
      <c r="C44" s="1">
        <v>1.0228519133054124</v>
      </c>
      <c r="D44" s="1">
        <v>8.8579580435900154E-2</v>
      </c>
      <c r="E44" s="1">
        <v>0.12484120919975515</v>
      </c>
      <c r="F44" s="1">
        <v>0.59882970255327594</v>
      </c>
      <c r="G44" s="1">
        <v>0.82305166983438161</v>
      </c>
      <c r="H44" s="1">
        <v>3.4053617964867411</v>
      </c>
      <c r="I44" s="1">
        <v>5.904396874472094E-2</v>
      </c>
      <c r="J44" s="1">
        <v>2.8761265936186574E-3</v>
      </c>
      <c r="K44" s="1">
        <v>0.13646196721163464</v>
      </c>
      <c r="L44" s="1">
        <v>0.64446374088775216</v>
      </c>
      <c r="M44" s="1">
        <v>0.32364465753160798</v>
      </c>
      <c r="N44" s="1">
        <v>1.8866769876894842</v>
      </c>
      <c r="O44" s="1">
        <v>0.33208024766760808</v>
      </c>
      <c r="P44" s="1">
        <f t="shared" si="5"/>
        <v>9.5166484662071493</v>
      </c>
    </row>
    <row r="45" spans="1:16" s="1" customFormat="1" x14ac:dyDescent="0.15">
      <c r="A45" s="2" t="s">
        <v>6</v>
      </c>
      <c r="B45" s="1">
        <v>7.5291400450713225E-2</v>
      </c>
      <c r="C45" s="1">
        <v>0.88444018322354434</v>
      </c>
      <c r="D45" s="1">
        <v>8.9855149574534957E-2</v>
      </c>
      <c r="E45" s="1">
        <v>0.13360705809994577</v>
      </c>
      <c r="F45" s="1">
        <v>0.59431522173636453</v>
      </c>
      <c r="G45" s="1">
        <v>0.86820091433612312</v>
      </c>
      <c r="H45" s="1">
        <v>3.4042761706479037</v>
      </c>
      <c r="I45" s="1">
        <v>6.0660271676637151E-2</v>
      </c>
      <c r="J45" s="1">
        <v>2.948538812637356E-3</v>
      </c>
      <c r="K45" s="1">
        <v>0.14719269657199341</v>
      </c>
      <c r="L45" s="1">
        <v>0.68076795500682741</v>
      </c>
      <c r="M45" s="1">
        <v>0.33717289090340846</v>
      </c>
      <c r="N45" s="1">
        <v>1.4910569747808802</v>
      </c>
      <c r="O45" s="1">
        <v>0.36398485496874755</v>
      </c>
      <c r="P45" s="1">
        <f t="shared" si="5"/>
        <v>9.1337702807902605</v>
      </c>
    </row>
    <row r="48" spans="1:16" ht="14.25" thickBot="1" x14ac:dyDescent="0.2"/>
    <row r="49" spans="1:13" ht="14.25" thickBot="1" x14ac:dyDescent="0.2">
      <c r="A49" t="s">
        <v>29</v>
      </c>
      <c r="B49" s="8" t="s">
        <v>107</v>
      </c>
      <c r="C49" s="9" t="s">
        <v>142</v>
      </c>
      <c r="D49" s="9" t="s">
        <v>142</v>
      </c>
      <c r="E49" s="8" t="s">
        <v>143</v>
      </c>
      <c r="F49" s="9" t="s">
        <v>144</v>
      </c>
      <c r="G49" s="9" t="s">
        <v>144</v>
      </c>
    </row>
    <row r="50" spans="1:13" x14ac:dyDescent="0.15">
      <c r="A50" s="2" t="s">
        <v>2</v>
      </c>
      <c r="B50">
        <f>P2</f>
        <v>6.1840876931068482</v>
      </c>
      <c r="C50">
        <f>P9</f>
        <v>6.1840877366695182</v>
      </c>
      <c r="D50">
        <f>P17</f>
        <v>6.1840877366695182</v>
      </c>
      <c r="E50">
        <f>P25</f>
        <v>6.1840876931068482</v>
      </c>
      <c r="F50" s="2">
        <f>P33</f>
        <v>6.1840877366695182</v>
      </c>
      <c r="G50">
        <f>P41</f>
        <v>6.1840877366695182</v>
      </c>
    </row>
    <row r="51" spans="1:13" x14ac:dyDescent="0.15">
      <c r="A51" s="2" t="s">
        <v>3</v>
      </c>
      <c r="B51">
        <f t="shared" ref="B51:B54" si="6">P3</f>
        <v>7.9405379506649236</v>
      </c>
      <c r="C51">
        <f t="shared" ref="C51:C54" si="7">P10</f>
        <v>7.9037095437279357</v>
      </c>
      <c r="D51">
        <f t="shared" ref="D51:D54" si="8">P18</f>
        <v>7.9037095437279357</v>
      </c>
      <c r="E51">
        <f t="shared" ref="E51:E54" si="9">P26</f>
        <v>7.9405379506649236</v>
      </c>
      <c r="F51" s="2">
        <f t="shared" ref="F51:F54" si="10">P34</f>
        <v>7.903709543727893</v>
      </c>
      <c r="G51">
        <f t="shared" ref="G51:G54" si="11">P42</f>
        <v>7.903709543727893</v>
      </c>
    </row>
    <row r="52" spans="1:13" x14ac:dyDescent="0.15">
      <c r="A52" s="2" t="s">
        <v>4</v>
      </c>
      <c r="B52">
        <f t="shared" si="6"/>
        <v>9.5361592977482612</v>
      </c>
      <c r="C52">
        <f t="shared" si="7"/>
        <v>9.4346529159362973</v>
      </c>
      <c r="D52">
        <f t="shared" si="8"/>
        <v>9.4346529159362973</v>
      </c>
      <c r="E52">
        <f t="shared" si="9"/>
        <v>9.5361592977482612</v>
      </c>
      <c r="F52" s="2">
        <f t="shared" si="10"/>
        <v>9.4346529159353203</v>
      </c>
      <c r="G52">
        <f t="shared" si="11"/>
        <v>9.4346529159353203</v>
      </c>
    </row>
    <row r="53" spans="1:13" x14ac:dyDescent="0.15">
      <c r="A53" s="2" t="s">
        <v>5</v>
      </c>
      <c r="B53">
        <f t="shared" si="6"/>
        <v>10.723105459051794</v>
      </c>
      <c r="C53">
        <f t="shared" si="7"/>
        <v>10.180316907134833</v>
      </c>
      <c r="D53">
        <f t="shared" si="8"/>
        <v>9.538765470021465</v>
      </c>
      <c r="E53">
        <f t="shared" si="9"/>
        <v>10.405232433464924</v>
      </c>
      <c r="F53" s="2">
        <f t="shared" si="10"/>
        <v>10.160785670406684</v>
      </c>
      <c r="G53">
        <f t="shared" si="11"/>
        <v>9.5166484662071493</v>
      </c>
    </row>
    <row r="54" spans="1:13" x14ac:dyDescent="0.15">
      <c r="A54" s="2" t="s">
        <v>6</v>
      </c>
      <c r="B54">
        <f t="shared" si="6"/>
        <v>11.531302521928165</v>
      </c>
      <c r="C54">
        <f>P13</f>
        <v>10.470393532833841</v>
      </c>
      <c r="D54">
        <f t="shared" si="8"/>
        <v>9.1859957850260194</v>
      </c>
      <c r="E54">
        <f t="shared" si="9"/>
        <v>10.99252788571812</v>
      </c>
      <c r="F54" s="2">
        <f t="shared" si="10"/>
        <v>10.42871533989285</v>
      </c>
      <c r="G54">
        <f t="shared" si="11"/>
        <v>9.1337702807902605</v>
      </c>
      <c r="I54">
        <f>(C54/C53)^0.2-1</f>
        <v>5.6349106957833683E-3</v>
      </c>
    </row>
    <row r="55" spans="1:13" ht="14.25" thickBot="1" x14ac:dyDescent="0.2">
      <c r="C55">
        <f>C54-B54</f>
        <v>-1.0609089890943242</v>
      </c>
      <c r="D55">
        <f>D54-B54</f>
        <v>-2.3453067369021454</v>
      </c>
      <c r="E55">
        <f>E54-B54</f>
        <v>-0.53877463621004473</v>
      </c>
    </row>
    <row r="56" spans="1:13" ht="27.75" thickBot="1" x14ac:dyDescent="0.2">
      <c r="A56" t="s">
        <v>7</v>
      </c>
      <c r="B56" s="8" t="s">
        <v>107</v>
      </c>
      <c r="C56" s="9" t="s">
        <v>108</v>
      </c>
      <c r="D56" s="9" t="s">
        <v>109</v>
      </c>
      <c r="E56" s="8" t="s">
        <v>132</v>
      </c>
      <c r="F56" s="9" t="s">
        <v>106</v>
      </c>
      <c r="G56" s="9" t="s">
        <v>115</v>
      </c>
    </row>
    <row r="57" spans="1:13" x14ac:dyDescent="0.15">
      <c r="A57" s="2" t="s">
        <v>2</v>
      </c>
      <c r="B57" s="1">
        <v>40364.898007862663</v>
      </c>
      <c r="C57" s="1">
        <v>40364.898011216537</v>
      </c>
      <c r="D57" s="1">
        <v>40364.898011216537</v>
      </c>
      <c r="E57" s="1">
        <v>40364.898007862663</v>
      </c>
      <c r="F57" s="1">
        <v>40364.898011216537</v>
      </c>
      <c r="G57" s="1">
        <v>40364.898011216537</v>
      </c>
    </row>
    <row r="58" spans="1:13" x14ac:dyDescent="0.15">
      <c r="A58" s="2" t="s">
        <v>3</v>
      </c>
      <c r="B58" s="1">
        <v>59572.146641981359</v>
      </c>
      <c r="C58" s="1">
        <v>59566.98070164735</v>
      </c>
      <c r="D58" s="1">
        <v>59566.98070164735</v>
      </c>
      <c r="E58" s="1">
        <v>59572.146641981359</v>
      </c>
      <c r="F58" s="1">
        <v>59566.980701650406</v>
      </c>
      <c r="G58" s="1">
        <v>59566.980701650406</v>
      </c>
      <c r="H58" s="1">
        <f>(B61/B59)^0.1-1</f>
        <v>4.2988015263484947E-2</v>
      </c>
      <c r="I58" s="1">
        <f t="shared" ref="I58:M58" si="12">(C61/C59)^0.1-1</f>
        <v>4.2830110443608405E-2</v>
      </c>
      <c r="J58" s="1">
        <f t="shared" si="12"/>
        <v>4.2381744979820279E-2</v>
      </c>
      <c r="K58" s="1">
        <f t="shared" si="12"/>
        <v>4.2620483405632514E-2</v>
      </c>
      <c r="L58" s="1">
        <f t="shared" si="12"/>
        <v>4.24769229786639E-2</v>
      </c>
      <c r="M58" s="1">
        <f t="shared" si="12"/>
        <v>4.1864883204292047E-2</v>
      </c>
    </row>
    <row r="59" spans="1:13" x14ac:dyDescent="0.15">
      <c r="A59" s="2" t="s">
        <v>4</v>
      </c>
      <c r="B59" s="1">
        <v>81619.003625280893</v>
      </c>
      <c r="C59" s="1">
        <v>81605.098785588503</v>
      </c>
      <c r="D59" s="1">
        <v>81605.098785588503</v>
      </c>
      <c r="E59" s="1">
        <v>81619.003625280893</v>
      </c>
      <c r="F59" s="1">
        <v>81605.098785590904</v>
      </c>
      <c r="G59" s="1">
        <v>81605.098785590904</v>
      </c>
      <c r="H59" s="1">
        <f>(B61/B60)^0.2-1</f>
        <v>3.7999999983947319E-2</v>
      </c>
      <c r="I59" s="1">
        <f t="shared" ref="I59" si="13">(C61/C60)^0.2-1</f>
        <v>3.7829759953188935E-2</v>
      </c>
      <c r="J59" s="1">
        <f t="shared" ref="J59" si="14">(D61/D60)^0.2-1</f>
        <v>3.7266234986061519E-2</v>
      </c>
      <c r="K59" s="1">
        <f t="shared" ref="K59" si="15">(E61/E60)^0.2-1</f>
        <v>3.764804522031362E-2</v>
      </c>
      <c r="L59" s="1">
        <f t="shared" ref="L59" si="16">(F61/F60)^0.2-1</f>
        <v>3.744238130131361E-2</v>
      </c>
      <c r="M59" s="1">
        <f t="shared" ref="M59" si="17">(G61/G60)^0.2-1</f>
        <v>3.6624447907606994E-2</v>
      </c>
    </row>
    <row r="60" spans="1:13" x14ac:dyDescent="0.15">
      <c r="A60" s="2" t="s">
        <v>5</v>
      </c>
      <c r="B60" s="1">
        <v>103180.51756237488</v>
      </c>
      <c r="C60" s="1">
        <v>103091.37183083569</v>
      </c>
      <c r="D60" s="1">
        <v>102928.12475049385</v>
      </c>
      <c r="E60" s="1">
        <v>102991.99152430767</v>
      </c>
      <c r="F60" s="1">
        <v>102934.71474592248</v>
      </c>
      <c r="G60" s="1">
        <v>102736.33296891862</v>
      </c>
      <c r="H60">
        <f>(B60/B59)^0.2-1</f>
        <v>4.8000000000083531E-2</v>
      </c>
      <c r="I60">
        <f t="shared" ref="I60:J60" si="18">(C60/C59)^0.2-1</f>
        <v>4.7854553040451941E-2</v>
      </c>
      <c r="J60">
        <f t="shared" si="18"/>
        <v>4.752248325308317E-2</v>
      </c>
    </row>
    <row r="61" spans="1:13" x14ac:dyDescent="0.15">
      <c r="A61" s="2" t="s">
        <v>6</v>
      </c>
      <c r="B61" s="1">
        <v>124332.44367939362</v>
      </c>
      <c r="C61" s="1">
        <v>124123.18722675278</v>
      </c>
      <c r="D61" s="1">
        <v>123590.55014722268</v>
      </c>
      <c r="E61" s="1">
        <v>123895.01065193496</v>
      </c>
      <c r="F61" s="1">
        <v>123703.44483074138</v>
      </c>
      <c r="G61" s="1">
        <v>122979.09579896148</v>
      </c>
    </row>
    <row r="63" spans="1:13" ht="14.25" thickBot="1" x14ac:dyDescent="0.2"/>
    <row r="64" spans="1:13" ht="14.25" thickBot="1" x14ac:dyDescent="0.2">
      <c r="A64" s="1" t="s">
        <v>30</v>
      </c>
      <c r="B64" s="8" t="s">
        <v>107</v>
      </c>
      <c r="C64" s="9" t="s">
        <v>142</v>
      </c>
      <c r="D64" s="9" t="s">
        <v>142</v>
      </c>
      <c r="E64" s="8" t="s">
        <v>143</v>
      </c>
      <c r="F64" s="9" t="s">
        <v>144</v>
      </c>
      <c r="G64" s="9" t="s">
        <v>144</v>
      </c>
    </row>
    <row r="65" spans="1:14" x14ac:dyDescent="0.15">
      <c r="A65" s="1">
        <v>2005</v>
      </c>
      <c r="B65">
        <v>2.1548351868183038</v>
      </c>
      <c r="C65">
        <v>2.1548351868183038</v>
      </c>
      <c r="D65">
        <v>2.1548351868183038</v>
      </c>
      <c r="E65">
        <v>2.1548351868183038</v>
      </c>
      <c r="F65">
        <v>2.1548351868183038</v>
      </c>
      <c r="G65">
        <v>2.1548351868183038</v>
      </c>
    </row>
    <row r="66" spans="1:14" x14ac:dyDescent="0.15">
      <c r="A66" s="2" t="s">
        <v>2</v>
      </c>
      <c r="B66" s="1">
        <f>B50/B57*10000</f>
        <v>1.5320459107569782</v>
      </c>
      <c r="C66" s="1">
        <f t="shared" ref="C66:E66" si="19">C50/C57*10000</f>
        <v>1.5320459214218982</v>
      </c>
      <c r="D66" s="1">
        <f t="shared" si="19"/>
        <v>1.5320459214218982</v>
      </c>
      <c r="E66" s="1">
        <f t="shared" si="19"/>
        <v>1.5320459107569782</v>
      </c>
      <c r="F66" s="1">
        <f t="shared" ref="F66:G66" si="20">F50/F57*10000</f>
        <v>1.5320459214218982</v>
      </c>
      <c r="G66" s="1">
        <f t="shared" si="20"/>
        <v>1.5320459214218982</v>
      </c>
      <c r="N66">
        <f>B66/B$66</f>
        <v>1</v>
      </c>
    </row>
    <row r="67" spans="1:14" x14ac:dyDescent="0.15">
      <c r="A67" s="2" t="s">
        <v>3</v>
      </c>
      <c r="B67" s="1">
        <f t="shared" ref="B67:E70" si="21">B51/B58*10000</f>
        <v>1.3329279534588925</v>
      </c>
      <c r="C67" s="1">
        <f t="shared" si="21"/>
        <v>1.3268608632885359</v>
      </c>
      <c r="D67" s="1">
        <f t="shared" si="21"/>
        <v>1.3268608632885359</v>
      </c>
      <c r="E67" s="1">
        <f t="shared" si="21"/>
        <v>1.3329279534588925</v>
      </c>
      <c r="F67" s="1">
        <f t="shared" ref="F67:G67" si="22">F51/F58*10000</f>
        <v>1.3268608632884606</v>
      </c>
      <c r="G67" s="1">
        <f t="shared" si="22"/>
        <v>1.3268608632884606</v>
      </c>
      <c r="H67" s="1">
        <f>(B70/B68)^0.1-1</f>
        <v>-2.2827652046682689E-2</v>
      </c>
      <c r="I67" s="1">
        <f t="shared" ref="I67:J67" si="23">(C70/C68)^0.1-1</f>
        <v>-3.1030414706693654E-2</v>
      </c>
      <c r="J67" s="1">
        <f t="shared" si="23"/>
        <v>-4.3217475621309842E-2</v>
      </c>
      <c r="K67" s="1">
        <f>(E70/E68)^0.1-1</f>
        <v>-2.7149391171140458E-2</v>
      </c>
      <c r="L67" s="1">
        <f t="shared" ref="L67" si="24">(F70/F68)^0.1-1</f>
        <v>-3.1088660489742903E-2</v>
      </c>
      <c r="M67" s="1">
        <f t="shared" ref="M67" si="25">(G70/G68)^0.1-1</f>
        <v>-4.3288453201804411E-2</v>
      </c>
      <c r="N67">
        <f t="shared" ref="N67:N70" si="26">B67/B$66</f>
        <v>0.87003133789920029</v>
      </c>
    </row>
    <row r="68" spans="1:14" x14ac:dyDescent="0.15">
      <c r="A68" s="2" t="s">
        <v>4</v>
      </c>
      <c r="B68" s="1">
        <f t="shared" si="21"/>
        <v>1.1683748727844683</v>
      </c>
      <c r="C68" s="1">
        <f t="shared" si="21"/>
        <v>1.1561352239429505</v>
      </c>
      <c r="D68" s="1">
        <f t="shared" si="21"/>
        <v>1.1561352239429505</v>
      </c>
      <c r="E68" s="1">
        <f t="shared" si="21"/>
        <v>1.1683748727844683</v>
      </c>
      <c r="F68" s="1">
        <f t="shared" ref="F68:G68" si="27">F52/F59*10000</f>
        <v>1.1561352239427969</v>
      </c>
      <c r="G68" s="1">
        <f t="shared" si="27"/>
        <v>1.1561352239427969</v>
      </c>
      <c r="H68" s="1">
        <f>(B70/B69)^0.2-1</f>
        <v>-2.2505766076799771E-2</v>
      </c>
      <c r="I68" s="1">
        <f t="shared" ref="I68:M68" si="28">(C70/C69)^0.2-1</f>
        <v>-3.1021320162237354E-2</v>
      </c>
      <c r="J68" s="1">
        <f t="shared" si="28"/>
        <v>-4.3166057059527141E-2</v>
      </c>
      <c r="K68" s="1">
        <f t="shared" si="28"/>
        <v>-2.5640809918466623E-2</v>
      </c>
      <c r="L68" s="1">
        <f t="shared" si="28"/>
        <v>-3.1060370536709958E-2</v>
      </c>
      <c r="M68" s="1">
        <f t="shared" si="28"/>
        <v>-4.3220714015457351E-2</v>
      </c>
      <c r="N68">
        <f t="shared" si="26"/>
        <v>0.76262392959697833</v>
      </c>
    </row>
    <row r="69" spans="1:14" x14ac:dyDescent="0.15">
      <c r="A69" s="2" t="s">
        <v>5</v>
      </c>
      <c r="B69" s="1">
        <f t="shared" si="21"/>
        <v>1.0392568008364023</v>
      </c>
      <c r="C69" s="1">
        <f>C53/C60*10000</f>
        <v>0.98750426212582376</v>
      </c>
      <c r="D69" s="1">
        <f t="shared" si="21"/>
        <v>0.92674043106723336</v>
      </c>
      <c r="E69" s="1">
        <f t="shared" si="21"/>
        <v>1.010295293785938</v>
      </c>
      <c r="F69" s="1">
        <f t="shared" ref="F69:G69" si="29">F53/F60*10000</f>
        <v>0.98710971274238457</v>
      </c>
      <c r="G69" s="1">
        <f t="shared" si="29"/>
        <v>0.92631770973237604</v>
      </c>
      <c r="N69">
        <f t="shared" si="26"/>
        <v>0.67834572941936799</v>
      </c>
    </row>
    <row r="70" spans="1:14" x14ac:dyDescent="0.15">
      <c r="A70" s="2" t="s">
        <v>6</v>
      </c>
      <c r="B70" s="1">
        <f t="shared" si="21"/>
        <v>0.927457241302442</v>
      </c>
      <c r="C70" s="1">
        <f>C54/C61*10000</f>
        <v>0.84354855581545307</v>
      </c>
      <c r="D70" s="1">
        <f t="shared" si="21"/>
        <v>0.74326036853817234</v>
      </c>
      <c r="E70" s="1">
        <f t="shared" si="21"/>
        <v>0.88724540462731227</v>
      </c>
      <c r="F70" s="1">
        <f t="shared" ref="F70:G70" si="30">F54/F61*10000</f>
        <v>0.84304162702680241</v>
      </c>
      <c r="G70" s="1">
        <f t="shared" si="30"/>
        <v>0.74270917520174129</v>
      </c>
      <c r="N70">
        <f t="shared" si="26"/>
        <v>0.60537170249956074</v>
      </c>
    </row>
    <row r="71" spans="1:14" ht="14.25" thickBot="1" x14ac:dyDescent="0.2"/>
    <row r="72" spans="1:14" ht="14.25" thickBot="1" x14ac:dyDescent="0.2">
      <c r="A72" s="1" t="s">
        <v>30</v>
      </c>
      <c r="B72" s="8" t="s">
        <v>107</v>
      </c>
      <c r="C72" s="9" t="s">
        <v>142</v>
      </c>
      <c r="D72" s="9" t="s">
        <v>142</v>
      </c>
      <c r="E72" s="8" t="s">
        <v>143</v>
      </c>
      <c r="F72" s="9" t="s">
        <v>144</v>
      </c>
      <c r="G72" s="9" t="s">
        <v>144</v>
      </c>
    </row>
    <row r="73" spans="1:14" x14ac:dyDescent="0.15">
      <c r="A73" s="2" t="s">
        <v>2</v>
      </c>
      <c r="B73" s="5">
        <f>1-B66/B$65</f>
        <v>0.28901944792394896</v>
      </c>
      <c r="C73" s="5">
        <f>1-C66/C$65</f>
        <v>0.28901944297465165</v>
      </c>
      <c r="D73" s="5">
        <f t="shared" ref="D73:E73" si="31">1-D66/D$65</f>
        <v>0.28901944297465165</v>
      </c>
      <c r="E73" s="5">
        <f t="shared" si="31"/>
        <v>0.28901944792394896</v>
      </c>
      <c r="F73" s="5">
        <f t="shared" ref="F73:G73" si="32">1-F66/F$65</f>
        <v>0.28901944297465165</v>
      </c>
      <c r="G73" s="5">
        <f t="shared" si="32"/>
        <v>0.28901944297465165</v>
      </c>
    </row>
    <row r="74" spans="1:14" x14ac:dyDescent="0.15">
      <c r="A74" s="2" t="s">
        <v>3</v>
      </c>
      <c r="B74" s="5">
        <f t="shared" ref="B74:E74" si="33">1-B67/B$65</f>
        <v>0.38142463905696133</v>
      </c>
      <c r="C74" s="5">
        <f t="shared" si="33"/>
        <v>0.38424020945764459</v>
      </c>
      <c r="D74" s="5">
        <f t="shared" si="33"/>
        <v>0.38424020945764459</v>
      </c>
      <c r="E74" s="5">
        <f t="shared" si="33"/>
        <v>0.38142463905696133</v>
      </c>
      <c r="F74" s="5">
        <f t="shared" ref="F74:G74" si="34">1-F67/F$65</f>
        <v>0.38424020945767956</v>
      </c>
      <c r="G74" s="5">
        <f t="shared" si="34"/>
        <v>0.38424020945767956</v>
      </c>
    </row>
    <row r="75" spans="1:14" x14ac:dyDescent="0.15">
      <c r="A75" s="2" t="s">
        <v>4</v>
      </c>
      <c r="B75" s="5">
        <f t="shared" ref="B75:E75" si="35">1-B68/B$65</f>
        <v>0.45778921750873292</v>
      </c>
      <c r="C75" s="5">
        <f t="shared" si="35"/>
        <v>0.46346930335306602</v>
      </c>
      <c r="D75" s="5">
        <f t="shared" si="35"/>
        <v>0.46346930335306602</v>
      </c>
      <c r="E75" s="5">
        <f t="shared" si="35"/>
        <v>0.45778921750873292</v>
      </c>
      <c r="F75" s="5">
        <f t="shared" ref="F75:G75" si="36">1-F68/F$65</f>
        <v>0.46346930335313741</v>
      </c>
      <c r="G75" s="5">
        <f t="shared" si="36"/>
        <v>0.46346930335313741</v>
      </c>
    </row>
    <row r="76" spans="1:14" x14ac:dyDescent="0.15">
      <c r="A76" s="2" t="s">
        <v>5</v>
      </c>
      <c r="B76" s="5">
        <f t="shared" ref="B76:E76" si="37">1-B69/B$65</f>
        <v>0.51770937879898626</v>
      </c>
      <c r="C76" s="5">
        <f t="shared" si="37"/>
        <v>0.54172631477031363</v>
      </c>
      <c r="D76" s="5">
        <f t="shared" si="37"/>
        <v>0.56992514474594191</v>
      </c>
      <c r="E76" s="5">
        <f t="shared" si="37"/>
        <v>0.531149621109688</v>
      </c>
      <c r="F76" s="5">
        <f t="shared" ref="F76:G76" si="38">1-F69/F$65</f>
        <v>0.54190941433442541</v>
      </c>
      <c r="G76" s="5">
        <f t="shared" si="38"/>
        <v>0.57012131814121736</v>
      </c>
    </row>
    <row r="77" spans="1:14" x14ac:dyDescent="0.15">
      <c r="A77" s="2" t="s">
        <v>6</v>
      </c>
      <c r="B77" s="5">
        <f t="shared" ref="B77:E77" si="39">1-B70/B$65</f>
        <v>0.56959249274564339</v>
      </c>
      <c r="C77" s="5">
        <f>1-C70/C$65</f>
        <v>0.6085322158392148</v>
      </c>
      <c r="D77" s="5">
        <f t="shared" si="39"/>
        <v>0.65507321716069411</v>
      </c>
      <c r="E77" s="5">
        <f t="shared" si="39"/>
        <v>0.58825370494466267</v>
      </c>
      <c r="F77" s="5">
        <f t="shared" ref="F77:G77" si="40">1-F70/F$65</f>
        <v>0.60876746760777301</v>
      </c>
      <c r="G77" s="5">
        <f t="shared" si="40"/>
        <v>0.65532901089369178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S23" sqref="S23"/>
    </sheetView>
  </sheetViews>
  <sheetFormatPr defaultRowHeight="13.5" x14ac:dyDescent="0.15"/>
  <sheetData>
    <row r="1" spans="1:2" x14ac:dyDescent="0.15">
      <c r="A1" t="s">
        <v>21</v>
      </c>
      <c r="B1">
        <v>19.198218617767715</v>
      </c>
    </row>
    <row r="2" spans="1:2" x14ac:dyDescent="0.15">
      <c r="A2" t="s">
        <v>19</v>
      </c>
      <c r="B2">
        <v>6.2392034237743754</v>
      </c>
    </row>
    <row r="3" spans="1:2" x14ac:dyDescent="0.15">
      <c r="A3" t="s">
        <v>26</v>
      </c>
      <c r="B3">
        <v>3.2125825723426926</v>
      </c>
    </row>
    <row r="4" spans="1:2" x14ac:dyDescent="0.15">
      <c r="A4" t="s">
        <v>15</v>
      </c>
      <c r="B4">
        <v>0.93128975128087266</v>
      </c>
    </row>
    <row r="5" spans="1:2" x14ac:dyDescent="0.15">
      <c r="A5" t="s">
        <v>24</v>
      </c>
      <c r="B5">
        <v>0.4279718594205062</v>
      </c>
    </row>
    <row r="6" spans="1:2" x14ac:dyDescent="0.15">
      <c r="A6" t="s">
        <v>27</v>
      </c>
      <c r="B6">
        <v>6.0060918401716457E-2</v>
      </c>
    </row>
    <row r="7" spans="1:2" x14ac:dyDescent="0.15">
      <c r="A7" t="s">
        <v>23</v>
      </c>
      <c r="B7">
        <v>-1.0350301923357959E-2</v>
      </c>
    </row>
    <row r="8" spans="1:2" x14ac:dyDescent="0.15">
      <c r="A8" t="s">
        <v>18</v>
      </c>
      <c r="B8">
        <v>-0.20226134121398287</v>
      </c>
    </row>
    <row r="9" spans="1:2" x14ac:dyDescent="0.15">
      <c r="A9" t="s">
        <v>25</v>
      </c>
      <c r="B9">
        <v>-0.66892984535771305</v>
      </c>
    </row>
    <row r="10" spans="1:2" x14ac:dyDescent="0.15">
      <c r="A10" t="s">
        <v>17</v>
      </c>
      <c r="B10">
        <v>-0.67099825413577396</v>
      </c>
    </row>
    <row r="11" spans="1:2" x14ac:dyDescent="0.15">
      <c r="A11" t="s">
        <v>40</v>
      </c>
      <c r="B11">
        <v>-288.32896104227592</v>
      </c>
    </row>
  </sheetData>
  <sortState ref="A3:B11">
    <sortCondition descending="1" ref="B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F6" sqref="F6"/>
    </sheetView>
  </sheetViews>
  <sheetFormatPr defaultRowHeight="13.5" x14ac:dyDescent="0.15"/>
  <cols>
    <col min="2" max="2" width="12.75" bestFit="1" customWidth="1"/>
  </cols>
  <sheetData>
    <row r="1" spans="1:10" ht="14.25" thickBot="1" x14ac:dyDescent="0.2">
      <c r="A1" t="s">
        <v>7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J1">
        <v>2005</v>
      </c>
    </row>
    <row r="2" spans="1:10" ht="14.25" thickBot="1" x14ac:dyDescent="0.2">
      <c r="A2" s="8" t="s">
        <v>107</v>
      </c>
      <c r="B2" s="1">
        <v>40364.898007862663</v>
      </c>
      <c r="C2" s="1">
        <v>59572.146641981359</v>
      </c>
      <c r="D2" s="1">
        <v>81619.003625280893</v>
      </c>
      <c r="E2" s="1">
        <v>103180.51756237488</v>
      </c>
      <c r="F2" s="1">
        <v>124332.44367939362</v>
      </c>
      <c r="I2" t="s">
        <v>55</v>
      </c>
      <c r="J2">
        <v>23677.700810599476</v>
      </c>
    </row>
    <row r="3" spans="1:10" ht="27.75" thickBot="1" x14ac:dyDescent="0.2">
      <c r="A3" s="9" t="s">
        <v>108</v>
      </c>
      <c r="B3" s="1">
        <v>40364.898011216537</v>
      </c>
      <c r="C3" s="1">
        <v>59566.98070164735</v>
      </c>
      <c r="D3" s="1">
        <v>81605.098785588503</v>
      </c>
      <c r="E3" s="1">
        <v>103091.37183083569</v>
      </c>
      <c r="F3" s="1">
        <v>124123.18722675278</v>
      </c>
      <c r="H3">
        <f>F3-F2</f>
        <v>-209.25645264083869</v>
      </c>
      <c r="I3" t="s">
        <v>57</v>
      </c>
      <c r="J3">
        <f>51.021542849636/10</f>
        <v>5.1021542849635999</v>
      </c>
    </row>
    <row r="4" spans="1:10" ht="27.75" thickBot="1" x14ac:dyDescent="0.2">
      <c r="A4" s="9" t="s">
        <v>109</v>
      </c>
      <c r="B4" s="1">
        <v>40364.898011216537</v>
      </c>
      <c r="C4" s="1">
        <v>59566.98070164735</v>
      </c>
      <c r="D4" s="1">
        <v>81605.098785588503</v>
      </c>
      <c r="E4" s="1">
        <v>102928.12475049385</v>
      </c>
      <c r="F4" s="1">
        <v>123590.55014722268</v>
      </c>
      <c r="G4">
        <f>F4/F2</f>
        <v>0.9940329851950469</v>
      </c>
      <c r="H4">
        <f>F4-F2</f>
        <v>-741.89353217094322</v>
      </c>
    </row>
    <row r="5" spans="1:10" ht="14.25" thickBot="1" x14ac:dyDescent="0.2">
      <c r="A5" s="8" t="s">
        <v>133</v>
      </c>
      <c r="B5" s="1">
        <v>40364.898007862663</v>
      </c>
      <c r="C5" s="1">
        <v>59572.146641981359</v>
      </c>
      <c r="D5" s="1">
        <v>81619.003625280893</v>
      </c>
      <c r="E5" s="1">
        <v>102991.99152430767</v>
      </c>
      <c r="F5" s="1">
        <v>123895.01065193496</v>
      </c>
    </row>
    <row r="6" spans="1:10" ht="27.75" thickBot="1" x14ac:dyDescent="0.2">
      <c r="A6" s="9" t="s">
        <v>106</v>
      </c>
      <c r="B6" s="1">
        <v>40364.898011216537</v>
      </c>
      <c r="C6" s="1">
        <v>59566.980701650406</v>
      </c>
      <c r="D6" s="1">
        <v>81605.098785590904</v>
      </c>
      <c r="E6" s="1">
        <v>102934.71474592248</v>
      </c>
      <c r="F6" s="1">
        <v>123703.44483074138</v>
      </c>
      <c r="H6">
        <f>F6-F5</f>
        <v>-191.56582119358063</v>
      </c>
    </row>
    <row r="7" spans="1:10" ht="27.75" thickBot="1" x14ac:dyDescent="0.2">
      <c r="A7" s="9" t="s">
        <v>115</v>
      </c>
      <c r="B7" s="1">
        <v>40364.898011216537</v>
      </c>
      <c r="C7" s="1">
        <v>59566.980701650406</v>
      </c>
      <c r="D7" s="1">
        <v>81605.098785590904</v>
      </c>
      <c r="E7" s="1">
        <v>102736.33296891862</v>
      </c>
      <c r="F7" s="1">
        <v>122979.09579896148</v>
      </c>
      <c r="G7">
        <f>F7/F5</f>
        <v>0.99260733060876349</v>
      </c>
      <c r="H7">
        <f>F7-F5</f>
        <v>-915.91485297348117</v>
      </c>
    </row>
    <row r="9" spans="1:10" x14ac:dyDescent="0.15">
      <c r="A9" s="3" t="s">
        <v>7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H9">
        <f>H6/H3-1</f>
        <v>-8.4540434591146019E-2</v>
      </c>
    </row>
    <row r="10" spans="1:10" ht="14.25" thickBot="1" x14ac:dyDescent="0.2">
      <c r="A10" s="9" t="s">
        <v>142</v>
      </c>
      <c r="B10" s="13">
        <f>B3/B$2-1</f>
        <v>8.308886911834179E-11</v>
      </c>
      <c r="C10" s="13">
        <f t="shared" ref="B10:F14" si="0">C3/C$2-1</f>
        <v>-8.6717377586809086E-5</v>
      </c>
      <c r="D10" s="13">
        <f t="shared" si="0"/>
        <v>-1.7036277183957171E-4</v>
      </c>
      <c r="E10" s="13">
        <f t="shared" si="0"/>
        <v>-8.6397833278262226E-4</v>
      </c>
      <c r="F10" s="13">
        <f t="shared" si="0"/>
        <v>-1.6830398120415424E-3</v>
      </c>
    </row>
    <row r="11" spans="1:10" ht="14.25" thickBot="1" x14ac:dyDescent="0.2">
      <c r="A11" s="9" t="s">
        <v>142</v>
      </c>
      <c r="B11" s="13">
        <f t="shared" si="0"/>
        <v>8.308886911834179E-11</v>
      </c>
      <c r="C11" s="13">
        <f t="shared" si="0"/>
        <v>-8.6717377586809086E-5</v>
      </c>
      <c r="D11" s="13">
        <f t="shared" si="0"/>
        <v>-1.7036277183957171E-4</v>
      </c>
      <c r="E11" s="13">
        <f t="shared" si="0"/>
        <v>-2.4461285700418944E-3</v>
      </c>
      <c r="F11" s="13">
        <f t="shared" si="0"/>
        <v>-5.9670148049530969E-3</v>
      </c>
    </row>
    <row r="12" spans="1:10" ht="14.25" thickBot="1" x14ac:dyDescent="0.2">
      <c r="A12" s="8" t="s">
        <v>143</v>
      </c>
      <c r="B12" s="13">
        <f t="shared" si="0"/>
        <v>0</v>
      </c>
      <c r="C12" s="13">
        <f t="shared" si="0"/>
        <v>0</v>
      </c>
      <c r="D12" s="13">
        <f t="shared" si="0"/>
        <v>0</v>
      </c>
      <c r="E12" s="13">
        <f t="shared" si="0"/>
        <v>-1.8271476294277056E-3</v>
      </c>
      <c r="F12" s="13">
        <f t="shared" si="0"/>
        <v>-3.5182532773716524E-3</v>
      </c>
    </row>
    <row r="13" spans="1:10" ht="14.25" thickBot="1" x14ac:dyDescent="0.2">
      <c r="A13" s="9" t="s">
        <v>144</v>
      </c>
      <c r="B13" s="13">
        <f t="shared" si="0"/>
        <v>8.308886911834179E-11</v>
      </c>
      <c r="C13" s="13">
        <f t="shared" si="0"/>
        <v>-8.6717377535516782E-5</v>
      </c>
      <c r="D13" s="13">
        <f t="shared" si="0"/>
        <v>-1.703627718101508E-4</v>
      </c>
      <c r="E13" s="13">
        <f t="shared" si="0"/>
        <v>-2.382259967864675E-3</v>
      </c>
      <c r="F13" s="13">
        <f t="shared" si="0"/>
        <v>-5.0590081722690083E-3</v>
      </c>
      <c r="H13" s="18">
        <f>F13-F10</f>
        <v>-3.3759683602274659E-3</v>
      </c>
    </row>
    <row r="14" spans="1:10" ht="14.25" thickBot="1" x14ac:dyDescent="0.2">
      <c r="A14" s="9" t="s">
        <v>144</v>
      </c>
      <c r="B14" s="13">
        <f t="shared" si="0"/>
        <v>8.308886911834179E-11</v>
      </c>
      <c r="C14" s="13">
        <f t="shared" si="0"/>
        <v>-8.6717377535516782E-5</v>
      </c>
      <c r="D14" s="13">
        <f t="shared" si="0"/>
        <v>-1.703627718101508E-4</v>
      </c>
      <c r="E14" s="13">
        <f t="shared" si="0"/>
        <v>-4.3049269760421227E-3</v>
      </c>
      <c r="F14" s="13">
        <f>F7/F$2-1</f>
        <v>-1.0884913385293959E-2</v>
      </c>
    </row>
    <row r="15" spans="1:10" ht="14.25" thickBot="1" x14ac:dyDescent="0.2">
      <c r="A15" s="9"/>
    </row>
    <row r="17" spans="1:13" x14ac:dyDescent="0.15">
      <c r="A17" s="1">
        <v>40364.89800786016</v>
      </c>
      <c r="B17" s="1">
        <v>2792.2401149158381</v>
      </c>
      <c r="C17">
        <f>B17/A17</f>
        <v>6.9174957765831879E-2</v>
      </c>
    </row>
    <row r="18" spans="1:13" x14ac:dyDescent="0.15">
      <c r="A18" s="1">
        <v>59572.146641989188</v>
      </c>
      <c r="B18" s="1">
        <v>3791.8968300889355</v>
      </c>
      <c r="C18">
        <f t="shared" ref="C18:C21" si="1">B18/A18</f>
        <v>6.3652177130313986E-2</v>
      </c>
    </row>
    <row r="19" spans="1:13" x14ac:dyDescent="0.15">
      <c r="A19" s="1">
        <v>81619.003625288024</v>
      </c>
      <c r="B19" s="1">
        <v>4732.7132913312107</v>
      </c>
      <c r="C19">
        <f t="shared" si="1"/>
        <v>5.7985433307407755E-2</v>
      </c>
    </row>
    <row r="20" spans="1:13" x14ac:dyDescent="0.15">
      <c r="A20" s="1">
        <v>103180.51756232911</v>
      </c>
      <c r="B20" s="1">
        <v>5491.456059323039</v>
      </c>
      <c r="C20">
        <f t="shared" si="1"/>
        <v>5.3221830914016971E-2</v>
      </c>
    </row>
    <row r="21" spans="1:13" x14ac:dyDescent="0.15">
      <c r="A21" s="1">
        <v>124332.44994320169</v>
      </c>
      <c r="B21" s="1">
        <v>6128.1155581632911</v>
      </c>
      <c r="C21">
        <f t="shared" si="1"/>
        <v>4.9288142885970429E-2</v>
      </c>
      <c r="D21">
        <f>C21/C17-1</f>
        <v>-0.2874857538356792</v>
      </c>
    </row>
    <row r="24" spans="1:13" x14ac:dyDescent="0.15">
      <c r="C24" s="2"/>
      <c r="D24" s="2"/>
      <c r="E24" s="2"/>
      <c r="F24" s="2"/>
      <c r="G24" s="2"/>
      <c r="I24" s="2"/>
      <c r="J24" s="2"/>
      <c r="K24" s="2"/>
      <c r="L24" s="2"/>
      <c r="M24" s="2"/>
    </row>
    <row r="25" spans="1:13" x14ac:dyDescent="0.15">
      <c r="C25" s="1"/>
      <c r="D25" s="1"/>
      <c r="E25" s="1"/>
      <c r="F25" s="1"/>
      <c r="G25" s="1"/>
    </row>
    <row r="28" spans="1:13" x14ac:dyDescent="0.15">
      <c r="C28" s="2"/>
      <c r="D28" s="2"/>
      <c r="E28" s="2"/>
      <c r="F28" s="2"/>
      <c r="G28" s="2"/>
      <c r="I28" s="2"/>
      <c r="J28" s="2"/>
      <c r="K28" s="2"/>
      <c r="L28" s="2"/>
      <c r="M28" s="2"/>
    </row>
    <row r="29" spans="1:13" x14ac:dyDescent="0.15">
      <c r="C29" s="1"/>
      <c r="D29" s="1"/>
      <c r="E29" s="1"/>
      <c r="F29" s="1"/>
      <c r="G29" s="1"/>
    </row>
    <row r="32" spans="1:13" x14ac:dyDescent="0.15">
      <c r="C32" s="2"/>
      <c r="D32" s="2"/>
      <c r="E32" s="2"/>
      <c r="F32" s="2"/>
      <c r="G32" s="2"/>
      <c r="I32" s="2"/>
      <c r="J32" s="2"/>
      <c r="K32" s="2"/>
      <c r="L32" s="2"/>
      <c r="M32" s="2"/>
    </row>
    <row r="33" spans="3:7" x14ac:dyDescent="0.15">
      <c r="C33" s="1"/>
      <c r="D33" s="1"/>
      <c r="E33" s="1"/>
      <c r="F33" s="1"/>
      <c r="G3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sqref="A1:I30"/>
    </sheetView>
  </sheetViews>
  <sheetFormatPr defaultRowHeight="13.5" x14ac:dyDescent="0.15"/>
  <cols>
    <col min="1" max="1" width="11" bestFit="1" customWidth="1"/>
  </cols>
  <sheetData>
    <row r="1" spans="1:9" x14ac:dyDescent="0.15">
      <c r="A1" s="1" t="s">
        <v>33</v>
      </c>
      <c r="B1" s="2" t="s">
        <v>40</v>
      </c>
      <c r="C1" s="2" t="s">
        <v>0</v>
      </c>
      <c r="D1" s="2" t="s">
        <v>41</v>
      </c>
      <c r="E1" s="2" t="s">
        <v>42</v>
      </c>
      <c r="F1" s="2" t="s">
        <v>43</v>
      </c>
      <c r="G1" s="2" t="s">
        <v>1</v>
      </c>
      <c r="H1" s="2" t="s">
        <v>44</v>
      </c>
      <c r="I1" s="1" t="s">
        <v>28</v>
      </c>
    </row>
    <row r="2" spans="1:9" x14ac:dyDescent="0.15">
      <c r="A2" s="2" t="s">
        <v>2</v>
      </c>
      <c r="B2" s="1">
        <v>1104.8830852746246</v>
      </c>
      <c r="C2" s="1">
        <v>223.12107099999983</v>
      </c>
      <c r="D2" s="1">
        <v>24.271361600000137</v>
      </c>
      <c r="E2" s="1">
        <v>16.050940599999787</v>
      </c>
      <c r="F2" s="1">
        <v>3.2491782599998055E-2</v>
      </c>
      <c r="G2" s="1">
        <v>5.2311770000001578</v>
      </c>
      <c r="H2" s="1">
        <v>1373.5901272572244</v>
      </c>
      <c r="I2">
        <f>SUM(B2:F2)/SUM(B2:G2)</f>
        <v>0.99619160265046047</v>
      </c>
    </row>
    <row r="3" spans="1:9" x14ac:dyDescent="0.15">
      <c r="A3" s="2" t="s">
        <v>3</v>
      </c>
      <c r="B3" s="1">
        <v>1404.8243446380629</v>
      </c>
      <c r="C3" s="1">
        <v>315.66363410095863</v>
      </c>
      <c r="D3" s="1">
        <v>89.503449892784673</v>
      </c>
      <c r="E3" s="1">
        <v>57.152309623971213</v>
      </c>
      <c r="F3" s="1">
        <v>3.1527935809414389</v>
      </c>
      <c r="G3" s="1">
        <v>47.557688614947693</v>
      </c>
      <c r="H3" s="1">
        <v>1917.8542204516666</v>
      </c>
      <c r="I3">
        <f>SUM(B3:F3)/SUM(B3:G3)</f>
        <v>0.97520265716351084</v>
      </c>
    </row>
    <row r="4" spans="1:9" x14ac:dyDescent="0.15">
      <c r="A4" s="2" t="s">
        <v>4</v>
      </c>
      <c r="B4" s="1">
        <v>1720.2701654774442</v>
      </c>
      <c r="C4" s="1">
        <v>372.0347595019125</v>
      </c>
      <c r="D4" s="1">
        <v>144.1925252909648</v>
      </c>
      <c r="E4" s="1">
        <v>135.32603367913131</v>
      </c>
      <c r="F4" s="1">
        <v>13.062571380527174</v>
      </c>
      <c r="G4" s="1">
        <v>88.985235502020345</v>
      </c>
      <c r="H4" s="1">
        <v>2473.8712908320003</v>
      </c>
      <c r="I4">
        <f>SUM(B4:F4)/SUM(B4:G4)</f>
        <v>0.96402996557185749</v>
      </c>
    </row>
    <row r="5" spans="1:9" x14ac:dyDescent="0.15">
      <c r="A5" s="2" t="s">
        <v>5</v>
      </c>
      <c r="B5" s="1">
        <v>1962.5405390965727</v>
      </c>
      <c r="C5" s="1">
        <v>441.8923140822846</v>
      </c>
      <c r="D5" s="1">
        <v>185.64675471531703</v>
      </c>
      <c r="E5" s="1">
        <v>235.79526305051948</v>
      </c>
      <c r="F5" s="1">
        <v>21.459322778610932</v>
      </c>
      <c r="G5" s="1">
        <v>93.877383141769855</v>
      </c>
      <c r="H5" s="1">
        <v>2941.2115768650747</v>
      </c>
      <c r="I5">
        <f>SUM(B5:F5)/SUM(B5:G5)</f>
        <v>0.96808207070848329</v>
      </c>
    </row>
    <row r="6" spans="1:9" x14ac:dyDescent="0.15">
      <c r="A6" s="2" t="s">
        <v>6</v>
      </c>
      <c r="B6" s="1">
        <v>2103.1089872492885</v>
      </c>
      <c r="C6" s="1">
        <v>513.65671011404049</v>
      </c>
      <c r="D6" s="1">
        <v>253.16690325661065</v>
      </c>
      <c r="E6" s="1">
        <v>321.49137787255199</v>
      </c>
      <c r="F6" s="1">
        <v>38.730577214097231</v>
      </c>
      <c r="G6" s="1">
        <v>105.24176268387853</v>
      </c>
      <c r="H6" s="1">
        <v>3335.3963183904671</v>
      </c>
      <c r="I6">
        <f>SUM(B6:F6)/SUM(B6:G6)</f>
        <v>0.96844699920558042</v>
      </c>
    </row>
    <row r="9" spans="1:9" x14ac:dyDescent="0.15">
      <c r="A9" s="1" t="s">
        <v>45</v>
      </c>
      <c r="B9" s="2" t="s">
        <v>40</v>
      </c>
      <c r="C9" s="2" t="s">
        <v>0</v>
      </c>
      <c r="D9" s="2" t="s">
        <v>41</v>
      </c>
      <c r="E9" s="2" t="s">
        <v>42</v>
      </c>
      <c r="F9" s="2" t="s">
        <v>43</v>
      </c>
      <c r="G9" s="2" t="s">
        <v>1</v>
      </c>
      <c r="H9" s="2" t="s">
        <v>44</v>
      </c>
    </row>
    <row r="10" spans="1:9" x14ac:dyDescent="0.15">
      <c r="A10" s="2" t="s">
        <v>2</v>
      </c>
      <c r="B10" s="1">
        <v>1104.8830834686885</v>
      </c>
      <c r="C10" s="1">
        <v>223.12107118691057</v>
      </c>
      <c r="D10" s="1">
        <v>24.271361622269783</v>
      </c>
      <c r="E10" s="1">
        <v>16.050940669688064</v>
      </c>
      <c r="F10" s="1">
        <v>3.2491782957113947E-2</v>
      </c>
      <c r="G10" s="1">
        <v>5.2311770067491539</v>
      </c>
      <c r="H10" s="1">
        <v>1373.5901257372632</v>
      </c>
      <c r="I10">
        <f>SUM(B10:F10)/SUM(B10:G10)</f>
        <v>0.99619160264133277</v>
      </c>
    </row>
    <row r="11" spans="1:9" x14ac:dyDescent="0.15">
      <c r="A11" s="2" t="s">
        <v>3</v>
      </c>
      <c r="B11" s="1">
        <v>1404.8243415467896</v>
      </c>
      <c r="C11" s="1">
        <v>315.66363433237052</v>
      </c>
      <c r="D11" s="1">
        <v>89.503449953206783</v>
      </c>
      <c r="E11" s="1">
        <v>57.15230980989633</v>
      </c>
      <c r="F11" s="1">
        <v>3.1527935959900772</v>
      </c>
      <c r="G11" s="1">
        <v>47.557688666615896</v>
      </c>
      <c r="H11" s="1">
        <v>1917.8542179048691</v>
      </c>
      <c r="I11">
        <f>SUM(B11:F11)/SUM(B11:G11)</f>
        <v>0.97520265710364085</v>
      </c>
    </row>
    <row r="12" spans="1:9" x14ac:dyDescent="0.15">
      <c r="A12" s="2" t="s">
        <v>4</v>
      </c>
      <c r="B12" s="1">
        <v>1720.2701612093811</v>
      </c>
      <c r="C12" s="1">
        <v>372.03475971154688</v>
      </c>
      <c r="D12" s="1">
        <v>144.19252536327804</v>
      </c>
      <c r="E12" s="1">
        <v>135.32603395911991</v>
      </c>
      <c r="F12" s="1">
        <v>13.062571391724781</v>
      </c>
      <c r="G12" s="1">
        <v>88.985235579743076</v>
      </c>
      <c r="H12" s="1">
        <v>2473.8712872147935</v>
      </c>
      <c r="I12">
        <f>SUM(B12:F12)/SUM(B12:G12)</f>
        <v>0.96402996548784603</v>
      </c>
    </row>
    <row r="13" spans="1:9" x14ac:dyDescent="0.15">
      <c r="A13" s="2" t="s">
        <v>5</v>
      </c>
      <c r="B13" s="1">
        <v>1936.478104205826</v>
      </c>
      <c r="C13" s="1">
        <v>444.2037830314099</v>
      </c>
      <c r="D13" s="1">
        <v>186.60477502535872</v>
      </c>
      <c r="E13" s="1">
        <v>240.3805688580031</v>
      </c>
      <c r="F13" s="1">
        <v>21.600800741737341</v>
      </c>
      <c r="G13" s="1">
        <v>94.716965364267878</v>
      </c>
      <c r="H13" s="1">
        <v>2923.9849972266029</v>
      </c>
      <c r="I13">
        <f>SUM(B13:F13)/SUM(B13:G13)</f>
        <v>0.96760689078291895</v>
      </c>
    </row>
    <row r="14" spans="1:9" x14ac:dyDescent="0.15">
      <c r="A14" s="2" t="s">
        <v>6</v>
      </c>
      <c r="B14" s="1">
        <v>2019.0417080837913</v>
      </c>
      <c r="C14" s="1">
        <v>519.32794265895632</v>
      </c>
      <c r="D14" s="1">
        <v>255.8023800165947</v>
      </c>
      <c r="E14" s="1">
        <v>335.69137497809385</v>
      </c>
      <c r="F14" s="1">
        <v>39.252418369394519</v>
      </c>
      <c r="G14" s="1">
        <v>107.44493082746658</v>
      </c>
      <c r="H14" s="1">
        <v>3276.5607549342972</v>
      </c>
      <c r="I14">
        <f>SUM(B14:F14)/SUM(B14:G14)</f>
        <v>0.96720801509153731</v>
      </c>
    </row>
    <row r="17" spans="1:9" x14ac:dyDescent="0.15">
      <c r="A17" s="1" t="s">
        <v>46</v>
      </c>
      <c r="B17" s="2" t="s">
        <v>40</v>
      </c>
      <c r="C17" s="2" t="s">
        <v>0</v>
      </c>
      <c r="D17" s="2" t="s">
        <v>41</v>
      </c>
      <c r="E17" s="2" t="s">
        <v>42</v>
      </c>
      <c r="F17" s="2" t="s">
        <v>43</v>
      </c>
      <c r="G17" s="2" t="s">
        <v>1</v>
      </c>
      <c r="H17" s="2" t="s">
        <v>44</v>
      </c>
    </row>
    <row r="18" spans="1:9" x14ac:dyDescent="0.15">
      <c r="A18" s="2" t="s">
        <v>2</v>
      </c>
      <c r="B18" s="1">
        <v>1104.8830834686885</v>
      </c>
      <c r="C18" s="1">
        <v>223.12107118691057</v>
      </c>
      <c r="D18" s="1">
        <v>24.271361622269783</v>
      </c>
      <c r="E18" s="1">
        <v>16.050940669688064</v>
      </c>
      <c r="F18" s="1">
        <v>3.2491782957113947E-2</v>
      </c>
      <c r="G18" s="1">
        <v>5.2311770067491539</v>
      </c>
      <c r="H18" s="1">
        <v>1373.5901257372632</v>
      </c>
      <c r="I18">
        <f>SUM(B18:F18)/SUM(B18:G18)</f>
        <v>0.99619160264133277</v>
      </c>
    </row>
    <row r="19" spans="1:9" x14ac:dyDescent="0.15">
      <c r="A19" s="2" t="s">
        <v>3</v>
      </c>
      <c r="B19" s="1">
        <v>1404.8243415467896</v>
      </c>
      <c r="C19" s="1">
        <v>315.66363433237052</v>
      </c>
      <c r="D19" s="1">
        <v>89.503449953206783</v>
      </c>
      <c r="E19" s="1">
        <v>57.15230980989633</v>
      </c>
      <c r="F19" s="1">
        <v>3.1527935959900772</v>
      </c>
      <c r="G19" s="1">
        <v>47.557688666615896</v>
      </c>
      <c r="H19" s="1">
        <v>1917.8542179048691</v>
      </c>
      <c r="I19">
        <f>SUM(B19:F19)/SUM(B19:G19)</f>
        <v>0.97520265710364085</v>
      </c>
    </row>
    <row r="20" spans="1:9" x14ac:dyDescent="0.15">
      <c r="A20" s="2" t="s">
        <v>4</v>
      </c>
      <c r="B20" s="1">
        <v>1720.2701612093811</v>
      </c>
      <c r="C20" s="1">
        <v>372.03475971154688</v>
      </c>
      <c r="D20" s="1">
        <v>144.19252536327804</v>
      </c>
      <c r="E20" s="1">
        <v>135.32603395911991</v>
      </c>
      <c r="F20" s="1">
        <v>13.062571391724781</v>
      </c>
      <c r="G20" s="1">
        <v>88.985235579743076</v>
      </c>
      <c r="H20" s="1">
        <v>2473.8712872147935</v>
      </c>
      <c r="I20">
        <f>SUM(B20:F20)/SUM(B20:G20)</f>
        <v>0.96402996548784603</v>
      </c>
    </row>
    <row r="21" spans="1:9" x14ac:dyDescent="0.15">
      <c r="A21" s="2" t="s">
        <v>5</v>
      </c>
      <c r="B21" s="1">
        <v>1880.7328814526759</v>
      </c>
      <c r="C21" s="1">
        <v>448.70837537798991</v>
      </c>
      <c r="D21" s="1">
        <v>188.37726505800842</v>
      </c>
      <c r="E21" s="1">
        <v>249.12983617801063</v>
      </c>
      <c r="F21" s="1">
        <v>21.876279650472803</v>
      </c>
      <c r="G21" s="1">
        <v>96.322235403303367</v>
      </c>
      <c r="H21" s="1">
        <v>2885.1468731204609</v>
      </c>
      <c r="I21">
        <f>SUM(B21:F21)/SUM(B21:G21)</f>
        <v>0.96661444299398014</v>
      </c>
    </row>
    <row r="22" spans="1:9" x14ac:dyDescent="0.15">
      <c r="A22" s="2" t="s">
        <v>6</v>
      </c>
      <c r="B22" s="1">
        <v>1861.7320213652749</v>
      </c>
      <c r="C22" s="1">
        <v>527.73453227833329</v>
      </c>
      <c r="D22" s="1">
        <v>259.37375355857137</v>
      </c>
      <c r="E22" s="1">
        <v>355.88505471921536</v>
      </c>
      <c r="F22" s="1">
        <v>40.022308363941661</v>
      </c>
      <c r="G22" s="1">
        <v>110.58208933685849</v>
      </c>
      <c r="H22" s="1">
        <v>3155.3297596221955</v>
      </c>
      <c r="I22">
        <f>SUM(B22:F22)/SUM(B22:G22)</f>
        <v>0.96495387241234043</v>
      </c>
    </row>
    <row r="25" spans="1:9" x14ac:dyDescent="0.15">
      <c r="A25" s="1" t="s">
        <v>47</v>
      </c>
      <c r="B25" s="2" t="s">
        <v>40</v>
      </c>
      <c r="C25" s="2" t="s">
        <v>0</v>
      </c>
      <c r="D25" s="2" t="s">
        <v>41</v>
      </c>
      <c r="E25" s="2" t="s">
        <v>42</v>
      </c>
      <c r="F25" s="2" t="s">
        <v>43</v>
      </c>
      <c r="G25" s="2" t="s">
        <v>1</v>
      </c>
      <c r="H25" s="2" t="s">
        <v>44</v>
      </c>
      <c r="I25" s="2"/>
    </row>
    <row r="26" spans="1:9" x14ac:dyDescent="0.15">
      <c r="A26" s="2" t="s">
        <v>2</v>
      </c>
      <c r="B26" s="1">
        <v>1104.8830852745973</v>
      </c>
      <c r="C26" s="1">
        <v>223.121071000001</v>
      </c>
      <c r="D26" s="1">
        <v>24.27136159999997</v>
      </c>
      <c r="E26" s="1">
        <v>16.050940600000203</v>
      </c>
      <c r="F26" s="1">
        <v>3.249178260000278E-2</v>
      </c>
      <c r="G26" s="1">
        <v>5.2311769999998319</v>
      </c>
      <c r="H26" s="1">
        <v>1373.590127257198</v>
      </c>
    </row>
    <row r="27" spans="1:9" x14ac:dyDescent="0.15">
      <c r="A27" s="2" t="s">
        <v>3</v>
      </c>
      <c r="B27" s="1">
        <v>1404.8243446583899</v>
      </c>
      <c r="C27" s="1">
        <v>315.6636341012013</v>
      </c>
      <c r="D27" s="1">
        <v>89.503449892830716</v>
      </c>
      <c r="E27" s="1">
        <v>57.152309624844598</v>
      </c>
      <c r="F27" s="1">
        <v>3.1527935488217529</v>
      </c>
      <c r="G27" s="1">
        <v>47.557688614991513</v>
      </c>
      <c r="H27" s="1">
        <v>1917.8542204410799</v>
      </c>
    </row>
    <row r="28" spans="1:9" x14ac:dyDescent="0.15">
      <c r="A28" s="2" t="s">
        <v>4</v>
      </c>
      <c r="B28" s="1">
        <v>1720.2701654774819</v>
      </c>
      <c r="C28" s="1">
        <v>372.03475950191302</v>
      </c>
      <c r="D28" s="1">
        <v>144.19252529096374</v>
      </c>
      <c r="E28" s="1">
        <v>135.32603367913416</v>
      </c>
      <c r="F28" s="1">
        <v>13.062571380536717</v>
      </c>
      <c r="G28" s="1">
        <v>88.985235502020743</v>
      </c>
      <c r="H28" s="1">
        <v>2473.8712908320499</v>
      </c>
    </row>
    <row r="29" spans="1:9" x14ac:dyDescent="0.15">
      <c r="A29" s="2" t="s">
        <v>5</v>
      </c>
      <c r="B29" s="1">
        <v>1733.3525933922188</v>
      </c>
      <c r="C29" s="1">
        <v>482.82160202894437</v>
      </c>
      <c r="D29" s="1">
        <v>251.01343466173751</v>
      </c>
      <c r="E29" s="1">
        <v>343.03649170877628</v>
      </c>
      <c r="F29" s="1">
        <v>62.51356488042692</v>
      </c>
      <c r="G29" s="1">
        <v>108.41575980762461</v>
      </c>
      <c r="H29" s="1">
        <v>2981.1534464797282</v>
      </c>
    </row>
    <row r="30" spans="1:9" x14ac:dyDescent="0.15">
      <c r="A30" s="2" t="s">
        <v>6</v>
      </c>
      <c r="B30" s="1">
        <v>1683.618029263414</v>
      </c>
      <c r="C30" s="1">
        <v>539.27433189570831</v>
      </c>
      <c r="D30" s="1">
        <v>357.83434403253233</v>
      </c>
      <c r="E30" s="1">
        <v>599.03108754991217</v>
      </c>
      <c r="F30" s="1">
        <v>131.07410043950304</v>
      </c>
      <c r="G30" s="1">
        <v>134.38448832844574</v>
      </c>
      <c r="H30" s="1">
        <v>3445.2163815095155</v>
      </c>
    </row>
    <row r="33" spans="1:9" x14ac:dyDescent="0.15">
      <c r="A33" s="1" t="s">
        <v>48</v>
      </c>
      <c r="B33" s="2" t="s">
        <v>40</v>
      </c>
      <c r="C33" s="2" t="s">
        <v>0</v>
      </c>
      <c r="D33" s="2" t="s">
        <v>41</v>
      </c>
      <c r="E33" s="2" t="s">
        <v>42</v>
      </c>
      <c r="F33" s="2" t="s">
        <v>43</v>
      </c>
      <c r="G33" s="2" t="s">
        <v>1</v>
      </c>
      <c r="H33" s="2" t="s">
        <v>44</v>
      </c>
      <c r="I33" s="2"/>
    </row>
    <row r="34" spans="1:9" x14ac:dyDescent="0.15">
      <c r="A34" s="2" t="s">
        <v>2</v>
      </c>
      <c r="B34" s="1">
        <v>1104.883083468673</v>
      </c>
      <c r="C34" s="1">
        <v>223.12107118691404</v>
      </c>
      <c r="D34" s="1">
        <v>24.271361622269961</v>
      </c>
      <c r="E34" s="1">
        <v>16.050940669689098</v>
      </c>
      <c r="F34" s="1">
        <v>3.2491782957122614E-2</v>
      </c>
      <c r="G34" s="1">
        <v>5.2311770067492223</v>
      </c>
      <c r="H34" s="1">
        <v>1373.5901257372525</v>
      </c>
    </row>
    <row r="35" spans="1:9" x14ac:dyDescent="0.15">
      <c r="A35" s="2" t="s">
        <v>3</v>
      </c>
      <c r="B35" s="1">
        <v>1396.6042566171636</v>
      </c>
      <c r="C35" s="1">
        <v>315.66363434397732</v>
      </c>
      <c r="D35" s="1">
        <v>95.986281293989663</v>
      </c>
      <c r="E35" s="1">
        <v>62.337121795781357</v>
      </c>
      <c r="F35" s="1">
        <v>3.1527935968321725</v>
      </c>
      <c r="G35" s="1">
        <v>44.641422543612357</v>
      </c>
      <c r="H35" s="1">
        <v>1918.3855101913564</v>
      </c>
    </row>
    <row r="36" spans="1:9" x14ac:dyDescent="0.15">
      <c r="A36" s="2" t="s">
        <v>4</v>
      </c>
      <c r="B36" s="1">
        <v>1708.9539124425651</v>
      </c>
      <c r="C36" s="1">
        <v>376.0116862331169</v>
      </c>
      <c r="D36" s="1">
        <v>113.28130882420591</v>
      </c>
      <c r="E36" s="1">
        <v>172.06087442431055</v>
      </c>
      <c r="F36" s="1">
        <v>19.623162188939805</v>
      </c>
      <c r="G36" s="1">
        <v>93.424832729505283</v>
      </c>
      <c r="H36" s="1">
        <v>2483.3557768426435</v>
      </c>
    </row>
    <row r="37" spans="1:9" x14ac:dyDescent="0.15">
      <c r="A37" s="2" t="s">
        <v>5</v>
      </c>
      <c r="B37" s="1">
        <v>1737.8788555999595</v>
      </c>
      <c r="C37" s="1">
        <v>491.81621543228306</v>
      </c>
      <c r="D37" s="1">
        <v>146.08830135642626</v>
      </c>
      <c r="E37" s="1">
        <v>368.49524995859167</v>
      </c>
      <c r="F37" s="1">
        <v>64.228040000126668</v>
      </c>
      <c r="G37" s="1">
        <v>111.81779064970898</v>
      </c>
      <c r="H37" s="1">
        <v>2920.3244529970962</v>
      </c>
    </row>
    <row r="38" spans="1:9" x14ac:dyDescent="0.15">
      <c r="A38" s="2" t="s">
        <v>6</v>
      </c>
      <c r="B38" s="1">
        <v>1504.3501794742745</v>
      </c>
      <c r="C38" s="1">
        <v>555.33195161278843</v>
      </c>
      <c r="D38" s="1">
        <v>259.86008110724197</v>
      </c>
      <c r="E38" s="1">
        <v>677.63859921617814</v>
      </c>
      <c r="F38" s="1">
        <v>136.61579732660149</v>
      </c>
      <c r="G38" s="1">
        <v>141.79134396214812</v>
      </c>
      <c r="H38" s="1">
        <v>3275.5879526992321</v>
      </c>
    </row>
    <row r="41" spans="1:9" x14ac:dyDescent="0.15">
      <c r="A41" s="1" t="s">
        <v>49</v>
      </c>
      <c r="B41" s="2" t="s">
        <v>40</v>
      </c>
      <c r="C41" s="2" t="s">
        <v>0</v>
      </c>
      <c r="D41" s="2" t="s">
        <v>41</v>
      </c>
      <c r="E41" s="2" t="s">
        <v>42</v>
      </c>
      <c r="F41" s="2" t="s">
        <v>43</v>
      </c>
      <c r="G41" s="2" t="s">
        <v>1</v>
      </c>
      <c r="H41" s="2" t="s">
        <v>44</v>
      </c>
    </row>
    <row r="42" spans="1:9" x14ac:dyDescent="0.15">
      <c r="A42" s="2" t="s">
        <v>2</v>
      </c>
      <c r="B42" s="1">
        <v>1104.883083468673</v>
      </c>
      <c r="C42" s="1">
        <v>223.12107118691404</v>
      </c>
      <c r="D42" s="1">
        <v>24.271361622269961</v>
      </c>
      <c r="E42" s="1">
        <v>16.050940669689098</v>
      </c>
      <c r="F42" s="1">
        <v>3.2491782957122614E-2</v>
      </c>
      <c r="G42" s="1">
        <v>5.2311770067492223</v>
      </c>
      <c r="H42" s="1">
        <v>1373.5901257372525</v>
      </c>
    </row>
    <row r="43" spans="1:9" x14ac:dyDescent="0.15">
      <c r="A43" s="2" t="s">
        <v>3</v>
      </c>
      <c r="B43" s="1">
        <v>1372.9757635804092</v>
      </c>
      <c r="C43" s="1">
        <v>319.76369324265255</v>
      </c>
      <c r="D43" s="1">
        <v>97.29666948831759</v>
      </c>
      <c r="E43" s="1">
        <v>66.091823485788552</v>
      </c>
      <c r="F43" s="1">
        <v>3.3892110612536133</v>
      </c>
      <c r="G43" s="1">
        <v>45.526356812030308</v>
      </c>
      <c r="H43" s="1">
        <v>1905.043517670452</v>
      </c>
    </row>
    <row r="44" spans="1:9" x14ac:dyDescent="0.15">
      <c r="A44" s="2" t="s">
        <v>4</v>
      </c>
      <c r="B44" s="1">
        <v>1628.0873936939704</v>
      </c>
      <c r="C44" s="1">
        <v>384.5376017511669</v>
      </c>
      <c r="D44" s="1">
        <v>115.73737727823074</v>
      </c>
      <c r="E44" s="1">
        <v>187.13878290010061</v>
      </c>
      <c r="F44" s="1">
        <v>20.307590866594637</v>
      </c>
      <c r="G44" s="1">
        <v>96.727826226058895</v>
      </c>
      <c r="H44" s="1">
        <v>2432.536572716122</v>
      </c>
    </row>
    <row r="45" spans="1:9" x14ac:dyDescent="0.15">
      <c r="A45" s="2" t="s">
        <v>5</v>
      </c>
      <c r="B45" s="1">
        <v>1616.3316249262132</v>
      </c>
      <c r="C45" s="1">
        <v>500.16250766870638</v>
      </c>
      <c r="D45" s="1">
        <v>148.2020576469568</v>
      </c>
      <c r="E45" s="1">
        <v>390.8777101007837</v>
      </c>
      <c r="F45" s="1">
        <v>65.789876337054537</v>
      </c>
      <c r="G45" s="1">
        <v>114.84672648191727</v>
      </c>
      <c r="H45" s="1">
        <v>2836.2105031616316</v>
      </c>
    </row>
    <row r="46" spans="1:9" x14ac:dyDescent="0.15">
      <c r="A46" s="2" t="s">
        <v>6</v>
      </c>
      <c r="B46" s="1">
        <v>1316.1511612868021</v>
      </c>
      <c r="C46" s="1">
        <v>562.48276719845853</v>
      </c>
      <c r="D46" s="1">
        <v>262.45900431124602</v>
      </c>
      <c r="E46" s="1">
        <v>710.33363364662534</v>
      </c>
      <c r="F46" s="1">
        <v>139.04087278954307</v>
      </c>
      <c r="G46" s="1">
        <v>144.90129405458475</v>
      </c>
      <c r="H46" s="1">
        <v>3135.3687332872601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opLeftCell="A94" workbookViewId="0">
      <selection activeCell="I115" sqref="I115"/>
    </sheetView>
  </sheetViews>
  <sheetFormatPr defaultRowHeight="13.5" x14ac:dyDescent="0.15"/>
  <cols>
    <col min="1" max="1" width="11" bestFit="1" customWidth="1"/>
    <col min="2" max="2" width="14" bestFit="1" customWidth="1"/>
    <col min="3" max="3" width="11.625" bestFit="1" customWidth="1"/>
    <col min="4" max="4" width="12.75" bestFit="1" customWidth="1"/>
    <col min="5" max="8" width="11.625" bestFit="1" customWidth="1"/>
    <col min="9" max="9" width="14" bestFit="1" customWidth="1"/>
  </cols>
  <sheetData>
    <row r="1" spans="1:16" x14ac:dyDescent="0.15">
      <c r="A1" s="1" t="s">
        <v>33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50</v>
      </c>
      <c r="J1" s="2" t="s">
        <v>50</v>
      </c>
      <c r="M1" t="s">
        <v>127</v>
      </c>
      <c r="N1" t="s">
        <v>142</v>
      </c>
      <c r="O1" t="s">
        <v>143</v>
      </c>
      <c r="P1" t="s">
        <v>144</v>
      </c>
    </row>
    <row r="2" spans="1:16" x14ac:dyDescent="0.15">
      <c r="A2" s="2" t="s">
        <v>2</v>
      </c>
      <c r="B2" s="1">
        <v>7.8951213577641236E-3</v>
      </c>
      <c r="C2" s="1">
        <v>1.1210713062505515E-2</v>
      </c>
      <c r="D2" s="1">
        <v>2.6018769388731249E-2</v>
      </c>
      <c r="E2" s="1">
        <v>5.6805955281942891E-2</v>
      </c>
      <c r="F2" s="1">
        <v>5.7025135150866255E-2</v>
      </c>
      <c r="G2" s="1">
        <v>4.0132269554747337E-2</v>
      </c>
      <c r="H2" s="1">
        <v>2.154686218458135E-2</v>
      </c>
      <c r="I2" s="1">
        <f>1-J2</f>
        <v>2.8755509549310165E-2</v>
      </c>
      <c r="J2" s="1">
        <v>0.97124449045068983</v>
      </c>
      <c r="L2" s="2" t="s">
        <v>2</v>
      </c>
      <c r="M2">
        <v>2.8755509549310165E-2</v>
      </c>
      <c r="N2">
        <v>2.8755509506958932E-2</v>
      </c>
      <c r="O2">
        <v>2.8755509549310165E-2</v>
      </c>
      <c r="P2">
        <v>2.8755509506958932E-2</v>
      </c>
    </row>
    <row r="3" spans="1:16" x14ac:dyDescent="0.15">
      <c r="A3" s="2" t="s">
        <v>3</v>
      </c>
      <c r="B3" s="1">
        <v>2.6475629336900727E-3</v>
      </c>
      <c r="C3" s="1">
        <v>1.7874628916297638E-3</v>
      </c>
      <c r="D3" s="1">
        <v>2.8862479614122469E-3</v>
      </c>
      <c r="E3" s="1">
        <v>1.9062491734453152E-3</v>
      </c>
      <c r="F3" s="1">
        <v>4.7201889922967588E-3</v>
      </c>
      <c r="G3" s="1">
        <v>1.8784450539136659E-3</v>
      </c>
      <c r="H3" s="1">
        <v>1.7990587738357178E-3</v>
      </c>
      <c r="I3" s="1">
        <f t="shared" ref="I3:I6" si="0">1-J3</f>
        <v>2.5476885265055538E-3</v>
      </c>
      <c r="J3" s="1">
        <v>0.99745231147349445</v>
      </c>
      <c r="L3" s="2" t="s">
        <v>3</v>
      </c>
      <c r="M3">
        <v>2.5476885265055538E-3</v>
      </c>
      <c r="N3">
        <v>2.5476885294266616E-3</v>
      </c>
      <c r="O3">
        <v>2.5476885265055538E-3</v>
      </c>
      <c r="P3">
        <v>2.5476885294266616E-3</v>
      </c>
    </row>
    <row r="4" spans="1:16" x14ac:dyDescent="0.15">
      <c r="A4" s="2" t="s">
        <v>4</v>
      </c>
      <c r="B4" s="1">
        <v>9.6943169542788969E-3</v>
      </c>
      <c r="C4" s="1">
        <v>8.3291806672797283E-7</v>
      </c>
      <c r="D4" s="1">
        <v>5.3072274495323947E-4</v>
      </c>
      <c r="E4" s="1">
        <v>6.2411737451836124E-5</v>
      </c>
      <c r="F4" s="1">
        <v>7.6253117342274229E-3</v>
      </c>
      <c r="G4" s="1">
        <v>2.2543007359849183E-3</v>
      </c>
      <c r="H4" s="1">
        <v>7.7851320423345883E-3</v>
      </c>
      <c r="I4" s="1">
        <f t="shared" si="0"/>
        <v>1.1667690820587051E-3</v>
      </c>
      <c r="J4" s="1">
        <v>0.99883323091794129</v>
      </c>
      <c r="L4" s="2" t="s">
        <v>4</v>
      </c>
      <c r="M4">
        <v>1.1667690820587051E-3</v>
      </c>
      <c r="N4">
        <v>1.1667690767211969E-3</v>
      </c>
      <c r="O4">
        <v>1.1667690820587051E-3</v>
      </c>
      <c r="P4">
        <v>1.1667690767211969E-3</v>
      </c>
    </row>
    <row r="5" spans="1:16" x14ac:dyDescent="0.15">
      <c r="A5" s="2" t="s">
        <v>5</v>
      </c>
      <c r="B5" s="1">
        <v>2.138355718698836E-2</v>
      </c>
      <c r="C5" s="1">
        <v>5.5634556226091161E-6</v>
      </c>
      <c r="D5" s="1">
        <v>7.0150492332839547E-5</v>
      </c>
      <c r="E5" s="1">
        <v>1.1514057121746448E-7</v>
      </c>
      <c r="F5" s="1">
        <v>1.2014852898756917E-2</v>
      </c>
      <c r="G5" s="1">
        <v>4.5731417722886161E-3</v>
      </c>
      <c r="H5" s="1">
        <v>1.8975521339645186E-2</v>
      </c>
      <c r="I5" s="1">
        <f t="shared" si="0"/>
        <v>1.7242236603025596E-3</v>
      </c>
      <c r="J5" s="1">
        <v>0.99827577633969744</v>
      </c>
      <c r="L5" s="2" t="s">
        <v>5</v>
      </c>
      <c r="M5">
        <v>1.7242236603025596E-3</v>
      </c>
      <c r="N5">
        <v>1.7988039209418938E-3</v>
      </c>
      <c r="O5">
        <v>1.7576779564414391E-3</v>
      </c>
      <c r="P5">
        <v>1.7799057427698717E-3</v>
      </c>
    </row>
    <row r="6" spans="1:16" x14ac:dyDescent="0.15">
      <c r="A6" s="2" t="s">
        <v>6</v>
      </c>
      <c r="B6" s="1">
        <v>3.3595552150968752E-2</v>
      </c>
      <c r="C6" s="1">
        <v>4.4530780140590416E-5</v>
      </c>
      <c r="D6" s="1">
        <v>3.160838455813325E-6</v>
      </c>
      <c r="E6" s="1">
        <v>9.9999999999999995E-8</v>
      </c>
      <c r="F6" s="1">
        <v>1.6277070820242368E-2</v>
      </c>
      <c r="G6" s="1">
        <v>6.6731803397471279E-3</v>
      </c>
      <c r="H6" s="1">
        <v>3.0952534449416268E-2</v>
      </c>
      <c r="I6" s="1">
        <f t="shared" si="0"/>
        <v>2.4957361470916428E-3</v>
      </c>
      <c r="J6" s="1">
        <v>0.99750426385290836</v>
      </c>
      <c r="L6" s="2" t="s">
        <v>6</v>
      </c>
      <c r="M6">
        <v>2.4957361470916428E-3</v>
      </c>
      <c r="N6">
        <v>2.6496616221421965E-3</v>
      </c>
      <c r="O6">
        <v>2.553547637768605E-3</v>
      </c>
      <c r="P6">
        <v>2.6213665854073476E-3</v>
      </c>
    </row>
    <row r="7" spans="1:16" x14ac:dyDescent="0.15">
      <c r="B7" s="1"/>
      <c r="C7" s="1"/>
      <c r="D7" s="1"/>
      <c r="E7" s="1"/>
      <c r="F7" s="1"/>
    </row>
    <row r="8" spans="1:16" x14ac:dyDescent="0.15">
      <c r="B8" s="1"/>
      <c r="C8" s="1"/>
      <c r="D8" s="1"/>
      <c r="E8" s="1"/>
      <c r="F8" s="1"/>
    </row>
    <row r="9" spans="1:16" x14ac:dyDescent="0.15">
      <c r="A9" s="1" t="s">
        <v>124</v>
      </c>
      <c r="B9" s="2" t="s">
        <v>8</v>
      </c>
      <c r="C9" s="2" t="s">
        <v>9</v>
      </c>
      <c r="D9" s="2" t="s">
        <v>10</v>
      </c>
      <c r="E9" s="2" t="s">
        <v>11</v>
      </c>
      <c r="F9" s="2" t="s">
        <v>12</v>
      </c>
      <c r="G9" s="2" t="s">
        <v>13</v>
      </c>
      <c r="H9" s="2" t="s">
        <v>14</v>
      </c>
      <c r="I9" s="2" t="s">
        <v>50</v>
      </c>
      <c r="J9" s="2" t="s">
        <v>50</v>
      </c>
    </row>
    <row r="10" spans="1:16" x14ac:dyDescent="0.15">
      <c r="A10" s="2" t="s">
        <v>2</v>
      </c>
      <c r="B10" s="1">
        <v>7.8951209700195545E-3</v>
      </c>
      <c r="C10" s="1">
        <v>1.1210713007572096E-2</v>
      </c>
      <c r="D10" s="1">
        <v>2.6018769402347972E-2</v>
      </c>
      <c r="E10" s="1">
        <v>5.6805955238660222E-2</v>
      </c>
      <c r="F10" s="1">
        <v>5.702513500927469E-2</v>
      </c>
      <c r="G10" s="1">
        <v>4.0132269369191072E-2</v>
      </c>
      <c r="H10" s="1">
        <v>2.1546861842615159E-2</v>
      </c>
      <c r="I10" s="1">
        <f>1-J10</f>
        <v>2.8755509506958932E-2</v>
      </c>
      <c r="J10" s="1">
        <v>0.97124449049304107</v>
      </c>
    </row>
    <row r="11" spans="1:16" x14ac:dyDescent="0.15">
      <c r="A11" s="2" t="s">
        <v>3</v>
      </c>
      <c r="B11" s="1">
        <v>2.6475627501629461E-3</v>
      </c>
      <c r="C11" s="1">
        <v>1.7874628938056769E-3</v>
      </c>
      <c r="D11" s="1">
        <v>2.8862479936148395E-3</v>
      </c>
      <c r="E11" s="1">
        <v>1.906249180901464E-3</v>
      </c>
      <c r="F11" s="1">
        <v>4.7201889189374619E-3</v>
      </c>
      <c r="G11" s="1">
        <v>1.8784449688387603E-3</v>
      </c>
      <c r="H11" s="1">
        <v>1.7990586295392481E-3</v>
      </c>
      <c r="I11" s="1">
        <f t="shared" ref="I11:I14" si="1">1-J11</f>
        <v>2.5476885294266616E-3</v>
      </c>
      <c r="J11" s="1">
        <v>0.99745231147057334</v>
      </c>
    </row>
    <row r="12" spans="1:16" x14ac:dyDescent="0.15">
      <c r="A12" s="2" t="s">
        <v>4</v>
      </c>
      <c r="B12" s="1">
        <v>9.694316746121567E-3</v>
      </c>
      <c r="C12" s="1">
        <v>8.3291798641945233E-7</v>
      </c>
      <c r="D12" s="1">
        <v>5.3072276395553855E-4</v>
      </c>
      <c r="E12" s="1">
        <v>6.241174152434408E-5</v>
      </c>
      <c r="F12" s="1">
        <v>7.6253116596913164E-3</v>
      </c>
      <c r="G12" s="1">
        <v>2.2543006573109473E-3</v>
      </c>
      <c r="H12" s="1">
        <v>7.7851318630526309E-3</v>
      </c>
      <c r="I12" s="1">
        <f t="shared" si="1"/>
        <v>1.1667690767211969E-3</v>
      </c>
      <c r="J12" s="1">
        <v>0.9988332309232788</v>
      </c>
    </row>
    <row r="13" spans="1:16" x14ac:dyDescent="0.15">
      <c r="A13" s="2" t="s">
        <v>5</v>
      </c>
      <c r="B13" s="1">
        <v>2.2522328141019128E-2</v>
      </c>
      <c r="C13" s="1">
        <v>1.9830439856796363E-5</v>
      </c>
      <c r="D13" s="1">
        <v>5.5707605759186539E-5</v>
      </c>
      <c r="E13" s="1">
        <v>9.9999999999999995E-8</v>
      </c>
      <c r="F13" s="1">
        <v>1.2382371008425446E-2</v>
      </c>
      <c r="G13" s="1">
        <v>4.9351937073696178E-3</v>
      </c>
      <c r="H13" s="1">
        <v>2.0019652388067792E-2</v>
      </c>
      <c r="I13" s="1">
        <f t="shared" si="1"/>
        <v>1.7988039209418938E-3</v>
      </c>
      <c r="J13" s="1">
        <v>0.99820119607905811</v>
      </c>
    </row>
    <row r="14" spans="1:16" x14ac:dyDescent="0.15">
      <c r="A14" s="2" t="s">
        <v>6</v>
      </c>
      <c r="B14" s="1">
        <v>3.5783960950995647E-2</v>
      </c>
      <c r="C14" s="1">
        <v>6.9417435284501765E-5</v>
      </c>
      <c r="D14" s="1">
        <v>2.0372654776905275E-6</v>
      </c>
      <c r="E14" s="1">
        <v>9.9999999999999995E-8</v>
      </c>
      <c r="F14" s="1">
        <v>1.6967433772589968E-2</v>
      </c>
      <c r="G14" s="1">
        <v>7.3442130937656216E-3</v>
      </c>
      <c r="H14" s="1">
        <v>3.297741117839887E-2</v>
      </c>
      <c r="I14" s="1">
        <f t="shared" si="1"/>
        <v>2.6496616221421965E-3</v>
      </c>
      <c r="J14" s="1">
        <v>0.9973503383778578</v>
      </c>
    </row>
    <row r="15" spans="1:16" x14ac:dyDescent="0.15">
      <c r="B15" s="1"/>
      <c r="C15" s="1"/>
      <c r="D15" s="1"/>
      <c r="E15" s="1"/>
      <c r="F15" s="1"/>
    </row>
    <row r="16" spans="1:16" x14ac:dyDescent="0.15">
      <c r="B16" s="1"/>
      <c r="C16" s="1"/>
      <c r="D16" s="1"/>
      <c r="E16" s="1"/>
      <c r="F16" s="1"/>
    </row>
    <row r="17" spans="1:10" x14ac:dyDescent="0.15">
      <c r="A17" s="1" t="s">
        <v>125</v>
      </c>
      <c r="B17" s="2" t="s">
        <v>8</v>
      </c>
      <c r="C17" s="2" t="s">
        <v>9</v>
      </c>
      <c r="D17" s="2" t="s">
        <v>10</v>
      </c>
      <c r="E17" s="2" t="s">
        <v>11</v>
      </c>
      <c r="F17" s="2" t="s">
        <v>12</v>
      </c>
      <c r="G17" s="2" t="s">
        <v>13</v>
      </c>
      <c r="H17" s="2" t="s">
        <v>14</v>
      </c>
      <c r="I17" s="2" t="s">
        <v>50</v>
      </c>
      <c r="J17" s="2" t="s">
        <v>50</v>
      </c>
    </row>
    <row r="18" spans="1:10" x14ac:dyDescent="0.15">
      <c r="A18" s="2" t="s">
        <v>2</v>
      </c>
      <c r="B18" s="1">
        <v>7.8951209700195545E-3</v>
      </c>
      <c r="C18" s="1">
        <v>1.1210713007572096E-2</v>
      </c>
      <c r="D18" s="1">
        <v>2.6018769402347972E-2</v>
      </c>
      <c r="E18" s="1">
        <v>5.6805955238660222E-2</v>
      </c>
      <c r="F18" s="1">
        <v>5.702513500927469E-2</v>
      </c>
      <c r="G18" s="1">
        <v>4.0132269369191072E-2</v>
      </c>
      <c r="H18" s="1">
        <v>2.1546861842615159E-2</v>
      </c>
      <c r="I18" s="1">
        <f>1-J18</f>
        <v>2.8755509506958932E-2</v>
      </c>
      <c r="J18" s="1">
        <v>0.97124449049304107</v>
      </c>
    </row>
    <row r="19" spans="1:10" x14ac:dyDescent="0.15">
      <c r="A19" s="2" t="s">
        <v>3</v>
      </c>
      <c r="B19" s="1">
        <v>2.6475627501629461E-3</v>
      </c>
      <c r="C19" s="1">
        <v>1.7874628938056769E-3</v>
      </c>
      <c r="D19" s="1">
        <v>2.8862479936148395E-3</v>
      </c>
      <c r="E19" s="1">
        <v>1.906249180901464E-3</v>
      </c>
      <c r="F19" s="1">
        <v>4.7201889189374619E-3</v>
      </c>
      <c r="G19" s="1">
        <v>1.8784449688387603E-3</v>
      </c>
      <c r="H19" s="1">
        <v>1.7990586295392481E-3</v>
      </c>
      <c r="I19" s="1">
        <f t="shared" ref="I19:I22" si="2">1-J19</f>
        <v>2.5476885294266616E-3</v>
      </c>
      <c r="J19" s="1">
        <v>0.99745231147057334</v>
      </c>
    </row>
    <row r="20" spans="1:10" x14ac:dyDescent="0.15">
      <c r="A20" s="2" t="s">
        <v>4</v>
      </c>
      <c r="B20" s="1">
        <v>9.694316746121567E-3</v>
      </c>
      <c r="C20" s="1">
        <v>8.3291798641945233E-7</v>
      </c>
      <c r="D20" s="1">
        <v>5.3072276395553855E-4</v>
      </c>
      <c r="E20" s="1">
        <v>6.241174152434408E-5</v>
      </c>
      <c r="F20" s="1">
        <v>7.6253116596913164E-3</v>
      </c>
      <c r="G20" s="1">
        <v>2.2543006573109473E-3</v>
      </c>
      <c r="H20" s="1">
        <v>7.7851318630526309E-3</v>
      </c>
      <c r="I20" s="1">
        <f t="shared" si="2"/>
        <v>1.1667690767211969E-3</v>
      </c>
      <c r="J20" s="1">
        <v>0.9988332309232788</v>
      </c>
    </row>
    <row r="21" spans="1:10" x14ac:dyDescent="0.15">
      <c r="A21" s="2" t="s">
        <v>5</v>
      </c>
      <c r="B21" s="1">
        <v>2.4235636694503546E-2</v>
      </c>
      <c r="C21" s="1">
        <v>4.0744420760931673E-5</v>
      </c>
      <c r="D21" s="1">
        <v>4.0974658559628662E-5</v>
      </c>
      <c r="E21" s="1">
        <v>1.4831631825836896E-7</v>
      </c>
      <c r="F21" s="1">
        <v>1.2914422083718596E-2</v>
      </c>
      <c r="G21" s="1">
        <v>5.4665563574502057E-3</v>
      </c>
      <c r="H21" s="1">
        <v>2.1604425406554148E-2</v>
      </c>
      <c r="I21" s="1">
        <f t="shared" si="2"/>
        <v>1.9126181460135117E-3</v>
      </c>
      <c r="J21" s="1">
        <v>0.99808738185398649</v>
      </c>
    </row>
    <row r="22" spans="1:10" x14ac:dyDescent="0.15">
      <c r="A22" s="2" t="s">
        <v>6</v>
      </c>
      <c r="B22" s="1">
        <v>3.9025313969776675E-2</v>
      </c>
      <c r="C22" s="1">
        <v>1.0504943423707349E-4</v>
      </c>
      <c r="D22" s="1">
        <v>1.5337473193131195E-6</v>
      </c>
      <c r="E22" s="1">
        <v>1.3724488495968281E-7</v>
      </c>
      <c r="F22" s="1">
        <v>1.7891220912724874E-2</v>
      </c>
      <c r="G22" s="1">
        <v>8.2963280180223063E-3</v>
      </c>
      <c r="H22" s="1">
        <v>3.6032356271242252E-2</v>
      </c>
      <c r="I22" s="1">
        <f t="shared" si="2"/>
        <v>2.8707080745025149E-3</v>
      </c>
      <c r="J22" s="1">
        <v>0.99712929192549749</v>
      </c>
    </row>
    <row r="23" spans="1:10" x14ac:dyDescent="0.15">
      <c r="B23" s="1"/>
      <c r="C23" s="1"/>
      <c r="D23" s="1"/>
      <c r="E23" s="1"/>
      <c r="F23" s="1"/>
    </row>
    <row r="24" spans="1:10" x14ac:dyDescent="0.15">
      <c r="B24" s="1"/>
      <c r="C24" s="1"/>
      <c r="D24" s="1"/>
      <c r="E24" s="1"/>
      <c r="F24" s="1"/>
    </row>
    <row r="25" spans="1:10" x14ac:dyDescent="0.15">
      <c r="A25" s="1" t="s">
        <v>47</v>
      </c>
      <c r="B25" s="2" t="s">
        <v>8</v>
      </c>
      <c r="C25" s="2" t="s">
        <v>9</v>
      </c>
      <c r="D25" s="2" t="s">
        <v>10</v>
      </c>
      <c r="E25" s="2" t="s">
        <v>11</v>
      </c>
      <c r="F25" s="2" t="s">
        <v>12</v>
      </c>
      <c r="G25" s="2" t="s">
        <v>13</v>
      </c>
      <c r="H25" s="2" t="s">
        <v>14</v>
      </c>
      <c r="I25" s="2" t="s">
        <v>50</v>
      </c>
      <c r="J25" s="2" t="s">
        <v>50</v>
      </c>
    </row>
    <row r="26" spans="1:10" x14ac:dyDescent="0.15">
      <c r="A26" s="2" t="s">
        <v>2</v>
      </c>
      <c r="B26" s="1">
        <v>7.8951213577641236E-3</v>
      </c>
      <c r="C26" s="1">
        <v>1.1210713062505515E-2</v>
      </c>
      <c r="D26" s="1">
        <v>2.6018769388731249E-2</v>
      </c>
      <c r="E26" s="1">
        <v>5.6805955281942891E-2</v>
      </c>
      <c r="F26" s="1">
        <v>5.7025135150866255E-2</v>
      </c>
      <c r="G26" s="1">
        <v>4.0132269554747337E-2</v>
      </c>
      <c r="H26" s="1">
        <v>2.154686218458135E-2</v>
      </c>
      <c r="I26" s="1">
        <f>1-J26</f>
        <v>2.8755509549310165E-2</v>
      </c>
      <c r="J26" s="1">
        <v>0.97124449045068983</v>
      </c>
    </row>
    <row r="27" spans="1:10" x14ac:dyDescent="0.15">
      <c r="A27" s="2" t="s">
        <v>3</v>
      </c>
      <c r="B27" s="1">
        <v>2.6475629336900727E-3</v>
      </c>
      <c r="C27" s="1">
        <v>1.7874628916297638E-3</v>
      </c>
      <c r="D27" s="1">
        <v>2.8862479614122469E-3</v>
      </c>
      <c r="E27" s="1">
        <v>1.9062491734453152E-3</v>
      </c>
      <c r="F27" s="1">
        <v>4.7201889922967588E-3</v>
      </c>
      <c r="G27" s="1">
        <v>1.8784450539136659E-3</v>
      </c>
      <c r="H27" s="1">
        <v>1.7990587738357178E-3</v>
      </c>
      <c r="I27" s="1">
        <f t="shared" ref="I27:I30" si="3">1-J27</f>
        <v>2.5476885265055538E-3</v>
      </c>
      <c r="J27" s="1">
        <v>0.99745231147349445</v>
      </c>
    </row>
    <row r="28" spans="1:10" x14ac:dyDescent="0.15">
      <c r="A28" s="2" t="s">
        <v>4</v>
      </c>
      <c r="B28" s="1">
        <v>9.6943169542788969E-3</v>
      </c>
      <c r="C28" s="1">
        <v>8.3291806672797283E-7</v>
      </c>
      <c r="D28" s="1">
        <v>5.3072274495323947E-4</v>
      </c>
      <c r="E28" s="1">
        <v>6.2411737451836124E-5</v>
      </c>
      <c r="F28" s="1">
        <v>7.6253117342274229E-3</v>
      </c>
      <c r="G28" s="1">
        <v>2.2543007359849183E-3</v>
      </c>
      <c r="H28" s="1">
        <v>7.7851320423345883E-3</v>
      </c>
      <c r="I28" s="1">
        <f t="shared" si="3"/>
        <v>1.1667690820587051E-3</v>
      </c>
      <c r="J28" s="1">
        <v>0.99883323091794129</v>
      </c>
    </row>
    <row r="29" spans="1:10" x14ac:dyDescent="0.15">
      <c r="A29" s="2" t="s">
        <v>5</v>
      </c>
      <c r="B29" s="1">
        <v>2.2030640978883326E-2</v>
      </c>
      <c r="C29" s="1">
        <v>1.405568449602576E-5</v>
      </c>
      <c r="D29" s="1">
        <v>5.181862496806654E-5</v>
      </c>
      <c r="E29" s="1">
        <v>1.1950875194919432E-7</v>
      </c>
      <c r="F29" s="1">
        <v>1.2172133180958271E-2</v>
      </c>
      <c r="G29" s="1">
        <v>4.7471740994164497E-3</v>
      </c>
      <c r="H29" s="1">
        <v>1.9613029647202549E-2</v>
      </c>
      <c r="I29" s="1">
        <f t="shared" si="3"/>
        <v>1.7576779564414391E-3</v>
      </c>
      <c r="J29" s="1">
        <v>0.99824232204355856</v>
      </c>
    </row>
    <row r="30" spans="1:10" x14ac:dyDescent="0.15">
      <c r="A30" s="2" t="s">
        <v>6</v>
      </c>
      <c r="B30" s="1">
        <v>3.4496312773001789E-2</v>
      </c>
      <c r="C30" s="1">
        <v>5.4574563851683514E-5</v>
      </c>
      <c r="D30" s="1">
        <v>1.928063420043394E-6</v>
      </c>
      <c r="E30" s="1">
        <v>9.9999999999999995E-8</v>
      </c>
      <c r="F30" s="1">
        <v>1.6501515810211864E-2</v>
      </c>
      <c r="G30" s="1">
        <v>6.9016589030771363E-3</v>
      </c>
      <c r="H30" s="1">
        <v>3.1839541601117356E-2</v>
      </c>
      <c r="I30" s="1">
        <f t="shared" si="3"/>
        <v>2.553547637768605E-3</v>
      </c>
      <c r="J30" s="1">
        <v>0.99744645236223139</v>
      </c>
    </row>
    <row r="31" spans="1:10" x14ac:dyDescent="0.15">
      <c r="B31" s="1"/>
      <c r="C31" s="1"/>
      <c r="D31" s="1"/>
      <c r="E31" s="1"/>
      <c r="F31" s="1"/>
    </row>
    <row r="32" spans="1:10" x14ac:dyDescent="0.15">
      <c r="B32" s="1"/>
      <c r="C32" s="1"/>
      <c r="D32" s="1"/>
      <c r="E32" s="1"/>
      <c r="F32" s="1"/>
    </row>
    <row r="33" spans="1:10" x14ac:dyDescent="0.15">
      <c r="A33" s="1" t="s">
        <v>48</v>
      </c>
      <c r="B33" s="2" t="s">
        <v>8</v>
      </c>
      <c r="C33" s="2" t="s">
        <v>9</v>
      </c>
      <c r="D33" s="2" t="s">
        <v>10</v>
      </c>
      <c r="E33" s="2" t="s">
        <v>11</v>
      </c>
      <c r="F33" s="2" t="s">
        <v>12</v>
      </c>
      <c r="G33" s="2" t="s">
        <v>13</v>
      </c>
      <c r="H33" s="2" t="s">
        <v>14</v>
      </c>
      <c r="I33" s="2" t="s">
        <v>50</v>
      </c>
      <c r="J33" s="2" t="s">
        <v>50</v>
      </c>
    </row>
    <row r="34" spans="1:10" x14ac:dyDescent="0.15">
      <c r="A34" s="2" t="s">
        <v>2</v>
      </c>
      <c r="B34" s="1">
        <v>7.8951209700195545E-3</v>
      </c>
      <c r="C34" s="1">
        <v>1.1210713007572096E-2</v>
      </c>
      <c r="D34" s="1">
        <v>2.6018769402347972E-2</v>
      </c>
      <c r="E34" s="1">
        <v>5.6805955238660222E-2</v>
      </c>
      <c r="F34" s="1">
        <v>5.702513500927469E-2</v>
      </c>
      <c r="G34" s="1">
        <v>4.0132269369191072E-2</v>
      </c>
      <c r="H34" s="1">
        <v>2.1546861842615159E-2</v>
      </c>
      <c r="I34" s="1">
        <f>1-J34</f>
        <v>2.8755509506958932E-2</v>
      </c>
      <c r="J34" s="1">
        <v>0.97124449049304107</v>
      </c>
    </row>
    <row r="35" spans="1:10" x14ac:dyDescent="0.15">
      <c r="A35" s="2" t="s">
        <v>3</v>
      </c>
      <c r="B35" s="1">
        <v>2.6475627501629461E-3</v>
      </c>
      <c r="C35" s="1">
        <v>1.7874628938056769E-3</v>
      </c>
      <c r="D35" s="1">
        <v>2.8862479936148395E-3</v>
      </c>
      <c r="E35" s="1">
        <v>1.906249180901464E-3</v>
      </c>
      <c r="F35" s="1">
        <v>4.7201889189374619E-3</v>
      </c>
      <c r="G35" s="1">
        <v>1.8784449688387603E-3</v>
      </c>
      <c r="H35" s="1">
        <v>1.7990586295392481E-3</v>
      </c>
      <c r="I35" s="1">
        <f t="shared" ref="I35:I38" si="4">1-J35</f>
        <v>2.5476885294266616E-3</v>
      </c>
      <c r="J35" s="1">
        <v>0.99745231147057334</v>
      </c>
    </row>
    <row r="36" spans="1:10" x14ac:dyDescent="0.15">
      <c r="A36" s="2" t="s">
        <v>4</v>
      </c>
      <c r="B36" s="1">
        <v>9.694316746121567E-3</v>
      </c>
      <c r="C36" s="1">
        <v>8.3291798641945233E-7</v>
      </c>
      <c r="D36" s="1">
        <v>5.3072276395553855E-4</v>
      </c>
      <c r="E36" s="1">
        <v>6.241174152434408E-5</v>
      </c>
      <c r="F36" s="1">
        <v>7.6253116596913164E-3</v>
      </c>
      <c r="G36" s="1">
        <v>2.2543006573109473E-3</v>
      </c>
      <c r="H36" s="1">
        <v>7.7851318630526309E-3</v>
      </c>
      <c r="I36" s="1">
        <f t="shared" si="4"/>
        <v>1.1667690767211969E-3</v>
      </c>
      <c r="J36" s="1">
        <v>0.9988332309232788</v>
      </c>
    </row>
    <row r="37" spans="1:10" x14ac:dyDescent="0.15">
      <c r="A37" s="2" t="s">
        <v>5</v>
      </c>
      <c r="B37" s="1">
        <v>2.2367723144523656E-2</v>
      </c>
      <c r="C37" s="1">
        <v>1.830514754791895E-5</v>
      </c>
      <c r="D37" s="1">
        <v>4.8051181172452296E-5</v>
      </c>
      <c r="E37" s="1">
        <v>1.2344511388928059E-7</v>
      </c>
      <c r="F37" s="1">
        <v>1.2279295065089227E-2</v>
      </c>
      <c r="G37" s="1">
        <v>4.8540635712367866E-3</v>
      </c>
      <c r="H37" s="1">
        <v>1.9923037720600098E-2</v>
      </c>
      <c r="I37" s="1">
        <f t="shared" si="4"/>
        <v>1.7799057427698717E-3</v>
      </c>
      <c r="J37" s="1">
        <v>0.99822009425723013</v>
      </c>
    </row>
    <row r="38" spans="1:10" x14ac:dyDescent="0.15">
      <c r="A38" s="2" t="s">
        <v>6</v>
      </c>
      <c r="B38" s="1">
        <v>3.5461237228228637E-2</v>
      </c>
      <c r="C38" s="1">
        <v>6.596508130873627E-5</v>
      </c>
      <c r="D38" s="1">
        <v>1.580571681005733E-6</v>
      </c>
      <c r="E38" s="1">
        <v>9.9999999999999995E-8</v>
      </c>
      <c r="F38" s="1">
        <v>1.6799423602602056E-2</v>
      </c>
      <c r="G38" s="1">
        <v>7.2018636593659067E-3</v>
      </c>
      <c r="H38" s="1">
        <v>3.2733321519568016E-2</v>
      </c>
      <c r="I38" s="1">
        <f t="shared" si="4"/>
        <v>2.6213665854073476E-3</v>
      </c>
      <c r="J38" s="1">
        <v>0.99737863341459265</v>
      </c>
    </row>
    <row r="39" spans="1:10" x14ac:dyDescent="0.15">
      <c r="B39" s="2"/>
      <c r="C39" s="2"/>
      <c r="D39" s="2"/>
      <c r="E39" s="2"/>
      <c r="F39" s="2"/>
    </row>
    <row r="40" spans="1:10" x14ac:dyDescent="0.15">
      <c r="B40" s="1"/>
      <c r="C40" s="1"/>
      <c r="D40" s="1"/>
      <c r="E40" s="1"/>
      <c r="F40" s="1"/>
    </row>
    <row r="41" spans="1:10" x14ac:dyDescent="0.15">
      <c r="A41" s="1" t="s">
        <v>49</v>
      </c>
      <c r="B41" s="2" t="s">
        <v>8</v>
      </c>
      <c r="C41" s="2" t="s">
        <v>9</v>
      </c>
      <c r="D41" s="2" t="s">
        <v>10</v>
      </c>
      <c r="E41" s="2" t="s">
        <v>11</v>
      </c>
      <c r="F41" s="2" t="s">
        <v>12</v>
      </c>
      <c r="G41" s="2" t="s">
        <v>13</v>
      </c>
      <c r="H41" s="2" t="s">
        <v>14</v>
      </c>
      <c r="I41" s="2" t="s">
        <v>50</v>
      </c>
      <c r="J41" s="2" t="s">
        <v>50</v>
      </c>
    </row>
    <row r="42" spans="1:10" x14ac:dyDescent="0.15">
      <c r="A42" s="2" t="s">
        <v>2</v>
      </c>
      <c r="B42" s="1">
        <v>7.8951209700195545E-3</v>
      </c>
      <c r="C42" s="1">
        <v>1.1210713007572096E-2</v>
      </c>
      <c r="D42" s="1">
        <v>2.6018769402347972E-2</v>
      </c>
      <c r="E42" s="1">
        <v>5.6805955238660222E-2</v>
      </c>
      <c r="F42" s="1">
        <v>5.702513500927469E-2</v>
      </c>
      <c r="G42" s="1">
        <v>4.0132269369191072E-2</v>
      </c>
      <c r="H42" s="1">
        <v>2.1546861842615159E-2</v>
      </c>
      <c r="I42" s="1">
        <f>1-J42</f>
        <v>2.8755509506958932E-2</v>
      </c>
      <c r="J42" s="1">
        <v>0.97124449049304107</v>
      </c>
    </row>
    <row r="43" spans="1:10" x14ac:dyDescent="0.15">
      <c r="A43" s="2" t="s">
        <v>3</v>
      </c>
      <c r="B43" s="1">
        <v>2.6475627501629461E-3</v>
      </c>
      <c r="C43" s="1">
        <v>1.7874628938056769E-3</v>
      </c>
      <c r="D43" s="1">
        <v>2.8862479936148395E-3</v>
      </c>
      <c r="E43" s="1">
        <v>1.906249180901464E-3</v>
      </c>
      <c r="F43" s="1">
        <v>4.7201889189374619E-3</v>
      </c>
      <c r="G43" s="1">
        <v>1.8784449688387603E-3</v>
      </c>
      <c r="H43" s="1">
        <v>1.7990586295392481E-3</v>
      </c>
      <c r="I43" s="1">
        <f t="shared" ref="I43:I46" si="5">1-J43</f>
        <v>2.5476885294266616E-3</v>
      </c>
      <c r="J43" s="1">
        <v>0.99745231147057334</v>
      </c>
    </row>
    <row r="44" spans="1:10" x14ac:dyDescent="0.15">
      <c r="A44" s="2" t="s">
        <v>4</v>
      </c>
      <c r="B44" s="1">
        <v>9.694316746121567E-3</v>
      </c>
      <c r="C44" s="1">
        <v>8.3291798641945233E-7</v>
      </c>
      <c r="D44" s="1">
        <v>5.3072276395553855E-4</v>
      </c>
      <c r="E44" s="1">
        <v>6.241174152434408E-5</v>
      </c>
      <c r="F44" s="1">
        <v>7.6253116596913164E-3</v>
      </c>
      <c r="G44" s="1">
        <v>2.2543006573109473E-3</v>
      </c>
      <c r="H44" s="1">
        <v>7.7851318630526309E-3</v>
      </c>
      <c r="I44" s="1">
        <f t="shared" si="5"/>
        <v>1.1667690767211969E-3</v>
      </c>
      <c r="J44" s="1">
        <v>0.9988332309232788</v>
      </c>
    </row>
    <row r="45" spans="1:10" x14ac:dyDescent="0.15">
      <c r="A45" s="2" t="s">
        <v>5</v>
      </c>
      <c r="B45" s="1">
        <v>2.401404530042342E-2</v>
      </c>
      <c r="C45" s="1">
        <v>3.8593166610670357E-5</v>
      </c>
      <c r="D45" s="1">
        <v>3.4534078143104616E-5</v>
      </c>
      <c r="E45" s="1">
        <v>1.9048328253784992E-7</v>
      </c>
      <c r="F45" s="1">
        <v>1.2789263150345474E-2</v>
      </c>
      <c r="G45" s="1">
        <v>5.3688795883865487E-3</v>
      </c>
      <c r="H45" s="1">
        <v>2.1445088952684644E-2</v>
      </c>
      <c r="I45" s="1">
        <f t="shared" si="5"/>
        <v>1.8897084867425251E-3</v>
      </c>
      <c r="J45" s="1">
        <v>0.99811029151325747</v>
      </c>
    </row>
    <row r="46" spans="1:10" x14ac:dyDescent="0.15">
      <c r="A46" s="2" t="s">
        <v>6</v>
      </c>
      <c r="B46" s="1">
        <v>3.8382332771202565E-2</v>
      </c>
      <c r="C46" s="1">
        <v>1.0024751866651565E-4</v>
      </c>
      <c r="D46" s="1">
        <v>1.1128442378196634E-6</v>
      </c>
      <c r="E46" s="1">
        <v>2.732991596300029E-7</v>
      </c>
      <c r="F46" s="1">
        <v>1.7629740001545748E-2</v>
      </c>
      <c r="G46" s="1">
        <v>8.0921163223656167E-3</v>
      </c>
      <c r="H46" s="1">
        <v>3.5473849617620817E-2</v>
      </c>
      <c r="I46" s="1">
        <f t="shared" si="5"/>
        <v>2.8221187038447448E-3</v>
      </c>
      <c r="J46" s="1">
        <v>0.99717788129615526</v>
      </c>
    </row>
    <row r="51" spans="1:10" x14ac:dyDescent="0.15">
      <c r="A51" s="1" t="s">
        <v>34</v>
      </c>
      <c r="B51" s="2" t="s">
        <v>8</v>
      </c>
      <c r="C51" s="2" t="s">
        <v>9</v>
      </c>
      <c r="D51" s="2" t="s">
        <v>10</v>
      </c>
      <c r="E51" s="2" t="s">
        <v>11</v>
      </c>
      <c r="F51" s="2" t="s">
        <v>12</v>
      </c>
      <c r="G51" s="2" t="s">
        <v>13</v>
      </c>
      <c r="H51" s="2" t="s">
        <v>14</v>
      </c>
      <c r="I51" s="2" t="s">
        <v>50</v>
      </c>
      <c r="J51" s="2"/>
    </row>
    <row r="52" spans="1:10" x14ac:dyDescent="0.15">
      <c r="A52" s="2" t="s">
        <v>2</v>
      </c>
      <c r="B52" s="1">
        <f>(B10-B2)*100</f>
        <v>-3.8774456909140831E-8</v>
      </c>
      <c r="C52" s="1">
        <f t="shared" ref="C52:H52" si="6">(C10-C2)*100</f>
        <v>-5.4933418924818511E-9</v>
      </c>
      <c r="D52" s="1">
        <f t="shared" si="6"/>
        <v>1.3616722333020803E-9</v>
      </c>
      <c r="E52" s="1">
        <f t="shared" si="6"/>
        <v>-4.3282669115463079E-9</v>
      </c>
      <c r="F52" s="1">
        <f t="shared" si="6"/>
        <v>-1.4159156486170943E-8</v>
      </c>
      <c r="G52" s="1">
        <f t="shared" si="6"/>
        <v>-1.8555626479788145E-8</v>
      </c>
      <c r="H52" s="1">
        <f t="shared" si="6"/>
        <v>-3.4196619147497387E-8</v>
      </c>
      <c r="I52" s="1">
        <f>(I10-I2)*100</f>
        <v>-4.2351233631165996E-9</v>
      </c>
      <c r="J52" s="1"/>
    </row>
    <row r="53" spans="1:10" x14ac:dyDescent="0.15">
      <c r="A53" s="2" t="s">
        <v>3</v>
      </c>
      <c r="B53" s="1">
        <f t="shared" ref="B53:H56" si="7">(B11-B3)*100</f>
        <v>-1.8352712665564708E-8</v>
      </c>
      <c r="C53" s="1">
        <f t="shared" si="7"/>
        <v>2.1759130955367745E-10</v>
      </c>
      <c r="D53" s="1">
        <f t="shared" si="7"/>
        <v>3.2202592589042345E-9</v>
      </c>
      <c r="E53" s="1">
        <f t="shared" si="7"/>
        <v>7.4561487626439993E-10</v>
      </c>
      <c r="F53" s="1">
        <f t="shared" si="7"/>
        <v>-7.3359296935693319E-9</v>
      </c>
      <c r="G53" s="1">
        <f t="shared" si="7"/>
        <v>-8.5074905670570744E-9</v>
      </c>
      <c r="H53" s="1">
        <f t="shared" si="7"/>
        <v>-1.44296469738181E-8</v>
      </c>
      <c r="I53" s="1">
        <f t="shared" ref="I53" si="8">(I11-I3)*100</f>
        <v>2.9211078000912494E-10</v>
      </c>
      <c r="J53" s="1"/>
    </row>
    <row r="54" spans="1:10" x14ac:dyDescent="0.15">
      <c r="A54" s="2" t="s">
        <v>4</v>
      </c>
      <c r="B54" s="1">
        <f t="shared" si="7"/>
        <v>-2.0815732991452673E-8</v>
      </c>
      <c r="C54" s="1">
        <f t="shared" si="7"/>
        <v>-8.0308520500412971E-12</v>
      </c>
      <c r="D54" s="1">
        <f t="shared" si="7"/>
        <v>1.900229908320672E-9</v>
      </c>
      <c r="E54" s="1">
        <f t="shared" si="7"/>
        <v>4.0725079558656674E-10</v>
      </c>
      <c r="F54" s="1">
        <f t="shared" si="7"/>
        <v>-7.4536106453582107E-9</v>
      </c>
      <c r="G54" s="1">
        <f t="shared" si="7"/>
        <v>-7.8673970983766939E-9</v>
      </c>
      <c r="H54" s="1">
        <f t="shared" si="7"/>
        <v>-1.7928195733540875E-8</v>
      </c>
      <c r="I54" s="1">
        <f t="shared" ref="I54" si="9">(I12-I4)*100</f>
        <v>-5.3375082131879026E-10</v>
      </c>
      <c r="J54" s="1"/>
    </row>
    <row r="55" spans="1:10" x14ac:dyDescent="0.15">
      <c r="A55" s="2" t="s">
        <v>5</v>
      </c>
      <c r="B55" s="1">
        <f t="shared" si="7"/>
        <v>0.11387709540307683</v>
      </c>
      <c r="C55" s="1">
        <f t="shared" si="7"/>
        <v>1.4266984234187247E-3</v>
      </c>
      <c r="D55" s="1">
        <f t="shared" si="7"/>
        <v>-1.4442886573653008E-3</v>
      </c>
      <c r="E55" s="1">
        <f t="shared" si="7"/>
        <v>-1.514057121746448E-6</v>
      </c>
      <c r="F55" s="1">
        <f t="shared" si="7"/>
        <v>3.6751810966852844E-2</v>
      </c>
      <c r="G55" s="1">
        <f t="shared" si="7"/>
        <v>3.620519350810017E-2</v>
      </c>
      <c r="H55" s="1">
        <f t="shared" si="7"/>
        <v>0.10441310484226064</v>
      </c>
      <c r="I55" s="1">
        <f t="shared" ref="I55" si="10">(I13-I5)*100</f>
        <v>7.4580260639334206E-3</v>
      </c>
      <c r="J55" s="1"/>
    </row>
    <row r="56" spans="1:10" x14ac:dyDescent="0.15">
      <c r="A56" s="2" t="s">
        <v>6</v>
      </c>
      <c r="B56" s="1">
        <f t="shared" si="7"/>
        <v>0.21884088000268948</v>
      </c>
      <c r="C56" s="1">
        <f t="shared" si="7"/>
        <v>2.4886655143911349E-3</v>
      </c>
      <c r="D56" s="1">
        <f t="shared" si="7"/>
        <v>-1.1235729781227974E-4</v>
      </c>
      <c r="E56" s="1">
        <f t="shared" si="7"/>
        <v>0</v>
      </c>
      <c r="F56" s="1">
        <f t="shared" si="7"/>
        <v>6.9036295234760001E-2</v>
      </c>
      <c r="G56" s="1">
        <f t="shared" si="7"/>
        <v>6.7103275401849377E-2</v>
      </c>
      <c r="H56" s="1">
        <f t="shared" si="7"/>
        <v>0.2024876728982602</v>
      </c>
      <c r="I56" s="1">
        <f t="shared" ref="I56" si="11">(I14-I6)*100</f>
        <v>1.5392547505055365E-2</v>
      </c>
      <c r="J56" s="1"/>
    </row>
    <row r="59" spans="1:10" x14ac:dyDescent="0.15">
      <c r="A59" s="1" t="s">
        <v>35</v>
      </c>
      <c r="B59" s="2" t="s">
        <v>8</v>
      </c>
      <c r="C59" s="2" t="s">
        <v>9</v>
      </c>
      <c r="D59" s="2" t="s">
        <v>10</v>
      </c>
      <c r="E59" s="2" t="s">
        <v>11</v>
      </c>
      <c r="F59" s="2" t="s">
        <v>12</v>
      </c>
      <c r="G59" s="2" t="s">
        <v>13</v>
      </c>
      <c r="H59" s="2" t="s">
        <v>14</v>
      </c>
      <c r="I59" s="2" t="s">
        <v>50</v>
      </c>
      <c r="J59" s="2"/>
    </row>
    <row r="60" spans="1:10" x14ac:dyDescent="0.15">
      <c r="A60" s="2" t="s">
        <v>2</v>
      </c>
      <c r="B60" s="1">
        <f>(B18-B2)*100</f>
        <v>-3.8774456909140831E-8</v>
      </c>
      <c r="C60" s="1">
        <f t="shared" ref="C60:H60" si="12">(C18-C2)*100</f>
        <v>-5.4933418924818511E-9</v>
      </c>
      <c r="D60" s="1">
        <f t="shared" si="12"/>
        <v>1.3616722333020803E-9</v>
      </c>
      <c r="E60" s="1">
        <f t="shared" si="12"/>
        <v>-4.3282669115463079E-9</v>
      </c>
      <c r="F60" s="1">
        <f t="shared" si="12"/>
        <v>-1.4159156486170943E-8</v>
      </c>
      <c r="G60" s="1">
        <f t="shared" si="12"/>
        <v>-1.8555626479788145E-8</v>
      </c>
      <c r="H60" s="1">
        <f t="shared" si="12"/>
        <v>-3.4196619147497387E-8</v>
      </c>
      <c r="I60" s="1">
        <f>(I18-I2)*100</f>
        <v>-4.2351233631165996E-9</v>
      </c>
      <c r="J60" s="1"/>
    </row>
    <row r="61" spans="1:10" x14ac:dyDescent="0.15">
      <c r="A61" s="2" t="s">
        <v>3</v>
      </c>
      <c r="B61" s="1">
        <f t="shared" ref="B61:H64" si="13">(B19-B3)*100</f>
        <v>-1.8352712665564708E-8</v>
      </c>
      <c r="C61" s="1">
        <f t="shared" si="13"/>
        <v>2.1759130955367745E-10</v>
      </c>
      <c r="D61" s="1">
        <f t="shared" si="13"/>
        <v>3.2202592589042345E-9</v>
      </c>
      <c r="E61" s="1">
        <f t="shared" si="13"/>
        <v>7.4561487626439993E-10</v>
      </c>
      <c r="F61" s="1">
        <f t="shared" si="13"/>
        <v>-7.3359296935693319E-9</v>
      </c>
      <c r="G61" s="1">
        <f t="shared" si="13"/>
        <v>-8.5074905670570744E-9</v>
      </c>
      <c r="H61" s="1">
        <f t="shared" si="13"/>
        <v>-1.44296469738181E-8</v>
      </c>
      <c r="I61" s="1">
        <f t="shared" ref="I61" si="14">(I19-I3)*100</f>
        <v>2.9211078000912494E-10</v>
      </c>
      <c r="J61" s="1"/>
    </row>
    <row r="62" spans="1:10" x14ac:dyDescent="0.15">
      <c r="A62" s="2" t="s">
        <v>4</v>
      </c>
      <c r="B62" s="1">
        <f t="shared" si="13"/>
        <v>-2.0815732991452673E-8</v>
      </c>
      <c r="C62" s="1">
        <f t="shared" si="13"/>
        <v>-8.0308520500412971E-12</v>
      </c>
      <c r="D62" s="1">
        <f t="shared" si="13"/>
        <v>1.900229908320672E-9</v>
      </c>
      <c r="E62" s="1">
        <f t="shared" si="13"/>
        <v>4.0725079558656674E-10</v>
      </c>
      <c r="F62" s="1">
        <f t="shared" si="13"/>
        <v>-7.4536106453582107E-9</v>
      </c>
      <c r="G62" s="1">
        <f t="shared" si="13"/>
        <v>-7.8673970983766939E-9</v>
      </c>
      <c r="H62" s="1">
        <f t="shared" si="13"/>
        <v>-1.7928195733540875E-8</v>
      </c>
      <c r="I62" s="1">
        <f t="shared" ref="I62" si="15">(I20-I4)*100</f>
        <v>-5.3375082131879026E-10</v>
      </c>
      <c r="J62" s="1"/>
    </row>
    <row r="63" spans="1:10" x14ac:dyDescent="0.15">
      <c r="A63" s="2" t="s">
        <v>5</v>
      </c>
      <c r="B63" s="1">
        <f t="shared" si="13"/>
        <v>0.28520795075151867</v>
      </c>
      <c r="C63" s="1">
        <f t="shared" si="13"/>
        <v>3.5180965138322559E-3</v>
      </c>
      <c r="D63" s="1">
        <f t="shared" si="13"/>
        <v>-2.9175833773210885E-3</v>
      </c>
      <c r="E63" s="1">
        <f t="shared" si="13"/>
        <v>3.3175747040904478E-6</v>
      </c>
      <c r="F63" s="1">
        <f t="shared" si="13"/>
        <v>8.9956918496167909E-2</v>
      </c>
      <c r="G63" s="1">
        <f t="shared" si="13"/>
        <v>8.9341458516158961E-2</v>
      </c>
      <c r="H63" s="1">
        <f t="shared" si="13"/>
        <v>0.26289040669089625</v>
      </c>
      <c r="I63" s="1">
        <f t="shared" ref="I63" si="16">(I21-I5)*100</f>
        <v>1.8839448571095208E-2</v>
      </c>
      <c r="J63" s="1"/>
    </row>
    <row r="64" spans="1:10" x14ac:dyDescent="0.15">
      <c r="A64" s="2" t="s">
        <v>6</v>
      </c>
      <c r="B64" s="1">
        <f t="shared" si="13"/>
        <v>0.54297618188079222</v>
      </c>
      <c r="C64" s="1">
        <f t="shared" si="13"/>
        <v>6.0518654096483075E-3</v>
      </c>
      <c r="D64" s="1">
        <f t="shared" si="13"/>
        <v>-1.6270911365002055E-4</v>
      </c>
      <c r="E64" s="1">
        <f t="shared" si="13"/>
        <v>3.7244884959682814E-6</v>
      </c>
      <c r="F64" s="1">
        <f t="shared" si="13"/>
        <v>0.16141500924825058</v>
      </c>
      <c r="G64" s="1">
        <f t="shared" si="13"/>
        <v>0.16231476782751783</v>
      </c>
      <c r="H64" s="1">
        <f t="shared" si="13"/>
        <v>0.50798218218259839</v>
      </c>
      <c r="I64" s="1">
        <f t="shared" ref="I64" si="17">(I22-I6)*100</f>
        <v>3.7497192741087204E-2</v>
      </c>
      <c r="J64" s="1"/>
    </row>
    <row r="67" spans="1:10" x14ac:dyDescent="0.15">
      <c r="A67" s="1" t="s">
        <v>149</v>
      </c>
      <c r="B67" s="2" t="s">
        <v>8</v>
      </c>
      <c r="C67" s="2" t="s">
        <v>9</v>
      </c>
      <c r="D67" s="2" t="s">
        <v>10</v>
      </c>
      <c r="E67" s="2" t="s">
        <v>11</v>
      </c>
      <c r="F67" s="2" t="s">
        <v>12</v>
      </c>
      <c r="G67" s="2" t="s">
        <v>13</v>
      </c>
      <c r="H67" s="2" t="s">
        <v>14</v>
      </c>
      <c r="I67" s="2" t="s">
        <v>50</v>
      </c>
    </row>
    <row r="68" spans="1:10" x14ac:dyDescent="0.15">
      <c r="A68" s="2" t="s">
        <v>2</v>
      </c>
      <c r="B68" s="1">
        <f>(B26-B2)*100</f>
        <v>0</v>
      </c>
      <c r="C68" s="1">
        <f t="shared" ref="C68:H68" si="18">(C26-C2)*100</f>
        <v>0</v>
      </c>
      <c r="D68" s="1">
        <f t="shared" si="18"/>
        <v>0</v>
      </c>
      <c r="E68" s="1">
        <f t="shared" si="18"/>
        <v>0</v>
      </c>
      <c r="F68" s="1">
        <f t="shared" si="18"/>
        <v>0</v>
      </c>
      <c r="G68" s="1">
        <f t="shared" si="18"/>
        <v>0</v>
      </c>
      <c r="H68" s="1">
        <f t="shared" si="18"/>
        <v>0</v>
      </c>
      <c r="I68" s="1">
        <f>(I26-I2)*100</f>
        <v>0</v>
      </c>
    </row>
    <row r="69" spans="1:10" x14ac:dyDescent="0.15">
      <c r="A69" s="2" t="s">
        <v>3</v>
      </c>
      <c r="B69" s="1">
        <f t="shared" ref="B69:I69" si="19">(B27-B3)*100</f>
        <v>0</v>
      </c>
      <c r="C69" s="1">
        <f t="shared" si="19"/>
        <v>0</v>
      </c>
      <c r="D69" s="1">
        <f t="shared" si="19"/>
        <v>0</v>
      </c>
      <c r="E69" s="1">
        <f t="shared" si="19"/>
        <v>0</v>
      </c>
      <c r="F69" s="1">
        <f t="shared" si="19"/>
        <v>0</v>
      </c>
      <c r="G69" s="1">
        <f t="shared" si="19"/>
        <v>0</v>
      </c>
      <c r="H69" s="1">
        <f t="shared" si="19"/>
        <v>0</v>
      </c>
      <c r="I69" s="1">
        <f t="shared" si="19"/>
        <v>0</v>
      </c>
    </row>
    <row r="70" spans="1:10" x14ac:dyDescent="0.15">
      <c r="A70" s="2" t="s">
        <v>4</v>
      </c>
      <c r="B70" s="1">
        <f t="shared" ref="B70:I70" si="20">(B28-B4)*100</f>
        <v>0</v>
      </c>
      <c r="C70" s="1">
        <f t="shared" si="20"/>
        <v>0</v>
      </c>
      <c r="D70" s="1">
        <f t="shared" si="20"/>
        <v>0</v>
      </c>
      <c r="E70" s="1">
        <f t="shared" si="20"/>
        <v>0</v>
      </c>
      <c r="F70" s="1">
        <f t="shared" si="20"/>
        <v>0</v>
      </c>
      <c r="G70" s="1">
        <f t="shared" si="20"/>
        <v>0</v>
      </c>
      <c r="H70" s="1">
        <f t="shared" si="20"/>
        <v>0</v>
      </c>
      <c r="I70" s="1">
        <f t="shared" si="20"/>
        <v>0</v>
      </c>
    </row>
    <row r="71" spans="1:10" x14ac:dyDescent="0.15">
      <c r="A71" s="2" t="s">
        <v>5</v>
      </c>
      <c r="B71" s="1">
        <f t="shared" ref="B71:I71" si="21">(B29-B5)*100</f>
        <v>6.4708379189496595E-2</v>
      </c>
      <c r="C71" s="1">
        <f t="shared" si="21"/>
        <v>8.492228873416644E-4</v>
      </c>
      <c r="D71" s="1">
        <f t="shared" si="21"/>
        <v>-1.8331867364773007E-3</v>
      </c>
      <c r="E71" s="1">
        <f t="shared" si="21"/>
        <v>4.3681807317298405E-7</v>
      </c>
      <c r="F71" s="1">
        <f t="shared" si="21"/>
        <v>1.5728028220135352E-2</v>
      </c>
      <c r="G71" s="1">
        <f t="shared" si="21"/>
        <v>1.7403232712783368E-2</v>
      </c>
      <c r="H71" s="1">
        <f t="shared" si="21"/>
        <v>6.3750830755736343E-2</v>
      </c>
      <c r="I71" s="1">
        <f t="shared" si="21"/>
        <v>3.3454296138879513E-3</v>
      </c>
    </row>
    <row r="72" spans="1:10" x14ac:dyDescent="0.15">
      <c r="A72" s="2" t="s">
        <v>6</v>
      </c>
      <c r="B72" s="1">
        <f t="shared" ref="B72:I72" si="22">(B30-B6)*100</f>
        <v>9.0076062203303664E-2</v>
      </c>
      <c r="C72" s="1">
        <f t="shared" si="22"/>
        <v>1.0043783711093097E-3</v>
      </c>
      <c r="D72" s="1">
        <f t="shared" si="22"/>
        <v>-1.232775035769931E-4</v>
      </c>
      <c r="E72" s="1">
        <f t="shared" si="22"/>
        <v>0</v>
      </c>
      <c r="F72" s="1">
        <f t="shared" si="22"/>
        <v>2.2444498996949599E-2</v>
      </c>
      <c r="G72" s="1">
        <f t="shared" si="22"/>
        <v>2.2847856333000835E-2</v>
      </c>
      <c r="H72" s="1">
        <f t="shared" si="22"/>
        <v>8.8700715170108788E-2</v>
      </c>
      <c r="I72" s="1">
        <f t="shared" si="22"/>
        <v>5.7811490676962229E-3</v>
      </c>
    </row>
    <row r="75" spans="1:10" x14ac:dyDescent="0.15">
      <c r="A75" s="1" t="s">
        <v>150</v>
      </c>
      <c r="B75" s="2" t="s">
        <v>8</v>
      </c>
      <c r="C75" s="2" t="s">
        <v>9</v>
      </c>
      <c r="D75" s="2" t="s">
        <v>10</v>
      </c>
      <c r="E75" s="2" t="s">
        <v>11</v>
      </c>
      <c r="F75" s="2" t="s">
        <v>12</v>
      </c>
      <c r="G75" s="2" t="s">
        <v>13</v>
      </c>
      <c r="H75" s="2" t="s">
        <v>14</v>
      </c>
      <c r="I75" s="2" t="s">
        <v>50</v>
      </c>
      <c r="J75" s="2"/>
    </row>
    <row r="76" spans="1:10" x14ac:dyDescent="0.15">
      <c r="A76" s="2" t="s">
        <v>2</v>
      </c>
      <c r="B76" s="1">
        <f>(B34-B2)*100</f>
        <v>-3.8774456909140831E-8</v>
      </c>
      <c r="C76" s="1">
        <f t="shared" ref="C76:I76" si="23">(C34-C2)*100</f>
        <v>-5.4933418924818511E-9</v>
      </c>
      <c r="D76" s="1">
        <f t="shared" si="23"/>
        <v>1.3616722333020803E-9</v>
      </c>
      <c r="E76" s="1">
        <f t="shared" si="23"/>
        <v>-4.3282669115463079E-9</v>
      </c>
      <c r="F76" s="1">
        <f t="shared" si="23"/>
        <v>-1.4159156486170943E-8</v>
      </c>
      <c r="G76" s="1">
        <f t="shared" si="23"/>
        <v>-1.8555626479788145E-8</v>
      </c>
      <c r="H76" s="1">
        <f t="shared" si="23"/>
        <v>-3.4196619147497387E-8</v>
      </c>
      <c r="I76" s="1">
        <f t="shared" si="23"/>
        <v>-4.2351233631165996E-9</v>
      </c>
      <c r="J76" s="1"/>
    </row>
    <row r="77" spans="1:10" x14ac:dyDescent="0.15">
      <c r="A77" s="2" t="s">
        <v>3</v>
      </c>
      <c r="B77" s="1">
        <f t="shared" ref="B77:I80" si="24">(B35-B3)*100</f>
        <v>-1.8352712665564708E-8</v>
      </c>
      <c r="C77" s="1">
        <f t="shared" si="24"/>
        <v>2.1759130955367745E-10</v>
      </c>
      <c r="D77" s="1">
        <f t="shared" si="24"/>
        <v>3.2202592589042345E-9</v>
      </c>
      <c r="E77" s="1">
        <f t="shared" si="24"/>
        <v>7.4561487626439993E-10</v>
      </c>
      <c r="F77" s="1">
        <f t="shared" si="24"/>
        <v>-7.3359296935693319E-9</v>
      </c>
      <c r="G77" s="1">
        <f t="shared" si="24"/>
        <v>-8.5074905670570744E-9</v>
      </c>
      <c r="H77" s="1">
        <f t="shared" si="24"/>
        <v>-1.44296469738181E-8</v>
      </c>
      <c r="I77" s="1">
        <f t="shared" si="24"/>
        <v>2.9211078000912494E-10</v>
      </c>
      <c r="J77" s="1"/>
    </row>
    <row r="78" spans="1:10" x14ac:dyDescent="0.15">
      <c r="A78" s="2" t="s">
        <v>4</v>
      </c>
      <c r="B78" s="1">
        <f t="shared" si="24"/>
        <v>-2.0815732991452673E-8</v>
      </c>
      <c r="C78" s="1">
        <f t="shared" si="24"/>
        <v>-8.0308520500412971E-12</v>
      </c>
      <c r="D78" s="1">
        <f t="shared" si="24"/>
        <v>1.900229908320672E-9</v>
      </c>
      <c r="E78" s="1">
        <f t="shared" si="24"/>
        <v>4.0725079558656674E-10</v>
      </c>
      <c r="F78" s="1">
        <f t="shared" si="24"/>
        <v>-7.4536106453582107E-9</v>
      </c>
      <c r="G78" s="1">
        <f t="shared" si="24"/>
        <v>-7.8673970983766939E-9</v>
      </c>
      <c r="H78" s="1">
        <f t="shared" si="24"/>
        <v>-1.7928195733540875E-8</v>
      </c>
      <c r="I78" s="1">
        <f t="shared" si="24"/>
        <v>-5.3375082131879026E-10</v>
      </c>
      <c r="J78" s="1"/>
    </row>
    <row r="79" spans="1:10" x14ac:dyDescent="0.15">
      <c r="A79" s="2" t="s">
        <v>5</v>
      </c>
      <c r="B79" s="1">
        <f t="shared" si="24"/>
        <v>9.8416595753529623E-2</v>
      </c>
      <c r="C79" s="1">
        <f t="shared" si="24"/>
        <v>1.2741691925309833E-3</v>
      </c>
      <c r="D79" s="1">
        <f t="shared" si="24"/>
        <v>-2.2099311160387251E-3</v>
      </c>
      <c r="E79" s="1">
        <f t="shared" si="24"/>
        <v>8.304542671816109E-7</v>
      </c>
      <c r="F79" s="1">
        <f t="shared" si="24"/>
        <v>2.6444216633230919E-2</v>
      </c>
      <c r="G79" s="1">
        <f t="shared" si="24"/>
        <v>2.8092179894817059E-2</v>
      </c>
      <c r="H79" s="1">
        <f t="shared" si="24"/>
        <v>9.4751638095491239E-2</v>
      </c>
      <c r="I79" s="1">
        <f t="shared" si="24"/>
        <v>5.56820824673121E-3</v>
      </c>
      <c r="J79" s="1"/>
    </row>
    <row r="80" spans="1:10" x14ac:dyDescent="0.15">
      <c r="A80" s="2" t="s">
        <v>6</v>
      </c>
      <c r="B80" s="1">
        <f t="shared" si="24"/>
        <v>0.18656850772598849</v>
      </c>
      <c r="C80" s="1">
        <f t="shared" si="24"/>
        <v>2.1434301168145853E-3</v>
      </c>
      <c r="D80" s="1">
        <f t="shared" si="24"/>
        <v>-1.580266774807592E-4</v>
      </c>
      <c r="E80" s="1">
        <f t="shared" si="24"/>
        <v>0</v>
      </c>
      <c r="F80" s="1">
        <f t="shared" si="24"/>
        <v>5.2235278235968768E-2</v>
      </c>
      <c r="G80" s="1">
        <f t="shared" si="24"/>
        <v>5.2868331961877874E-2</v>
      </c>
      <c r="H80" s="1">
        <f t="shared" si="24"/>
        <v>0.17807870701517481</v>
      </c>
      <c r="I80" s="1">
        <f t="shared" si="24"/>
        <v>1.2563043831570475E-2</v>
      </c>
      <c r="J80" s="1"/>
    </row>
    <row r="83" spans="1:10" x14ac:dyDescent="0.15">
      <c r="A83" s="1" t="s">
        <v>151</v>
      </c>
      <c r="B83" s="2" t="s">
        <v>8</v>
      </c>
      <c r="C83" s="2" t="s">
        <v>9</v>
      </c>
      <c r="D83" s="2" t="s">
        <v>10</v>
      </c>
      <c r="E83" s="2" t="s">
        <v>11</v>
      </c>
      <c r="F83" s="2" t="s">
        <v>12</v>
      </c>
      <c r="G83" s="2" t="s">
        <v>13</v>
      </c>
      <c r="H83" s="2" t="s">
        <v>14</v>
      </c>
      <c r="I83" s="2" t="s">
        <v>50</v>
      </c>
      <c r="J83" s="2"/>
    </row>
    <row r="84" spans="1:10" x14ac:dyDescent="0.15">
      <c r="A84" s="2" t="s">
        <v>2</v>
      </c>
      <c r="B84" s="1">
        <f>(B42-B2)*100</f>
        <v>-3.8774456909140831E-8</v>
      </c>
      <c r="C84" s="1">
        <f t="shared" ref="C84:I84" si="25">(C42-C2)*100</f>
        <v>-5.4933418924818511E-9</v>
      </c>
      <c r="D84" s="1">
        <f t="shared" si="25"/>
        <v>1.3616722333020803E-9</v>
      </c>
      <c r="E84" s="1">
        <f t="shared" si="25"/>
        <v>-4.3282669115463079E-9</v>
      </c>
      <c r="F84" s="1">
        <f t="shared" si="25"/>
        <v>-1.4159156486170943E-8</v>
      </c>
      <c r="G84" s="1">
        <f t="shared" si="25"/>
        <v>-1.8555626479788145E-8</v>
      </c>
      <c r="H84" s="1">
        <f t="shared" si="25"/>
        <v>-3.4196619147497387E-8</v>
      </c>
      <c r="I84" s="1">
        <f t="shared" si="25"/>
        <v>-4.2351233631165996E-9</v>
      </c>
      <c r="J84" s="1"/>
    </row>
    <row r="85" spans="1:10" x14ac:dyDescent="0.15">
      <c r="A85" s="2" t="s">
        <v>3</v>
      </c>
      <c r="B85" s="1">
        <f t="shared" ref="B85:I88" si="26">(B43-B3)*100</f>
        <v>-1.8352712665564708E-8</v>
      </c>
      <c r="C85" s="1">
        <f t="shared" si="26"/>
        <v>2.1759130955367745E-10</v>
      </c>
      <c r="D85" s="1">
        <f t="shared" si="26"/>
        <v>3.2202592589042345E-9</v>
      </c>
      <c r="E85" s="1">
        <f t="shared" si="26"/>
        <v>7.4561487626439993E-10</v>
      </c>
      <c r="F85" s="1">
        <f t="shared" si="26"/>
        <v>-7.3359296935693319E-9</v>
      </c>
      <c r="G85" s="1">
        <f t="shared" si="26"/>
        <v>-8.5074905670570744E-9</v>
      </c>
      <c r="H85" s="1">
        <f t="shared" si="26"/>
        <v>-1.44296469738181E-8</v>
      </c>
      <c r="I85" s="1">
        <f t="shared" si="26"/>
        <v>2.9211078000912494E-10</v>
      </c>
      <c r="J85" s="1"/>
    </row>
    <row r="86" spans="1:10" x14ac:dyDescent="0.15">
      <c r="A86" s="2" t="s">
        <v>4</v>
      </c>
      <c r="B86" s="1">
        <f t="shared" si="26"/>
        <v>-2.0815732991452673E-8</v>
      </c>
      <c r="C86" s="1">
        <f t="shared" si="26"/>
        <v>-8.0308520500412971E-12</v>
      </c>
      <c r="D86" s="1">
        <f t="shared" si="26"/>
        <v>1.900229908320672E-9</v>
      </c>
      <c r="E86" s="1">
        <f t="shared" si="26"/>
        <v>4.0725079558656674E-10</v>
      </c>
      <c r="F86" s="1">
        <f t="shared" si="26"/>
        <v>-7.4536106453582107E-9</v>
      </c>
      <c r="G86" s="1">
        <f t="shared" si="26"/>
        <v>-7.8673970983766939E-9</v>
      </c>
      <c r="H86" s="1">
        <f t="shared" si="26"/>
        <v>-1.7928195733540875E-8</v>
      </c>
      <c r="I86" s="1">
        <f t="shared" si="26"/>
        <v>-5.3375082131879026E-10</v>
      </c>
      <c r="J86" s="1"/>
    </row>
    <row r="87" spans="1:10" x14ac:dyDescent="0.15">
      <c r="A87" s="2" t="s">
        <v>5</v>
      </c>
      <c r="B87" s="1">
        <f t="shared" si="26"/>
        <v>0.26304881134350599</v>
      </c>
      <c r="C87" s="1">
        <f t="shared" si="26"/>
        <v>3.3029710988061243E-3</v>
      </c>
      <c r="D87" s="1">
        <f t="shared" si="26"/>
        <v>-3.561641418973493E-3</v>
      </c>
      <c r="E87" s="1">
        <f t="shared" si="26"/>
        <v>7.534271132038545E-6</v>
      </c>
      <c r="F87" s="1">
        <f t="shared" si="26"/>
        <v>7.7441025158855703E-2</v>
      </c>
      <c r="G87" s="1">
        <f t="shared" si="26"/>
        <v>7.9573781609793268E-2</v>
      </c>
      <c r="H87" s="1">
        <f t="shared" si="26"/>
        <v>0.24695676130394584</v>
      </c>
      <c r="I87" s="1">
        <f t="shared" si="26"/>
        <v>1.6548482643996554E-2</v>
      </c>
      <c r="J87" s="1"/>
    </row>
    <row r="88" spans="1:10" x14ac:dyDescent="0.15">
      <c r="A88" s="2" t="s">
        <v>6</v>
      </c>
      <c r="B88" s="1">
        <f t="shared" si="26"/>
        <v>0.47867806202338131</v>
      </c>
      <c r="C88" s="1">
        <f t="shared" si="26"/>
        <v>5.5716738525925236E-3</v>
      </c>
      <c r="D88" s="1">
        <f t="shared" si="26"/>
        <v>-2.0479942179936613E-4</v>
      </c>
      <c r="E88" s="1">
        <f t="shared" si="26"/>
        <v>1.7329915963000288E-5</v>
      </c>
      <c r="F88" s="1">
        <f t="shared" si="26"/>
        <v>0.13526691813033792</v>
      </c>
      <c r="G88" s="1">
        <f t="shared" si="26"/>
        <v>0.14189359826184889</v>
      </c>
      <c r="H88" s="1">
        <f t="shared" si="26"/>
        <v>0.45213151682045488</v>
      </c>
      <c r="I88" s="1">
        <f t="shared" si="26"/>
        <v>3.2638255675310202E-2</v>
      </c>
      <c r="J88" s="1"/>
    </row>
    <row r="91" spans="1:10" x14ac:dyDescent="0.15">
      <c r="B91" s="2" t="s">
        <v>8</v>
      </c>
      <c r="C91" s="2" t="s">
        <v>9</v>
      </c>
      <c r="D91" s="2" t="s">
        <v>10</v>
      </c>
      <c r="E91" s="2" t="s">
        <v>11</v>
      </c>
      <c r="F91" s="2" t="s">
        <v>12</v>
      </c>
      <c r="G91" s="2" t="s">
        <v>13</v>
      </c>
      <c r="H91" s="2" t="s">
        <v>14</v>
      </c>
      <c r="I91" s="2" t="s">
        <v>50</v>
      </c>
    </row>
    <row r="92" spans="1:10" x14ac:dyDescent="0.15">
      <c r="A92" t="s">
        <v>142</v>
      </c>
      <c r="B92" s="22">
        <f>B56</f>
        <v>0.21884088000268948</v>
      </c>
      <c r="C92" s="22">
        <f t="shared" ref="C92:I92" si="27">C56</f>
        <v>2.4886655143911349E-3</v>
      </c>
      <c r="D92" s="22">
        <f t="shared" si="27"/>
        <v>-1.1235729781227974E-4</v>
      </c>
      <c r="E92" s="22">
        <f t="shared" si="27"/>
        <v>0</v>
      </c>
      <c r="F92" s="22">
        <f t="shared" si="27"/>
        <v>6.9036295234760001E-2</v>
      </c>
      <c r="G92" s="22">
        <f t="shared" si="27"/>
        <v>6.7103275401849377E-2</v>
      </c>
      <c r="H92" s="22">
        <f t="shared" si="27"/>
        <v>0.2024876728982602</v>
      </c>
      <c r="I92" s="22">
        <f t="shared" si="27"/>
        <v>1.5392547505055365E-2</v>
      </c>
    </row>
    <row r="93" spans="1:10" x14ac:dyDescent="0.15">
      <c r="A93" t="s">
        <v>143</v>
      </c>
      <c r="B93" s="22">
        <f>B72</f>
        <v>9.0076062203303664E-2</v>
      </c>
      <c r="C93" s="22">
        <f t="shared" ref="C93:I93" si="28">C72</f>
        <v>1.0043783711093097E-3</v>
      </c>
      <c r="D93" s="22">
        <f t="shared" si="28"/>
        <v>-1.232775035769931E-4</v>
      </c>
      <c r="E93" s="22">
        <f t="shared" si="28"/>
        <v>0</v>
      </c>
      <c r="F93" s="22">
        <f t="shared" si="28"/>
        <v>2.2444498996949599E-2</v>
      </c>
      <c r="G93" s="22">
        <f t="shared" si="28"/>
        <v>2.2847856333000835E-2</v>
      </c>
      <c r="H93" s="22">
        <f t="shared" si="28"/>
        <v>8.8700715170108788E-2</v>
      </c>
      <c r="I93" s="22">
        <f t="shared" si="28"/>
        <v>5.7811490676962229E-3</v>
      </c>
    </row>
    <row r="94" spans="1:10" x14ac:dyDescent="0.15">
      <c r="A94" t="s">
        <v>144</v>
      </c>
      <c r="B94" s="22">
        <f>B80</f>
        <v>0.18656850772598849</v>
      </c>
      <c r="C94" s="22">
        <f t="shared" ref="C94:I94" si="29">C80</f>
        <v>2.1434301168145853E-3</v>
      </c>
      <c r="D94" s="22">
        <f t="shared" si="29"/>
        <v>-1.580266774807592E-4</v>
      </c>
      <c r="E94" s="22">
        <f t="shared" si="29"/>
        <v>0</v>
      </c>
      <c r="F94" s="22">
        <f t="shared" si="29"/>
        <v>5.2235278235968768E-2</v>
      </c>
      <c r="G94" s="22">
        <f t="shared" si="29"/>
        <v>5.2868331961877874E-2</v>
      </c>
      <c r="H94" s="22">
        <f t="shared" si="29"/>
        <v>0.17807870701517481</v>
      </c>
      <c r="I94" s="22">
        <f t="shared" si="29"/>
        <v>1.2563043831570475E-2</v>
      </c>
    </row>
    <row r="97" spans="1:10" x14ac:dyDescent="0.15">
      <c r="A97" t="s">
        <v>126</v>
      </c>
      <c r="I97">
        <v>102040.865640342</v>
      </c>
      <c r="J97" t="s">
        <v>128</v>
      </c>
    </row>
    <row r="98" spans="1:10" x14ac:dyDescent="0.15">
      <c r="A98" t="s">
        <v>127</v>
      </c>
      <c r="B98" s="1">
        <v>436.64815300494109</v>
      </c>
      <c r="C98" s="1">
        <v>3158.125850655028</v>
      </c>
      <c r="D98" s="1">
        <v>6459.4398431407353</v>
      </c>
      <c r="E98" s="1">
        <v>1836.0187516550277</v>
      </c>
      <c r="F98" s="1">
        <v>775.84835475912666</v>
      </c>
      <c r="G98" s="1">
        <v>487.65874317194664</v>
      </c>
      <c r="H98" s="1">
        <v>49.463621081653798</v>
      </c>
    </row>
    <row r="99" spans="1:10" x14ac:dyDescent="0.15">
      <c r="A99" t="s">
        <v>142</v>
      </c>
      <c r="B99" s="1">
        <v>435.65936961941674</v>
      </c>
      <c r="C99" s="1">
        <v>3158.0472519572563</v>
      </c>
      <c r="D99" s="1">
        <v>6459.4471007978609</v>
      </c>
      <c r="E99" s="1">
        <v>1836.0187516499507</v>
      </c>
      <c r="F99" s="1">
        <v>775.30387526495781</v>
      </c>
      <c r="G99" s="1">
        <v>487.329309812936</v>
      </c>
      <c r="H99" s="1">
        <v>49.360264188463617</v>
      </c>
    </row>
    <row r="100" spans="1:10" x14ac:dyDescent="0.15">
      <c r="A100" t="s">
        <v>143</v>
      </c>
      <c r="B100" s="1">
        <v>436.24116454085038</v>
      </c>
      <c r="C100" s="1">
        <v>3158.0941297094073</v>
      </c>
      <c r="D100" s="1">
        <v>6459.447806201978</v>
      </c>
      <c r="E100" s="1">
        <v>1836.0189067194435</v>
      </c>
      <c r="F100" s="1">
        <v>775.67133817135164</v>
      </c>
      <c r="G100" s="1">
        <v>487.54657508500878</v>
      </c>
      <c r="H100" s="1">
        <v>49.418345089286298</v>
      </c>
    </row>
    <row r="101" spans="1:10" x14ac:dyDescent="0.15">
      <c r="A101" t="s">
        <v>144</v>
      </c>
      <c r="B101" s="1">
        <v>435.80518508809666</v>
      </c>
      <c r="C101" s="1">
        <v>3158.0581554111577</v>
      </c>
      <c r="D101" s="1">
        <v>6459.4500507932889</v>
      </c>
      <c r="E101" s="1">
        <v>1836.0188145041359</v>
      </c>
      <c r="F101" s="1">
        <v>775.43638250871936</v>
      </c>
      <c r="G101" s="1">
        <v>487.39919410972578</v>
      </c>
      <c r="H101" s="1">
        <v>49.372723390747112</v>
      </c>
    </row>
    <row r="102" spans="1:10" x14ac:dyDescent="0.15">
      <c r="A102" t="s">
        <v>130</v>
      </c>
    </row>
    <row r="103" spans="1:10" x14ac:dyDescent="0.15">
      <c r="A103" t="s">
        <v>142</v>
      </c>
      <c r="B103">
        <f>B99-B98</f>
        <v>-0.98878338552435707</v>
      </c>
      <c r="C103">
        <f t="shared" ref="C103:H103" si="30">C99-C98</f>
        <v>-7.8598697771667503E-2</v>
      </c>
      <c r="D103">
        <f t="shared" si="30"/>
        <v>7.2576571255922318E-3</v>
      </c>
      <c r="E103">
        <f t="shared" si="30"/>
        <v>-5.0770267989719287E-9</v>
      </c>
      <c r="F103">
        <f t="shared" si="30"/>
        <v>-0.54447949416885422</v>
      </c>
      <c r="G103">
        <f t="shared" si="30"/>
        <v>-0.3294333590106362</v>
      </c>
      <c r="H103">
        <f t="shared" si="30"/>
        <v>-0.10335689319018115</v>
      </c>
    </row>
    <row r="104" spans="1:10" x14ac:dyDescent="0.15">
      <c r="A104" t="s">
        <v>143</v>
      </c>
      <c r="B104">
        <f>B100-B98</f>
        <v>-0.40698846409071621</v>
      </c>
      <c r="C104">
        <f t="shared" ref="C104:H104" si="31">C100-C98</f>
        <v>-3.1720945620691055E-2</v>
      </c>
      <c r="D104">
        <f t="shared" si="31"/>
        <v>7.9630612426626612E-3</v>
      </c>
      <c r="E104">
        <f t="shared" si="31"/>
        <v>1.550644158214709E-4</v>
      </c>
      <c r="F104">
        <f t="shared" si="31"/>
        <v>-0.17701658777502871</v>
      </c>
      <c r="G104">
        <f t="shared" si="31"/>
        <v>-0.11216808693785651</v>
      </c>
      <c r="H104">
        <f t="shared" si="31"/>
        <v>-4.5275992367500351E-2</v>
      </c>
    </row>
    <row r="105" spans="1:10" x14ac:dyDescent="0.15">
      <c r="A105" t="s">
        <v>144</v>
      </c>
      <c r="B105">
        <f>B101-B98</f>
        <v>-0.84296791684442951</v>
      </c>
      <c r="C105">
        <f t="shared" ref="C105:H105" si="32">C101-C98</f>
        <v>-6.769524387027559E-2</v>
      </c>
      <c r="D105">
        <f t="shared" si="32"/>
        <v>1.0207652553617663E-2</v>
      </c>
      <c r="E105">
        <f t="shared" si="32"/>
        <v>6.2849108189766412E-5</v>
      </c>
      <c r="F105">
        <f t="shared" si="32"/>
        <v>-0.41197225040730245</v>
      </c>
      <c r="G105">
        <f t="shared" si="32"/>
        <v>-0.25954906222085583</v>
      </c>
      <c r="H105">
        <f t="shared" si="32"/>
        <v>-9.0897690906686535E-2</v>
      </c>
    </row>
    <row r="106" spans="1:10" x14ac:dyDescent="0.15">
      <c r="A106" t="s">
        <v>129</v>
      </c>
      <c r="B106" s="2" t="s">
        <v>8</v>
      </c>
      <c r="C106" s="2" t="s">
        <v>9</v>
      </c>
      <c r="D106" s="2" t="s">
        <v>10</v>
      </c>
      <c r="E106" s="2" t="s">
        <v>11</v>
      </c>
      <c r="F106" s="2" t="s">
        <v>12</v>
      </c>
      <c r="G106" s="2" t="s">
        <v>13</v>
      </c>
      <c r="H106" s="2" t="s">
        <v>14</v>
      </c>
      <c r="I106" s="2" t="s">
        <v>50</v>
      </c>
    </row>
    <row r="107" spans="1:10" x14ac:dyDescent="0.15">
      <c r="A107" t="s">
        <v>142</v>
      </c>
      <c r="B107">
        <f t="shared" ref="B107:H107" si="33">B105*$I$97/1000</f>
        <v>-86.017175941841415</v>
      </c>
      <c r="C107">
        <f t="shared" si="33"/>
        <v>-6.9076812842569772</v>
      </c>
      <c r="D107">
        <f t="shared" si="33"/>
        <v>1.041597702726994</v>
      </c>
      <c r="E107">
        <f t="shared" si="33"/>
        <v>6.4131774044072724E-3</v>
      </c>
      <c r="F107">
        <f t="shared" si="33"/>
        <v>-42.038005051360884</v>
      </c>
      <c r="G107">
        <f t="shared" si="33"/>
        <v>-26.484610985155115</v>
      </c>
      <c r="H107">
        <f t="shared" si="33"/>
        <v>-9.2752790648265382</v>
      </c>
      <c r="I107">
        <f>SUM(B107:H107)</f>
        <v>-169.67474144730954</v>
      </c>
    </row>
    <row r="108" spans="1:10" x14ac:dyDescent="0.15">
      <c r="A108" t="s">
        <v>143</v>
      </c>
      <c r="B108">
        <f t="shared" ref="B108:H109" si="34">B103*$I$97/1000</f>
        <v>-100.89631258969341</v>
      </c>
      <c r="C108">
        <f t="shared" si="34"/>
        <v>-8.0202791588245717</v>
      </c>
      <c r="D108">
        <f t="shared" si="34"/>
        <v>0.7405776156162277</v>
      </c>
      <c r="E108">
        <f t="shared" si="34"/>
        <v>-5.1806420944631017E-7</v>
      </c>
      <c r="F108">
        <f t="shared" si="34"/>
        <v>-55.559158908405429</v>
      </c>
      <c r="G108">
        <f t="shared" si="34"/>
        <v>-33.615665124250881</v>
      </c>
      <c r="H108">
        <f t="shared" si="34"/>
        <v>-10.546626851022454</v>
      </c>
      <c r="I108">
        <f t="shared" ref="I108:I109" si="35">SUM(B108:H108)</f>
        <v>-207.89746553464474</v>
      </c>
    </row>
    <row r="109" spans="1:10" x14ac:dyDescent="0.15">
      <c r="A109" t="s">
        <v>144</v>
      </c>
      <c r="B109">
        <f t="shared" si="34"/>
        <v>-41.529455181449926</v>
      </c>
      <c r="C109">
        <f t="shared" si="34"/>
        <v>-3.2368327500655307</v>
      </c>
      <c r="D109">
        <f t="shared" si="34"/>
        <v>0.81255766234835536</v>
      </c>
      <c r="E109">
        <f t="shared" si="34"/>
        <v>1.5822907220436836E-2</v>
      </c>
      <c r="F109">
        <f t="shared" si="34"/>
        <v>-18.062925849263511</v>
      </c>
      <c r="G109">
        <f t="shared" si="34"/>
        <v>-11.445728688360017</v>
      </c>
      <c r="H109">
        <f t="shared" si="34"/>
        <v>-4.6200014539052532</v>
      </c>
      <c r="I109">
        <f t="shared" si="35"/>
        <v>-78.066563353475459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9"/>
  <sheetViews>
    <sheetView topLeftCell="A82" workbookViewId="0">
      <selection activeCell="G95" sqref="G95"/>
    </sheetView>
  </sheetViews>
  <sheetFormatPr defaultRowHeight="13.5" x14ac:dyDescent="0.15"/>
  <cols>
    <col min="3" max="3" width="12.75" bestFit="1" customWidth="1"/>
  </cols>
  <sheetData>
    <row r="1" spans="1:22" x14ac:dyDescent="0.15">
      <c r="A1" s="1" t="s">
        <v>119</v>
      </c>
      <c r="B1" s="1"/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118</v>
      </c>
      <c r="P1" s="2" t="s">
        <v>40</v>
      </c>
      <c r="Q1" s="2" t="s">
        <v>0</v>
      </c>
      <c r="R1" s="2" t="s">
        <v>41</v>
      </c>
      <c r="S1" s="2" t="s">
        <v>42</v>
      </c>
      <c r="T1" s="2" t="s">
        <v>43</v>
      </c>
      <c r="U1" s="2" t="s">
        <v>1</v>
      </c>
      <c r="V1" s="2" t="s">
        <v>44</v>
      </c>
    </row>
    <row r="2" spans="1:22" x14ac:dyDescent="0.15">
      <c r="A2" s="2" t="s">
        <v>2</v>
      </c>
      <c r="B2" s="2" t="s">
        <v>8</v>
      </c>
      <c r="C2" s="1">
        <v>26.024460088341264</v>
      </c>
      <c r="D2" s="1">
        <v>20.394621406588538</v>
      </c>
      <c r="E2" s="1">
        <v>13.683533754554224</v>
      </c>
      <c r="F2" s="1">
        <v>15.275860681904774</v>
      </c>
      <c r="G2" s="1">
        <v>25.545450196165088</v>
      </c>
      <c r="H2" s="1">
        <v>9.9928842737831669</v>
      </c>
      <c r="I2" s="1">
        <v>24.78585479344067</v>
      </c>
      <c r="J2" s="1">
        <v>3.4261632225944521</v>
      </c>
      <c r="K2" s="1">
        <v>4.6762481081654377</v>
      </c>
      <c r="L2" s="1">
        <v>24.80376195750344</v>
      </c>
      <c r="M2" s="1">
        <v>23.656887999158712</v>
      </c>
      <c r="N2" s="1">
        <v>27.777056933910892</v>
      </c>
      <c r="O2" s="1">
        <v>13.975447051340293</v>
      </c>
      <c r="P2" s="1">
        <v>3.6023329031282829</v>
      </c>
      <c r="Q2" s="1">
        <v>1.2197129700209695</v>
      </c>
      <c r="R2" s="1">
        <v>0.33170437816992948</v>
      </c>
      <c r="S2" s="1">
        <v>0.11018894407198498</v>
      </c>
      <c r="T2" s="1">
        <v>1.8783260012942256E-4</v>
      </c>
      <c r="U2" s="1">
        <v>6.6556043927906677E-2</v>
      </c>
      <c r="V2" s="1">
        <v>239.34891353937013</v>
      </c>
    </row>
    <row r="3" spans="1:22" x14ac:dyDescent="0.15">
      <c r="A3" s="2" t="s">
        <v>2</v>
      </c>
      <c r="B3" s="2" t="s">
        <v>9</v>
      </c>
      <c r="C3" s="1">
        <v>336.13742372427669</v>
      </c>
      <c r="D3" s="1">
        <v>39.982864901054953</v>
      </c>
      <c r="E3" s="1">
        <v>14.493557269623057</v>
      </c>
      <c r="F3" s="1">
        <v>18.098276933990391</v>
      </c>
      <c r="G3" s="1">
        <v>283.45636628629478</v>
      </c>
      <c r="H3" s="1">
        <v>8.4673384509925587</v>
      </c>
      <c r="I3" s="1">
        <v>156.3440828509635</v>
      </c>
      <c r="J3" s="1">
        <v>1.8935241480138476</v>
      </c>
      <c r="K3" s="1">
        <v>2.8742883557517902</v>
      </c>
      <c r="L3" s="1">
        <v>158.25305128094473</v>
      </c>
      <c r="M3" s="1">
        <v>87.940554912072869</v>
      </c>
      <c r="N3" s="1">
        <v>532.0283153955678</v>
      </c>
      <c r="O3" s="1">
        <v>23.942533859274004</v>
      </c>
      <c r="P3" s="1">
        <v>6.1714646610186064</v>
      </c>
      <c r="Q3" s="1">
        <v>2.0895946300359247</v>
      </c>
      <c r="R3" s="1">
        <v>0.56827114729112083</v>
      </c>
      <c r="S3" s="1">
        <v>0.18877410612332363</v>
      </c>
      <c r="T3" s="1">
        <v>3.2179209522172487E-4</v>
      </c>
      <c r="U3" s="1">
        <v>0.11402285204780931</v>
      </c>
      <c r="V3" s="1">
        <v>1673.0446275574329</v>
      </c>
    </row>
    <row r="4" spans="1:22" x14ac:dyDescent="0.15">
      <c r="A4" s="2" t="s">
        <v>2</v>
      </c>
      <c r="B4" s="2" t="s">
        <v>10</v>
      </c>
      <c r="C4" s="1">
        <v>743.95933424279065</v>
      </c>
      <c r="D4" s="1">
        <v>31.077396167180702</v>
      </c>
      <c r="E4" s="1">
        <v>10.802766600963428</v>
      </c>
      <c r="F4" s="1">
        <v>13.582456450654245</v>
      </c>
      <c r="G4" s="1">
        <v>686.39861195786739</v>
      </c>
      <c r="H4" s="1">
        <v>6.2145191821042864</v>
      </c>
      <c r="I4" s="1">
        <v>195.7175263171072</v>
      </c>
      <c r="J4" s="1">
        <v>1.2990836823586991</v>
      </c>
      <c r="K4" s="1">
        <v>2.0211952451406052</v>
      </c>
      <c r="L4" s="1">
        <v>206.76736598019488</v>
      </c>
      <c r="M4" s="1">
        <v>74.471061341741233</v>
      </c>
      <c r="N4" s="1">
        <v>1424.0549871187131</v>
      </c>
      <c r="O4" s="1">
        <v>18.413170199396454</v>
      </c>
      <c r="P4" s="1">
        <v>4.7462073199984856</v>
      </c>
      <c r="Q4" s="1">
        <v>1.6070171100276278</v>
      </c>
      <c r="R4" s="1">
        <v>0.43703283122388842</v>
      </c>
      <c r="S4" s="1">
        <v>0.1451780240948429</v>
      </c>
      <c r="T4" s="1">
        <v>2.4747642317051903E-4</v>
      </c>
      <c r="U4" s="1">
        <v>8.7690058436768095E-2</v>
      </c>
      <c r="V4" s="1">
        <v>3421.8028473064178</v>
      </c>
    </row>
    <row r="5" spans="1:22" x14ac:dyDescent="0.15">
      <c r="A5" s="2" t="s">
        <v>2</v>
      </c>
      <c r="B5" s="2" t="s">
        <v>11</v>
      </c>
      <c r="C5" s="1">
        <v>197.06018518335301</v>
      </c>
      <c r="D5" s="1">
        <v>21.551649223981922</v>
      </c>
      <c r="E5" s="1">
        <v>7.7676708545016666</v>
      </c>
      <c r="F5" s="1">
        <v>9.7096936991852569</v>
      </c>
      <c r="G5" s="1">
        <v>167.9151859467504</v>
      </c>
      <c r="H5" s="1">
        <v>4.5261575779485845</v>
      </c>
      <c r="I5" s="1">
        <v>87.764854739051444</v>
      </c>
      <c r="J5" s="1">
        <v>0.99776723249215604</v>
      </c>
      <c r="K5" s="1">
        <v>1.5230496389444288</v>
      </c>
      <c r="L5" s="1">
        <v>89.028369883190351</v>
      </c>
      <c r="M5" s="1">
        <v>47.863659505271102</v>
      </c>
      <c r="N5" s="1">
        <v>319.09117583582815</v>
      </c>
      <c r="O5" s="1">
        <v>12.888262839567162</v>
      </c>
      <c r="P5" s="1">
        <v>3.3220986289953043</v>
      </c>
      <c r="Q5" s="1">
        <v>1.1248285200193382</v>
      </c>
      <c r="R5" s="1">
        <v>0.30590028415671028</v>
      </c>
      <c r="S5" s="1">
        <v>0.10161707706638509</v>
      </c>
      <c r="T5" s="1">
        <v>1.7322064311935448E-4</v>
      </c>
      <c r="U5" s="1">
        <v>6.1378486625735744E-2</v>
      </c>
      <c r="V5" s="1">
        <v>972.60367837757224</v>
      </c>
    </row>
    <row r="6" spans="1:22" x14ac:dyDescent="0.15">
      <c r="A6" s="2" t="s">
        <v>2</v>
      </c>
      <c r="B6" s="2" t="s">
        <v>12</v>
      </c>
      <c r="C6" s="1">
        <v>71.094605287701597</v>
      </c>
      <c r="D6" s="1">
        <v>14.4644314174411</v>
      </c>
      <c r="E6" s="1">
        <v>5.5049856124090253</v>
      </c>
      <c r="F6" s="1">
        <v>6.8279838760054208</v>
      </c>
      <c r="G6" s="1">
        <v>55.167956239598141</v>
      </c>
      <c r="H6" s="1">
        <v>3.2506664072545064</v>
      </c>
      <c r="I6" s="1">
        <v>37.967270549495957</v>
      </c>
      <c r="J6" s="1">
        <v>0.72796598992542971</v>
      </c>
      <c r="K6" s="1">
        <v>1.1088567737924977</v>
      </c>
      <c r="L6" s="1">
        <v>37.583555541702111</v>
      </c>
      <c r="M6" s="1">
        <v>28.643833762222304</v>
      </c>
      <c r="N6" s="1">
        <v>143.32557672293166</v>
      </c>
      <c r="O6" s="1">
        <v>8.7784929450624105</v>
      </c>
      <c r="P6" s="1">
        <v>2.2627579633718309</v>
      </c>
      <c r="Q6" s="1">
        <v>0.76614663301317165</v>
      </c>
      <c r="R6" s="1">
        <v>0.20835573610673896</v>
      </c>
      <c r="S6" s="1">
        <v>6.921373374521643E-2</v>
      </c>
      <c r="T6" s="1">
        <v>1.1798457308129509E-4</v>
      </c>
      <c r="U6" s="1">
        <v>4.1806302217529213E-2</v>
      </c>
      <c r="V6" s="1">
        <v>417.79457947856974</v>
      </c>
    </row>
    <row r="7" spans="1:22" x14ac:dyDescent="0.15">
      <c r="A7" s="2" t="s">
        <v>2</v>
      </c>
      <c r="B7" s="2" t="s">
        <v>13</v>
      </c>
      <c r="C7" s="1">
        <v>46.356958513617734</v>
      </c>
      <c r="D7" s="1">
        <v>11.7601339767879</v>
      </c>
      <c r="E7" s="1">
        <v>4.7654682086518125</v>
      </c>
      <c r="F7" s="1">
        <v>5.8547846680457454</v>
      </c>
      <c r="G7" s="1">
        <v>43.663657706221301</v>
      </c>
      <c r="H7" s="1">
        <v>2.861601123992473</v>
      </c>
      <c r="I7" s="1">
        <v>29.667419651233701</v>
      </c>
      <c r="J7" s="1">
        <v>0.6574410762544981</v>
      </c>
      <c r="K7" s="1">
        <v>0.99534299038055807</v>
      </c>
      <c r="L7" s="1">
        <v>29.935888231474184</v>
      </c>
      <c r="M7" s="1">
        <v>21.223552068387395</v>
      </c>
      <c r="N7" s="1">
        <v>52.303597028746985</v>
      </c>
      <c r="O7" s="1">
        <v>7.2530331285431879</v>
      </c>
      <c r="P7" s="1">
        <v>1.8695530675727277</v>
      </c>
      <c r="Q7" s="1">
        <v>0.6330114920108828</v>
      </c>
      <c r="R7" s="1">
        <v>0.1721492590881907</v>
      </c>
      <c r="S7" s="1">
        <v>5.7186296937359056E-2</v>
      </c>
      <c r="T7" s="1">
        <v>9.7482110467168236E-5</v>
      </c>
      <c r="U7" s="1">
        <v>3.4541520614483116E-2</v>
      </c>
      <c r="V7" s="1">
        <v>260.06541749067156</v>
      </c>
    </row>
    <row r="8" spans="1:22" x14ac:dyDescent="0.15">
      <c r="A8" s="2" t="s">
        <v>2</v>
      </c>
      <c r="B8" s="2" t="s">
        <v>14</v>
      </c>
      <c r="C8" s="1">
        <v>3.1261538346366131</v>
      </c>
      <c r="D8" s="1">
        <v>2.2396119036676683</v>
      </c>
      <c r="E8" s="1">
        <v>1.6455724706125181</v>
      </c>
      <c r="F8" s="1">
        <v>1.8000367032183535</v>
      </c>
      <c r="G8" s="1">
        <v>3.1095778860513672</v>
      </c>
      <c r="H8" s="1">
        <v>1.2516282704940054</v>
      </c>
      <c r="I8" s="1">
        <v>2.536775830032985</v>
      </c>
      <c r="J8" s="1">
        <v>0.4158335829559901</v>
      </c>
      <c r="K8" s="1">
        <v>0.58617524629113149</v>
      </c>
      <c r="L8" s="1">
        <v>2.5412842266282278</v>
      </c>
      <c r="M8" s="1">
        <v>2.4608960511198368</v>
      </c>
      <c r="N8" s="1">
        <v>3.1725428081374671</v>
      </c>
      <c r="O8" s="1">
        <v>1.5588682168810037</v>
      </c>
      <c r="P8" s="1">
        <v>0.40181628892610677</v>
      </c>
      <c r="Q8" s="1">
        <v>0.13605087400233898</v>
      </c>
      <c r="R8" s="1">
        <v>3.6999418418954502E-2</v>
      </c>
      <c r="S8" s="1">
        <v>1.2290844208029447E-2</v>
      </c>
      <c r="T8" s="1">
        <v>2.0951477914436229E-5</v>
      </c>
      <c r="U8" s="1">
        <v>7.4238842731128045E-3</v>
      </c>
      <c r="V8" s="1">
        <v>27.039559292033626</v>
      </c>
    </row>
    <row r="9" spans="1:22" x14ac:dyDescent="0.15">
      <c r="A9" s="2" t="s">
        <v>3</v>
      </c>
      <c r="B9" s="2" t="s">
        <v>8</v>
      </c>
      <c r="C9" s="1">
        <v>37.740440132114173</v>
      </c>
      <c r="D9" s="1">
        <v>24.530391508334784</v>
      </c>
      <c r="E9" s="1">
        <v>20.586666877237825</v>
      </c>
      <c r="F9" s="1">
        <v>21.847874548141675</v>
      </c>
      <c r="G9" s="1">
        <v>30.978845540931925</v>
      </c>
      <c r="H9" s="1">
        <v>10.173280586815865</v>
      </c>
      <c r="I9" s="1">
        <v>30.587330030208925</v>
      </c>
      <c r="J9" s="1">
        <v>4.116208333162664</v>
      </c>
      <c r="K9" s="1">
        <v>5.891050832398335</v>
      </c>
      <c r="L9" s="1">
        <v>32.97558935980512</v>
      </c>
      <c r="M9" s="1">
        <v>28.868275295791314</v>
      </c>
      <c r="N9" s="1">
        <v>34.695803854481291</v>
      </c>
      <c r="O9" s="1">
        <v>19.485345450447664</v>
      </c>
      <c r="P9" s="1">
        <v>3.8201962442647437</v>
      </c>
      <c r="Q9" s="1">
        <v>1.1890109562470201</v>
      </c>
      <c r="R9" s="1">
        <v>0.88413196097233071</v>
      </c>
      <c r="S9" s="1">
        <v>0.26081306616088429</v>
      </c>
      <c r="T9" s="1">
        <v>9.1978334033989174E-3</v>
      </c>
      <c r="U9" s="1">
        <v>0.42076127419281717</v>
      </c>
      <c r="V9" s="1">
        <v>309.06121368511276</v>
      </c>
    </row>
    <row r="10" spans="1:22" x14ac:dyDescent="0.15">
      <c r="A10" s="2" t="s">
        <v>3</v>
      </c>
      <c r="B10" s="2" t="s">
        <v>9</v>
      </c>
      <c r="C10" s="1">
        <v>487.46349677057725</v>
      </c>
      <c r="D10" s="1">
        <v>48.090881909231555</v>
      </c>
      <c r="E10" s="1">
        <v>21.805334844633396</v>
      </c>
      <c r="F10" s="1">
        <v>25.884556832842495</v>
      </c>
      <c r="G10" s="1">
        <v>343.74618264097711</v>
      </c>
      <c r="H10" s="1">
        <v>8.6201948832206856</v>
      </c>
      <c r="I10" s="1">
        <v>192.93859744947332</v>
      </c>
      <c r="J10" s="1">
        <v>2.2748886642934787</v>
      </c>
      <c r="K10" s="1">
        <v>3.6209752816873801</v>
      </c>
      <c r="L10" s="1">
        <v>210.39097387394332</v>
      </c>
      <c r="M10" s="1">
        <v>107.31302227734493</v>
      </c>
      <c r="N10" s="1">
        <v>664.54664797332646</v>
      </c>
      <c r="O10" s="1">
        <v>33.382012145525763</v>
      </c>
      <c r="P10" s="1">
        <v>6.5447049880265604</v>
      </c>
      <c r="Q10" s="1">
        <v>2.0369963838172009</v>
      </c>
      <c r="R10" s="1">
        <v>1.5146820991343855</v>
      </c>
      <c r="S10" s="1">
        <v>0.44682117470551108</v>
      </c>
      <c r="T10" s="1">
        <v>1.5757595222238938E-2</v>
      </c>
      <c r="U10" s="1">
        <v>0.72084213068167369</v>
      </c>
      <c r="V10" s="1">
        <v>2161.3575699186649</v>
      </c>
    </row>
    <row r="11" spans="1:22" x14ac:dyDescent="0.15">
      <c r="A11" s="2" t="s">
        <v>3</v>
      </c>
      <c r="B11" s="2" t="s">
        <v>10</v>
      </c>
      <c r="C11" s="1">
        <v>1078.8831975536725</v>
      </c>
      <c r="D11" s="1">
        <v>37.379497262660102</v>
      </c>
      <c r="E11" s="1">
        <v>16.252596833224231</v>
      </c>
      <c r="F11" s="1">
        <v>19.425930281035374</v>
      </c>
      <c r="G11" s="1">
        <v>832.39232098344428</v>
      </c>
      <c r="H11" s="1">
        <v>6.326706646404638</v>
      </c>
      <c r="I11" s="1">
        <v>241.5279448720776</v>
      </c>
      <c r="J11" s="1">
        <v>1.5607251410372942</v>
      </c>
      <c r="K11" s="1">
        <v>2.5462643674816476</v>
      </c>
      <c r="L11" s="1">
        <v>274.88877555159871</v>
      </c>
      <c r="M11" s="1">
        <v>90.876327455225777</v>
      </c>
      <c r="N11" s="1">
        <v>1778.760529908674</v>
      </c>
      <c r="O11" s="1">
        <v>25.672665844254283</v>
      </c>
      <c r="P11" s="1">
        <v>5.0332503591255033</v>
      </c>
      <c r="Q11" s="1">
        <v>1.5665660673153474</v>
      </c>
      <c r="R11" s="1">
        <v>1.1648766778752591</v>
      </c>
      <c r="S11" s="1">
        <v>0.34363089620514414</v>
      </c>
      <c r="T11" s="1">
        <v>1.2118486915605508E-2</v>
      </c>
      <c r="U11" s="1">
        <v>0.55436859741638811</v>
      </c>
      <c r="V11" s="1">
        <v>4415.168293785644</v>
      </c>
    </row>
    <row r="12" spans="1:22" x14ac:dyDescent="0.15">
      <c r="A12" s="2" t="s">
        <v>3</v>
      </c>
      <c r="B12" s="2" t="s">
        <v>11</v>
      </c>
      <c r="C12" s="1">
        <v>285.77492467048108</v>
      </c>
      <c r="D12" s="1">
        <v>25.92204986672553</v>
      </c>
      <c r="E12" s="1">
        <v>11.686341785829473</v>
      </c>
      <c r="F12" s="1">
        <v>13.887019151200423</v>
      </c>
      <c r="G12" s="1">
        <v>203.62994464674367</v>
      </c>
      <c r="H12" s="1">
        <v>4.6078659333039118</v>
      </c>
      <c r="I12" s="1">
        <v>108.30744387589716</v>
      </c>
      <c r="J12" s="1">
        <v>1.1987221653237043</v>
      </c>
      <c r="K12" s="1">
        <v>1.9187097510118114</v>
      </c>
      <c r="L12" s="1">
        <v>118.35958479487111</v>
      </c>
      <c r="M12" s="1">
        <v>58.407568202179526</v>
      </c>
      <c r="N12" s="1">
        <v>398.57083761022216</v>
      </c>
      <c r="O12" s="1">
        <v>17.969532764323933</v>
      </c>
      <c r="P12" s="1">
        <v>3.5230138487600442</v>
      </c>
      <c r="Q12" s="1">
        <v>1.0965148908592162</v>
      </c>
      <c r="R12" s="1">
        <v>0.81535317557645526</v>
      </c>
      <c r="S12" s="1">
        <v>0.24052378092194687</v>
      </c>
      <c r="T12" s="1">
        <v>8.4823114397858616E-3</v>
      </c>
      <c r="U12" s="1">
        <v>0.38802922644629656</v>
      </c>
      <c r="V12" s="1">
        <v>1256.3124624521172</v>
      </c>
    </row>
    <row r="13" spans="1:22" x14ac:dyDescent="0.15">
      <c r="A13" s="2" t="s">
        <v>3</v>
      </c>
      <c r="B13" s="2" t="s">
        <v>12</v>
      </c>
      <c r="C13" s="1">
        <v>103.10076310781233</v>
      </c>
      <c r="D13" s="1">
        <v>17.397634334151601</v>
      </c>
      <c r="E13" s="1">
        <v>8.2821665075319313</v>
      </c>
      <c r="F13" s="1">
        <v>9.7655338868342856</v>
      </c>
      <c r="G13" s="1">
        <v>66.901917250687774</v>
      </c>
      <c r="H13" s="1">
        <v>3.3093489876488813</v>
      </c>
      <c r="I13" s="1">
        <v>46.854040109643321</v>
      </c>
      <c r="J13" s="1">
        <v>0.87458170534006308</v>
      </c>
      <c r="K13" s="1">
        <v>1.3969172441587057</v>
      </c>
      <c r="L13" s="1">
        <v>49.965803427237041</v>
      </c>
      <c r="M13" s="1">
        <v>34.953797752439854</v>
      </c>
      <c r="N13" s="1">
        <v>179.02530527769261</v>
      </c>
      <c r="O13" s="1">
        <v>12.239463034025396</v>
      </c>
      <c r="P13" s="1">
        <v>2.3996059514229136</v>
      </c>
      <c r="Q13" s="1">
        <v>0.7468615675446697</v>
      </c>
      <c r="R13" s="1">
        <v>0.55535584595001419</v>
      </c>
      <c r="S13" s="1">
        <v>0.1638262919258027</v>
      </c>
      <c r="T13" s="1">
        <v>5.7774978833526041E-3</v>
      </c>
      <c r="U13" s="1">
        <v>0.2642956514872119</v>
      </c>
      <c r="V13" s="1">
        <v>538.20299543141789</v>
      </c>
    </row>
    <row r="14" spans="1:22" x14ac:dyDescent="0.15">
      <c r="A14" s="2" t="s">
        <v>3</v>
      </c>
      <c r="B14" s="2" t="s">
        <v>13</v>
      </c>
      <c r="C14" s="1">
        <v>67.226448178030239</v>
      </c>
      <c r="D14" s="1">
        <v>14.14493973140795</v>
      </c>
      <c r="E14" s="1">
        <v>7.1695739043235296</v>
      </c>
      <c r="F14" s="1">
        <v>8.3736428079217635</v>
      </c>
      <c r="G14" s="1">
        <v>52.950709321858533</v>
      </c>
      <c r="H14" s="1">
        <v>2.9132601123280835</v>
      </c>
      <c r="I14" s="1">
        <v>36.611493272248886</v>
      </c>
      <c r="J14" s="1">
        <v>0.78985274805237127</v>
      </c>
      <c r="K14" s="1">
        <v>1.2539146803961219</v>
      </c>
      <c r="L14" s="1">
        <v>39.798541815286598</v>
      </c>
      <c r="M14" s="1">
        <v>25.898898616189786</v>
      </c>
      <c r="N14" s="1">
        <v>65.331447737999483</v>
      </c>
      <c r="O14" s="1">
        <v>10.112582127356804</v>
      </c>
      <c r="P14" s="1">
        <v>1.9826206514652676</v>
      </c>
      <c r="Q14" s="1">
        <v>0.61707763869910537</v>
      </c>
      <c r="R14" s="1">
        <v>0.45885032587542046</v>
      </c>
      <c r="S14" s="1">
        <v>0.1353578035639916</v>
      </c>
      <c r="T14" s="1">
        <v>4.7735281896805724E-3</v>
      </c>
      <c r="U14" s="1">
        <v>0.21836836098687415</v>
      </c>
      <c r="V14" s="1">
        <v>335.99235336218049</v>
      </c>
    </row>
    <row r="15" spans="1:22" x14ac:dyDescent="0.15">
      <c r="A15" s="2" t="s">
        <v>3</v>
      </c>
      <c r="B15" s="2" t="s">
        <v>14</v>
      </c>
      <c r="C15" s="1">
        <v>4.5335204357510319</v>
      </c>
      <c r="D15" s="1">
        <v>2.6937767428203796</v>
      </c>
      <c r="E15" s="1">
        <v>2.4757385688896387</v>
      </c>
      <c r="F15" s="1">
        <v>2.5744523921032103</v>
      </c>
      <c r="G15" s="1">
        <v>3.7709702624048584</v>
      </c>
      <c r="H15" s="1">
        <v>1.2742232609990971</v>
      </c>
      <c r="I15" s="1">
        <v>3.1305436174188497</v>
      </c>
      <c r="J15" s="1">
        <v>0.49958438876598144</v>
      </c>
      <c r="K15" s="1">
        <v>0.73845272806737505</v>
      </c>
      <c r="L15" s="1">
        <v>3.378533677569493</v>
      </c>
      <c r="M15" s="1">
        <v>3.0030080321883239</v>
      </c>
      <c r="N15" s="1">
        <v>3.9627640629091259</v>
      </c>
      <c r="O15" s="1">
        <v>2.1734607562866231</v>
      </c>
      <c r="P15" s="1">
        <v>0.42611749638876917</v>
      </c>
      <c r="Q15" s="1">
        <v>0.13262626845148889</v>
      </c>
      <c r="R15" s="1">
        <v>9.8619043083078423E-2</v>
      </c>
      <c r="S15" s="1">
        <v>2.9091963722855177E-2</v>
      </c>
      <c r="T15" s="1">
        <v>1.0259571717010163E-3</v>
      </c>
      <c r="U15" s="1">
        <v>4.693312315254982E-2</v>
      </c>
      <c r="V15" s="1">
        <v>34.94344277814443</v>
      </c>
    </row>
    <row r="16" spans="1:22" x14ac:dyDescent="0.15">
      <c r="A16" s="2" t="s">
        <v>4</v>
      </c>
      <c r="B16" s="2" t="s">
        <v>8</v>
      </c>
      <c r="C16" s="1">
        <v>50.3999185543557</v>
      </c>
      <c r="D16" s="1">
        <v>26.768329821825969</v>
      </c>
      <c r="E16" s="1">
        <v>26.227287693452379</v>
      </c>
      <c r="F16" s="1">
        <v>26.658925917282474</v>
      </c>
      <c r="G16" s="1">
        <v>33.785712238324251</v>
      </c>
      <c r="H16" s="1">
        <v>9.0310675413264558</v>
      </c>
      <c r="I16" s="1">
        <v>33.381525856409205</v>
      </c>
      <c r="J16" s="1">
        <v>4.5399434231659734</v>
      </c>
      <c r="K16" s="1">
        <v>6.8655513532318793</v>
      </c>
      <c r="L16" s="1">
        <v>39.650927322503776</v>
      </c>
      <c r="M16" s="1">
        <v>31.521339120733973</v>
      </c>
      <c r="N16" s="1">
        <v>39.023039774948671</v>
      </c>
      <c r="O16" s="1">
        <v>25.021662998062613</v>
      </c>
      <c r="P16" s="1">
        <v>3.7587996121358911</v>
      </c>
      <c r="Q16" s="1">
        <v>0.85579405522979646</v>
      </c>
      <c r="R16" s="1">
        <v>0.93356871632320215</v>
      </c>
      <c r="S16" s="1">
        <v>0.36192055449201282</v>
      </c>
      <c r="T16" s="1">
        <v>1.6738379510823111E-2</v>
      </c>
      <c r="U16" s="1">
        <v>0.48571438384121635</v>
      </c>
      <c r="V16" s="1">
        <v>359.28776731715618</v>
      </c>
    </row>
    <row r="17" spans="1:22" x14ac:dyDescent="0.15">
      <c r="A17" s="2" t="s">
        <v>4</v>
      </c>
      <c r="B17" s="2" t="s">
        <v>9</v>
      </c>
      <c r="C17" s="1">
        <v>650.97599417111655</v>
      </c>
      <c r="D17" s="1">
        <v>52.47827324449343</v>
      </c>
      <c r="E17" s="1">
        <v>27.77986323053549</v>
      </c>
      <c r="F17" s="1">
        <v>31.584513243515044</v>
      </c>
      <c r="G17" s="1">
        <v>374.89162061851101</v>
      </c>
      <c r="H17" s="1">
        <v>7.6523557514625562</v>
      </c>
      <c r="I17" s="1">
        <v>210.56381099945676</v>
      </c>
      <c r="J17" s="1">
        <v>2.5090726693025891</v>
      </c>
      <c r="K17" s="1">
        <v>4.2199587904569311</v>
      </c>
      <c r="L17" s="1">
        <v>252.98098916027433</v>
      </c>
      <c r="M17" s="1">
        <v>117.17534672977931</v>
      </c>
      <c r="N17" s="1">
        <v>747.42843212213063</v>
      </c>
      <c r="O17" s="1">
        <v>42.866751335085453</v>
      </c>
      <c r="P17" s="1">
        <v>6.4395211652988689</v>
      </c>
      <c r="Q17" s="1">
        <v>1.4661340054407277</v>
      </c>
      <c r="R17" s="1">
        <v>1.5993764340014338</v>
      </c>
      <c r="S17" s="1">
        <v>0.6200370621326039</v>
      </c>
      <c r="T17" s="1">
        <v>2.8675949806864432E-2</v>
      </c>
      <c r="U17" s="1">
        <v>0.8321188589004791</v>
      </c>
      <c r="V17" s="1">
        <v>2534.0928455417015</v>
      </c>
    </row>
    <row r="18" spans="1:22" x14ac:dyDescent="0.15">
      <c r="A18" s="2" t="s">
        <v>4</v>
      </c>
      <c r="B18" s="2" t="s">
        <v>10</v>
      </c>
      <c r="C18" s="1">
        <v>1440.7787798981851</v>
      </c>
      <c r="D18" s="1">
        <v>40.789675572888981</v>
      </c>
      <c r="E18" s="1">
        <v>20.705708964571244</v>
      </c>
      <c r="F18" s="1">
        <v>23.703652961540161</v>
      </c>
      <c r="G18" s="1">
        <v>907.81199024924899</v>
      </c>
      <c r="H18" s="1">
        <v>5.6163707026705101</v>
      </c>
      <c r="I18" s="1">
        <v>263.59186397864113</v>
      </c>
      <c r="J18" s="1">
        <v>1.721390966131656</v>
      </c>
      <c r="K18" s="1">
        <v>2.9674686692073156</v>
      </c>
      <c r="L18" s="1">
        <v>330.53525570810012</v>
      </c>
      <c r="M18" s="1">
        <v>99.228080181868677</v>
      </c>
      <c r="N18" s="1">
        <v>2000.6062750371948</v>
      </c>
      <c r="O18" s="1">
        <v>32.96696969783747</v>
      </c>
      <c r="P18" s="1">
        <v>4.9523580172266852</v>
      </c>
      <c r="Q18" s="1">
        <v>1.1275404322301892</v>
      </c>
      <c r="R18" s="1">
        <v>1.2300114381600502</v>
      </c>
      <c r="S18" s="1">
        <v>0.47684376525229921</v>
      </c>
      <c r="T18" s="1">
        <v>2.205343637757478E-2</v>
      </c>
      <c r="U18" s="1">
        <v>0.63994673043895089</v>
      </c>
      <c r="V18" s="1">
        <v>5179.4722364077725</v>
      </c>
    </row>
    <row r="19" spans="1:22" x14ac:dyDescent="0.15">
      <c r="A19" s="2" t="s">
        <v>4</v>
      </c>
      <c r="B19" s="2" t="s">
        <v>11</v>
      </c>
      <c r="C19" s="1">
        <v>381.63394167768394</v>
      </c>
      <c r="D19" s="1">
        <v>28.286950913708953</v>
      </c>
      <c r="E19" s="1">
        <v>14.888327961427034</v>
      </c>
      <c r="F19" s="1">
        <v>16.945035726380279</v>
      </c>
      <c r="G19" s="1">
        <v>222.08002244146297</v>
      </c>
      <c r="H19" s="1">
        <v>4.0905141768108493</v>
      </c>
      <c r="I19" s="1">
        <v>118.20148194085951</v>
      </c>
      <c r="J19" s="1">
        <v>1.3221222956135452</v>
      </c>
      <c r="K19" s="1">
        <v>2.2361036599908979</v>
      </c>
      <c r="L19" s="1">
        <v>142.31943645997939</v>
      </c>
      <c r="M19" s="1">
        <v>63.77536398188326</v>
      </c>
      <c r="N19" s="1">
        <v>448.28030831715216</v>
      </c>
      <c r="O19" s="1">
        <v>23.075166627401416</v>
      </c>
      <c r="P19" s="1">
        <v>3.4663934105870293</v>
      </c>
      <c r="Q19" s="1">
        <v>0.78921974615792623</v>
      </c>
      <c r="R19" s="1">
        <v>0.86094412494242989</v>
      </c>
      <c r="S19" s="1">
        <v>0.33376587086357379</v>
      </c>
      <c r="T19" s="1">
        <v>1.5436260091284817E-2</v>
      </c>
      <c r="U19" s="1">
        <v>0.44792947496726665</v>
      </c>
      <c r="V19" s="1">
        <v>1473.0484650679639</v>
      </c>
    </row>
    <row r="20" spans="1:22" x14ac:dyDescent="0.15">
      <c r="A20" s="2" t="s">
        <v>4</v>
      </c>
      <c r="B20" s="2" t="s">
        <v>12</v>
      </c>
      <c r="C20" s="1">
        <v>137.68440551661828</v>
      </c>
      <c r="D20" s="1">
        <v>18.984842285042991</v>
      </c>
      <c r="E20" s="1">
        <v>10.551429476827508</v>
      </c>
      <c r="F20" s="1">
        <v>11.915971224485567</v>
      </c>
      <c r="G20" s="1">
        <v>72.963626789687055</v>
      </c>
      <c r="H20" s="1">
        <v>2.9377892382138353</v>
      </c>
      <c r="I20" s="1">
        <v>51.13422289073884</v>
      </c>
      <c r="J20" s="1">
        <v>0.96461382413293717</v>
      </c>
      <c r="K20" s="1">
        <v>1.6279959804866035</v>
      </c>
      <c r="L20" s="1">
        <v>60.08051649014088</v>
      </c>
      <c r="M20" s="1">
        <v>38.166135705129392</v>
      </c>
      <c r="N20" s="1">
        <v>201.35321371640177</v>
      </c>
      <c r="O20" s="1">
        <v>15.717027963063005</v>
      </c>
      <c r="P20" s="1">
        <v>2.3610404656641903</v>
      </c>
      <c r="Q20" s="1">
        <v>0.53755576113593728</v>
      </c>
      <c r="R20" s="1">
        <v>0.5864088926679647</v>
      </c>
      <c r="S20" s="1">
        <v>0.22733562887367828</v>
      </c>
      <c r="T20" s="1">
        <v>1.0513992591679365E-2</v>
      </c>
      <c r="U20" s="1">
        <v>0.30509509165331694</v>
      </c>
      <c r="V20" s="1">
        <v>628.10974093355549</v>
      </c>
    </row>
    <row r="21" spans="1:22" x14ac:dyDescent="0.15">
      <c r="A21" s="2" t="s">
        <v>4</v>
      </c>
      <c r="B21" s="2" t="s">
        <v>13</v>
      </c>
      <c r="C21" s="1">
        <v>89.776576558476265</v>
      </c>
      <c r="D21" s="1">
        <v>15.435400283420986</v>
      </c>
      <c r="E21" s="1">
        <v>9.1339933049614466</v>
      </c>
      <c r="F21" s="1">
        <v>10.217576212380763</v>
      </c>
      <c r="G21" s="1">
        <v>57.748356877912521</v>
      </c>
      <c r="H21" s="1">
        <v>2.5861715515822548</v>
      </c>
      <c r="I21" s="1">
        <v>39.956004924336312</v>
      </c>
      <c r="J21" s="1">
        <v>0.87116260853462169</v>
      </c>
      <c r="K21" s="1">
        <v>1.4613378624210811</v>
      </c>
      <c r="L21" s="1">
        <v>47.855068543007903</v>
      </c>
      <c r="M21" s="1">
        <v>28.279069593514791</v>
      </c>
      <c r="N21" s="1">
        <v>73.479539322033915</v>
      </c>
      <c r="O21" s="1">
        <v>12.985842241002699</v>
      </c>
      <c r="P21" s="1">
        <v>1.9507567829606518</v>
      </c>
      <c r="Q21" s="1">
        <v>0.44414340510435324</v>
      </c>
      <c r="R21" s="1">
        <v>0.48450721003332803</v>
      </c>
      <c r="S21" s="1">
        <v>0.18783097044103514</v>
      </c>
      <c r="T21" s="1">
        <v>8.6869508331620503E-3</v>
      </c>
      <c r="U21" s="1">
        <v>0.25207798438824697</v>
      </c>
      <c r="V21" s="1">
        <v>393.11410318734642</v>
      </c>
    </row>
    <row r="22" spans="1:22" x14ac:dyDescent="0.15">
      <c r="A22" s="2" t="s">
        <v>4</v>
      </c>
      <c r="B22" s="2" t="s">
        <v>14</v>
      </c>
      <c r="C22" s="1">
        <v>6.0542235312177199</v>
      </c>
      <c r="D22" s="1">
        <v>2.939533365934238</v>
      </c>
      <c r="E22" s="1">
        <v>3.1540757951370098</v>
      </c>
      <c r="F22" s="1">
        <v>3.1413644126992577</v>
      </c>
      <c r="G22" s="1">
        <v>4.1126424797383194</v>
      </c>
      <c r="H22" s="1">
        <v>1.1311588464123801</v>
      </c>
      <c r="I22" s="1">
        <v>3.4165232011514126</v>
      </c>
      <c r="J22" s="1">
        <v>0.55101313551635545</v>
      </c>
      <c r="K22" s="1">
        <v>0.86060794087847214</v>
      </c>
      <c r="L22" s="1">
        <v>4.0624594103306437</v>
      </c>
      <c r="M22" s="1">
        <v>3.2789916818721907</v>
      </c>
      <c r="N22" s="1">
        <v>4.4569971715950576</v>
      </c>
      <c r="O22" s="1">
        <v>2.7910001760871395</v>
      </c>
      <c r="P22" s="1">
        <v>0.41926911020737168</v>
      </c>
      <c r="Q22" s="1">
        <v>9.5458138137219331E-2</v>
      </c>
      <c r="R22" s="1">
        <v>0.10413338451744239</v>
      </c>
      <c r="S22" s="1">
        <v>4.0369831913798358E-2</v>
      </c>
      <c r="T22" s="1">
        <v>1.8670549589737415E-3</v>
      </c>
      <c r="U22" s="1">
        <v>5.4178210762186658E-2</v>
      </c>
      <c r="V22" s="1">
        <v>40.665866879067188</v>
      </c>
    </row>
    <row r="23" spans="1:22" x14ac:dyDescent="0.15">
      <c r="A23" s="2" t="s">
        <v>5</v>
      </c>
      <c r="B23" s="2" t="s">
        <v>8</v>
      </c>
      <c r="C23" s="1">
        <v>62.535803182934465</v>
      </c>
      <c r="D23" s="1">
        <v>28.049800763507427</v>
      </c>
      <c r="E23" s="1">
        <v>30.377739155227999</v>
      </c>
      <c r="F23" s="1">
        <v>30.608334354232639</v>
      </c>
      <c r="G23" s="1">
        <v>36.191746404023519</v>
      </c>
      <c r="H23" s="1">
        <v>7.8889591544364022</v>
      </c>
      <c r="I23" s="1">
        <v>35.949480579081765</v>
      </c>
      <c r="J23" s="1">
        <v>4.7720923952286407</v>
      </c>
      <c r="K23" s="1">
        <v>7.7032659862978274</v>
      </c>
      <c r="L23" s="1">
        <v>46.023259094077567</v>
      </c>
      <c r="M23" s="1">
        <v>34.06533234038038</v>
      </c>
      <c r="N23" s="1">
        <v>42.677159736166509</v>
      </c>
      <c r="O23" s="1">
        <v>29.595396689294258</v>
      </c>
      <c r="P23" s="1">
        <v>3.6581972706222672</v>
      </c>
      <c r="Q23" s="1">
        <v>0.66992380398692897</v>
      </c>
      <c r="R23" s="1">
        <v>0.84922978062461052</v>
      </c>
      <c r="S23" s="1">
        <v>0.39791927114531628</v>
      </c>
      <c r="T23" s="1">
        <v>1.6650900006050698E-2</v>
      </c>
      <c r="U23" s="1">
        <v>0.33996611004132687</v>
      </c>
      <c r="V23" s="1">
        <v>402.37025697131594</v>
      </c>
    </row>
    <row r="24" spans="1:22" x14ac:dyDescent="0.15">
      <c r="A24" s="2" t="s">
        <v>5</v>
      </c>
      <c r="B24" s="2" t="s">
        <v>9</v>
      </c>
      <c r="C24" s="1">
        <v>807.72564353245014</v>
      </c>
      <c r="D24" s="1">
        <v>54.990547363949503</v>
      </c>
      <c r="E24" s="1">
        <v>32.176008775615514</v>
      </c>
      <c r="F24" s="1">
        <v>36.263626853266132</v>
      </c>
      <c r="G24" s="1">
        <v>401.58935726173434</v>
      </c>
      <c r="H24" s="1">
        <v>6.6846053007857078</v>
      </c>
      <c r="I24" s="1">
        <v>226.76194212161965</v>
      </c>
      <c r="J24" s="1">
        <v>2.6373735283038076</v>
      </c>
      <c r="K24" s="1">
        <v>4.7348659039310634</v>
      </c>
      <c r="L24" s="1">
        <v>293.63776325582614</v>
      </c>
      <c r="M24" s="1">
        <v>126.63221930897112</v>
      </c>
      <c r="N24" s="1">
        <v>817.41767870954175</v>
      </c>
      <c r="O24" s="1">
        <v>50.702405777002852</v>
      </c>
      <c r="P24" s="1">
        <v>6.2671706879379636</v>
      </c>
      <c r="Q24" s="1">
        <v>1.1477037776520975</v>
      </c>
      <c r="R24" s="1">
        <v>1.4548881881266753</v>
      </c>
      <c r="S24" s="1">
        <v>0.68170954311558407</v>
      </c>
      <c r="T24" s="1">
        <v>2.8526081183897614E-2</v>
      </c>
      <c r="U24" s="1">
        <v>0.58242502376644312</v>
      </c>
      <c r="V24" s="1">
        <v>2872.1164609947805</v>
      </c>
    </row>
    <row r="25" spans="1:22" x14ac:dyDescent="0.15">
      <c r="A25" s="2" t="s">
        <v>5</v>
      </c>
      <c r="B25" s="2" t="s">
        <v>10</v>
      </c>
      <c r="C25" s="1">
        <v>1787.7064248167248</v>
      </c>
      <c r="D25" s="1">
        <v>42.742385522116045</v>
      </c>
      <c r="E25" s="1">
        <v>23.982374132680089</v>
      </c>
      <c r="F25" s="1">
        <v>27.215250063513288</v>
      </c>
      <c r="G25" s="1">
        <v>972.46140918597644</v>
      </c>
      <c r="H25" s="1">
        <v>4.9060998455375522</v>
      </c>
      <c r="I25" s="1">
        <v>283.86930650399682</v>
      </c>
      <c r="J25" s="1">
        <v>1.8094139007934158</v>
      </c>
      <c r="K25" s="1">
        <v>3.3295505763202091</v>
      </c>
      <c r="L25" s="1">
        <v>383.65583708674995</v>
      </c>
      <c r="M25" s="1">
        <v>107.2364824332552</v>
      </c>
      <c r="N25" s="1">
        <v>2187.9431756556887</v>
      </c>
      <c r="O25" s="1">
        <v>38.993033593609979</v>
      </c>
      <c r="P25" s="1">
        <v>4.8198106978808521</v>
      </c>
      <c r="Q25" s="1">
        <v>0.88264947728093857</v>
      </c>
      <c r="R25" s="1">
        <v>1.1188917596857357</v>
      </c>
      <c r="S25" s="1">
        <v>0.524273410737081</v>
      </c>
      <c r="T25" s="1">
        <v>2.1938178882570995E-2</v>
      </c>
      <c r="U25" s="1">
        <v>0.4479179695286063</v>
      </c>
      <c r="V25" s="1">
        <v>5873.6662248109596</v>
      </c>
    </row>
    <row r="26" spans="1:22" x14ac:dyDescent="0.15">
      <c r="A26" s="2" t="s">
        <v>5</v>
      </c>
      <c r="B26" s="2" t="s">
        <v>11</v>
      </c>
      <c r="C26" s="1">
        <v>473.52824665667214</v>
      </c>
      <c r="D26" s="1">
        <v>29.641122274640544</v>
      </c>
      <c r="E26" s="1">
        <v>17.244396315621596</v>
      </c>
      <c r="F26" s="1">
        <v>19.455371936842656</v>
      </c>
      <c r="G26" s="1">
        <v>237.89535046368266</v>
      </c>
      <c r="H26" s="1">
        <v>3.5732098241803349</v>
      </c>
      <c r="I26" s="1">
        <v>127.29441720938459</v>
      </c>
      <c r="J26" s="1">
        <v>1.3897287178217272</v>
      </c>
      <c r="K26" s="1">
        <v>2.5089465331484786</v>
      </c>
      <c r="L26" s="1">
        <v>165.191705229131</v>
      </c>
      <c r="M26" s="1">
        <v>68.922483300924881</v>
      </c>
      <c r="N26" s="1">
        <v>490.25730529866803</v>
      </c>
      <c r="O26" s="1">
        <v>27.293098386881258</v>
      </c>
      <c r="P26" s="1">
        <v>3.373617170910264</v>
      </c>
      <c r="Q26" s="1">
        <v>0.61780879558195356</v>
      </c>
      <c r="R26" s="1">
        <v>0.7831661211125952</v>
      </c>
      <c r="S26" s="1">
        <v>0.36696415945103789</v>
      </c>
      <c r="T26" s="1">
        <v>1.5355585830825457E-2</v>
      </c>
      <c r="U26" s="1">
        <v>0.31351931555573886</v>
      </c>
      <c r="V26" s="1">
        <v>1669.6658132960422</v>
      </c>
    </row>
    <row r="27" spans="1:22" x14ac:dyDescent="0.15">
      <c r="A27" s="2" t="s">
        <v>5</v>
      </c>
      <c r="B27" s="2" t="s">
        <v>12</v>
      </c>
      <c r="C27" s="1">
        <v>170.83767457799709</v>
      </c>
      <c r="D27" s="1">
        <v>19.893697035512009</v>
      </c>
      <c r="E27" s="1">
        <v>12.221186426451164</v>
      </c>
      <c r="F27" s="1">
        <v>13.681272551120406</v>
      </c>
      <c r="G27" s="1">
        <v>78.159698361923503</v>
      </c>
      <c r="H27" s="1">
        <v>2.5662635340237689</v>
      </c>
      <c r="I27" s="1">
        <v>55.067846827742081</v>
      </c>
      <c r="J27" s="1">
        <v>1.0139391321460791</v>
      </c>
      <c r="K27" s="1">
        <v>1.8266393210224197</v>
      </c>
      <c r="L27" s="1">
        <v>69.736103633632496</v>
      </c>
      <c r="M27" s="1">
        <v>41.246410628794919</v>
      </c>
      <c r="N27" s="1">
        <v>220.20794163456875</v>
      </c>
      <c r="O27" s="1">
        <v>18.589958524323347</v>
      </c>
      <c r="P27" s="1">
        <v>2.2978484299708426</v>
      </c>
      <c r="Q27" s="1">
        <v>0.42080381156489427</v>
      </c>
      <c r="R27" s="1">
        <v>0.53343250107829232</v>
      </c>
      <c r="S27" s="1">
        <v>0.2499477485431752</v>
      </c>
      <c r="T27" s="1">
        <v>1.0459043493141706E-2</v>
      </c>
      <c r="U27" s="1">
        <v>0.21354523348023341</v>
      </c>
      <c r="V27" s="1">
        <v>708.77466895738871</v>
      </c>
    </row>
    <row r="28" spans="1:22" x14ac:dyDescent="0.15">
      <c r="A28" s="2" t="s">
        <v>5</v>
      </c>
      <c r="B28" s="2" t="s">
        <v>13</v>
      </c>
      <c r="C28" s="1">
        <v>111.39403560828414</v>
      </c>
      <c r="D28" s="1">
        <v>16.174333831688077</v>
      </c>
      <c r="E28" s="1">
        <v>10.57944188918124</v>
      </c>
      <c r="F28" s="1">
        <v>11.731267417479073</v>
      </c>
      <c r="G28" s="1">
        <v>61.86087990779977</v>
      </c>
      <c r="H28" s="1">
        <v>2.2591129612791279</v>
      </c>
      <c r="I28" s="1">
        <v>43.029717371931859</v>
      </c>
      <c r="J28" s="1">
        <v>0.91570930994036515</v>
      </c>
      <c r="K28" s="1">
        <v>1.6396460634990881</v>
      </c>
      <c r="L28" s="1">
        <v>55.545894314297698</v>
      </c>
      <c r="M28" s="1">
        <v>30.561388914665994</v>
      </c>
      <c r="N28" s="1">
        <v>80.36016812302509</v>
      </c>
      <c r="O28" s="1">
        <v>15.359536754084898</v>
      </c>
      <c r="P28" s="1">
        <v>1.8985457793583851</v>
      </c>
      <c r="Q28" s="1">
        <v>0.34767972229407496</v>
      </c>
      <c r="R28" s="1">
        <v>0.44073665333189921</v>
      </c>
      <c r="S28" s="1">
        <v>0.20651372774702023</v>
      </c>
      <c r="T28" s="1">
        <v>8.6415503715238182E-3</v>
      </c>
      <c r="U28" s="1">
        <v>0.17643696507770287</v>
      </c>
      <c r="V28" s="1">
        <v>444.48968686533698</v>
      </c>
    </row>
    <row r="29" spans="1:22" x14ac:dyDescent="0.15">
      <c r="A29" s="2" t="s">
        <v>5</v>
      </c>
      <c r="B29" s="2" t="s">
        <v>14</v>
      </c>
      <c r="C29" s="1">
        <v>7.5120306149979212</v>
      </c>
      <c r="D29" s="1">
        <v>3.0802566241883405</v>
      </c>
      <c r="E29" s="1">
        <v>3.6532062674711967</v>
      </c>
      <c r="F29" s="1">
        <v>3.606744419138546</v>
      </c>
      <c r="G29" s="1">
        <v>4.4055224476891546</v>
      </c>
      <c r="H29" s="1">
        <v>0.98810754051962102</v>
      </c>
      <c r="I29" s="1">
        <v>3.6793475228213177</v>
      </c>
      <c r="J29" s="1">
        <v>0.57918906659744018</v>
      </c>
      <c r="K29" s="1">
        <v>0.96561682193028653</v>
      </c>
      <c r="L29" s="1">
        <v>4.7153404630390012</v>
      </c>
      <c r="M29" s="1">
        <v>3.5436293158892314</v>
      </c>
      <c r="N29" s="1">
        <v>4.8743506741859095</v>
      </c>
      <c r="O29" s="1">
        <v>3.3011697654782046</v>
      </c>
      <c r="P29" s="1">
        <v>0.40804758776307537</v>
      </c>
      <c r="Q29" s="1">
        <v>7.4725547147232813E-2</v>
      </c>
      <c r="R29" s="1">
        <v>9.4725936873435473E-2</v>
      </c>
      <c r="S29" s="1">
        <v>4.4385249447754377E-2</v>
      </c>
      <c r="T29" s="1">
        <v>1.8572972017733931E-3</v>
      </c>
      <c r="U29" s="1">
        <v>3.7920959672137239E-2</v>
      </c>
      <c r="V29" s="1">
        <v>45.566174122051585</v>
      </c>
    </row>
    <row r="30" spans="1:22" x14ac:dyDescent="0.15">
      <c r="A30" s="2" t="s">
        <v>6</v>
      </c>
      <c r="B30" s="2" t="s">
        <v>8</v>
      </c>
      <c r="C30" s="1">
        <v>74.164212455178514</v>
      </c>
      <c r="D30" s="1">
        <v>28.349683204721213</v>
      </c>
      <c r="E30" s="1">
        <v>33.347598894131323</v>
      </c>
      <c r="F30" s="1">
        <v>33.915265249298088</v>
      </c>
      <c r="G30" s="1">
        <v>37.907562900825383</v>
      </c>
      <c r="H30" s="1">
        <v>6.6680656735320207</v>
      </c>
      <c r="I30" s="1">
        <v>37.994856106397442</v>
      </c>
      <c r="J30" s="1">
        <v>4.8381959921288349</v>
      </c>
      <c r="K30" s="1">
        <v>8.4192007832824451</v>
      </c>
      <c r="L30" s="1">
        <v>52.049569363405297</v>
      </c>
      <c r="M30" s="1">
        <v>36.239775094953352</v>
      </c>
      <c r="N30" s="1">
        <v>45.403884435666065</v>
      </c>
      <c r="O30" s="1">
        <v>33.389043834868659</v>
      </c>
      <c r="P30" s="1">
        <v>3.437390238446437</v>
      </c>
      <c r="Q30" s="1">
        <v>0.51373632788551193</v>
      </c>
      <c r="R30" s="1">
        <v>0.82884045711905951</v>
      </c>
      <c r="S30" s="1">
        <v>0.33972429373004659</v>
      </c>
      <c r="T30" s="1">
        <v>1.7860061768120002E-2</v>
      </c>
      <c r="U30" s="1">
        <v>0.25261551156552603</v>
      </c>
      <c r="V30" s="1">
        <v>438.0770808789033</v>
      </c>
    </row>
    <row r="31" spans="1:22" x14ac:dyDescent="0.15">
      <c r="A31" s="2" t="s">
        <v>6</v>
      </c>
      <c r="B31" s="2" t="s">
        <v>9</v>
      </c>
      <c r="C31" s="1">
        <v>957.92063399585231</v>
      </c>
      <c r="D31" s="1">
        <v>55.578455268402003</v>
      </c>
      <c r="E31" s="1">
        <v>35.321675164183965</v>
      </c>
      <c r="F31" s="1">
        <v>40.181556741914498</v>
      </c>
      <c r="G31" s="1">
        <v>420.62832919852752</v>
      </c>
      <c r="H31" s="1">
        <v>5.6500973417023284</v>
      </c>
      <c r="I31" s="1">
        <v>239.66375097868615</v>
      </c>
      <c r="J31" s="1">
        <v>2.6739067431184562</v>
      </c>
      <c r="K31" s="1">
        <v>5.1749201959300644</v>
      </c>
      <c r="L31" s="1">
        <v>332.08684971782174</v>
      </c>
      <c r="M31" s="1">
        <v>134.71534936684193</v>
      </c>
      <c r="N31" s="1">
        <v>869.64404494675057</v>
      </c>
      <c r="O31" s="1">
        <v>57.201627225832446</v>
      </c>
      <c r="P31" s="1">
        <v>5.8888872719898826</v>
      </c>
      <c r="Q31" s="1">
        <v>0.88012565118946384</v>
      </c>
      <c r="R31" s="1">
        <v>1.419957493738754</v>
      </c>
      <c r="S31" s="1">
        <v>0.58201074905818995</v>
      </c>
      <c r="T31" s="1">
        <v>3.0597599634955484E-2</v>
      </c>
      <c r="U31" s="1">
        <v>0.43277724155927866</v>
      </c>
      <c r="V31" s="1">
        <v>3165.6755528927342</v>
      </c>
    </row>
    <row r="32" spans="1:22" x14ac:dyDescent="0.15">
      <c r="A32" s="2" t="s">
        <v>6</v>
      </c>
      <c r="B32" s="2" t="s">
        <v>10</v>
      </c>
      <c r="C32" s="1">
        <v>2120.1269088965073</v>
      </c>
      <c r="D32" s="1">
        <v>43.199347445722609</v>
      </c>
      <c r="E32" s="1">
        <v>26.326995205894665</v>
      </c>
      <c r="F32" s="1">
        <v>30.155591416636234</v>
      </c>
      <c r="G32" s="1">
        <v>1018.5648856459846</v>
      </c>
      <c r="H32" s="1">
        <v>4.1468329763822753</v>
      </c>
      <c r="I32" s="1">
        <v>300.02028624352607</v>
      </c>
      <c r="J32" s="1">
        <v>1.8344781194249002</v>
      </c>
      <c r="K32" s="1">
        <v>3.6389960920466429</v>
      </c>
      <c r="L32" s="1">
        <v>433.89193849359128</v>
      </c>
      <c r="M32" s="1">
        <v>114.08155266251218</v>
      </c>
      <c r="N32" s="1">
        <v>2327.7350159525504</v>
      </c>
      <c r="O32" s="1">
        <v>43.991304511978683</v>
      </c>
      <c r="P32" s="1">
        <v>4.5288892365384026</v>
      </c>
      <c r="Q32" s="1">
        <v>0.67686668031462172</v>
      </c>
      <c r="R32" s="1">
        <v>1.0920280691082003</v>
      </c>
      <c r="S32" s="1">
        <v>0.44759936775983389</v>
      </c>
      <c r="T32" s="1">
        <v>2.3531294391318371E-2</v>
      </c>
      <c r="U32" s="1">
        <v>0.33283031358068521</v>
      </c>
      <c r="V32" s="1">
        <v>6474.8158786244512</v>
      </c>
    </row>
    <row r="33" spans="1:22" x14ac:dyDescent="0.15">
      <c r="A33" s="2" t="s">
        <v>6</v>
      </c>
      <c r="B33" s="2" t="s">
        <v>11</v>
      </c>
      <c r="C33" s="1">
        <v>561.57989025648703</v>
      </c>
      <c r="D33" s="1">
        <v>29.95801764879949</v>
      </c>
      <c r="E33" s="1">
        <v>18.930283408066511</v>
      </c>
      <c r="F33" s="1">
        <v>21.557334421581306</v>
      </c>
      <c r="G33" s="1">
        <v>249.17374422455043</v>
      </c>
      <c r="H33" s="1">
        <v>3.0202207042161402</v>
      </c>
      <c r="I33" s="1">
        <v>134.53693870148894</v>
      </c>
      <c r="J33" s="1">
        <v>1.4089794069021322</v>
      </c>
      <c r="K33" s="1">
        <v>2.7421258274958342</v>
      </c>
      <c r="L33" s="1">
        <v>186.821995852295</v>
      </c>
      <c r="M33" s="1">
        <v>73.321911815033999</v>
      </c>
      <c r="N33" s="1">
        <v>521.58077461415553</v>
      </c>
      <c r="O33" s="1">
        <v>30.791628441277442</v>
      </c>
      <c r="P33" s="1">
        <v>3.1699872570211745</v>
      </c>
      <c r="Q33" s="1">
        <v>0.47377152459540967</v>
      </c>
      <c r="R33" s="1">
        <v>0.76436293289867319</v>
      </c>
      <c r="S33" s="1">
        <v>0.31329631142246683</v>
      </c>
      <c r="T33" s="1">
        <v>1.6470683946486486E-2</v>
      </c>
      <c r="U33" s="1">
        <v>0.23296393359667195</v>
      </c>
      <c r="V33" s="1">
        <v>1840.3946979658308</v>
      </c>
    </row>
    <row r="34" spans="1:22" x14ac:dyDescent="0.15">
      <c r="A34" s="2" t="s">
        <v>6</v>
      </c>
      <c r="B34" s="2" t="s">
        <v>12</v>
      </c>
      <c r="C34" s="1">
        <v>202.60460324924367</v>
      </c>
      <c r="D34" s="1">
        <v>20.106381984046056</v>
      </c>
      <c r="E34" s="1">
        <v>13.415982699606426</v>
      </c>
      <c r="F34" s="1">
        <v>15.159400121196906</v>
      </c>
      <c r="G34" s="1">
        <v>81.865175802479868</v>
      </c>
      <c r="H34" s="1">
        <v>2.1691091873428983</v>
      </c>
      <c r="I34" s="1">
        <v>58.200977666605205</v>
      </c>
      <c r="J34" s="1">
        <v>1.0279843387602117</v>
      </c>
      <c r="K34" s="1">
        <v>1.9964055803968814</v>
      </c>
      <c r="L34" s="1">
        <v>78.867386505434638</v>
      </c>
      <c r="M34" s="1">
        <v>43.879232696924582</v>
      </c>
      <c r="N34" s="1">
        <v>234.27744478784655</v>
      </c>
      <c r="O34" s="1">
        <v>20.972887999218905</v>
      </c>
      <c r="P34" s="1">
        <v>2.1591514011675144</v>
      </c>
      <c r="Q34" s="1">
        <v>0.32269670614330592</v>
      </c>
      <c r="R34" s="1">
        <v>0.52062521607603884</v>
      </c>
      <c r="S34" s="1">
        <v>0.21339334005825505</v>
      </c>
      <c r="T34" s="1">
        <v>1.1218562525454142E-2</v>
      </c>
      <c r="U34" s="1">
        <v>0.15867710576042782</v>
      </c>
      <c r="V34" s="1">
        <v>777.9287349508337</v>
      </c>
    </row>
    <row r="35" spans="1:22" x14ac:dyDescent="0.15">
      <c r="A35" s="2" t="s">
        <v>6</v>
      </c>
      <c r="B35" s="2" t="s">
        <v>13</v>
      </c>
      <c r="C35" s="1">
        <v>132.10753684454144</v>
      </c>
      <c r="D35" s="1">
        <v>16.347254800195053</v>
      </c>
      <c r="E35" s="1">
        <v>11.613734084732581</v>
      </c>
      <c r="F35" s="1">
        <v>12.99871602190702</v>
      </c>
      <c r="G35" s="1">
        <v>64.793645767384859</v>
      </c>
      <c r="H35" s="1">
        <v>1.909493165681476</v>
      </c>
      <c r="I35" s="1">
        <v>45.477928846538596</v>
      </c>
      <c r="J35" s="1">
        <v>0.92839382526168945</v>
      </c>
      <c r="K35" s="1">
        <v>1.7920333332215519</v>
      </c>
      <c r="L35" s="1">
        <v>62.819103554890575</v>
      </c>
      <c r="M35" s="1">
        <v>32.5121695508616</v>
      </c>
      <c r="N35" s="1">
        <v>85.494531717781783</v>
      </c>
      <c r="O35" s="1">
        <v>17.328378847205315</v>
      </c>
      <c r="P35" s="1">
        <v>1.783950466974161</v>
      </c>
      <c r="Q35" s="1">
        <v>0.26662092427319939</v>
      </c>
      <c r="R35" s="1">
        <v>0.43015492102509223</v>
      </c>
      <c r="S35" s="1">
        <v>0.17631146665122094</v>
      </c>
      <c r="T35" s="1">
        <v>9.2690859564138455E-3</v>
      </c>
      <c r="U35" s="1">
        <v>0.13110340376796575</v>
      </c>
      <c r="V35" s="1">
        <v>488.92033062885167</v>
      </c>
    </row>
    <row r="36" spans="1:22" x14ac:dyDescent="0.15">
      <c r="A36" s="2" t="s">
        <v>6</v>
      </c>
      <c r="B36" s="2" t="s">
        <v>14</v>
      </c>
      <c r="C36" s="1">
        <v>8.9088778930490484</v>
      </c>
      <c r="D36" s="1">
        <v>3.1131878697189075</v>
      </c>
      <c r="E36" s="1">
        <v>4.0103595814894586</v>
      </c>
      <c r="F36" s="1">
        <v>3.9964178463894084</v>
      </c>
      <c r="G36" s="1">
        <v>4.6143841038355857</v>
      </c>
      <c r="H36" s="1">
        <v>0.83518824774137712</v>
      </c>
      <c r="I36" s="1">
        <v>3.8886870531411892</v>
      </c>
      <c r="J36" s="1">
        <v>0.58721206309801877</v>
      </c>
      <c r="K36" s="1">
        <v>1.0553604040165436</v>
      </c>
      <c r="L36" s="1">
        <v>5.3327696763353121</v>
      </c>
      <c r="M36" s="1">
        <v>3.7698246459049569</v>
      </c>
      <c r="N36" s="1">
        <v>5.1857821860177911</v>
      </c>
      <c r="O36" s="1">
        <v>3.7243258863215889</v>
      </c>
      <c r="P36" s="1">
        <v>0.38341803113308393</v>
      </c>
      <c r="Q36" s="1">
        <v>5.7303872413830656E-2</v>
      </c>
      <c r="R36" s="1">
        <v>9.2451643372024869E-2</v>
      </c>
      <c r="S36" s="1">
        <v>3.7893986579915301E-2</v>
      </c>
      <c r="T36" s="1">
        <v>1.9921711579179036E-3</v>
      </c>
      <c r="U36" s="1">
        <v>2.8177581069678204E-2</v>
      </c>
      <c r="V36" s="1">
        <v>49.623614742785634</v>
      </c>
    </row>
    <row r="38" spans="1:22" x14ac:dyDescent="0.15">
      <c r="A38" s="1"/>
      <c r="B38" s="1"/>
      <c r="C38" s="2" t="s">
        <v>15</v>
      </c>
      <c r="D38" s="2" t="s">
        <v>16</v>
      </c>
      <c r="E38" s="2" t="s">
        <v>17</v>
      </c>
      <c r="F38" s="2" t="s">
        <v>18</v>
      </c>
      <c r="G38" s="2" t="s">
        <v>19</v>
      </c>
      <c r="H38" s="2" t="s">
        <v>20</v>
      </c>
      <c r="I38" s="2" t="s">
        <v>21</v>
      </c>
      <c r="J38" s="2" t="s">
        <v>22</v>
      </c>
      <c r="K38" s="2" t="s">
        <v>23</v>
      </c>
      <c r="L38" s="2" t="s">
        <v>24</v>
      </c>
      <c r="M38" s="2" t="s">
        <v>25</v>
      </c>
      <c r="N38" s="2" t="s">
        <v>26</v>
      </c>
      <c r="O38" s="2" t="s">
        <v>118</v>
      </c>
      <c r="P38" s="2" t="s">
        <v>40</v>
      </c>
      <c r="Q38" s="2" t="s">
        <v>0</v>
      </c>
      <c r="R38" s="2" t="s">
        <v>41</v>
      </c>
      <c r="S38" s="2" t="s">
        <v>42</v>
      </c>
      <c r="T38" s="2" t="s">
        <v>43</v>
      </c>
      <c r="U38" s="2" t="s">
        <v>1</v>
      </c>
      <c r="V38" s="2" t="s">
        <v>44</v>
      </c>
    </row>
    <row r="39" spans="1:22" x14ac:dyDescent="0.15">
      <c r="A39" s="2" t="s">
        <v>2</v>
      </c>
      <c r="B39" s="2" t="s">
        <v>8</v>
      </c>
      <c r="C39" s="1">
        <v>26.024460093154282</v>
      </c>
      <c r="D39" s="1">
        <v>20.394621693837948</v>
      </c>
      <c r="E39" s="1">
        <v>13.683533691881433</v>
      </c>
      <c r="F39" s="1">
        <v>15.275860677835301</v>
      </c>
      <c r="G39" s="1">
        <v>25.545450192099768</v>
      </c>
      <c r="H39" s="1">
        <v>9.992884242370387</v>
      </c>
      <c r="I39" s="1">
        <v>24.78585475671294</v>
      </c>
      <c r="J39" s="1">
        <v>3.4261632301349221</v>
      </c>
      <c r="K39" s="1">
        <v>4.6762481067904886</v>
      </c>
      <c r="L39" s="1">
        <v>24.803761953115821</v>
      </c>
      <c r="M39" s="1">
        <v>23.656887987953702</v>
      </c>
      <c r="N39" s="1">
        <v>27.777056933599525</v>
      </c>
      <c r="O39" s="1">
        <v>13.975447035875616</v>
      </c>
      <c r="P39" s="1">
        <v>3.6023328674760271</v>
      </c>
      <c r="Q39" s="1">
        <v>1.2197129706428944</v>
      </c>
      <c r="R39" s="1">
        <v>0.33170437834287014</v>
      </c>
      <c r="S39" s="1">
        <v>0.11018894450277703</v>
      </c>
      <c r="T39" s="1">
        <v>1.8783260206927679E-4</v>
      </c>
      <c r="U39" s="1">
        <v>6.6556043991862754E-2</v>
      </c>
      <c r="V39" s="1">
        <v>239.34891363292064</v>
      </c>
    </row>
    <row r="40" spans="1:22" x14ac:dyDescent="0.15">
      <c r="A40" s="2" t="s">
        <v>2</v>
      </c>
      <c r="B40" s="2" t="s">
        <v>9</v>
      </c>
      <c r="C40" s="1">
        <v>336.1374237864427</v>
      </c>
      <c r="D40" s="1">
        <v>39.982865464196287</v>
      </c>
      <c r="E40" s="1">
        <v>14.493557203240229</v>
      </c>
      <c r="F40" s="1">
        <v>18.098276929169028</v>
      </c>
      <c r="G40" s="1">
        <v>283.45636624118532</v>
      </c>
      <c r="H40" s="1">
        <v>8.467338424375356</v>
      </c>
      <c r="I40" s="1">
        <v>156.34408261929252</v>
      </c>
      <c r="J40" s="1">
        <v>1.8935241521812096</v>
      </c>
      <c r="K40" s="1">
        <v>2.874288354906668</v>
      </c>
      <c r="L40" s="1">
        <v>158.25305125295083</v>
      </c>
      <c r="M40" s="1">
        <v>87.940554870420101</v>
      </c>
      <c r="N40" s="1">
        <v>532.02831538960402</v>
      </c>
      <c r="O40" s="1">
        <v>23.942533832780143</v>
      </c>
      <c r="P40" s="1">
        <v>6.1714645999396778</v>
      </c>
      <c r="Q40" s="1">
        <v>2.0895946311013973</v>
      </c>
      <c r="R40" s="1">
        <v>0.56827114758740016</v>
      </c>
      <c r="S40" s="1">
        <v>0.18877410686135032</v>
      </c>
      <c r="T40" s="1">
        <v>3.2179209854505509E-4</v>
      </c>
      <c r="U40" s="1">
        <v>0.11402285215737792</v>
      </c>
      <c r="V40" s="1">
        <v>1673.0446276504902</v>
      </c>
    </row>
    <row r="41" spans="1:22" x14ac:dyDescent="0.15">
      <c r="A41" s="2" t="s">
        <v>2</v>
      </c>
      <c r="B41" s="2" t="s">
        <v>10</v>
      </c>
      <c r="C41" s="1">
        <v>743.95933438038014</v>
      </c>
      <c r="D41" s="1">
        <v>31.077396604892364</v>
      </c>
      <c r="E41" s="1">
        <v>10.802766551485016</v>
      </c>
      <c r="F41" s="1">
        <v>13.582456447035893</v>
      </c>
      <c r="G41" s="1">
        <v>686.39861184863332</v>
      </c>
      <c r="H41" s="1">
        <v>6.2145191625688527</v>
      </c>
      <c r="I41" s="1">
        <v>195.71752602709256</v>
      </c>
      <c r="J41" s="1">
        <v>1.2990836852177869</v>
      </c>
      <c r="K41" s="1">
        <v>2.0211952445463166</v>
      </c>
      <c r="L41" s="1">
        <v>206.76736594361913</v>
      </c>
      <c r="M41" s="1">
        <v>74.471061306468243</v>
      </c>
      <c r="N41" s="1">
        <v>1424.0549871027501</v>
      </c>
      <c r="O41" s="1">
        <v>18.413170179021169</v>
      </c>
      <c r="P41" s="1">
        <v>4.7462072730253153</v>
      </c>
      <c r="Q41" s="1">
        <v>1.607017110847037</v>
      </c>
      <c r="R41" s="1">
        <v>0.43703283145174421</v>
      </c>
      <c r="S41" s="1">
        <v>0.14517802466242738</v>
      </c>
      <c r="T41" s="1">
        <v>2.4747642572634898E-4</v>
      </c>
      <c r="U41" s="1">
        <v>8.7690058521032593E-2</v>
      </c>
      <c r="V41" s="1">
        <v>3421.8028472586443</v>
      </c>
    </row>
    <row r="42" spans="1:22" x14ac:dyDescent="0.15">
      <c r="A42" s="2" t="s">
        <v>2</v>
      </c>
      <c r="B42" s="2" t="s">
        <v>11</v>
      </c>
      <c r="C42" s="1">
        <v>197.06018521979772</v>
      </c>
      <c r="D42" s="1">
        <v>21.551649527527569</v>
      </c>
      <c r="E42" s="1">
        <v>7.767670818924481</v>
      </c>
      <c r="F42" s="1">
        <v>9.7096936965986043</v>
      </c>
      <c r="G42" s="1">
        <v>167.91518592002828</v>
      </c>
      <c r="H42" s="1">
        <v>4.5261575637205418</v>
      </c>
      <c r="I42" s="1">
        <v>87.764854609001304</v>
      </c>
      <c r="J42" s="1">
        <v>0.9977672346880917</v>
      </c>
      <c r="K42" s="1">
        <v>1.5230496384966092</v>
      </c>
      <c r="L42" s="1">
        <v>89.028369867441839</v>
      </c>
      <c r="M42" s="1">
        <v>47.863659482600632</v>
      </c>
      <c r="N42" s="1">
        <v>319.09117583225134</v>
      </c>
      <c r="O42" s="1">
        <v>12.888262825305521</v>
      </c>
      <c r="P42" s="1">
        <v>3.3220985961165246</v>
      </c>
      <c r="Q42" s="1">
        <v>1.1248285205928819</v>
      </c>
      <c r="R42" s="1">
        <v>0.30590028431619742</v>
      </c>
      <c r="S42" s="1">
        <v>0.10161707746366477</v>
      </c>
      <c r="T42" s="1">
        <v>1.732206449083027E-4</v>
      </c>
      <c r="U42" s="1">
        <v>6.1378486684716516E-2</v>
      </c>
      <c r="V42" s="1">
        <v>972.60367842220126</v>
      </c>
    </row>
    <row r="43" spans="1:22" x14ac:dyDescent="0.15">
      <c r="A43" s="2" t="s">
        <v>2</v>
      </c>
      <c r="B43" s="2" t="s">
        <v>12</v>
      </c>
      <c r="C43" s="1">
        <v>71.094605300849963</v>
      </c>
      <c r="D43" s="1">
        <v>14.464431621166352</v>
      </c>
      <c r="E43" s="1">
        <v>5.5049855871953026</v>
      </c>
      <c r="F43" s="1">
        <v>6.8279838741864527</v>
      </c>
      <c r="G43" s="1">
        <v>55.167956230818675</v>
      </c>
      <c r="H43" s="1">
        <v>3.2506663970359884</v>
      </c>
      <c r="I43" s="1">
        <v>37.967270493235979</v>
      </c>
      <c r="J43" s="1">
        <v>0.72796599152757346</v>
      </c>
      <c r="K43" s="1">
        <v>1.1088567734664623</v>
      </c>
      <c r="L43" s="1">
        <v>37.58355553505384</v>
      </c>
      <c r="M43" s="1">
        <v>28.643833748655243</v>
      </c>
      <c r="N43" s="1">
        <v>143.32557672132506</v>
      </c>
      <c r="O43" s="1">
        <v>8.7784929353484777</v>
      </c>
      <c r="P43" s="1">
        <v>2.2627579409773362</v>
      </c>
      <c r="Q43" s="1">
        <v>0.76614663340382561</v>
      </c>
      <c r="R43" s="1">
        <v>0.2083557362153694</v>
      </c>
      <c r="S43" s="1">
        <v>6.9213734015812767E-2</v>
      </c>
      <c r="T43" s="1">
        <v>1.1798457429978896E-4</v>
      </c>
      <c r="U43" s="1">
        <v>4.180630225770237E-2</v>
      </c>
      <c r="V43" s="1">
        <v>417.79457954130982</v>
      </c>
    </row>
    <row r="44" spans="1:22" x14ac:dyDescent="0.15">
      <c r="A44" s="2" t="s">
        <v>2</v>
      </c>
      <c r="B44" s="2" t="s">
        <v>13</v>
      </c>
      <c r="C44" s="1">
        <v>46.356958522191086</v>
      </c>
      <c r="D44" s="1">
        <v>11.760134142424294</v>
      </c>
      <c r="E44" s="1">
        <v>4.7654681868251991</v>
      </c>
      <c r="F44" s="1">
        <v>5.8547846664860366</v>
      </c>
      <c r="G44" s="1">
        <v>43.663657699272633</v>
      </c>
      <c r="H44" s="1">
        <v>2.8616011149969873</v>
      </c>
      <c r="I44" s="1">
        <v>29.667419607272461</v>
      </c>
      <c r="J44" s="1">
        <v>0.65744107770142712</v>
      </c>
      <c r="K44" s="1">
        <v>0.99534299008789917</v>
      </c>
      <c r="L44" s="1">
        <v>29.935888226178729</v>
      </c>
      <c r="M44" s="1">
        <v>21.223552058334924</v>
      </c>
      <c r="N44" s="1">
        <v>52.303597028160681</v>
      </c>
      <c r="O44" s="1">
        <v>7.2530331205172685</v>
      </c>
      <c r="P44" s="1">
        <v>1.869553049069778</v>
      </c>
      <c r="Q44" s="1">
        <v>0.63301149233365173</v>
      </c>
      <c r="R44" s="1">
        <v>0.1721492591779441</v>
      </c>
      <c r="S44" s="1">
        <v>5.7186297160933222E-2</v>
      </c>
      <c r="T44" s="1">
        <v>9.748211147392151E-5</v>
      </c>
      <c r="U44" s="1">
        <v>3.4541520647675295E-2</v>
      </c>
      <c r="V44" s="1">
        <v>260.06541754095105</v>
      </c>
    </row>
    <row r="45" spans="1:22" x14ac:dyDescent="0.15">
      <c r="A45" s="2" t="s">
        <v>2</v>
      </c>
      <c r="B45" s="2" t="s">
        <v>14</v>
      </c>
      <c r="C45" s="1">
        <v>3.1261538352147706</v>
      </c>
      <c r="D45" s="1">
        <v>2.2396119352116317</v>
      </c>
      <c r="E45" s="1">
        <v>1.6455724630755308</v>
      </c>
      <c r="F45" s="1">
        <v>1.8000367027388258</v>
      </c>
      <c r="G45" s="1">
        <v>3.1095778855565066</v>
      </c>
      <c r="H45" s="1">
        <v>1.2516282665594931</v>
      </c>
      <c r="I45" s="1">
        <v>2.5367758262739852</v>
      </c>
      <c r="J45" s="1">
        <v>0.41583358387117725</v>
      </c>
      <c r="K45" s="1">
        <v>0.58617524611877947</v>
      </c>
      <c r="L45" s="1">
        <v>2.5412842261786919</v>
      </c>
      <c r="M45" s="1">
        <v>2.4608960499542412</v>
      </c>
      <c r="N45" s="1">
        <v>3.1725428081019049</v>
      </c>
      <c r="O45" s="1">
        <v>1.5588682151560218</v>
      </c>
      <c r="P45" s="1">
        <v>0.40181628494933463</v>
      </c>
      <c r="Q45" s="1">
        <v>0.13605087407171057</v>
      </c>
      <c r="R45" s="1">
        <v>3.6999418438244884E-2</v>
      </c>
      <c r="S45" s="1">
        <v>1.2290844256081434E-2</v>
      </c>
      <c r="T45" s="1">
        <v>2.0951478130814072E-5</v>
      </c>
      <c r="U45" s="1">
        <v>7.4238842802466795E-3</v>
      </c>
      <c r="V45" s="1">
        <v>27.039559301485308</v>
      </c>
    </row>
    <row r="46" spans="1:22" x14ac:dyDescent="0.15">
      <c r="A46" s="2" t="s">
        <v>3</v>
      </c>
      <c r="B46" s="2" t="s">
        <v>8</v>
      </c>
      <c r="C46" s="1">
        <v>37.74044013585263</v>
      </c>
      <c r="D46" s="1">
        <v>24.530391848184024</v>
      </c>
      <c r="E46" s="1">
        <v>20.586666787887104</v>
      </c>
      <c r="F46" s="1">
        <v>21.847874529479505</v>
      </c>
      <c r="G46" s="1">
        <v>30.97884553638276</v>
      </c>
      <c r="H46" s="1">
        <v>10.17328054965682</v>
      </c>
      <c r="I46" s="1">
        <v>30.58732998452718</v>
      </c>
      <c r="J46" s="1">
        <v>4.1162083407913705</v>
      </c>
      <c r="K46" s="1">
        <v>5.8910508268273611</v>
      </c>
      <c r="L46" s="1">
        <v>32.975589348506283</v>
      </c>
      <c r="M46" s="1">
        <v>28.868275274720006</v>
      </c>
      <c r="N46" s="1">
        <v>34.695803855798623</v>
      </c>
      <c r="O46" s="1">
        <v>19.485345424260824</v>
      </c>
      <c r="P46" s="1">
        <v>3.820196204016761</v>
      </c>
      <c r="Q46" s="1">
        <v>1.1890109561125195</v>
      </c>
      <c r="R46" s="1">
        <v>0.88413196080377998</v>
      </c>
      <c r="S46" s="1">
        <v>0.26081306676840943</v>
      </c>
      <c r="T46" s="1">
        <v>9.1978334366204419E-3</v>
      </c>
      <c r="U46" s="1">
        <v>0.42076127430450055</v>
      </c>
      <c r="V46" s="1">
        <v>309.06121373831701</v>
      </c>
    </row>
    <row r="47" spans="1:22" x14ac:dyDescent="0.15">
      <c r="A47" s="2" t="s">
        <v>3</v>
      </c>
      <c r="B47" s="2" t="s">
        <v>9</v>
      </c>
      <c r="C47" s="1">
        <v>487.46349681886403</v>
      </c>
      <c r="D47" s="1">
        <v>48.09088257549282</v>
      </c>
      <c r="E47" s="1">
        <v>21.805334749993392</v>
      </c>
      <c r="F47" s="1">
        <v>25.884556810732242</v>
      </c>
      <c r="G47" s="1">
        <v>343.7461825904989</v>
      </c>
      <c r="H47" s="1">
        <v>8.6201948517344604</v>
      </c>
      <c r="I47" s="1">
        <v>192.93859716132224</v>
      </c>
      <c r="J47" s="1">
        <v>2.2748886685096061</v>
      </c>
      <c r="K47" s="1">
        <v>3.6209752782631419</v>
      </c>
      <c r="L47" s="1">
        <v>210.39097380185441</v>
      </c>
      <c r="M47" s="1">
        <v>107.31302219901585</v>
      </c>
      <c r="N47" s="1">
        <v>664.546647998558</v>
      </c>
      <c r="O47" s="1">
        <v>33.382012100662848</v>
      </c>
      <c r="P47" s="1">
        <v>6.544704919074297</v>
      </c>
      <c r="Q47" s="1">
        <v>2.0369963835867768</v>
      </c>
      <c r="R47" s="1">
        <v>1.5146820988456267</v>
      </c>
      <c r="S47" s="1">
        <v>0.44682117574631436</v>
      </c>
      <c r="T47" s="1">
        <v>1.5757595279153578E-2</v>
      </c>
      <c r="U47" s="1">
        <v>0.72084213087300808</v>
      </c>
      <c r="V47" s="1">
        <v>2161.357569908907</v>
      </c>
    </row>
    <row r="48" spans="1:22" x14ac:dyDescent="0.15">
      <c r="A48" s="2" t="s">
        <v>3</v>
      </c>
      <c r="B48" s="2" t="s">
        <v>10</v>
      </c>
      <c r="C48" s="1">
        <v>1078.8831976605438</v>
      </c>
      <c r="D48" s="1">
        <v>37.379497780523579</v>
      </c>
      <c r="E48" s="1">
        <v>16.252596762684345</v>
      </c>
      <c r="F48" s="1">
        <v>19.425930264441995</v>
      </c>
      <c r="G48" s="1">
        <v>832.39232086120978</v>
      </c>
      <c r="H48" s="1">
        <v>6.3267066232956335</v>
      </c>
      <c r="I48" s="1">
        <v>241.52794451135901</v>
      </c>
      <c r="J48" s="1">
        <v>1.5607251439298382</v>
      </c>
      <c r="K48" s="1">
        <v>2.5462643650737284</v>
      </c>
      <c r="L48" s="1">
        <v>274.88877545741008</v>
      </c>
      <c r="M48" s="1">
        <v>90.87632738889404</v>
      </c>
      <c r="N48" s="1">
        <v>1778.7605299762104</v>
      </c>
      <c r="O48" s="1">
        <v>25.672665809752154</v>
      </c>
      <c r="P48" s="1">
        <v>5.0332503060972922</v>
      </c>
      <c r="Q48" s="1">
        <v>1.5665660671381381</v>
      </c>
      <c r="R48" s="1">
        <v>1.1648766776531871</v>
      </c>
      <c r="S48" s="1">
        <v>0.34363089700558108</v>
      </c>
      <c r="T48" s="1">
        <v>1.2118486959376101E-2</v>
      </c>
      <c r="U48" s="1">
        <v>0.55436859756353518</v>
      </c>
      <c r="V48" s="1">
        <v>4415.1682936377456</v>
      </c>
    </row>
    <row r="49" spans="1:22" x14ac:dyDescent="0.15">
      <c r="A49" s="2" t="s">
        <v>3</v>
      </c>
      <c r="B49" s="2" t="s">
        <v>11</v>
      </c>
      <c r="C49" s="1">
        <v>285.77492469878911</v>
      </c>
      <c r="D49" s="1">
        <v>25.922050225855102</v>
      </c>
      <c r="E49" s="1">
        <v>11.686341735108147</v>
      </c>
      <c r="F49" s="1">
        <v>13.887019139338314</v>
      </c>
      <c r="G49" s="1">
        <v>203.62994461684113</v>
      </c>
      <c r="H49" s="1">
        <v>4.6078659164731661</v>
      </c>
      <c r="I49" s="1">
        <v>108.30744371414151</v>
      </c>
      <c r="J49" s="1">
        <v>1.1987221675453361</v>
      </c>
      <c r="K49" s="1">
        <v>1.9187097491973504</v>
      </c>
      <c r="L49" s="1">
        <v>118.35958475431607</v>
      </c>
      <c r="M49" s="1">
        <v>58.407568159547132</v>
      </c>
      <c r="N49" s="1">
        <v>398.57083762535513</v>
      </c>
      <c r="O49" s="1">
        <v>17.96953274017423</v>
      </c>
      <c r="P49" s="1">
        <v>3.5230138116430498</v>
      </c>
      <c r="Q49" s="1">
        <v>1.0965148907351787</v>
      </c>
      <c r="R49" s="1">
        <v>0.81535317542101649</v>
      </c>
      <c r="S49" s="1">
        <v>0.24052378148221112</v>
      </c>
      <c r="T49" s="1">
        <v>8.4823114704230037E-3</v>
      </c>
      <c r="U49" s="1">
        <v>0.38802922654929184</v>
      </c>
      <c r="V49" s="1">
        <v>1256.3124624399829</v>
      </c>
    </row>
    <row r="50" spans="1:22" x14ac:dyDescent="0.15">
      <c r="A50" s="2" t="s">
        <v>3</v>
      </c>
      <c r="B50" s="2" t="s">
        <v>12</v>
      </c>
      <c r="C50" s="1">
        <v>103.1007631180252</v>
      </c>
      <c r="D50" s="1">
        <v>17.397634575182117</v>
      </c>
      <c r="E50" s="1">
        <v>8.2821664715854855</v>
      </c>
      <c r="F50" s="1">
        <v>9.7655338784926933</v>
      </c>
      <c r="G50" s="1">
        <v>66.901917240863412</v>
      </c>
      <c r="H50" s="1">
        <v>3.3093489755611136</v>
      </c>
      <c r="I50" s="1">
        <v>46.854040039667474</v>
      </c>
      <c r="J50" s="1">
        <v>0.87458170696095461</v>
      </c>
      <c r="K50" s="1">
        <v>1.3969172428376868</v>
      </c>
      <c r="L50" s="1">
        <v>49.965803410116628</v>
      </c>
      <c r="M50" s="1">
        <v>34.953797726926659</v>
      </c>
      <c r="N50" s="1">
        <v>179.02530528448986</v>
      </c>
      <c r="O50" s="1">
        <v>12.23946301757648</v>
      </c>
      <c r="P50" s="1">
        <v>2.3996059261416733</v>
      </c>
      <c r="Q50" s="1">
        <v>0.74686156746018495</v>
      </c>
      <c r="R50" s="1">
        <v>0.55535584584414122</v>
      </c>
      <c r="S50" s="1">
        <v>0.16382629230741161</v>
      </c>
      <c r="T50" s="1">
        <v>5.7774979042202676E-3</v>
      </c>
      <c r="U50" s="1">
        <v>0.26429565155736434</v>
      </c>
      <c r="V50" s="1">
        <v>538.20299546950071</v>
      </c>
    </row>
    <row r="51" spans="1:22" x14ac:dyDescent="0.15">
      <c r="A51" s="2" t="s">
        <v>3</v>
      </c>
      <c r="B51" s="2" t="s">
        <v>13</v>
      </c>
      <c r="C51" s="1">
        <v>67.226448184689502</v>
      </c>
      <c r="D51" s="1">
        <v>14.14493992737494</v>
      </c>
      <c r="E51" s="1">
        <v>7.1695738732059828</v>
      </c>
      <c r="F51" s="1">
        <v>8.3736428007691064</v>
      </c>
      <c r="G51" s="1">
        <v>52.950709314082864</v>
      </c>
      <c r="H51" s="1">
        <v>2.9132601016870745</v>
      </c>
      <c r="I51" s="1">
        <v>36.611493217570143</v>
      </c>
      <c r="J51" s="1">
        <v>0.78985274951623174</v>
      </c>
      <c r="K51" s="1">
        <v>1.2539146792103357</v>
      </c>
      <c r="L51" s="1">
        <v>39.798541801649918</v>
      </c>
      <c r="M51" s="1">
        <v>25.898898597285871</v>
      </c>
      <c r="N51" s="1">
        <v>65.331447740480002</v>
      </c>
      <c r="O51" s="1">
        <v>10.112582113766253</v>
      </c>
      <c r="P51" s="1">
        <v>1.9826206305772094</v>
      </c>
      <c r="Q51" s="1">
        <v>0.61707763862930176</v>
      </c>
      <c r="R51" s="1">
        <v>0.45885032578794527</v>
      </c>
      <c r="S51" s="1">
        <v>0.13535780387928742</v>
      </c>
      <c r="T51" s="1">
        <v>4.7735282069220125E-3</v>
      </c>
      <c r="U51" s="1">
        <v>0.21836836104483603</v>
      </c>
      <c r="V51" s="1">
        <v>335.99235338941372</v>
      </c>
    </row>
    <row r="52" spans="1:22" x14ac:dyDescent="0.15">
      <c r="A52" s="2" t="s">
        <v>3</v>
      </c>
      <c r="B52" s="2" t="s">
        <v>14</v>
      </c>
      <c r="C52" s="1">
        <v>4.53352043620011</v>
      </c>
      <c r="D52" s="1">
        <v>2.6937767801405337</v>
      </c>
      <c r="E52" s="1">
        <v>2.4757385581443825</v>
      </c>
      <c r="F52" s="1">
        <v>2.5744523899041458</v>
      </c>
      <c r="G52" s="1">
        <v>3.7709702618511018</v>
      </c>
      <c r="H52" s="1">
        <v>1.2742232563448539</v>
      </c>
      <c r="I52" s="1">
        <v>3.130543612743427</v>
      </c>
      <c r="J52" s="1">
        <v>0.49958438969187785</v>
      </c>
      <c r="K52" s="1">
        <v>0.73845272736904455</v>
      </c>
      <c r="L52" s="1">
        <v>3.3785336764118634</v>
      </c>
      <c r="M52" s="1">
        <v>3.0030080299963919</v>
      </c>
      <c r="N52" s="1">
        <v>3.9627640630595842</v>
      </c>
      <c r="O52" s="1">
        <v>2.1734607533656551</v>
      </c>
      <c r="P52" s="1">
        <v>0.42611749189937426</v>
      </c>
      <c r="Q52" s="1">
        <v>0.13262626843648626</v>
      </c>
      <c r="R52" s="1">
        <v>9.8619043064277712E-2</v>
      </c>
      <c r="S52" s="1">
        <v>2.9091963790620571E-2</v>
      </c>
      <c r="T52" s="1">
        <v>1.0259571754066567E-3</v>
      </c>
      <c r="U52" s="1">
        <v>4.6933123165007362E-2</v>
      </c>
      <c r="V52" s="1">
        <v>34.94344278275414</v>
      </c>
    </row>
    <row r="53" spans="1:22" x14ac:dyDescent="0.15">
      <c r="A53" s="2" t="s">
        <v>4</v>
      </c>
      <c r="B53" s="2" t="s">
        <v>8</v>
      </c>
      <c r="C53" s="1">
        <v>50.399918556578797</v>
      </c>
      <c r="D53" s="1">
        <v>26.76833019808646</v>
      </c>
      <c r="E53" s="1">
        <v>26.227287600930783</v>
      </c>
      <c r="F53" s="1">
        <v>26.658925898344116</v>
      </c>
      <c r="G53" s="1">
        <v>33.78571223473071</v>
      </c>
      <c r="H53" s="1">
        <v>9.0310675139442438</v>
      </c>
      <c r="I53" s="1">
        <v>33.381525807494278</v>
      </c>
      <c r="J53" s="1">
        <v>4.5399434336812678</v>
      </c>
      <c r="K53" s="1">
        <v>6.8655513498409979</v>
      </c>
      <c r="L53" s="1">
        <v>39.650927304526718</v>
      </c>
      <c r="M53" s="1">
        <v>31.52133909535053</v>
      </c>
      <c r="N53" s="1">
        <v>39.023039778115468</v>
      </c>
      <c r="O53" s="1">
        <v>25.021662960627193</v>
      </c>
      <c r="P53" s="1">
        <v>3.7587995734548012</v>
      </c>
      <c r="Q53" s="1">
        <v>0.85579405522484853</v>
      </c>
      <c r="R53" s="1">
        <v>0.93356871616411463</v>
      </c>
      <c r="S53" s="1">
        <v>0.36192055502311227</v>
      </c>
      <c r="T53" s="1">
        <v>1.6738379511124217E-2</v>
      </c>
      <c r="U53" s="1">
        <v>0.48571438399610462</v>
      </c>
      <c r="V53" s="1">
        <v>359.28776739562562</v>
      </c>
    </row>
    <row r="54" spans="1:22" x14ac:dyDescent="0.15">
      <c r="A54" s="2" t="s">
        <v>4</v>
      </c>
      <c r="B54" s="2" t="s">
        <v>9</v>
      </c>
      <c r="C54" s="1">
        <v>650.97599419983044</v>
      </c>
      <c r="D54" s="1">
        <v>52.47827398213753</v>
      </c>
      <c r="E54" s="1">
        <v>27.779863132536892</v>
      </c>
      <c r="F54" s="1">
        <v>31.584513221077568</v>
      </c>
      <c r="G54" s="1">
        <v>374.8916205786366</v>
      </c>
      <c r="H54" s="1">
        <v>7.6523557282606003</v>
      </c>
      <c r="I54" s="1">
        <v>210.56381069091142</v>
      </c>
      <c r="J54" s="1">
        <v>2.5090726751140351</v>
      </c>
      <c r="K54" s="1">
        <v>4.2199587883727023</v>
      </c>
      <c r="L54" s="1">
        <v>252.98098904557705</v>
      </c>
      <c r="M54" s="1">
        <v>117.17534663542057</v>
      </c>
      <c r="N54" s="1">
        <v>747.42843218278585</v>
      </c>
      <c r="O54" s="1">
        <v>42.866751270951632</v>
      </c>
      <c r="P54" s="1">
        <v>6.4395210990309844</v>
      </c>
      <c r="Q54" s="1">
        <v>1.4661340054322509</v>
      </c>
      <c r="R54" s="1">
        <v>1.5993764337288876</v>
      </c>
      <c r="S54" s="1">
        <v>0.62003706304247574</v>
      </c>
      <c r="T54" s="1">
        <v>2.8675949807380283E-2</v>
      </c>
      <c r="U54" s="1">
        <v>0.8321188591658315</v>
      </c>
      <c r="V54" s="1">
        <v>2534.0928455418207</v>
      </c>
    </row>
    <row r="55" spans="1:22" x14ac:dyDescent="0.15">
      <c r="A55" s="2" t="s">
        <v>4</v>
      </c>
      <c r="B55" s="2" t="s">
        <v>10</v>
      </c>
      <c r="C55" s="1">
        <v>1440.7787799617365</v>
      </c>
      <c r="D55" s="1">
        <v>40.78967614623604</v>
      </c>
      <c r="E55" s="1">
        <v>20.70570889152803</v>
      </c>
      <c r="F55" s="1">
        <v>23.703652944701211</v>
      </c>
      <c r="G55" s="1">
        <v>907.81199015269181</v>
      </c>
      <c r="H55" s="1">
        <v>5.6163706856416642</v>
      </c>
      <c r="I55" s="1">
        <v>263.5918635923922</v>
      </c>
      <c r="J55" s="1">
        <v>1.7213909701186951</v>
      </c>
      <c r="K55" s="1">
        <v>2.9674686677416893</v>
      </c>
      <c r="L55" s="1">
        <v>330.53525555824103</v>
      </c>
      <c r="M55" s="1">
        <v>99.22808010196249</v>
      </c>
      <c r="N55" s="1">
        <v>2000.6062751995478</v>
      </c>
      <c r="O55" s="1">
        <v>32.966969648514912</v>
      </c>
      <c r="P55" s="1">
        <v>4.9523579662629142</v>
      </c>
      <c r="Q55" s="1">
        <v>1.12754043222367</v>
      </c>
      <c r="R55" s="1">
        <v>1.2300114379504465</v>
      </c>
      <c r="S55" s="1">
        <v>0.47684376595204248</v>
      </c>
      <c r="T55" s="1">
        <v>2.20534363779715E-2</v>
      </c>
      <c r="U55" s="1">
        <v>0.63994673064302188</v>
      </c>
      <c r="V55" s="1">
        <v>5179.472236290464</v>
      </c>
    </row>
    <row r="56" spans="1:22" x14ac:dyDescent="0.15">
      <c r="A56" s="2" t="s">
        <v>4</v>
      </c>
      <c r="B56" s="2" t="s">
        <v>11</v>
      </c>
      <c r="C56" s="1">
        <v>381.63394169451749</v>
      </c>
      <c r="D56" s="1">
        <v>28.286951311315455</v>
      </c>
      <c r="E56" s="1">
        <v>14.888327908905707</v>
      </c>
      <c r="F56" s="1">
        <v>16.945035714342612</v>
      </c>
      <c r="G56" s="1">
        <v>222.08002241784197</v>
      </c>
      <c r="H56" s="1">
        <v>4.090514164408404</v>
      </c>
      <c r="I56" s="1">
        <v>118.20148176765541</v>
      </c>
      <c r="J56" s="1">
        <v>1.3221222986758094</v>
      </c>
      <c r="K56" s="1">
        <v>2.2361036588864911</v>
      </c>
      <c r="L56" s="1">
        <v>142.31943639545418</v>
      </c>
      <c r="M56" s="1">
        <v>63.775363930526353</v>
      </c>
      <c r="N56" s="1">
        <v>448.28030835353093</v>
      </c>
      <c r="O56" s="1">
        <v>23.075166592878187</v>
      </c>
      <c r="P56" s="1">
        <v>3.4663933749150364</v>
      </c>
      <c r="Q56" s="1">
        <v>0.7892197461533631</v>
      </c>
      <c r="R56" s="1">
        <v>0.86094412479571814</v>
      </c>
      <c r="S56" s="1">
        <v>0.33376587135335772</v>
      </c>
      <c r="T56" s="1">
        <v>1.5436260091562499E-2</v>
      </c>
      <c r="U56" s="1">
        <v>0.44792947511010578</v>
      </c>
      <c r="V56" s="1">
        <v>1473.0484650613582</v>
      </c>
    </row>
    <row r="57" spans="1:22" x14ac:dyDescent="0.15">
      <c r="A57" s="2" t="s">
        <v>4</v>
      </c>
      <c r="B57" s="2" t="s">
        <v>12</v>
      </c>
      <c r="C57" s="1">
        <v>137.68440552269141</v>
      </c>
      <c r="D57" s="1">
        <v>18.984842551897373</v>
      </c>
      <c r="E57" s="1">
        <v>10.551429439605393</v>
      </c>
      <c r="F57" s="1">
        <v>11.915971216020523</v>
      </c>
      <c r="G57" s="1">
        <v>72.963626781926465</v>
      </c>
      <c r="H57" s="1">
        <v>2.9377892293064534</v>
      </c>
      <c r="I57" s="1">
        <v>51.134222815810361</v>
      </c>
      <c r="J57" s="1">
        <v>0.96461382636714976</v>
      </c>
      <c r="K57" s="1">
        <v>1.6279959796825396</v>
      </c>
      <c r="L57" s="1">
        <v>60.0805164629014</v>
      </c>
      <c r="M57" s="1">
        <v>38.166135674395051</v>
      </c>
      <c r="N57" s="1">
        <v>201.35321373274195</v>
      </c>
      <c r="O57" s="1">
        <v>15.717027939548439</v>
      </c>
      <c r="P57" s="1">
        <v>2.3610404413671735</v>
      </c>
      <c r="Q57" s="1">
        <v>0.53755576113282921</v>
      </c>
      <c r="R57" s="1">
        <v>0.58640889256803597</v>
      </c>
      <c r="S57" s="1">
        <v>0.22733562920728137</v>
      </c>
      <c r="T57" s="1">
        <v>1.05139925918685E-2</v>
      </c>
      <c r="U57" s="1">
        <v>0.30509509175060801</v>
      </c>
      <c r="V57" s="1">
        <v>628.10974098151235</v>
      </c>
    </row>
    <row r="58" spans="1:22" x14ac:dyDescent="0.15">
      <c r="A58" s="2" t="s">
        <v>4</v>
      </c>
      <c r="B58" s="2" t="s">
        <v>13</v>
      </c>
      <c r="C58" s="1">
        <v>89.776576562436233</v>
      </c>
      <c r="D58" s="1">
        <v>15.435400500383762</v>
      </c>
      <c r="E58" s="1">
        <v>9.1339932727395983</v>
      </c>
      <c r="F58" s="1">
        <v>10.217576205122251</v>
      </c>
      <c r="G58" s="1">
        <v>57.748356871770255</v>
      </c>
      <c r="H58" s="1">
        <v>2.5861715437409782</v>
      </c>
      <c r="I58" s="1">
        <v>39.956004865787612</v>
      </c>
      <c r="J58" s="1">
        <v>0.87116261055238498</v>
      </c>
      <c r="K58" s="1">
        <v>1.4613378616993293</v>
      </c>
      <c r="L58" s="1">
        <v>47.855068521311225</v>
      </c>
      <c r="M58" s="1">
        <v>28.279069570742276</v>
      </c>
      <c r="N58" s="1">
        <v>73.479539327996932</v>
      </c>
      <c r="O58" s="1">
        <v>12.985842221574314</v>
      </c>
      <c r="P58" s="1">
        <v>1.950756762885786</v>
      </c>
      <c r="Q58" s="1">
        <v>0.44414340510178524</v>
      </c>
      <c r="R58" s="1">
        <v>0.48450720995076413</v>
      </c>
      <c r="S58" s="1">
        <v>0.18783097071666724</v>
      </c>
      <c r="T58" s="1">
        <v>8.6869508333183212E-3</v>
      </c>
      <c r="U58" s="1">
        <v>0.2520779844686315</v>
      </c>
      <c r="V58" s="1">
        <v>393.11410321981407</v>
      </c>
    </row>
    <row r="59" spans="1:22" x14ac:dyDescent="0.15">
      <c r="A59" s="2" t="s">
        <v>4</v>
      </c>
      <c r="B59" s="2" t="s">
        <v>14</v>
      </c>
      <c r="C59" s="1">
        <v>6.0542235314847659</v>
      </c>
      <c r="D59" s="1">
        <v>2.9395334072528509</v>
      </c>
      <c r="E59" s="1">
        <v>3.1540757840104248</v>
      </c>
      <c r="F59" s="1">
        <v>3.1413644104676486</v>
      </c>
      <c r="G59" s="1">
        <v>4.112642479300888</v>
      </c>
      <c r="H59" s="1">
        <v>1.1311588429827046</v>
      </c>
      <c r="I59" s="1">
        <v>3.4165231961450813</v>
      </c>
      <c r="J59" s="1">
        <v>0.55101313679259711</v>
      </c>
      <c r="K59" s="1">
        <v>0.8606079404534196</v>
      </c>
      <c r="L59" s="1">
        <v>4.0624594084887935</v>
      </c>
      <c r="M59" s="1">
        <v>3.2789916792316909</v>
      </c>
      <c r="N59" s="1">
        <v>4.4569971719567514</v>
      </c>
      <c r="O59" s="1">
        <v>2.7910001719114672</v>
      </c>
      <c r="P59" s="1">
        <v>0.41926910589275329</v>
      </c>
      <c r="Q59" s="1">
        <v>9.5458138136667411E-2</v>
      </c>
      <c r="R59" s="1">
        <v>0.10413338449969724</v>
      </c>
      <c r="S59" s="1">
        <v>4.0369831973038964E-2</v>
      </c>
      <c r="T59" s="1">
        <v>1.8670549590073281E-3</v>
      </c>
      <c r="U59" s="1">
        <v>5.4178210779463415E-2</v>
      </c>
      <c r="V59" s="1">
        <v>40.665866886719719</v>
      </c>
    </row>
    <row r="60" spans="1:22" x14ac:dyDescent="0.15">
      <c r="A60" s="2" t="s">
        <v>5</v>
      </c>
      <c r="B60" s="2" t="s">
        <v>8</v>
      </c>
      <c r="C60" s="1">
        <v>62.509180937850786</v>
      </c>
      <c r="D60" s="1">
        <v>27.11199989017144</v>
      </c>
      <c r="E60" s="1">
        <v>30.630982008929521</v>
      </c>
      <c r="F60" s="1">
        <v>30.753753627312083</v>
      </c>
      <c r="G60" s="1">
        <v>36.20826526080117</v>
      </c>
      <c r="H60" s="1">
        <v>7.9434818036698625</v>
      </c>
      <c r="I60" s="1">
        <v>36.162700603002357</v>
      </c>
      <c r="J60" s="1">
        <v>4.7585990232919464</v>
      </c>
      <c r="K60" s="1">
        <v>7.7384559422641432</v>
      </c>
      <c r="L60" s="1">
        <v>46.056726124818567</v>
      </c>
      <c r="M60" s="1">
        <v>34.175397344345249</v>
      </c>
      <c r="N60" s="1">
        <v>42.661049743269011</v>
      </c>
      <c r="O60" s="1">
        <v>29.409672544853962</v>
      </c>
      <c r="P60" s="1">
        <v>3.6925717880230309</v>
      </c>
      <c r="Q60" s="1">
        <v>0.68405864304503683</v>
      </c>
      <c r="R60" s="1">
        <v>0.86168127447135567</v>
      </c>
      <c r="S60" s="1">
        <v>0.41239830039470865</v>
      </c>
      <c r="T60" s="1">
        <v>1.702249055062402E-2</v>
      </c>
      <c r="U60" s="1">
        <v>0.34797515105985022</v>
      </c>
      <c r="V60" s="1">
        <v>402.13597250212473</v>
      </c>
    </row>
    <row r="61" spans="1:22" x14ac:dyDescent="0.15">
      <c r="A61" s="2" t="s">
        <v>5</v>
      </c>
      <c r="B61" s="2" t="s">
        <v>9</v>
      </c>
      <c r="C61" s="1">
        <v>807.3817849914542</v>
      </c>
      <c r="D61" s="1">
        <v>53.152025095006046</v>
      </c>
      <c r="E61" s="1">
        <v>32.444242834820002</v>
      </c>
      <c r="F61" s="1">
        <v>36.435914250391249</v>
      </c>
      <c r="G61" s="1">
        <v>401.7726531160427</v>
      </c>
      <c r="H61" s="1">
        <v>6.7308043471927244</v>
      </c>
      <c r="I61" s="1">
        <v>228.10689025284762</v>
      </c>
      <c r="J61" s="1">
        <v>2.629916199525141</v>
      </c>
      <c r="K61" s="1">
        <v>4.7564956546059234</v>
      </c>
      <c r="L61" s="1">
        <v>293.85128972576859</v>
      </c>
      <c r="M61" s="1">
        <v>127.04136769422847</v>
      </c>
      <c r="N61" s="1">
        <v>817.10911569645191</v>
      </c>
      <c r="O61" s="1">
        <v>50.384225857576226</v>
      </c>
      <c r="P61" s="1">
        <v>6.3260606142948967</v>
      </c>
      <c r="Q61" s="1">
        <v>1.1719193796160057</v>
      </c>
      <c r="R61" s="1">
        <v>1.4762199074510229</v>
      </c>
      <c r="S61" s="1">
        <v>0.70651480672081379</v>
      </c>
      <c r="T61" s="1">
        <v>2.9162684733124104E-2</v>
      </c>
      <c r="U61" s="1">
        <v>0.59614599702755078</v>
      </c>
      <c r="V61" s="1">
        <v>2872.1027491057539</v>
      </c>
    </row>
    <row r="62" spans="1:22" x14ac:dyDescent="0.15">
      <c r="A62" s="2" t="s">
        <v>5</v>
      </c>
      <c r="B62" s="2" t="s">
        <v>10</v>
      </c>
      <c r="C62" s="1">
        <v>1786.9453766466086</v>
      </c>
      <c r="D62" s="1">
        <v>41.313361237449733</v>
      </c>
      <c r="E62" s="1">
        <v>24.182302271929128</v>
      </c>
      <c r="F62" s="1">
        <v>27.344548895495109</v>
      </c>
      <c r="G62" s="1">
        <v>972.90526593057268</v>
      </c>
      <c r="H62" s="1">
        <v>4.9400071780190693</v>
      </c>
      <c r="I62" s="1">
        <v>285.55296421888255</v>
      </c>
      <c r="J62" s="1">
        <v>1.8042976765612024</v>
      </c>
      <c r="K62" s="1">
        <v>3.3447605844358241</v>
      </c>
      <c r="L62" s="1">
        <v>383.93482258118235</v>
      </c>
      <c r="M62" s="1">
        <v>107.5829632409649</v>
      </c>
      <c r="N62" s="1">
        <v>2187.1172596566421</v>
      </c>
      <c r="O62" s="1">
        <v>38.748335140018213</v>
      </c>
      <c r="P62" s="1">
        <v>4.8651004005530405</v>
      </c>
      <c r="Q62" s="1">
        <v>0.90127265238210641</v>
      </c>
      <c r="R62" s="1">
        <v>1.1352970650327219</v>
      </c>
      <c r="S62" s="1">
        <v>0.5433500692434462</v>
      </c>
      <c r="T62" s="1">
        <v>2.2427763219451238E-2</v>
      </c>
      <c r="U62" s="1">
        <v>0.45847017836628184</v>
      </c>
      <c r="V62" s="1">
        <v>5873.6421833875584</v>
      </c>
    </row>
    <row r="63" spans="1:22" x14ac:dyDescent="0.15">
      <c r="A63" s="2" t="s">
        <v>5</v>
      </c>
      <c r="B63" s="2" t="s">
        <v>11</v>
      </c>
      <c r="C63" s="1">
        <v>473.32665997520485</v>
      </c>
      <c r="D63" s="1">
        <v>28.650118074996424</v>
      </c>
      <c r="E63" s="1">
        <v>17.38815356203855</v>
      </c>
      <c r="F63" s="1">
        <v>19.547803821956155</v>
      </c>
      <c r="G63" s="1">
        <v>238.00393210488093</v>
      </c>
      <c r="H63" s="1">
        <v>3.5979052069383735</v>
      </c>
      <c r="I63" s="1">
        <v>128.04941333853969</v>
      </c>
      <c r="J63" s="1">
        <v>1.3857991781297838</v>
      </c>
      <c r="K63" s="1">
        <v>2.5204078689222116</v>
      </c>
      <c r="L63" s="1">
        <v>165.31182874897479</v>
      </c>
      <c r="M63" s="1">
        <v>69.14517167284464</v>
      </c>
      <c r="N63" s="1">
        <v>490.07224045941587</v>
      </c>
      <c r="O63" s="1">
        <v>27.121822177940899</v>
      </c>
      <c r="P63" s="1">
        <v>3.4053176106531557</v>
      </c>
      <c r="Q63" s="1">
        <v>0.63084405099796315</v>
      </c>
      <c r="R63" s="1">
        <v>0.79464898283093999</v>
      </c>
      <c r="S63" s="1">
        <v>0.38031682966195085</v>
      </c>
      <c r="T63" s="1">
        <v>1.5698269439461947E-2</v>
      </c>
      <c r="U63" s="1">
        <v>0.32090531370149522</v>
      </c>
      <c r="V63" s="1">
        <v>1669.6689872480683</v>
      </c>
    </row>
    <row r="64" spans="1:22" x14ac:dyDescent="0.15">
      <c r="A64" s="2" t="s">
        <v>5</v>
      </c>
      <c r="B64" s="2" t="s">
        <v>12</v>
      </c>
      <c r="C64" s="1">
        <v>170.76494692102852</v>
      </c>
      <c r="D64" s="1">
        <v>19.228582633770646</v>
      </c>
      <c r="E64" s="1">
        <v>12.323067876892157</v>
      </c>
      <c r="F64" s="1">
        <v>13.746271864253911</v>
      </c>
      <c r="G64" s="1">
        <v>78.1953724863112</v>
      </c>
      <c r="H64" s="1">
        <v>2.5839996489873647</v>
      </c>
      <c r="I64" s="1">
        <v>55.394459825446944</v>
      </c>
      <c r="J64" s="1">
        <v>1.0110721596111605</v>
      </c>
      <c r="K64" s="1">
        <v>1.8349837501759059</v>
      </c>
      <c r="L64" s="1">
        <v>69.786814086781717</v>
      </c>
      <c r="M64" s="1">
        <v>41.379677678827875</v>
      </c>
      <c r="N64" s="1">
        <v>220.12481641260837</v>
      </c>
      <c r="O64" s="1">
        <v>18.473298349825349</v>
      </c>
      <c r="P64" s="1">
        <v>2.3194403302969051</v>
      </c>
      <c r="Q64" s="1">
        <v>0.42968242449984262</v>
      </c>
      <c r="R64" s="1">
        <v>0.54125374293340589</v>
      </c>
      <c r="S64" s="1">
        <v>0.25904256003988907</v>
      </c>
      <c r="T64" s="1">
        <v>1.0692453198678363E-2</v>
      </c>
      <c r="U64" s="1">
        <v>0.21857600708894817</v>
      </c>
      <c r="V64" s="1">
        <v>708.62605121257877</v>
      </c>
    </row>
    <row r="65" spans="1:22" x14ac:dyDescent="0.15">
      <c r="A65" s="2" t="s">
        <v>5</v>
      </c>
      <c r="B65" s="2" t="s">
        <v>13</v>
      </c>
      <c r="C65" s="1">
        <v>111.34661382482757</v>
      </c>
      <c r="D65" s="1">
        <v>15.633570475795771</v>
      </c>
      <c r="E65" s="1">
        <v>10.66763699945246</v>
      </c>
      <c r="F65" s="1">
        <v>11.787002315053284</v>
      </c>
      <c r="G65" s="1">
        <v>61.889114826444732</v>
      </c>
      <c r="H65" s="1">
        <v>2.2747262787213054</v>
      </c>
      <c r="I65" s="1">
        <v>43.284931000044153</v>
      </c>
      <c r="J65" s="1">
        <v>0.91312008800550226</v>
      </c>
      <c r="K65" s="1">
        <v>1.6471362725711243</v>
      </c>
      <c r="L65" s="1">
        <v>55.586285981231875</v>
      </c>
      <c r="M65" s="1">
        <v>30.66013268614763</v>
      </c>
      <c r="N65" s="1">
        <v>80.329833355067066</v>
      </c>
      <c r="O65" s="1">
        <v>15.263148898480191</v>
      </c>
      <c r="P65" s="1">
        <v>1.9163856032117335</v>
      </c>
      <c r="Q65" s="1">
        <v>0.35501547732941963</v>
      </c>
      <c r="R65" s="1">
        <v>0.44719877919253598</v>
      </c>
      <c r="S65" s="1">
        <v>0.21402811199848867</v>
      </c>
      <c r="T65" s="1">
        <v>8.8343999116294852E-3</v>
      </c>
      <c r="U65" s="1">
        <v>0.18059352906674081</v>
      </c>
      <c r="V65" s="1">
        <v>444.4053089025532</v>
      </c>
    </row>
    <row r="66" spans="1:22" x14ac:dyDescent="0.15">
      <c r="A66" s="2" t="s">
        <v>5</v>
      </c>
      <c r="B66" s="2" t="s">
        <v>14</v>
      </c>
      <c r="C66" s="1">
        <v>7.5088326530316607</v>
      </c>
      <c r="D66" s="1">
        <v>2.9772730993990693</v>
      </c>
      <c r="E66" s="1">
        <v>3.6836610809649613</v>
      </c>
      <c r="F66" s="1">
        <v>3.6238799530602721</v>
      </c>
      <c r="G66" s="1">
        <v>4.4075332430106</v>
      </c>
      <c r="H66" s="1">
        <v>0.99493660881393353</v>
      </c>
      <c r="I66" s="1">
        <v>3.7011701070197836</v>
      </c>
      <c r="J66" s="1">
        <v>0.57755137544437718</v>
      </c>
      <c r="K66" s="1">
        <v>0.97002793969572565</v>
      </c>
      <c r="L66" s="1">
        <v>4.7187693476364245</v>
      </c>
      <c r="M66" s="1">
        <v>3.5550787733847926</v>
      </c>
      <c r="N66" s="1">
        <v>4.8725106793215245</v>
      </c>
      <c r="O66" s="1">
        <v>3.2804534717659664</v>
      </c>
      <c r="P66" s="1">
        <v>0.41188183667538614</v>
      </c>
      <c r="Q66" s="1">
        <v>7.6302194485585631E-2</v>
      </c>
      <c r="R66" s="1">
        <v>9.611481824219674E-2</v>
      </c>
      <c r="S66" s="1">
        <v>4.6000288908260731E-2</v>
      </c>
      <c r="T66" s="1">
        <v>1.8987456567152096E-3</v>
      </c>
      <c r="U66" s="1">
        <v>3.8814314958165591E-2</v>
      </c>
      <c r="V66" s="1">
        <v>45.542690531475401</v>
      </c>
    </row>
    <row r="67" spans="1:22" x14ac:dyDescent="0.15">
      <c r="A67" s="2" t="s">
        <v>6</v>
      </c>
      <c r="B67" s="2" t="s">
        <v>8</v>
      </c>
      <c r="C67" s="1">
        <v>74.067193131605563</v>
      </c>
      <c r="D67" s="1">
        <v>25.541553980272646</v>
      </c>
      <c r="E67" s="1">
        <v>34.082658650350744</v>
      </c>
      <c r="F67" s="1">
        <v>34.343427052414199</v>
      </c>
      <c r="G67" s="1">
        <v>37.963515842173031</v>
      </c>
      <c r="H67" s="1">
        <v>6.7841165438421491</v>
      </c>
      <c r="I67" s="1">
        <v>38.700708610772523</v>
      </c>
      <c r="J67" s="1">
        <v>4.7817267448656944</v>
      </c>
      <c r="K67" s="1">
        <v>8.5126281725980508</v>
      </c>
      <c r="L67" s="1">
        <v>52.142155640270055</v>
      </c>
      <c r="M67" s="1">
        <v>36.56385241191149</v>
      </c>
      <c r="N67" s="1">
        <v>45.359241416997399</v>
      </c>
      <c r="O67" s="1">
        <v>32.753224909130267</v>
      </c>
      <c r="P67" s="1">
        <v>3.5338428036518095</v>
      </c>
      <c r="Q67" s="1">
        <v>0.54321252960604416</v>
      </c>
      <c r="R67" s="1">
        <v>0.85944899729432056</v>
      </c>
      <c r="S67" s="1">
        <v>0.37205418222363978</v>
      </c>
      <c r="T67" s="1">
        <v>1.8916054097349366E-2</v>
      </c>
      <c r="U67" s="1">
        <v>0.26867654151967463</v>
      </c>
      <c r="V67" s="1">
        <v>437.1921542155967</v>
      </c>
    </row>
    <row r="68" spans="1:22" x14ac:dyDescent="0.15">
      <c r="A68" s="2" t="s">
        <v>6</v>
      </c>
      <c r="B68" s="2" t="s">
        <v>9</v>
      </c>
      <c r="C68" s="1">
        <v>956.66751191890705</v>
      </c>
      <c r="D68" s="1">
        <v>50.073226749202327</v>
      </c>
      <c r="E68" s="1">
        <v>36.10024821880998</v>
      </c>
      <c r="F68" s="1">
        <v>40.688827071666282</v>
      </c>
      <c r="G68" s="1">
        <v>421.24919190854609</v>
      </c>
      <c r="H68" s="1">
        <v>5.7484315132513881</v>
      </c>
      <c r="I68" s="1">
        <v>244.11612364625222</v>
      </c>
      <c r="J68" s="1">
        <v>2.6426981064114301</v>
      </c>
      <c r="K68" s="1">
        <v>5.232345989217043</v>
      </c>
      <c r="L68" s="1">
        <v>332.67756901458381</v>
      </c>
      <c r="M68" s="1">
        <v>135.92005300701337</v>
      </c>
      <c r="N68" s="1">
        <v>868.78897415674692</v>
      </c>
      <c r="O68" s="1">
        <v>56.11235143365672</v>
      </c>
      <c r="P68" s="1">
        <v>6.0541284125609351</v>
      </c>
      <c r="Q68" s="1">
        <v>0.93062385391663582</v>
      </c>
      <c r="R68" s="1">
        <v>1.4723956024494902</v>
      </c>
      <c r="S68" s="1">
        <v>0.6373978466735164</v>
      </c>
      <c r="T68" s="1">
        <v>3.2406710427899027E-2</v>
      </c>
      <c r="U68" s="1">
        <v>0.46029276583204065</v>
      </c>
      <c r="V68" s="1">
        <v>3165.6047979261252</v>
      </c>
    </row>
    <row r="69" spans="1:22" x14ac:dyDescent="0.15">
      <c r="A69" s="2" t="s">
        <v>6</v>
      </c>
      <c r="B69" s="2" t="s">
        <v>10</v>
      </c>
      <c r="C69" s="1">
        <v>2117.3534246002341</v>
      </c>
      <c r="D69" s="1">
        <v>38.920310210511488</v>
      </c>
      <c r="E69" s="1">
        <v>26.907304293198713</v>
      </c>
      <c r="F69" s="1">
        <v>30.536289379635271</v>
      </c>
      <c r="G69" s="1">
        <v>1020.0683244572433</v>
      </c>
      <c r="H69" s="1">
        <v>4.2190043675325057</v>
      </c>
      <c r="I69" s="1">
        <v>305.59393731395778</v>
      </c>
      <c r="J69" s="1">
        <v>1.8130669160149604</v>
      </c>
      <c r="K69" s="1">
        <v>3.679377823443843</v>
      </c>
      <c r="L69" s="1">
        <v>434.66374966586591</v>
      </c>
      <c r="M69" s="1">
        <v>115.10173679457193</v>
      </c>
      <c r="N69" s="1">
        <v>2325.4462884776995</v>
      </c>
      <c r="O69" s="1">
        <v>43.153589478419484</v>
      </c>
      <c r="P69" s="1">
        <v>4.6559690715566564</v>
      </c>
      <c r="Q69" s="1">
        <v>0.7157026701481205</v>
      </c>
      <c r="R69" s="1">
        <v>1.1323559569890518</v>
      </c>
      <c r="S69" s="1">
        <v>0.49019519595508554</v>
      </c>
      <c r="T69" s="1">
        <v>2.492260348625247E-2</v>
      </c>
      <c r="U69" s="1">
        <v>0.35399131673104589</v>
      </c>
      <c r="V69" s="1">
        <v>6474.8295405931949</v>
      </c>
    </row>
    <row r="70" spans="1:22" x14ac:dyDescent="0.15">
      <c r="A70" s="2" t="s">
        <v>6</v>
      </c>
      <c r="B70" s="2" t="s">
        <v>11</v>
      </c>
      <c r="C70" s="1">
        <v>560.84524885356268</v>
      </c>
      <c r="D70" s="1">
        <v>26.990577615743671</v>
      </c>
      <c r="E70" s="1">
        <v>19.347551516372409</v>
      </c>
      <c r="F70" s="1">
        <v>21.829484060054572</v>
      </c>
      <c r="G70" s="1">
        <v>249.54153373221271</v>
      </c>
      <c r="H70" s="1">
        <v>3.0727845598248531</v>
      </c>
      <c r="I70" s="1">
        <v>137.03630953335826</v>
      </c>
      <c r="J70" s="1">
        <v>1.3925344330634388</v>
      </c>
      <c r="K70" s="1">
        <v>2.7725550408894062</v>
      </c>
      <c r="L70" s="1">
        <v>187.15431662351293</v>
      </c>
      <c r="M70" s="1">
        <v>73.977599340494564</v>
      </c>
      <c r="N70" s="1">
        <v>521.06793434624171</v>
      </c>
      <c r="O70" s="1">
        <v>30.205271425062946</v>
      </c>
      <c r="P70" s="1">
        <v>3.2589365416232692</v>
      </c>
      <c r="Q70" s="1">
        <v>0.50095470061470526</v>
      </c>
      <c r="R70" s="1">
        <v>0.79259035994950866</v>
      </c>
      <c r="S70" s="1">
        <v>0.34311117895087223</v>
      </c>
      <c r="T70" s="1">
        <v>1.7444528053548711E-2</v>
      </c>
      <c r="U70" s="1">
        <v>0.24777553678186232</v>
      </c>
      <c r="V70" s="1">
        <v>1840.3945139263681</v>
      </c>
    </row>
    <row r="71" spans="1:22" x14ac:dyDescent="0.15">
      <c r="A71" s="2" t="s">
        <v>6</v>
      </c>
      <c r="B71" s="2" t="s">
        <v>12</v>
      </c>
      <c r="C71" s="1">
        <v>202.33956218820785</v>
      </c>
      <c r="D71" s="1">
        <v>18.114778817280396</v>
      </c>
      <c r="E71" s="1">
        <v>13.711702610473898</v>
      </c>
      <c r="F71" s="1">
        <v>15.350779314086594</v>
      </c>
      <c r="G71" s="1">
        <v>81.986011778986054</v>
      </c>
      <c r="H71" s="1">
        <v>2.206860316577878</v>
      </c>
      <c r="I71" s="1">
        <v>59.282211024300025</v>
      </c>
      <c r="J71" s="1">
        <v>1.0159861679745457</v>
      </c>
      <c r="K71" s="1">
        <v>2.0185595788811495</v>
      </c>
      <c r="L71" s="1">
        <v>79.007676574534145</v>
      </c>
      <c r="M71" s="1">
        <v>44.271626522916662</v>
      </c>
      <c r="N71" s="1">
        <v>234.0470932998339</v>
      </c>
      <c r="O71" s="1">
        <v>20.573506717645067</v>
      </c>
      <c r="P71" s="1">
        <v>2.2197368095334569</v>
      </c>
      <c r="Q71" s="1">
        <v>0.3412117939199118</v>
      </c>
      <c r="R71" s="1">
        <v>0.53985156742706641</v>
      </c>
      <c r="S71" s="1">
        <v>0.23370093364719313</v>
      </c>
      <c r="T71" s="1">
        <v>1.1881870196259952E-2</v>
      </c>
      <c r="U71" s="1">
        <v>0.16876563014621074</v>
      </c>
      <c r="V71" s="1">
        <v>777.44150351656822</v>
      </c>
    </row>
    <row r="72" spans="1:22" x14ac:dyDescent="0.15">
      <c r="A72" s="2" t="s">
        <v>6</v>
      </c>
      <c r="B72" s="2" t="s">
        <v>13</v>
      </c>
      <c r="C72" s="1">
        <v>131.93471786030034</v>
      </c>
      <c r="D72" s="1">
        <v>14.728005526316393</v>
      </c>
      <c r="E72" s="1">
        <v>11.869728184104547</v>
      </c>
      <c r="F72" s="1">
        <v>13.16281775159198</v>
      </c>
      <c r="G72" s="1">
        <v>64.889283544754193</v>
      </c>
      <c r="H72" s="1">
        <v>1.9427259433081545</v>
      </c>
      <c r="I72" s="1">
        <v>46.322798738405766</v>
      </c>
      <c r="J72" s="1">
        <v>0.91755803015095683</v>
      </c>
      <c r="K72" s="1">
        <v>1.8119194245738186</v>
      </c>
      <c r="L72" s="1">
        <v>62.930846783225881</v>
      </c>
      <c r="M72" s="1">
        <v>32.802912433479513</v>
      </c>
      <c r="N72" s="1">
        <v>85.410469879835873</v>
      </c>
      <c r="O72" s="1">
        <v>16.998399010768313</v>
      </c>
      <c r="P72" s="1">
        <v>1.8340078031516058</v>
      </c>
      <c r="Q72" s="1">
        <v>0.28191860076638864</v>
      </c>
      <c r="R72" s="1">
        <v>0.44604026309387529</v>
      </c>
      <c r="S72" s="1">
        <v>0.19309016091058798</v>
      </c>
      <c r="T72" s="1">
        <v>9.8171290592889027E-3</v>
      </c>
      <c r="U72" s="1">
        <v>0.13943882102702015</v>
      </c>
      <c r="V72" s="1">
        <v>488.62649588882448</v>
      </c>
    </row>
    <row r="73" spans="1:22" x14ac:dyDescent="0.15">
      <c r="A73" s="2" t="s">
        <v>6</v>
      </c>
      <c r="B73" s="2" t="s">
        <v>14</v>
      </c>
      <c r="C73" s="1">
        <v>8.8972235751730242</v>
      </c>
      <c r="D73" s="1">
        <v>2.8048163872220386</v>
      </c>
      <c r="E73" s="1">
        <v>4.0987573682590677</v>
      </c>
      <c r="F73" s="1">
        <v>4.0468704510952174</v>
      </c>
      <c r="G73" s="1">
        <v>4.621195102574621</v>
      </c>
      <c r="H73" s="1">
        <v>0.84972384588461458</v>
      </c>
      <c r="I73" s="1">
        <v>3.9609294505726789</v>
      </c>
      <c r="J73" s="1">
        <v>0.58035838804208317</v>
      </c>
      <c r="K73" s="1">
        <v>1.0670716780284559</v>
      </c>
      <c r="L73" s="1">
        <v>5.3422556585585639</v>
      </c>
      <c r="M73" s="1">
        <v>3.8035366282074543</v>
      </c>
      <c r="N73" s="1">
        <v>5.1806833057387252</v>
      </c>
      <c r="O73" s="1">
        <v>3.6534045117577647</v>
      </c>
      <c r="P73" s="1">
        <v>0.394176673615729</v>
      </c>
      <c r="Q73" s="1">
        <v>6.0591746778468035E-2</v>
      </c>
      <c r="R73" s="1">
        <v>9.586582256189885E-2</v>
      </c>
      <c r="S73" s="1">
        <v>4.1500170721929838E-2</v>
      </c>
      <c r="T73" s="1">
        <v>2.1099600820877178E-3</v>
      </c>
      <c r="U73" s="1">
        <v>2.9969082196394103E-2</v>
      </c>
      <c r="V73" s="1">
        <v>49.531039807070812</v>
      </c>
    </row>
    <row r="75" spans="1:22" x14ac:dyDescent="0.15">
      <c r="A75" s="1" t="s">
        <v>120</v>
      </c>
      <c r="B75" s="1"/>
      <c r="C75" s="2" t="s">
        <v>15</v>
      </c>
      <c r="D75" s="2" t="s">
        <v>16</v>
      </c>
      <c r="E75" s="2" t="s">
        <v>17</v>
      </c>
      <c r="F75" s="2" t="s">
        <v>18</v>
      </c>
      <c r="G75" s="2" t="s">
        <v>19</v>
      </c>
      <c r="H75" s="2" t="s">
        <v>20</v>
      </c>
      <c r="I75" s="2" t="s">
        <v>21</v>
      </c>
      <c r="J75" s="2" t="s">
        <v>22</v>
      </c>
      <c r="K75" s="2" t="s">
        <v>23</v>
      </c>
      <c r="L75" s="2" t="s">
        <v>24</v>
      </c>
      <c r="M75" s="2" t="s">
        <v>25</v>
      </c>
      <c r="N75" s="2" t="s">
        <v>26</v>
      </c>
      <c r="O75" s="2" t="s">
        <v>118</v>
      </c>
      <c r="P75" s="2" t="s">
        <v>40</v>
      </c>
      <c r="Q75" s="2" t="s">
        <v>0</v>
      </c>
      <c r="R75" s="2" t="s">
        <v>41</v>
      </c>
      <c r="S75" s="2" t="s">
        <v>42</v>
      </c>
      <c r="T75" s="2" t="s">
        <v>43</v>
      </c>
      <c r="U75" s="2" t="s">
        <v>1</v>
      </c>
      <c r="V75" s="2" t="s">
        <v>44</v>
      </c>
    </row>
    <row r="76" spans="1:22" x14ac:dyDescent="0.15">
      <c r="A76" s="2" t="s">
        <v>2</v>
      </c>
      <c r="B76" s="2" t="s">
        <v>8</v>
      </c>
      <c r="C76" s="1">
        <f>(C39-C2)*[1]劳动报酬优化计算结果!$T$21</f>
        <v>4.9112447613118635E-5</v>
      </c>
      <c r="D76" s="1">
        <f>(D39-D2)*[1]劳动报酬优化计算结果!$T$21</f>
        <v>2.9311178454738958E-3</v>
      </c>
      <c r="E76" s="1">
        <f>(E39-E2)*[1]劳动报酬优化计算结果!$T$21</f>
        <v>-6.3951858866588421E-4</v>
      </c>
      <c r="F76" s="1">
        <f>(F39-F2)*[1]劳动报酬优化计算结果!$T$21</f>
        <v>-4.1525261363537915E-5</v>
      </c>
      <c r="G76" s="1">
        <f>(G39-G2)*[1]劳动报酬优化计算结果!$T$21</f>
        <v>-4.1482882544174453E-5</v>
      </c>
      <c r="H76" s="1">
        <f>(H39-H2)*[1]劳动报酬优化计算结果!$T$21</f>
        <v>-3.2053872565117927E-4</v>
      </c>
      <c r="I76" s="1">
        <f>(I39-I2)*[1]劳动报酬优化计算结果!$T$21</f>
        <v>-3.7477293816412608E-4</v>
      </c>
      <c r="J76" s="1">
        <f>(J39-J2)*[1]劳动报酬优化计算结果!$T$21</f>
        <v>7.694360888041302E-5</v>
      </c>
      <c r="K76" s="1">
        <f>(K39-K2)*[1]劳动报酬优化计算结果!$T$21</f>
        <v>-1.4030099061100542E-5</v>
      </c>
      <c r="L76" s="1">
        <f>(L39-L2)*[1]劳动报酬优化计算结果!$T$21</f>
        <v>-4.4771645686889612E-5</v>
      </c>
      <c r="M76" s="1">
        <f>(M39-M2)*[1]劳动报酬优化计算结果!$T$21</f>
        <v>-1.143368945722906E-4</v>
      </c>
      <c r="N76" s="1">
        <f>(N39-N2)*[1]劳动报酬优化计算结果!$T$21</f>
        <v>-3.1772151297285271E-6</v>
      </c>
      <c r="O76" s="1">
        <f>(O39-O2)*[1]劳动报酬优化计算结果!$T$21</f>
        <v>-1.5780289922514703E-4</v>
      </c>
      <c r="P76" s="1">
        <f>(P39-P2)*[1]劳动报酬优化计算结果!$T$21</f>
        <v>-3.6379870453175599E-4</v>
      </c>
      <c r="Q76" s="1">
        <f>(Q39-Q2)*[1]劳动报酬优化计算结果!$T$21</f>
        <v>6.3461760871441215E-6</v>
      </c>
      <c r="R76" s="1">
        <f>(R39-R2)*[1]劳动报酬优化计算结果!$T$21</f>
        <v>1.7647014833586329E-6</v>
      </c>
      <c r="S76" s="1">
        <f>(S39-S2)*[1]劳动报酬优化计算结果!$T$21</f>
        <v>4.3958392767318823E-6</v>
      </c>
      <c r="T76" s="1">
        <f>(T39-T2)*[1]劳动报酬优化计算结果!$T$21</f>
        <v>1.97944404728489E-8</v>
      </c>
      <c r="U76" s="1">
        <f>(U39-U2)*[1]劳动报酬优化计算结果!$T$21</f>
        <v>6.5261334136991794E-7</v>
      </c>
      <c r="V76" s="1">
        <f>(V39-V2)*[1]劳动报酬优化计算结果!$T$21</f>
        <v>9.5459751579777023E-4</v>
      </c>
    </row>
    <row r="77" spans="1:22" x14ac:dyDescent="0.15">
      <c r="A77" s="2" t="s">
        <v>2</v>
      </c>
      <c r="B77" s="2" t="s">
        <v>9</v>
      </c>
      <c r="C77" s="1">
        <f>(C40-C3)*[1]劳动报酬优化计算结果!$T$21</f>
        <v>6.3434733951590102E-4</v>
      </c>
      <c r="D77" s="1">
        <f>(D40-D3)*[1]劳动报酬优化计算结果!$T$21</f>
        <v>5.746342924545355E-3</v>
      </c>
      <c r="E77" s="1">
        <f>(E40-E3)*[1]劳动报酬优化计算结果!$T$21</f>
        <v>-6.7737612453579502E-4</v>
      </c>
      <c r="F77" s="1">
        <f>(F40-F3)*[1]劳动报酬优化计算结果!$T$21</f>
        <v>-4.9197604026022637E-5</v>
      </c>
      <c r="G77" s="1">
        <f>(G40-G3)*[1]劳动报酬优化计算结果!$T$21</f>
        <v>-4.603008273401677E-4</v>
      </c>
      <c r="H77" s="1">
        <f>(H40-H3)*[1]劳动报酬优化计算结果!$T$21</f>
        <v>-2.7160424007762889E-4</v>
      </c>
      <c r="I77" s="1">
        <f>(I40-I3)*[1]劳动报酬优化计算结果!$T$21</f>
        <v>-2.3639907451690205E-3</v>
      </c>
      <c r="J77" s="1">
        <f>(J40-J3)*[1]劳动报酬优化计算结果!$T$21</f>
        <v>4.2524122704234172E-5</v>
      </c>
      <c r="K77" s="1">
        <f>(K40-K3)*[1]劳动报酬优化计算结果!$T$21</f>
        <v>-8.6237000293371828E-6</v>
      </c>
      <c r="L77" s="1">
        <f>(L40-L3)*[1]劳动报酬优化计算结果!$T$21</f>
        <v>-2.8565223866145031E-4</v>
      </c>
      <c r="M77" s="1">
        <f>(M40-M3)*[1]劳动报酬优化计算结果!$T$21</f>
        <v>-4.2502845382972492E-4</v>
      </c>
      <c r="N77" s="1">
        <f>(N40-N3)*[1]劳动报酬优化计算结果!$T$21</f>
        <v>-6.085496954439162E-5</v>
      </c>
      <c r="O77" s="1">
        <f>(O40-O3)*[1]劳动报酬优化计算结果!$T$21</f>
        <v>-2.7034565439649024E-4</v>
      </c>
      <c r="P77" s="1">
        <f>(P40-P3)*[1]劳动报酬优化计算结果!$T$21</f>
        <v>-6.2325467448446509E-4</v>
      </c>
      <c r="Q77" s="1">
        <f>(Q40-Q3)*[1]劳动报酬优化计算结果!$T$21</f>
        <v>1.0872174632187912E-5</v>
      </c>
      <c r="R77" s="1">
        <f>(R40-R3)*[1]劳动报酬优化计算结果!$T$21</f>
        <v>3.023259975348807E-6</v>
      </c>
      <c r="S77" s="1">
        <f>(S40-S3)*[1]劳动报酬优化计算结果!$T$21</f>
        <v>7.5308882855394049E-6</v>
      </c>
      <c r="T77" s="1">
        <f>(T40-T3)*[1]劳动报酬优化计算结果!$T$21</f>
        <v>3.3911549223200982E-8</v>
      </c>
      <c r="U77" s="1">
        <f>(U40-U3)*[1]劳动报酬优化计算结果!$T$21</f>
        <v>1.1180476634617019E-6</v>
      </c>
      <c r="V77" s="1">
        <f>(V40-V3)*[1]劳动报酬优化计算结果!$T$21</f>
        <v>9.4956397062156994E-4</v>
      </c>
    </row>
    <row r="78" spans="1:22" x14ac:dyDescent="0.15">
      <c r="A78" s="2" t="s">
        <v>2</v>
      </c>
      <c r="B78" s="2" t="s">
        <v>10</v>
      </c>
      <c r="C78" s="1">
        <f>(C41-C4)*[1]劳动报酬优化计算结果!$T$21</f>
        <v>1.4039751208795601E-3</v>
      </c>
      <c r="D78" s="1">
        <f>(D41-D4)*[1]劳动报酬优化计算结果!$T$21</f>
        <v>4.46644769394112E-3</v>
      </c>
      <c r="E78" s="1">
        <f>(E41-E4)*[1]劳动报酬优化计算结果!$T$21</f>
        <v>-5.0488200397920814E-4</v>
      </c>
      <c r="F78" s="1">
        <f>(F41-F4)*[1]劳动报酬优化计算结果!$T$21</f>
        <v>-3.6921975398300203E-5</v>
      </c>
      <c r="G78" s="1">
        <f>(G41-G4)*[1]劳动报酬优化计算结果!$T$21</f>
        <v>-1.1146338585582072E-3</v>
      </c>
      <c r="H78" s="1">
        <f>(H41-H4)*[1]劳动报酬优化计算结果!$T$21</f>
        <v>-1.99341256695182E-4</v>
      </c>
      <c r="I78" s="1">
        <f>(I41-I4)*[1]劳动报酬优化计算结果!$T$21</f>
        <v>-2.9593344899562024E-3</v>
      </c>
      <c r="J78" s="1">
        <f>(J41-J4)*[1]劳动报酬优化计算结果!$T$21</f>
        <v>2.9174379970229579E-5</v>
      </c>
      <c r="K78" s="1">
        <f>(K41-K4)*[1]劳动报酬优化计算结果!$T$21</f>
        <v>-6.0641725053201945E-6</v>
      </c>
      <c r="L78" s="1">
        <f>(L41-L4)*[1]劳动报酬优化计算结果!$T$21</f>
        <v>-3.7322217789388586E-4</v>
      </c>
      <c r="M78" s="1">
        <f>(M41-M4)*[1]劳动报酬优化计算结果!$T$21</f>
        <v>-3.5992864192698718E-4</v>
      </c>
      <c r="N78" s="1">
        <f>(N41-N4)*[1]劳动报酬优化计算结果!$T$21</f>
        <v>-1.6288779563969493E-4</v>
      </c>
      <c r="O78" s="1">
        <f>(O41-O4)*[1]劳动报酬优化计算结果!$T$21</f>
        <v>-2.0791117658891121E-4</v>
      </c>
      <c r="P78" s="1">
        <f>(P41-P4)*[1]劳动报酬优化计算结果!$T$21</f>
        <v>-4.7931829534037342E-4</v>
      </c>
      <c r="Q78" s="1">
        <f>(Q41-Q4)*[1]劳动报酬优化计算结果!$T$21</f>
        <v>8.361322481159872E-6</v>
      </c>
      <c r="R78" s="1">
        <f>(R41-R4)*[1]劳动报酬优化计算结果!$T$21</f>
        <v>2.3250602031506263E-6</v>
      </c>
      <c r="S78" s="1">
        <f>(S41-S4)*[1]劳动报酬优化计算结果!$T$21</f>
        <v>5.7916811603649935E-6</v>
      </c>
      <c r="T78" s="1">
        <f>(T41-T4)*[1]劳动报酬优化计算结果!$T$21</f>
        <v>2.6079910061838531E-8</v>
      </c>
      <c r="U78" s="1">
        <f>(U41-U4)*[1]劳动报酬优化计算结果!$T$21</f>
        <v>8.5984223346795659E-7</v>
      </c>
      <c r="V78" s="1">
        <f>(V41-V4)*[1]劳动报酬优化计算结果!$T$21</f>
        <v>-4.8748475546044924E-4</v>
      </c>
    </row>
    <row r="79" spans="1:22" x14ac:dyDescent="0.15">
      <c r="A79" s="2" t="s">
        <v>2</v>
      </c>
      <c r="B79" s="2" t="s">
        <v>11</v>
      </c>
      <c r="C79" s="1">
        <f>(C42-C5)*[1]劳动报酬优化计算结果!$T$21</f>
        <v>3.7188490681717116E-4</v>
      </c>
      <c r="D79" s="1">
        <f>(D42-D5)*[1]劳动报酬优化计算结果!$T$21</f>
        <v>3.0974060610258866E-3</v>
      </c>
      <c r="E79" s="1">
        <f>(E42-E5)*[1]劳动报酬优化计算结果!$T$21</f>
        <v>-3.6303268199522283E-4</v>
      </c>
      <c r="F79" s="1">
        <f>(F42-F5)*[1]劳动报酬优化计算结果!$T$21</f>
        <v>-2.6394427754073236E-5</v>
      </c>
      <c r="G79" s="1">
        <f>(G42-G5)*[1]劳动报酬优化计算结果!$T$21</f>
        <v>-2.7267482186037661E-4</v>
      </c>
      <c r="H79" s="1">
        <f>(H42-H5)*[1]劳动报酬优化计算结果!$T$21</f>
        <v>-1.4518417979635033E-4</v>
      </c>
      <c r="I79" s="1">
        <f>(I42-I5)*[1]劳动报酬优化计算结果!$T$21</f>
        <v>-1.3270428815947183E-3</v>
      </c>
      <c r="J79" s="1">
        <f>(J42-J5)*[1]劳动报酬优化计算结果!$T$21</f>
        <v>2.2407517518134989E-5</v>
      </c>
      <c r="K79" s="1">
        <f>(K42-K5)*[1]劳动报酬优化计算结果!$T$21</f>
        <v>-4.5695895472750601E-6</v>
      </c>
      <c r="L79" s="1">
        <f>(L42-L5)*[1]劳动报酬优化计算结果!$T$21</f>
        <v>-1.6069917794712778E-4</v>
      </c>
      <c r="M79" s="1">
        <f>(M42-M5)*[1]劳动报酬优化计算结果!$T$21</f>
        <v>-2.3133143777378181E-4</v>
      </c>
      <c r="N79" s="1">
        <f>(N42-N5)*[1]劳动报酬优化计算结果!$T$21</f>
        <v>-3.6498132826368701E-5</v>
      </c>
      <c r="O79" s="1">
        <f>(O42-O5)*[1]劳动报酬优化计算结果!$T$21</f>
        <v>-1.4552701683203918E-4</v>
      </c>
      <c r="P79" s="1">
        <f>(P42-P5)*[1]劳动报酬优化计算结果!$T$21</f>
        <v>-3.3549791416656257E-4</v>
      </c>
      <c r="Q79" s="1">
        <f>(Q42-Q5)*[1]劳动报酬优化计算结果!$T$21</f>
        <v>5.8524891244032633E-6</v>
      </c>
      <c r="R79" s="1">
        <f>(R42-R5)*[1]劳动报酬优化计算结果!$T$21</f>
        <v>1.6274206406983615E-6</v>
      </c>
      <c r="S79" s="1">
        <f>(S42-S5)*[1]劳动报酬优化计算结果!$T$21</f>
        <v>4.0538762588771504E-6</v>
      </c>
      <c r="T79" s="1">
        <f>(T42-T5)*[1]劳动报酬优化计算结果!$T$21</f>
        <v>1.8254582509030438E-8</v>
      </c>
      <c r="U79" s="1">
        <f>(U42-U5)*[1]劳动报酬优化计算结果!$T$21</f>
        <v>6.0184489958685622E-7</v>
      </c>
      <c r="V79" s="1">
        <f>(V42-V5)*[1]劳动报酬优化计算结果!$T$21</f>
        <v>4.5539837011163061E-4</v>
      </c>
    </row>
    <row r="80" spans="1:22" x14ac:dyDescent="0.15">
      <c r="A80" s="2" t="s">
        <v>2</v>
      </c>
      <c r="B80" s="2" t="s">
        <v>12</v>
      </c>
      <c r="C80" s="1">
        <f>(C43-C6)*[1]劳动报酬优化计算结果!$T$21</f>
        <v>1.3416706434537067E-4</v>
      </c>
      <c r="D80" s="1">
        <f>(D43-D6)*[1]劳动报酬优化计算结果!$T$21</f>
        <v>2.078830104437406E-3</v>
      </c>
      <c r="E80" s="1">
        <f>(E43-E6)*[1]劳动报酬优化计算结果!$T$21</f>
        <v>-2.5728300867811673E-4</v>
      </c>
      <c r="F80" s="1">
        <f>(F43-F6)*[1]劳动报酬优化计算结果!$T$21</f>
        <v>-1.8560907819655273E-5</v>
      </c>
      <c r="G80" s="1">
        <f>(G43-G6)*[1]劳动报酬优化计算结果!$T$21</f>
        <v>-8.9586431489298927E-5</v>
      </c>
      <c r="H80" s="1">
        <f>(H43-H6)*[1]劳动报酬优化计算结果!$T$21</f>
        <v>-1.0427064255196681E-4</v>
      </c>
      <c r="I80" s="1">
        <f>(I43-I6)*[1]劳动报酬优化计算结果!$T$21</f>
        <v>-5.7408168570082722E-4</v>
      </c>
      <c r="J80" s="1">
        <f>(J43-J6)*[1]劳动报酬优化计算结果!$T$21</f>
        <v>1.6348413523235884E-5</v>
      </c>
      <c r="K80" s="1">
        <f>(K43-K6)*[1]劳动报酬优化计算结果!$T$21</f>
        <v>-3.3268936576353785E-6</v>
      </c>
      <c r="L80" s="1">
        <f>(L43-L6)*[1]劳动报酬优化计算结果!$T$21</f>
        <v>-6.7839535508019519E-5</v>
      </c>
      <c r="M80" s="1">
        <f>(M43-M6)*[1]劳动报酬优化计算结果!$T$21</f>
        <v>-1.3843945837413275E-4</v>
      </c>
      <c r="N80" s="1">
        <f>(N43-N6)*[1]劳动报酬优化计算结果!$T$21</f>
        <v>-1.639382393265005E-5</v>
      </c>
      <c r="O80" s="1">
        <f>(O43-O6)*[1]劳动报酬优化计算结果!$T$21</f>
        <v>-9.9121810854869822E-5</v>
      </c>
      <c r="P80" s="1">
        <f>(P43-P6)*[1]劳动报酬优化计算结果!$T$21</f>
        <v>-2.2851536250816483E-4</v>
      </c>
      <c r="Q80" s="1">
        <f>(Q43-Q6)*[1]劳动报酬优化计算结果!$T$21</f>
        <v>3.9862667594252432E-6</v>
      </c>
      <c r="R80" s="1">
        <f>(R43-R6)*[1]劳动报酬优化计算结果!$T$21</f>
        <v>1.1084743926191408E-6</v>
      </c>
      <c r="S80" s="1">
        <f>(S43-S6)*[1]劳动报酬优化计算结果!$T$21</f>
        <v>2.7611884467015586E-6</v>
      </c>
      <c r="T80" s="1">
        <f>(T43-T6)*[1]劳动报酬优化计算结果!$T$21</f>
        <v>1.2433616885586106E-8</v>
      </c>
      <c r="U80" s="1">
        <f>(U43-U6)*[1]劳动报酬优化计算结果!$T$21</f>
        <v>4.0993036615090884E-7</v>
      </c>
      <c r="V80" s="1">
        <f>(V43-V6)*[1]劳动报酬优化计算结果!$T$21</f>
        <v>6.4020511466391294E-4</v>
      </c>
    </row>
    <row r="81" spans="1:22" x14ac:dyDescent="0.15">
      <c r="A81" s="2" t="s">
        <v>2</v>
      </c>
      <c r="B81" s="2" t="s">
        <v>13</v>
      </c>
      <c r="C81" s="1">
        <f>(C44-C7)*[1]劳动报酬优化计算结果!$T$21</f>
        <v>8.7483223975021176E-5</v>
      </c>
      <c r="D81" s="1">
        <f>(D44-D7)*[1]劳动报酬优化计算结果!$T$21</f>
        <v>1.690168097325121E-3</v>
      </c>
      <c r="E81" s="1">
        <f>(E44-E7)*[1]劳动报酬优化计算结果!$T$21</f>
        <v>-2.2272065258995208E-4</v>
      </c>
      <c r="F81" s="1">
        <f>(F44-F7)*[1]劳动报酬优化计算结果!$T$21</f>
        <v>-1.5915403676756443E-5</v>
      </c>
      <c r="G81" s="1">
        <f>(G44-G7)*[1]劳动报酬优化计算结果!$T$21</f>
        <v>-7.0904803850584334E-5</v>
      </c>
      <c r="H81" s="1">
        <f>(H44-H7)*[1]劳动报酬优化计算结果!$T$21</f>
        <v>-9.1790714662890404E-5</v>
      </c>
      <c r="I81" s="1">
        <f>(I44-I7)*[1]劳动报酬优化计算结果!$T$21</f>
        <v>-4.4858429823480027E-4</v>
      </c>
      <c r="J81" s="1">
        <f>(J44-J7)*[1]劳动报酬优化计算结果!$T$21</f>
        <v>1.4764588982734125E-5</v>
      </c>
      <c r="K81" s="1">
        <f>(K44-K7)*[1]劳动报酬优化计算结果!$T$21</f>
        <v>-2.9863167199103303E-6</v>
      </c>
      <c r="L81" s="1">
        <f>(L44-L7)*[1]劳动报酬优化计算结果!$T$21</f>
        <v>-5.4035278576884359E-5</v>
      </c>
      <c r="M81" s="1">
        <f>(M44-M7)*[1]劳动报酬优化计算结果!$T$21</f>
        <v>-1.0257628279425769E-4</v>
      </c>
      <c r="N81" s="1">
        <f>(N44-N7)*[1]劳动报酬优化计算结果!$T$21</f>
        <v>-5.982700222029379E-6</v>
      </c>
      <c r="O81" s="1">
        <f>(O44-O7)*[1]劳动报酬优化计算结果!$T$21</f>
        <v>-8.1897177176486527E-5</v>
      </c>
      <c r="P81" s="1">
        <f>(P44-P7)*[1]劳动报酬优化计算结果!$T$21</f>
        <v>-1.8880569958097801E-4</v>
      </c>
      <c r="Q81" s="1">
        <f>(Q44-Q7)*[1]劳动报酬优化计算结果!$T$21</f>
        <v>3.2935620274142543E-6</v>
      </c>
      <c r="R81" s="1">
        <f>(R44-R7)*[1]劳动报酬优化计算结果!$T$21</f>
        <v>9.1585145441728196E-7</v>
      </c>
      <c r="S81" s="1">
        <f>(S44-S7)*[1]劳动报酬优化计算结果!$T$21</f>
        <v>2.2813701446207544E-6</v>
      </c>
      <c r="T81" s="1">
        <f>(T44-T7)*[1]劳动报酬优化计算结果!$T$21</f>
        <v>1.0272997561583803E-8</v>
      </c>
      <c r="U81" s="1">
        <f>(U44-U7)*[1]劳动报酬优化计算结果!$T$21</f>
        <v>3.3869585932265237E-7</v>
      </c>
      <c r="V81" s="1">
        <f>(V44-V7)*[1]劳动报酬优化计算结果!$T$21</f>
        <v>5.1305618581744012E-4</v>
      </c>
    </row>
    <row r="82" spans="1:22" x14ac:dyDescent="0.15">
      <c r="A82" s="2" t="s">
        <v>2</v>
      </c>
      <c r="B82" s="2" t="s">
        <v>14</v>
      </c>
      <c r="C82" s="1">
        <f>(C45-C8)*[1]劳动报酬优化计算结果!$T$21</f>
        <v>5.89956940068392E-6</v>
      </c>
      <c r="D82" s="1">
        <f>(D45-D8)*[1]劳动报酬优化计算结果!$T$21</f>
        <v>3.218773335276921E-4</v>
      </c>
      <c r="E82" s="1">
        <f>(E45-E8)*[1]劳动报酬优化计算结果!$T$21</f>
        <v>-7.6908070397643772E-5</v>
      </c>
      <c r="F82" s="1">
        <f>(F45-F8)*[1]劳动报酬优化计算结果!$T$21</f>
        <v>-4.8931426794351286E-6</v>
      </c>
      <c r="G82" s="1">
        <f>(G45-G8)*[1]劳动报酬优化计算结果!$T$21</f>
        <v>-5.0496003683522179E-6</v>
      </c>
      <c r="H82" s="1">
        <f>(H45-H8)*[1]劳动报酬优化计算结果!$T$21</f>
        <v>-4.0148103806066501E-5</v>
      </c>
      <c r="I82" s="1">
        <f>(I45-I8)*[1]劳动报酬优化计算结果!$T$21</f>
        <v>-3.8357159130060453E-5</v>
      </c>
      <c r="J82" s="1">
        <f>(J45-J8)*[1]劳动报酬优化计算结果!$T$21</f>
        <v>9.3386488834130126E-6</v>
      </c>
      <c r="K82" s="1">
        <f>(K45-K8)*[1]劳动报酬优化计算结果!$T$21</f>
        <v>-1.7586949473164739E-6</v>
      </c>
      <c r="L82" s="1">
        <f>(L45-L8)*[1]劳动报酬优化计算结果!$T$21</f>
        <v>-4.5871038903930868E-6</v>
      </c>
      <c r="M82" s="1">
        <f>(M45-M8)*[1]劳动报酬优化计算结果!$T$21</f>
        <v>-1.189383860537315E-5</v>
      </c>
      <c r="N82" s="1">
        <f>(N45-N8)*[1]劳动报酬优化计算结果!$T$21</f>
        <v>-3.6287996961150291E-7</v>
      </c>
      <c r="O82" s="1">
        <f>(O45-O8)*[1]劳动报酬优化计算结果!$T$21</f>
        <v>-1.7601864986844683E-5</v>
      </c>
      <c r="P82" s="1">
        <f>(P45-P8)*[1]劳动报酬优化计算结果!$T$21</f>
        <v>-4.0579327098917409E-5</v>
      </c>
      <c r="Q82" s="1">
        <f>(Q45-Q8)*[1]劳动报酬优化计算结果!$T$21</f>
        <v>7.0787372785604698E-7</v>
      </c>
      <c r="R82" s="1">
        <f>(R45-R8)*[1]劳动报酬优化计算结果!$T$21</f>
        <v>1.9684072565818866E-7</v>
      </c>
      <c r="S82" s="1">
        <f>(S45-S8)*[1]劳动报酬优化计算结果!$T$21</f>
        <v>4.903266424325924E-7</v>
      </c>
      <c r="T82" s="1">
        <f>(T45-T8)*[1]劳动报酬优化计算结果!$T$21</f>
        <v>2.2079382374451833E-9</v>
      </c>
      <c r="U82" s="1">
        <f>(U45-U8)*[1]劳动报酬优化计算结果!$T$21</f>
        <v>7.2794678933770439E-8</v>
      </c>
      <c r="V82" s="1">
        <f>(V45-V8)*[1]劳动报酬优化计算结果!$T$21</f>
        <v>9.6445782361325968E-5</v>
      </c>
    </row>
    <row r="83" spans="1:22" x14ac:dyDescent="0.15">
      <c r="A83" s="2" t="s">
        <v>3</v>
      </c>
      <c r="B83" s="2" t="s">
        <v>8</v>
      </c>
      <c r="C83" s="1">
        <f>(C46-C9)*[1]劳动报酬优化计算结果!$T$21</f>
        <v>3.8147535327137605E-5</v>
      </c>
      <c r="D83" s="1">
        <f>(D46-D9)*[1]劳动报酬优化计算结果!$T$21</f>
        <v>3.4678510667940435E-3</v>
      </c>
      <c r="E83" s="1">
        <f>(E46-E9)*[1]劳动报酬优化计算结果!$T$21</f>
        <v>-9.1174248756248626E-4</v>
      </c>
      <c r="F83" s="1">
        <f>(F46-F9)*[1]劳动报酬优化计算结果!$T$21</f>
        <v>-1.9043040300615447E-4</v>
      </c>
      <c r="G83" s="1">
        <f>(G46-G9)*[1]劳动报酬优化计算结果!$T$21</f>
        <v>-4.6420069378314799E-5</v>
      </c>
      <c r="H83" s="1">
        <f>(H46-H9)*[1]劳动报酬优化计算结果!$T$21</f>
        <v>-3.7917411812598374E-4</v>
      </c>
      <c r="I83" s="1">
        <f>(I46-I9)*[1]劳动报酬优化计算结果!$T$21</f>
        <v>-4.6614047638922172E-4</v>
      </c>
      <c r="J83" s="1">
        <f>(J46-J9)*[1]劳动报酬优化计算结果!$T$21</f>
        <v>7.7843982062421774E-5</v>
      </c>
      <c r="K83" s="1">
        <f>(K46-K9)*[1]劳动报酬优化计算结果!$T$21</f>
        <v>-5.6846699966593914E-5</v>
      </c>
      <c r="L83" s="1">
        <f>(L46-L9)*[1]劳动报酬优化计算结果!$T$21</f>
        <v>-1.1529431511924447E-4</v>
      </c>
      <c r="M83" s="1">
        <f>(M46-M9)*[1]劳动报酬优化计算结果!$T$21</f>
        <v>-2.1501345343917142E-4</v>
      </c>
      <c r="N83" s="1">
        <f>(N46-N9)*[1]劳动报酬优化计算结果!$T$21</f>
        <v>1.3442169978353061E-5</v>
      </c>
      <c r="O83" s="1">
        <f>(O46-O9)*[1]劳动报酬优化计算结果!$T$21</f>
        <v>-2.6721277570481263E-4</v>
      </c>
      <c r="P83" s="1">
        <f>(P46-P9)*[1]劳动报酬优化计算结果!$T$21</f>
        <v>-4.1069389974747879E-4</v>
      </c>
      <c r="Q83" s="1">
        <f>(Q46-Q9)*[1]劳动报酬优化计算结果!$T$21</f>
        <v>-1.3724561005542213E-6</v>
      </c>
      <c r="R83" s="1">
        <f>(R46-R9)*[1]劳动报酬优化计算结果!$T$21</f>
        <v>-1.7199062284278507E-6</v>
      </c>
      <c r="S83" s="1">
        <f>(S46-S9)*[1]劳动报酬优化计算结果!$T$21</f>
        <v>6.1992391317046455E-6</v>
      </c>
      <c r="T83" s="1">
        <f>(T46-T9)*[1]劳动报酬优化计算结果!$T$21</f>
        <v>3.3899531168209577E-7</v>
      </c>
      <c r="U83" s="1">
        <f>(U46-U9)*[1]劳动报酬优化计算结果!$T$21</f>
        <v>1.1396269258811756E-6</v>
      </c>
      <c r="V83" s="1">
        <f>(V46-V9)*[1]劳动报酬优化计算结果!$T$21</f>
        <v>5.4290073524715127E-4</v>
      </c>
    </row>
    <row r="84" spans="1:22" x14ac:dyDescent="0.15">
      <c r="A84" s="2" t="s">
        <v>3</v>
      </c>
      <c r="B84" s="2" t="s">
        <v>9</v>
      </c>
      <c r="C84" s="1">
        <f>(C47-C10)*[1]劳动报酬优化计算结果!$T$21</f>
        <v>4.9272247301531086E-4</v>
      </c>
      <c r="D84" s="1">
        <f>(D47-D10)*[1]劳动报酬优化计算结果!$T$21</f>
        <v>6.798587620543378E-3</v>
      </c>
      <c r="E84" s="1">
        <f>(E47-E10)*[1]劳动报酬优化计算结果!$T$21</f>
        <v>-9.6571479607159103E-4</v>
      </c>
      <c r="F84" s="1">
        <f>(F47-F10)*[1]劳动报酬优化计算结果!$T$21</f>
        <v>-2.2561493744104749E-4</v>
      </c>
      <c r="G84" s="1">
        <f>(G47-G10)*[1]劳动报酬优化计算结果!$T$21</f>
        <v>-5.1508398876005316E-4</v>
      </c>
      <c r="H84" s="1">
        <f>(H47-H10)*[1]劳动报酬优化计算结果!$T$21</f>
        <v>-3.2128816733869073E-4</v>
      </c>
      <c r="I84" s="1">
        <f>(I47-I10)*[1]劳动报酬优化计算结果!$T$21</f>
        <v>-2.9403186170527049E-3</v>
      </c>
      <c r="J84" s="1">
        <f>(J47-J10)*[1]劳动报酬优化计算结果!$T$21</f>
        <v>4.3021729435874665E-5</v>
      </c>
      <c r="K84" s="1">
        <f>(K47-K10)*[1]劳动报酬优化计算结果!$T$21</f>
        <v>-3.4941223277056982E-5</v>
      </c>
      <c r="L84" s="1">
        <f>(L47-L10)*[1]劳动报酬优化计算结果!$T$21</f>
        <v>-7.3560146839997495E-4</v>
      </c>
      <c r="M84" s="1">
        <f>(M47-M10)*[1]劳动报酬优化计算结果!$T$21</f>
        <v>-7.9927671393341697E-4</v>
      </c>
      <c r="N84" s="1">
        <f>(N47-N10)*[1]劳动报酬优化计算结果!$T$21</f>
        <v>2.5746484970286195E-4</v>
      </c>
      <c r="O84" s="1">
        <f>(O47-O10)*[1]劳动报酬优化计算结果!$T$21</f>
        <v>-4.5778506981360921E-4</v>
      </c>
      <c r="P84" s="1">
        <f>(P47-P10)*[1]劳动报酬优化计算结果!$T$21</f>
        <v>-7.0359486507571927E-4</v>
      </c>
      <c r="Q84" s="1">
        <f>(Q47-Q10)*[1]劳动报酬优化计算结果!$T$21</f>
        <v>-2.3512677100407213E-6</v>
      </c>
      <c r="R84" s="1">
        <f>(R47-R10)*[1]劳动报酬优化计算结果!$T$21</f>
        <v>-2.9465197367671765E-6</v>
      </c>
      <c r="S84" s="1">
        <f>(S47-S10)*[1]劳动报酬优化计算结果!$T$21</f>
        <v>1.0620446733588934E-5</v>
      </c>
      <c r="T84" s="1">
        <f>(T47-T10)*[1]劳动报酬优化计算结果!$T$21</f>
        <v>5.8076190993142793E-7</v>
      </c>
      <c r="U84" s="1">
        <f>(U47-U10)*[1]劳动报酬优化计算结果!$T$21</f>
        <v>1.9523927065424744E-6</v>
      </c>
      <c r="V84" s="1">
        <f>(V47-V10)*[1]劳动报酬优化计算结果!$T$21</f>
        <v>-9.9571156848035034E-5</v>
      </c>
    </row>
    <row r="85" spans="1:22" x14ac:dyDescent="0.15">
      <c r="A85" s="2" t="s">
        <v>3</v>
      </c>
      <c r="B85" s="2" t="s">
        <v>10</v>
      </c>
      <c r="C85" s="1">
        <f>(C48-C11)*[1]劳动报酬优化计算结果!$T$21</f>
        <v>1.0905241168211778E-3</v>
      </c>
      <c r="D85" s="1">
        <f>(D48-D11)*[1]劳动报酬优化计算结果!$T$21</f>
        <v>5.2843237430239822E-3</v>
      </c>
      <c r="E85" s="1">
        <f>(E48-E11)*[1]劳动报酬优化计算结果!$T$21</f>
        <v>-7.1979511133454896E-4</v>
      </c>
      <c r="F85" s="1">
        <f>(F48-F11)*[1]劳动报酬优化计算结果!$T$21</f>
        <v>-1.6932027688126448E-4</v>
      </c>
      <c r="G85" s="1">
        <f>(G48-G11)*[1]劳动报酬优化计算结果!$T$21</f>
        <v>-1.2472913813823677E-3</v>
      </c>
      <c r="H85" s="1">
        <f>(H48-H11)*[1]劳动报酬优化计算结果!$T$21</f>
        <v>-2.3580628220180416E-4</v>
      </c>
      <c r="I85" s="1">
        <f>(I48-I11)*[1]劳动报酬优化计算结果!$T$21</f>
        <v>-3.6808036915383009E-3</v>
      </c>
      <c r="J85" s="1">
        <f>(J48-J11)*[1]劳动报酬优化计算结果!$T$21</f>
        <v>2.9515769183764179E-5</v>
      </c>
      <c r="K85" s="1">
        <f>(K48-K11)*[1]劳动报酬优化计算结果!$T$21</f>
        <v>-2.4570615929131855E-5</v>
      </c>
      <c r="L85" s="1">
        <f>(L48-L11)*[1]劳动报酬优化计算结果!$T$21</f>
        <v>-9.6110899057859811E-4</v>
      </c>
      <c r="M85" s="1">
        <f>(M48-M11)*[1]劳动报酬优化计算结果!$T$21</f>
        <v>-6.768547816775692E-4</v>
      </c>
      <c r="N85" s="1">
        <f>(N48-N11)*[1]劳动报酬优化计算结果!$T$21</f>
        <v>6.8914674192045266E-4</v>
      </c>
      <c r="O85" s="1">
        <f>(O48-O11)*[1]劳动报酬优化计算结果!$T$21</f>
        <v>-3.5206271252763259E-4</v>
      </c>
      <c r="P85" s="1">
        <f>(P48-P11)*[1]劳动报酬优化计算结果!$T$21</f>
        <v>-5.4110445696652684E-4</v>
      </c>
      <c r="Q85" s="1">
        <f>(Q48-Q11)*[1]劳动报酬优化计算结果!$T$21</f>
        <v>-1.8082596320355415E-6</v>
      </c>
      <c r="R85" s="1">
        <f>(R48-R11)*[1]劳动报酬优化计算结果!$T$21</f>
        <v>-2.26604105850326E-6</v>
      </c>
      <c r="S85" s="1">
        <f>(S48-S11)*[1]劳动报酬优化计算结果!$T$21</f>
        <v>8.1677278141216941E-6</v>
      </c>
      <c r="T85" s="1">
        <f>(T48-T11)*[1]劳动报酬优化计算结果!$T$21</f>
        <v>4.4663892047016468E-7</v>
      </c>
      <c r="U85" s="1">
        <f>(U48-U11)*[1]劳动报酬优化计算结果!$T$21</f>
        <v>1.50150146344111E-6</v>
      </c>
      <c r="V85" s="1">
        <f>(V48-V11)*[1]劳动报酬优化计算结果!$T$21</f>
        <v>-1.5091679785627797E-3</v>
      </c>
    </row>
    <row r="86" spans="1:22" x14ac:dyDescent="0.15">
      <c r="A86" s="2" t="s">
        <v>3</v>
      </c>
      <c r="B86" s="2" t="s">
        <v>11</v>
      </c>
      <c r="C86" s="1">
        <f>(C49-C12)*[1]劳动报酬优化计算结果!$T$21</f>
        <v>2.888575129923656E-4</v>
      </c>
      <c r="D86" s="1">
        <f>(D49-D12)*[1]劳动报酬优化计算结果!$T$21</f>
        <v>3.6645892434809374E-3</v>
      </c>
      <c r="E86" s="1">
        <f>(E49-E12)*[1]劳动报酬优化计算结果!$T$21</f>
        <v>-5.1756479916782088E-4</v>
      </c>
      <c r="F86" s="1">
        <f>(F49-F12)*[1]劳动报酬优化计算结果!$T$21</f>
        <v>-1.2104199234218631E-4</v>
      </c>
      <c r="G86" s="1">
        <f>(G49-G12)*[1]劳动报酬优化计算结果!$T$21</f>
        <v>-3.0512807945210223E-4</v>
      </c>
      <c r="H86" s="1">
        <f>(H49-H12)*[1]劳动报酬优化计算结果!$T$21</f>
        <v>-1.7174238591755725E-4</v>
      </c>
      <c r="I86" s="1">
        <f>(I49-I12)*[1]劳动报酬优化计算结果!$T$21</f>
        <v>-1.6505686614714592E-3</v>
      </c>
      <c r="J86" s="1">
        <f>(J49-J12)*[1]劳动报酬优化计算结果!$T$21</f>
        <v>2.2669722868372198E-5</v>
      </c>
      <c r="K86" s="1">
        <f>(K49-K12)*[1]劳动报酬优化计算结果!$T$21</f>
        <v>-1.8514917375074457E-5</v>
      </c>
      <c r="L86" s="1">
        <f>(L49-L12)*[1]劳动报酬优化计算结果!$T$21</f>
        <v>-4.1382710470893767E-4</v>
      </c>
      <c r="M86" s="1">
        <f>(M49-M12)*[1]劳动报酬优化计算结果!$T$21</f>
        <v>-4.350246348830024E-4</v>
      </c>
      <c r="N86" s="1">
        <f>(N49-N12)*[1]劳动报酬优化计算结果!$T$21</f>
        <v>1.5441812213625212E-4</v>
      </c>
      <c r="O86" s="1">
        <f>(O49-O12)*[1]劳动报酬优化计算结果!$T$21</f>
        <v>-2.4642565666335161E-4</v>
      </c>
      <c r="P86" s="1">
        <f>(P49-P12)*[1]劳动报酬优化计算结果!$T$21</f>
        <v>-3.7874502351687919E-4</v>
      </c>
      <c r="Q86" s="1">
        <f>(Q49-Q12)*[1]劳动报酬优化计算结果!$T$21</f>
        <v>-1.2656888461677201E-6</v>
      </c>
      <c r="R86" s="1">
        <f>(R49-R12)*[1]劳动报酬优化计算结果!$T$21</f>
        <v>-1.5861106947328192E-6</v>
      </c>
      <c r="S86" s="1">
        <f>(S49-S12)*[1]劳动报酬优化计算结果!$T$21</f>
        <v>5.7169849226611573E-6</v>
      </c>
      <c r="T86" s="1">
        <f>(T49-T12)*[1]劳动报酬优化计算结果!$T$21</f>
        <v>3.1262405035698196E-7</v>
      </c>
      <c r="U86" s="1">
        <f>(U49-U12)*[1]劳动报酬优化计算结果!$T$21</f>
        <v>1.0509727423189028E-6</v>
      </c>
      <c r="V86" s="1">
        <f>(V49-V12)*[1]劳动报酬优化计算结果!$T$21</f>
        <v>-1.2381894695472751E-4</v>
      </c>
    </row>
    <row r="87" spans="1:22" x14ac:dyDescent="0.15">
      <c r="A87" s="2" t="s">
        <v>3</v>
      </c>
      <c r="B87" s="2" t="s">
        <v>12</v>
      </c>
      <c r="C87" s="1">
        <f>(C50-C13)*[1]劳动报酬优化计算结果!$T$21</f>
        <v>1.0421303327795401E-4</v>
      </c>
      <c r="D87" s="1">
        <f>(D50-D13)*[1]劳动报酬优化计算结果!$T$21</f>
        <v>2.4594962542730065E-3</v>
      </c>
      <c r="E87" s="1">
        <f>(E50-E13)*[1]劳动报酬优化计算结果!$T$21</f>
        <v>-3.6680064481608684E-4</v>
      </c>
      <c r="F87" s="1">
        <f>(F50-F13)*[1]劳动报酬优化计算结果!$T$21</f>
        <v>-8.5118329970088885E-5</v>
      </c>
      <c r="G87" s="1">
        <f>(G50-G13)*[1]劳动报酬优化计算结果!$T$21</f>
        <v>-1.0024863792268379E-4</v>
      </c>
      <c r="H87" s="1">
        <f>(H50-H13)*[1]劳动报酬优化计算结果!$T$21</f>
        <v>-1.2334462772872312E-4</v>
      </c>
      <c r="I87" s="1">
        <f>(I50-I13)*[1]劳动报酬优化计算结果!$T$21</f>
        <v>-7.1403960363685727E-4</v>
      </c>
      <c r="J87" s="1">
        <f>(J50-J13)*[1]劳动报酬优化计算结果!$T$21</f>
        <v>1.6539717504518265E-5</v>
      </c>
      <c r="K87" s="1">
        <f>(K50-K13)*[1]劳动报酬优化计算结果!$T$21</f>
        <v>-1.3479790696740087E-5</v>
      </c>
      <c r="L87" s="1">
        <f>(L50-L13)*[1]劳动报酬优化计算结果!$T$21</f>
        <v>-1.7469818168546611E-4</v>
      </c>
      <c r="M87" s="1">
        <f>(M50-M13)*[1]劳动报酬优化计算结果!$T$21</f>
        <v>-2.603388514492235E-4</v>
      </c>
      <c r="N87" s="1">
        <f>(N50-N13)*[1]劳动报酬优化计算结果!$T$21</f>
        <v>6.9359735175416839E-5</v>
      </c>
      <c r="O87" s="1">
        <f>(O50-O13)*[1]劳动报酬优化计算结果!$T$21</f>
        <v>-1.67846171883517E-4</v>
      </c>
      <c r="P87" s="1">
        <f>(P50-P13)*[1]劳动报酬优化计算结果!$T$21</f>
        <v>-2.5797196357340581E-4</v>
      </c>
      <c r="Q87" s="1">
        <f>(Q50-Q13)*[1]劳动报酬优化计算结果!$T$21</f>
        <v>-8.6208972812858244E-7</v>
      </c>
      <c r="R87" s="1">
        <f>(R50-R13)*[1]劳动报酬优化计算结果!$T$21</f>
        <v>-1.0803370226306267E-6</v>
      </c>
      <c r="S87" s="1">
        <f>(S50-S13)*[1]劳动报酬优化计算结果!$T$21</f>
        <v>3.8939703628536264E-6</v>
      </c>
      <c r="T87" s="1">
        <f>(T50-T13)*[1]劳动报酬优化计算结果!$T$21</f>
        <v>2.1293544474269881E-7</v>
      </c>
      <c r="U87" s="1">
        <f>(U50-U13)*[1]劳动报酬优化计算结果!$T$21</f>
        <v>7.1584156444950502E-7</v>
      </c>
      <c r="V87" s="1">
        <f>(V50-V13)*[1]劳动报酬优化计算结果!$T$21</f>
        <v>3.8860036024972942E-4</v>
      </c>
    </row>
    <row r="88" spans="1:22" x14ac:dyDescent="0.15">
      <c r="A88" s="2" t="s">
        <v>3</v>
      </c>
      <c r="B88" s="2" t="s">
        <v>13</v>
      </c>
      <c r="C88" s="1">
        <f>(C51-C14)*[1]劳动报酬优化计算结果!$T$21</f>
        <v>6.7951699808370717E-5</v>
      </c>
      <c r="D88" s="1">
        <f>(D51-D14)*[1]劳动报酬优化计算结果!$T$21</f>
        <v>1.9996641315996912E-3</v>
      </c>
      <c r="E88" s="1">
        <f>(E51-E14)*[1]劳动报酬优化计算结果!$T$21</f>
        <v>-3.175261408152355E-4</v>
      </c>
      <c r="F88" s="1">
        <f>(F51-F14)*[1]劳动报酬优化计算结果!$T$21</f>
        <v>-7.2986332550508488E-5</v>
      </c>
      <c r="G88" s="1">
        <f>(G51-G14)*[1]劳动报酬优化计算结果!$T$21</f>
        <v>-7.9343590481402966E-5</v>
      </c>
      <c r="H88" s="1">
        <f>(H51-H14)*[1]劳动报酬优化计算结果!$T$21</f>
        <v>-1.0858177658572656E-4</v>
      </c>
      <c r="I88" s="1">
        <f>(I51-I14)*[1]劳动报酬优化计算结果!$T$21</f>
        <v>-5.579466299568995E-4</v>
      </c>
      <c r="J88" s="1">
        <f>(J51-J14)*[1]劳动报酬优化计算结果!$T$21</f>
        <v>1.4937359027832098E-5</v>
      </c>
      <c r="K88" s="1">
        <f>(K51-K14)*[1]劳动报酬优化计算结果!$T$21</f>
        <v>-1.2099864377652861E-5</v>
      </c>
      <c r="L88" s="1">
        <f>(L51-L14)*[1]劳动报酬优化计算结果!$T$21</f>
        <v>-1.3914985644448898E-4</v>
      </c>
      <c r="M88" s="1">
        <f>(M51-M14)*[1]劳动报酬优化计算结果!$T$21</f>
        <v>-1.9289718381332888E-4</v>
      </c>
      <c r="N88" s="1">
        <f>(N51-N14)*[1]劳动报酬优化计算结果!$T$21</f>
        <v>2.531142959353936E-5</v>
      </c>
      <c r="O88" s="1">
        <f>(O51-O14)*[1]劳动报酬优化计算结果!$T$21</f>
        <v>-1.3867915790675143E-4</v>
      </c>
      <c r="P88" s="1">
        <f>(P51-P14)*[1]劳动报酬优化计算结果!$T$21</f>
        <v>-2.1314355374186733E-4</v>
      </c>
      <c r="Q88" s="1">
        <f>(Q51-Q14)*[1]劳动报酬优化计算结果!$T$21</f>
        <v>-7.1228205176665635E-7</v>
      </c>
      <c r="R88" s="1">
        <f>(R51-R14)*[1]劳动报酬优化计算结果!$T$21</f>
        <v>-8.9260444928353759E-7</v>
      </c>
      <c r="S88" s="1">
        <f>(S51-S14)*[1]劳动报酬优化计算结果!$T$21</f>
        <v>3.2173058123188575E-6</v>
      </c>
      <c r="T88" s="1">
        <f>(T51-T14)*[1]劳动报酬优化计算结果!$T$21</f>
        <v>1.7593314672309518E-7</v>
      </c>
      <c r="U88" s="1">
        <f>(U51-U14)*[1]劳动报酬优化计算结果!$T$21</f>
        <v>5.9144809492797175E-7</v>
      </c>
      <c r="V88" s="1">
        <f>(V51-V14)*[1]劳动报酬优化计算结果!$T$21</f>
        <v>2.7789020806132212E-4</v>
      </c>
    </row>
    <row r="89" spans="1:22" x14ac:dyDescent="0.15">
      <c r="A89" s="2" t="s">
        <v>3</v>
      </c>
      <c r="B89" s="2" t="s">
        <v>14</v>
      </c>
      <c r="C89" s="1">
        <f>(C52-C15)*[1]劳动报酬优化计算结果!$T$21</f>
        <v>4.5824318883867002E-6</v>
      </c>
      <c r="D89" s="1">
        <f>(D52-D15)*[1]劳动报酬优化计算结果!$T$21</f>
        <v>3.8081808279706532E-4</v>
      </c>
      <c r="E89" s="1">
        <f>(E52-E15)*[1]劳动报酬优化计算结果!$T$21</f>
        <v>-1.096455248291672E-4</v>
      </c>
      <c r="F89" s="1">
        <f>(F52-F15)*[1]劳动报酬优化计算结果!$T$21</f>
        <v>-2.2439444375686879E-5</v>
      </c>
      <c r="G89" s="1">
        <f>(G52-G15)*[1]劳动报酬优化计算结果!$T$21</f>
        <v>-5.6505802423493544E-6</v>
      </c>
      <c r="H89" s="1">
        <f>(H52-H15)*[1]劳动报酬优化计算结果!$T$21</f>
        <v>-4.7492300636067709E-5</v>
      </c>
      <c r="I89" s="1">
        <f>(I52-I15)*[1]劳动报酬优化计算结果!$T$21</f>
        <v>-4.7708418113942203E-5</v>
      </c>
      <c r="J89" s="1">
        <f>(J52-J15)*[1]劳动报酬优化计算结果!$T$21</f>
        <v>9.44792716894577E-6</v>
      </c>
      <c r="K89" s="1">
        <f>(K52-K15)*[1]劳动报酬优化计算结果!$T$21</f>
        <v>-7.1258249185688279E-6</v>
      </c>
      <c r="L89" s="1">
        <f>(L52-L15)*[1]劳动报酬优化计算结果!$T$21</f>
        <v>-1.1812552114596652E-5</v>
      </c>
      <c r="M89" s="1">
        <f>(M52-M15)*[1]劳动报酬优化计算结果!$T$21</f>
        <v>-2.2366663556846354E-5</v>
      </c>
      <c r="N89" s="1">
        <f>(N52-N15)*[1]劳动报酬优化计算结果!$T$21</f>
        <v>1.5352896447797352E-6</v>
      </c>
      <c r="O89" s="1">
        <f>(O52-O15)*[1]劳动报酬优化计算结果!$T$21</f>
        <v>-2.9805809424713544E-5</v>
      </c>
      <c r="P89" s="1">
        <f>(P52-P15)*[1]劳动报酬优化计算结果!$T$21</f>
        <v>-4.5810174295833358E-5</v>
      </c>
      <c r="Q89" s="1">
        <f>(Q52-Q15)*[1]劳动报酬优化计算结果!$T$21</f>
        <v>-1.5308821705300144E-7</v>
      </c>
      <c r="R89" s="1">
        <f>(R52-R15)*[1]劳动报酬优化计算结果!$T$21</f>
        <v>-1.9184408238726361E-7</v>
      </c>
      <c r="S89" s="1">
        <f>(S52-S15)*[1]劳动报酬优化计算结果!$T$21</f>
        <v>6.9148394632668479E-7</v>
      </c>
      <c r="T89" s="1">
        <f>(T52-T15)*[1]劳动报酬优化计算结果!$T$21</f>
        <v>3.7812675368104374E-8</v>
      </c>
      <c r="U89" s="1">
        <f>(U52-U15)*[1]劳动报酬优化计算结果!$T$21</f>
        <v>1.2711783635591358E-7</v>
      </c>
      <c r="V89" s="1">
        <f>(V52-V15)*[1]劳动报酬优化计算结果!$T$21</f>
        <v>4.7037879335194303E-5</v>
      </c>
    </row>
    <row r="90" spans="1:22" x14ac:dyDescent="0.15">
      <c r="A90" s="2" t="s">
        <v>4</v>
      </c>
      <c r="B90" s="2" t="s">
        <v>8</v>
      </c>
      <c r="C90" s="1">
        <f>(C53-C16)*[1]劳动报酬优化计算结果!$T$21</f>
        <v>2.2684667836962952E-5</v>
      </c>
      <c r="D90" s="1">
        <f>(D53-D16)*[1]劳动报酬优化计算结果!$T$21</f>
        <v>3.8393946229156404E-3</v>
      </c>
      <c r="E90" s="1">
        <f>(E53-E16)*[1]劳动报酬优化计算结果!$T$21</f>
        <v>-9.4409837175061021E-4</v>
      </c>
      <c r="F90" s="1">
        <f>(F53-F16)*[1]劳动报酬优化计算结果!$T$21</f>
        <v>-1.9324864887212165E-4</v>
      </c>
      <c r="G90" s="1">
        <f>(G53-G16)*[1]劳动报酬优化计算结果!$T$21</f>
        <v>-3.6668808174155855E-5</v>
      </c>
      <c r="H90" s="1">
        <f>(H53-H16)*[1]劳动报酬优化计算结果!$T$21</f>
        <v>-2.7941046210701629E-4</v>
      </c>
      <c r="I90" s="1">
        <f>(I53-I16)*[1]劳动报酬优化计算结果!$T$21</f>
        <v>-4.9913215162439143E-4</v>
      </c>
      <c r="J90" s="1">
        <f>(J53-J16)*[1]劳动报酬优化计算结果!$T$21</f>
        <v>1.0729897443638026E-4</v>
      </c>
      <c r="K90" s="1">
        <f>(K53-K16)*[1]劳动报酬优化计算结果!$T$21</f>
        <v>-3.4600846859301652E-5</v>
      </c>
      <c r="L90" s="1">
        <f>(L53-L16)*[1]劳动报酬优化计算结果!$T$21</f>
        <v>-1.8343945665569341E-4</v>
      </c>
      <c r="M90" s="1">
        <f>(M53-M16)*[1]劳动报酬优化计算结果!$T$21</f>
        <v>-2.5901484867694595E-4</v>
      </c>
      <c r="N90" s="1">
        <f>(N53-N16)*[1]劳动报酬优化计算结果!$T$21</f>
        <v>3.2314266664916774E-5</v>
      </c>
      <c r="O90" s="1">
        <f>(O53-O16)*[1]劳动报酬优化计算结果!$T$21</f>
        <v>-3.8199426723234148E-4</v>
      </c>
      <c r="P90" s="1">
        <f>(P53-P16)*[1]劳动报酬优化计算结果!$T$21</f>
        <v>-3.9470518959501208E-4</v>
      </c>
      <c r="Q90" s="1">
        <f>(Q53-Q16)*[1]劳动报酬优化计算结果!$T$21</f>
        <v>-5.048911576591819E-8</v>
      </c>
      <c r="R90" s="1">
        <f>(R53-R16)*[1]劳动报酬优化计算结果!$T$21</f>
        <v>-1.6233428348734366E-6</v>
      </c>
      <c r="S90" s="1">
        <f>(S53-S16)*[1]劳动报酬优化计算结果!$T$21</f>
        <v>5.4193846823448858E-6</v>
      </c>
      <c r="T90" s="1">
        <f>(T53-T16)*[1]劳动报酬优化计算结果!$T$21</f>
        <v>3.0725153835044062E-9</v>
      </c>
      <c r="U90" s="1">
        <f>(U53-U16)*[1]劳动报酬优化计算结果!$T$21</f>
        <v>1.5804933033776616E-6</v>
      </c>
      <c r="V90" s="1">
        <f>(V53-V16)*[1]劳动报酬优化计算结果!$T$21</f>
        <v>8.0070896576867078E-4</v>
      </c>
    </row>
    <row r="91" spans="1:22" x14ac:dyDescent="0.15">
      <c r="A91" s="2" t="s">
        <v>4</v>
      </c>
      <c r="B91" s="2" t="s">
        <v>9</v>
      </c>
      <c r="C91" s="1">
        <f>(C54-C17)*[1]劳动报酬优化计算结果!$T$21</f>
        <v>2.9299896408225613E-4</v>
      </c>
      <c r="D91" s="1">
        <f>(D54-D17)*[1]劳动报酬优化计算结果!$T$21</f>
        <v>7.5269842546251886E-3</v>
      </c>
      <c r="E91" s="1">
        <f>(E54-E17)*[1]劳动报酬优化计算结果!$T$21</f>
        <v>-9.9998617389318524E-4</v>
      </c>
      <c r="F91" s="1">
        <f>(F54-F17)*[1]劳动报酬优化计算结果!$T$21</f>
        <v>-2.2895394613007381E-4</v>
      </c>
      <c r="G91" s="1">
        <f>(G54-G17)*[1]劳动报酬优化计算结果!$T$21</f>
        <v>-4.0688190863224621E-4</v>
      </c>
      <c r="H91" s="1">
        <f>(H54-H17)*[1]劳动报酬优化计算结果!$T$21</f>
        <v>-2.367547665819718E-4</v>
      </c>
      <c r="I91" s="1">
        <f>(I54-I17)*[1]劳动报酬优化计算结果!$T$21</f>
        <v>-3.1484233441262882E-3</v>
      </c>
      <c r="J91" s="1">
        <f>(J54-J17)*[1]劳动报酬优化计算结果!$T$21</f>
        <v>5.9300497955389736E-5</v>
      </c>
      <c r="K91" s="1">
        <f>(K54-K17)*[1]劳动报酬优化计算结果!$T$21</f>
        <v>-2.1267650987883213E-5</v>
      </c>
      <c r="L91" s="1">
        <f>(L54-L17)*[1]劳动报酬优化计算结果!$T$21</f>
        <v>-1.1703810384250672E-3</v>
      </c>
      <c r="M91" s="1">
        <f>(M54-M17)*[1]劳动报酬优化计算结果!$T$21</f>
        <v>-9.628447458148023E-4</v>
      </c>
      <c r="N91" s="1">
        <f>(N54-N17)*[1]劳动报酬优化计算结果!$T$21</f>
        <v>6.1893116485664187E-4</v>
      </c>
      <c r="O91" s="1">
        <f>(O54-O17)*[1]劳动报酬优化计算结果!$T$21</f>
        <v>-6.5442706941943284E-4</v>
      </c>
      <c r="P91" s="1">
        <f>(P54-P17)*[1]劳动报酬优化计算结果!$T$21</f>
        <v>-6.7620322998747969E-4</v>
      </c>
      <c r="Q91" s="1">
        <f>(Q54-Q17)*[1]劳动报酬优化计算结果!$T$21</f>
        <v>-8.649774422688055E-8</v>
      </c>
      <c r="R91" s="1">
        <f>(R54-R17)*[1]劳动报酬优化计算结果!$T$21</f>
        <v>-2.7810850973412103E-6</v>
      </c>
      <c r="S91" s="1">
        <f>(S54-S17)*[1]劳动报酬优化计算结果!$T$21</f>
        <v>9.2844110638063741E-6</v>
      </c>
      <c r="T91" s="1">
        <f>(T54-T17)*[1]劳动报酬优化计算结果!$T$21</f>
        <v>5.263790815331257E-9</v>
      </c>
      <c r="U91" s="1">
        <f>(U54-U17)*[1]劳动报酬优化计算结果!$T$21</f>
        <v>2.7076789280866398E-6</v>
      </c>
      <c r="V91" s="1">
        <f>(V54-V17)*[1]劳动报酬优化计算结果!$T$21</f>
        <v>1.2157537093012013E-6</v>
      </c>
    </row>
    <row r="92" spans="1:22" x14ac:dyDescent="0.15">
      <c r="A92" s="2" t="s">
        <v>4</v>
      </c>
      <c r="B92" s="2" t="s">
        <v>10</v>
      </c>
      <c r="C92" s="1">
        <f>(C55-C18)*[1]劳动报酬优化计算结果!$T$21</f>
        <v>6.4848395659752736E-4</v>
      </c>
      <c r="D92" s="1">
        <f>(D55-D18)*[1]劳动报酬优化计算结果!$T$21</f>
        <v>5.8504830184011028E-3</v>
      </c>
      <c r="E92" s="1">
        <f>(E55-E18)*[1]劳动报酬优化计算结果!$T$21</f>
        <v>-7.4533928003870709E-4</v>
      </c>
      <c r="F92" s="1">
        <f>(F55-F18)*[1]劳动报酬优化计算结果!$T$21</f>
        <v>-1.718261013055941E-4</v>
      </c>
      <c r="G92" s="1">
        <f>(G55-G18)*[1]劳动报酬优化计算结果!$T$21</f>
        <v>-9.8527789590262607E-4</v>
      </c>
      <c r="H92" s="1">
        <f>(H55-H18)*[1]劳动报酬优化计算结果!$T$21</f>
        <v>-1.7376381753638663E-4</v>
      </c>
      <c r="I92" s="1">
        <f>(I55-I18)*[1]劳动报酬优化计算结果!$T$21</f>
        <v>-3.9413174960946651E-3</v>
      </c>
      <c r="J92" s="1">
        <f>(J55-J18)*[1]劳动报酬优化计算结果!$T$21</f>
        <v>4.0684092552250252E-5</v>
      </c>
      <c r="K92" s="1">
        <f>(K55-K18)*[1]劳动报酬优化计算结果!$T$21</f>
        <v>-1.495537750307739E-5</v>
      </c>
      <c r="L92" s="1">
        <f>(L55-L18)*[1]劳动报酬优化计算结果!$T$21</f>
        <v>-1.5291751315660842E-3</v>
      </c>
      <c r="M92" s="1">
        <f>(M55-M18)*[1]劳动报酬优化计算结果!$T$21</f>
        <v>-8.1536964462336665E-4</v>
      </c>
      <c r="N92" s="1">
        <f>(N55-N18)*[1]劳动报酬优化计算结果!$T$21</f>
        <v>1.6566639610202149E-3</v>
      </c>
      <c r="O92" s="1">
        <f>(O55-O18)*[1]劳动报酬优化计算结果!$T$21</f>
        <v>-5.0329165630884397E-4</v>
      </c>
      <c r="P92" s="1">
        <f>(P55-P18)*[1]劳动报酬优化计算结果!$T$21</f>
        <v>-5.2003873072103415E-4</v>
      </c>
      <c r="Q92" s="1">
        <f>(Q55-Q18)*[1]劳动报酬优化计算结果!$T$21</f>
        <v>-6.6522783175325153E-8</v>
      </c>
      <c r="R92" s="1">
        <f>(R55-R18)*[1]劳动报酬优化计算结果!$T$21</f>
        <v>-2.1388139699180811E-6</v>
      </c>
      <c r="S92" s="1">
        <f>(S55-S18)*[1]劳动报酬优化计算结果!$T$21</f>
        <v>7.1402408316462466E-6</v>
      </c>
      <c r="T92" s="1">
        <f>(T55-T18)*[1]劳动报酬优化计算结果!$T$21</f>
        <v>4.0481739014331286E-9</v>
      </c>
      <c r="U92" s="1">
        <f>(U55-U18)*[1]劳动报酬优化计算结果!$T$21</f>
        <v>2.0823579689514744E-6</v>
      </c>
      <c r="V92" s="1">
        <f>(V55-V18)*[1]劳动报酬优化计算结果!$T$21</f>
        <v>-1.197025533840363E-3</v>
      </c>
    </row>
    <row r="93" spans="1:22" x14ac:dyDescent="0.15">
      <c r="A93" s="2" t="s">
        <v>4</v>
      </c>
      <c r="B93" s="2" t="s">
        <v>11</v>
      </c>
      <c r="C93" s="1">
        <f>(C56-C19)*[1]劳动报酬优化计算结果!$T$21</f>
        <v>1.7177103421696014E-4</v>
      </c>
      <c r="D93" s="1">
        <f>(D56-D19)*[1]劳动报酬优化计算结果!$T$21</f>
        <v>4.0572111688020503E-3</v>
      </c>
      <c r="E93" s="1">
        <f>(E56-E19)*[1]劳动报酬优化计算结果!$T$21</f>
        <v>-5.3593217462890317E-4</v>
      </c>
      <c r="F93" s="1">
        <f>(F56-F19)*[1]劳动报酬优化计算结果!$T$21</f>
        <v>-1.2283339470219105E-4</v>
      </c>
      <c r="G93" s="1">
        <f>(G56-G19)*[1]劳动报酬优化计算结果!$T$21</f>
        <v>-2.4103071332612962E-4</v>
      </c>
      <c r="H93" s="1">
        <f>(H56-H19)*[1]劳动报酬优化计算结果!$T$21</f>
        <v>-1.2655562537538433E-4</v>
      </c>
      <c r="I93" s="1">
        <f>(I56-I19)*[1]劳动报酬优化计算结果!$T$21</f>
        <v>-1.7673896291493301E-3</v>
      </c>
      <c r="J93" s="1">
        <f>(J56-J19)*[1]劳动报酬优化计算结果!$T$21</f>
        <v>3.1247609182593409E-5</v>
      </c>
      <c r="K93" s="1">
        <f>(K56-K19)*[1]劳动报酬优化计算结果!$T$21</f>
        <v>-1.1269462469146161E-5</v>
      </c>
      <c r="L93" s="1">
        <f>(L56-L19)*[1]劳动报酬优化计算结果!$T$21</f>
        <v>-6.584208290550148E-4</v>
      </c>
      <c r="M93" s="1">
        <f>(M56-M19)*[1]劳动报酬优化计算结果!$T$21</f>
        <v>-5.2405031737494119E-4</v>
      </c>
      <c r="N93" s="1">
        <f>(N56-N19)*[1]劳动报酬优化计算结果!$T$21</f>
        <v>3.7121206602385565E-4</v>
      </c>
      <c r="O93" s="1">
        <f>(O56-O19)*[1]劳动报酬优化计算结果!$T$21</f>
        <v>-3.5227801433105395E-4</v>
      </c>
      <c r="P93" s="1">
        <f>(P56-P19)*[1]劳动报酬优化计算结果!$T$21</f>
        <v>-3.6400010361727672E-4</v>
      </c>
      <c r="Q93" s="1">
        <f>(Q56-Q19)*[1]劳动报酬优化计算结果!$T$21</f>
        <v>-4.6562549579173008E-8</v>
      </c>
      <c r="R93" s="1">
        <f>(R56-R19)*[1]劳动报酬优化计算结果!$T$21</f>
        <v>-1.4970594363152509E-6</v>
      </c>
      <c r="S93" s="1">
        <f>(S56-S19)*[1]劳动报酬优化计算结果!$T$21</f>
        <v>4.9977976768524475E-6</v>
      </c>
      <c r="T93" s="1">
        <f>(T56-T19)*[1]劳动报酬优化计算结果!$T$21</f>
        <v>2.8334951547662166E-9</v>
      </c>
      <c r="U93" s="1">
        <f>(U56-U19)*[1]劳动报酬优化计算结果!$T$21</f>
        <v>1.4575428412653512E-6</v>
      </c>
      <c r="V93" s="1">
        <f>(V56-V19)*[1]劳动报酬优化计算结果!$T$21</f>
        <v>-6.7404726646218518E-5</v>
      </c>
    </row>
    <row r="94" spans="1:22" x14ac:dyDescent="0.15">
      <c r="A94" s="2" t="s">
        <v>4</v>
      </c>
      <c r="B94" s="2" t="s">
        <v>12</v>
      </c>
      <c r="C94" s="1">
        <f>(C57-C20)*[1]劳动报酬优化计算结果!$T$21</f>
        <v>6.197066718744546E-5</v>
      </c>
      <c r="D94" s="1">
        <f>(D57-D20)*[1]劳动报酬优化计算结果!$T$21</f>
        <v>2.7230052154211671E-3</v>
      </c>
      <c r="E94" s="1">
        <f>(E57-E20)*[1]劳动报酬优化计算结果!$T$21</f>
        <v>-3.7981768526948234E-4</v>
      </c>
      <c r="F94" s="1">
        <f>(F57-F20)*[1]劳动报酬优化计算结果!$T$21</f>
        <v>-8.6378039469362883E-5</v>
      </c>
      <c r="G94" s="1">
        <f>(G57-G20)*[1]劳动报酬优化计算结果!$T$21</f>
        <v>-7.9189736153448709E-5</v>
      </c>
      <c r="H94" s="1">
        <f>(H57-H20)*[1]劳动报酬优化计算结果!$T$21</f>
        <v>-9.0891696406778742E-5</v>
      </c>
      <c r="I94" s="1">
        <f>(I57-I20)*[1]劳动报酬优化计算结果!$T$21</f>
        <v>-7.6457669012366741E-4</v>
      </c>
      <c r="J94" s="1">
        <f>(J57-J20)*[1]劳动报酬优化计算结果!$T$21</f>
        <v>2.2798098698478834E-5</v>
      </c>
      <c r="K94" s="1">
        <f>(K57-K20)*[1]劳动报酬优化计算结果!$T$21</f>
        <v>-8.2047379095500782E-6</v>
      </c>
      <c r="L94" s="1">
        <f>(L57-L20)*[1]劳动报酬优化计算结果!$T$21</f>
        <v>-2.7795401192965373E-4</v>
      </c>
      <c r="M94" s="1">
        <f>(M57-M20)*[1]劳动报酬优化计算结果!$T$21</f>
        <v>-3.1361587905450291E-4</v>
      </c>
      <c r="N94" s="1">
        <f>(N57-N20)*[1]劳动报酬优化计算结果!$T$21</f>
        <v>1.6673661898800987E-4</v>
      </c>
      <c r="O94" s="1">
        <f>(O57-O20)*[1]劳动报酬优化计算结果!$T$21</f>
        <v>-2.3994466998097084E-4</v>
      </c>
      <c r="P94" s="1">
        <f>(P57-P20)*[1]劳动报酬优化计算结果!$T$21</f>
        <v>-2.4792886311297596E-4</v>
      </c>
      <c r="Q94" s="1">
        <f>(Q57-Q20)*[1]劳动报酬优化计算结果!$T$21</f>
        <v>-3.1715008770320633E-8</v>
      </c>
      <c r="R94" s="1">
        <f>(R57-R20)*[1]劳动报酬优化计算结果!$T$21</f>
        <v>-1.019681431111722E-6</v>
      </c>
      <c r="S94" s="1">
        <f>(S57-S20)*[1]劳动报酬优化计算结果!$T$21</f>
        <v>3.4041148042799847E-6</v>
      </c>
      <c r="T94" s="1">
        <f>(T57-T20)*[1]劳动报酬优化计算结果!$T$21</f>
        <v>1.9299516047616139E-9</v>
      </c>
      <c r="U94" s="1">
        <f>(U57-U20)*[1]劳动报酬优化计算结果!$T$21</f>
        <v>9.9276643992167811E-7</v>
      </c>
      <c r="V94" s="1">
        <f>(V57-V20)*[1]劳动报酬优化计算结果!$T$21</f>
        <v>4.8935594890806651E-4</v>
      </c>
    </row>
    <row r="95" spans="1:22" x14ac:dyDescent="0.15">
      <c r="A95" s="2" t="s">
        <v>4</v>
      </c>
      <c r="B95" s="2" t="s">
        <v>13</v>
      </c>
      <c r="C95" s="1">
        <f>(C58-C21)*[1]劳动报酬优化计算结果!$T$21</f>
        <v>4.0407859867182029E-5</v>
      </c>
      <c r="D95" s="1">
        <f>(D58-D21)*[1]劳动报酬优化计算结果!$T$21</f>
        <v>2.2139069539416694E-3</v>
      </c>
      <c r="E95" s="1">
        <f>(E58-E21)*[1]劳动报酬优化计算结果!$T$21</f>
        <v>-3.2879452931301837E-4</v>
      </c>
      <c r="F95" s="1">
        <f>(F58-F21)*[1]劳动报酬优化计算结果!$T$21</f>
        <v>-7.4066484913505988E-5</v>
      </c>
      <c r="G95" s="1">
        <f>(G58-G21)*[1]劳动报酬优化计算结果!$T$21</f>
        <v>-6.2676207463280992E-5</v>
      </c>
      <c r="H95" s="1">
        <f>(H58-H21)*[1]劳动报酬优化计算结果!$T$21</f>
        <v>-8.0013064351837099E-5</v>
      </c>
      <c r="I95" s="1">
        <f>(I58-I21)*[1]劳动报酬优化计算结果!$T$21</f>
        <v>-5.9743600413768912E-4</v>
      </c>
      <c r="J95" s="1">
        <f>(J58-J21)*[1]劳动报酬优化计算结果!$T$21</f>
        <v>2.058943127470192E-5</v>
      </c>
      <c r="K95" s="1">
        <f>(K58-K21)*[1]劳动报酬优化计算结果!$T$21</f>
        <v>-7.3648175333281365E-6</v>
      </c>
      <c r="L95" s="1">
        <f>(L58-L21)*[1]劳动报酬优化计算结果!$T$21</f>
        <v>-2.2139478282948193E-4</v>
      </c>
      <c r="M95" s="1">
        <f>(M58-M21)*[1]劳动报酬优化计算结果!$T$21</f>
        <v>-2.3237270965451471E-4</v>
      </c>
      <c r="N95" s="1">
        <f>(N58-N21)*[1]劳动报酬优化计算结果!$T$21</f>
        <v>6.0847139069641825E-5</v>
      </c>
      <c r="O95" s="1">
        <f>(O58-O21)*[1]劳动报酬优化计算结果!$T$21</f>
        <v>-1.9824891453063535E-4</v>
      </c>
      <c r="P95" s="1">
        <f>(P58-P21)*[1]劳动报酬优化计算结果!$T$21</f>
        <v>-2.0484566807553521E-4</v>
      </c>
      <c r="Q95" s="1">
        <f>(Q58-Q21)*[1]劳动报酬优化计算结果!$T$21</f>
        <v>-2.6204108246540506E-8</v>
      </c>
      <c r="R95" s="1">
        <f>(R58-R21)*[1]劳动报酬优化计算结果!$T$21</f>
        <v>-8.4248918430862516E-7</v>
      </c>
      <c r="S95" s="1">
        <f>(S58-S21)*[1]劳动报酬优化计算结果!$T$21</f>
        <v>2.8125738130948539E-6</v>
      </c>
      <c r="T95" s="1">
        <f>(T58-T21)*[1]劳动报酬优化计算结果!$T$21</f>
        <v>1.5946010727727965E-9</v>
      </c>
      <c r="U95" s="1">
        <f>(U58-U21)*[1]劳动报酬优化计算结果!$T$21</f>
        <v>8.2025072664970772E-7</v>
      </c>
      <c r="V95" s="1">
        <f>(V58-V21)*[1]劳动报酬优化计算结果!$T$21</f>
        <v>3.3130274638241042E-4</v>
      </c>
    </row>
    <row r="96" spans="1:22" x14ac:dyDescent="0.15">
      <c r="A96" s="2" t="s">
        <v>4</v>
      </c>
      <c r="B96" s="2" t="s">
        <v>14</v>
      </c>
      <c r="C96" s="1">
        <f>(C59-C22)*[1]劳动报酬优化计算结果!$T$21</f>
        <v>2.7249598976805841E-6</v>
      </c>
      <c r="D96" s="1">
        <f>(D59-D22)*[1]劳动报酬优化计算结果!$T$21</f>
        <v>4.2161870350799086E-4</v>
      </c>
      <c r="E96" s="1">
        <f>(E59-E22)*[1]劳动报酬优化计算结果!$T$21</f>
        <v>-1.1353663636635081E-4</v>
      </c>
      <c r="F96" s="1">
        <f>(F59-F22)*[1]劳动报酬优化计算结果!$T$21</f>
        <v>-2.2771532634693728E-5</v>
      </c>
      <c r="G96" s="1">
        <f>(G59-G22)*[1]劳动报酬优化计算结果!$T$21</f>
        <v>-4.4635881205695289E-6</v>
      </c>
      <c r="H96" s="1">
        <f>(H59-H22)*[1]劳动报酬优化计算结果!$T$21</f>
        <v>-3.4996705000204606E-5</v>
      </c>
      <c r="I96" s="1">
        <f>(I59-I22)*[1]劳动报酬优化计算结果!$T$21</f>
        <v>-5.1085038458306089E-5</v>
      </c>
      <c r="J96" s="1">
        <f>(J59-J22)*[1]劳动报酬优化计算结果!$T$21</f>
        <v>1.3022880455903529E-5</v>
      </c>
      <c r="K96" s="1">
        <f>(K59-K22)*[1]劳动报酬优化计算结果!$T$21</f>
        <v>-4.3372730013381666E-6</v>
      </c>
      <c r="L96" s="1">
        <f>(L59-L22)*[1]劳动报酬优化计算结果!$T$21</f>
        <v>-1.8794399163380873E-5</v>
      </c>
      <c r="M96" s="1">
        <f>(M59-M22)*[1]劳动报酬优化计算结果!$T$21</f>
        <v>-2.6943888723307412E-5</v>
      </c>
      <c r="N96" s="1">
        <f>(N59-N22)*[1]劳动报酬优化计算结果!$T$21</f>
        <v>3.6907547023529752E-6</v>
      </c>
      <c r="O96" s="1">
        <f>(O59-O22)*[1]劳动报酬优化计算结果!$T$21</f>
        <v>-4.2608921126683754E-5</v>
      </c>
      <c r="P96" s="1">
        <f>(P59-P22)*[1]劳动报酬优化计算结果!$T$21</f>
        <v>-4.4026739489201781E-5</v>
      </c>
      <c r="Q96" s="1">
        <f>(Q59-Q22)*[1]劳动报酬优化计算结果!$T$21</f>
        <v>-5.6318355902645632E-9</v>
      </c>
      <c r="R96" s="1">
        <f>(R59-R22)*[1]劳动报酬优化计算结果!$T$21</f>
        <v>-1.8107307291200301E-7</v>
      </c>
      <c r="S96" s="1">
        <f>(S59-S22)*[1]劳动报酬优化计算结果!$T$21</f>
        <v>6.0449626638988673E-7</v>
      </c>
      <c r="T96" s="1">
        <f>(T59-T22)*[1]劳动报酬优化计算结果!$T$21</f>
        <v>3.4272089766613829E-10</v>
      </c>
      <c r="U96" s="1">
        <f>(U59-U22)*[1]劳动报酬优化计算结果!$T$21</f>
        <v>1.7629351799812787E-7</v>
      </c>
      <c r="V96" s="1">
        <f>(V59-V22)*[1]劳动报酬优化计算结果!$T$21</f>
        <v>7.8087089301644516E-5</v>
      </c>
    </row>
    <row r="97" spans="1:23" x14ac:dyDescent="0.15">
      <c r="A97" s="2" t="s">
        <v>5</v>
      </c>
      <c r="B97" s="2" t="s">
        <v>8</v>
      </c>
      <c r="C97" s="1">
        <f>(C60-C23)*[1]劳动报酬优化计算结果!$T$21</f>
        <v>-271.65569336279589</v>
      </c>
      <c r="D97" s="1">
        <f>(D60-D23)*[1]劳动报酬优化计算结果!$T$21</f>
        <v>-9569.4012913472452</v>
      </c>
      <c r="E97" s="1">
        <f>(E60-E23)*[1]劳动报酬优化计算结果!$T$21</f>
        <v>2584.1120008933681</v>
      </c>
      <c r="F97" s="1">
        <f>(F60-F23)*[1]劳动报酬优化计算结果!$T$21</f>
        <v>1483.8708505815666</v>
      </c>
      <c r="G97" s="1">
        <f>(G60-G23)*[1]劳动报酬优化计算结果!$T$21</f>
        <v>168.55984449803387</v>
      </c>
      <c r="H97" s="1">
        <f>(H60-H23)*[1]劳动报酬优化计算结果!$T$21</f>
        <v>556.35383247869902</v>
      </c>
      <c r="I97" s="1">
        <f>(I60-I23)*[1]劳动报酬优化计算结果!$T$21</f>
        <v>2175.7155812711476</v>
      </c>
      <c r="J97" s="1">
        <f>(J60-J23)*[1]劳动报酬优化计算结果!$T$21</f>
        <v>-137.68753528273788</v>
      </c>
      <c r="K97" s="1">
        <f>(K60-K23)*[1]劳动报酬优化计算结果!$T$21</f>
        <v>359.08135686483644</v>
      </c>
      <c r="L97" s="1">
        <f>(L60-L23)*[1]劳动报酬优化计算结果!$T$21</f>
        <v>341.50047872236382</v>
      </c>
      <c r="M97" s="1">
        <f>(M60-M23)*[1]劳动报酬优化计算结果!$T$21</f>
        <v>1123.1128281282938</v>
      </c>
      <c r="N97" s="1">
        <f>(N60-N23)*[1]劳动报酬优化计算结果!$T$21</f>
        <v>-164.38776207204194</v>
      </c>
      <c r="O97" s="1">
        <f>(O60-O23)*[1]劳动报酬优化计算结果!$T$21</f>
        <v>-1895.1452468999687</v>
      </c>
      <c r="P97" s="1">
        <f>(P60-P23)*[1]劳动报酬优化计算结果!$T$21</f>
        <v>350.76055115429091</v>
      </c>
      <c r="Q97" s="1">
        <f>(Q60-Q23)*[1]劳动报酬优化计算结果!$T$21</f>
        <v>144.23312131762356</v>
      </c>
      <c r="R97" s="1">
        <f>(R60-R23)*[1]劳动报酬优化计算结果!$T$21</f>
        <v>127.05612106372612</v>
      </c>
      <c r="S97" s="1">
        <f>(S60-S23)*[1]劳动报酬优化计算结果!$T$21</f>
        <v>147.74526782398218</v>
      </c>
      <c r="T97" s="1">
        <f>(T60-T23)*[1]劳动报酬优化计算结果!$T$21</f>
        <v>3.791742083202768</v>
      </c>
      <c r="U97" s="1">
        <f>(U60-U23)*[1]劳动报酬优化计算结果!$T$21</f>
        <v>81.724947847912446</v>
      </c>
      <c r="V97" s="1">
        <f>(V60-V23)*[1]劳动报酬优化计算结果!$T$21</f>
        <v>-2390.6590042358903</v>
      </c>
    </row>
    <row r="98" spans="1:23" x14ac:dyDescent="0.15">
      <c r="A98" s="2" t="s">
        <v>5</v>
      </c>
      <c r="B98" s="2" t="s">
        <v>9</v>
      </c>
      <c r="C98" s="1">
        <f>(C61-C24)*[1]劳动报酬优化计算结果!$T$21</f>
        <v>-3508.7623181050444</v>
      </c>
      <c r="D98" s="1">
        <f>(D61-D24)*[1]劳动报酬优化计算结果!$T$21</f>
        <v>-18760.440382203513</v>
      </c>
      <c r="E98" s="1">
        <f>(E61-E24)*[1]劳动报酬优化计算结果!$T$21</f>
        <v>2737.0835595448575</v>
      </c>
      <c r="F98" s="1">
        <f>(F61-F24)*[1]劳动报酬优化计算结果!$T$21</f>
        <v>1758.0355141568277</v>
      </c>
      <c r="G98" s="1">
        <f>(G61-G24)*[1]劳动报酬优化计算结果!$T$21</f>
        <v>1870.3667641911909</v>
      </c>
      <c r="H98" s="1">
        <f>(H61-H24)*[1]劳动报酬优化计算结果!$T$21</f>
        <v>471.4190687130278</v>
      </c>
      <c r="I98" s="1">
        <f>(I61-I24)*[1]劳动报酬优化计算结果!$T$21</f>
        <v>13723.967155186127</v>
      </c>
      <c r="J98" s="1">
        <f>(J61-J24)*[1]劳动报酬优化计算结果!$T$21</f>
        <v>-76.095228393976655</v>
      </c>
      <c r="K98" s="1">
        <f>(K61-K24)*[1]劳动报酬优化计算结果!$T$21</f>
        <v>220.71184824474702</v>
      </c>
      <c r="L98" s="1">
        <f>(L61-L24)*[1]劳动报酬优化计算结果!$T$21</f>
        <v>2178.8425830054066</v>
      </c>
      <c r="M98" s="1">
        <f>(M61-M24)*[1]劳动报酬优化计算结果!$T$21</f>
        <v>4174.9855407008263</v>
      </c>
      <c r="N98" s="1">
        <f>(N61-N24)*[1]劳动报酬优化计算结果!$T$21</f>
        <v>-3148.6036960279098</v>
      </c>
      <c r="O98" s="1">
        <f>(O61-O24)*[1]劳动报酬优化计算结果!$T$21</f>
        <v>-3246.7354407667049</v>
      </c>
      <c r="P98" s="1">
        <f>(P61-P24)*[1]劳动报酬优化计算结果!$T$21</f>
        <v>600.917906295742</v>
      </c>
      <c r="Q98" s="1">
        <f>(Q61-Q24)*[1]劳动报酬优化计算结果!$T$21</f>
        <v>247.09809863991416</v>
      </c>
      <c r="R98" s="1">
        <f>(R61-R24)*[1]劳动报酬优化计算结果!$T$21</f>
        <v>217.67071054532332</v>
      </c>
      <c r="S98" s="1">
        <f>(S61-S24)*[1]劳动报酬优化计算结果!$T$21</f>
        <v>253.11505707144991</v>
      </c>
      <c r="T98" s="1">
        <f>(T61-T24)*[1]劳动报酬优化计算结果!$T$21</f>
        <v>6.4959577232784813</v>
      </c>
      <c r="U98" s="1">
        <f>(U61-U24)*[1]劳动报酬优化计算结果!$T$21</f>
        <v>140.00999889914053</v>
      </c>
      <c r="V98" s="1">
        <f>(V61-V24)*[1]劳动报酬优化计算结果!$T$21</f>
        <v>-139.91730258366297</v>
      </c>
    </row>
    <row r="99" spans="1:23" x14ac:dyDescent="0.15">
      <c r="A99" s="2" t="s">
        <v>5</v>
      </c>
      <c r="B99" s="2" t="s">
        <v>10</v>
      </c>
      <c r="C99" s="1">
        <f>(C62-C25)*[1]劳动报酬优化计算结果!$T$21</f>
        <v>-7765.8014072663354</v>
      </c>
      <c r="D99" s="1">
        <f>(D62-D25)*[1]劳动报酬优化计算结果!$T$21</f>
        <v>-14581.887502842028</v>
      </c>
      <c r="E99" s="1">
        <f>(E62-E25)*[1]劳动报酬优化计算结果!$T$21</f>
        <v>2040.0840394834661</v>
      </c>
      <c r="F99" s="1">
        <f>(F62-F25)*[1]劳动报酬优化计算结果!$T$21</f>
        <v>1319.3764741710056</v>
      </c>
      <c r="G99" s="1">
        <f>(G62-G25)*[1]劳动报酬优化计算结果!$T$21</f>
        <v>4529.1526438904939</v>
      </c>
      <c r="H99" s="1">
        <f>(H62-H25)*[1]劳动报酬优化计算结果!$T$21</f>
        <v>345.99335579688756</v>
      </c>
      <c r="I99" s="1">
        <f>(I62-I25)*[1]劳动报酬优化计算结果!$T$21</f>
        <v>17180.189066897878</v>
      </c>
      <c r="J99" s="1">
        <f>(J62-J25)*[1]劳动报酬优化计算结果!$T$21</f>
        <v>-52.206394946514308</v>
      </c>
      <c r="K99" s="1">
        <f>(K62-K25)*[1]劳动报酬优化计算结果!$T$21</f>
        <v>155.20423945139757</v>
      </c>
      <c r="L99" s="1">
        <f>(L62-L25)*[1]劳动报酬优化计算结果!$T$21</f>
        <v>2846.7921352979815</v>
      </c>
      <c r="M99" s="1">
        <f>(M62-M25)*[1]劳动报酬优化计算结果!$T$21</f>
        <v>3535.5201546462104</v>
      </c>
      <c r="N99" s="1">
        <f>(N62-N25)*[1]劳动报酬优化计算结果!$T$21</f>
        <v>-8427.7183488925457</v>
      </c>
      <c r="O99" s="1">
        <f>(O62-O25)*[1]劳动报酬优化计算结果!$T$21</f>
        <v>-2496.9242025356784</v>
      </c>
      <c r="P99" s="1">
        <f>(P62-P25)*[1]劳动报酬优化计算结果!$T$21</f>
        <v>462.14004652637868</v>
      </c>
      <c r="Q99" s="1">
        <f>(Q62-Q25)*[1]劳动报酬优化计算结果!$T$21</f>
        <v>190.03249082948213</v>
      </c>
      <c r="R99" s="1">
        <f>(R62-R25)*[1]劳动报酬优化计算结果!$T$21</f>
        <v>167.40115587005891</v>
      </c>
      <c r="S99" s="1">
        <f>(S62-S25)*[1]劳动报酬优化计算结果!$T$21</f>
        <v>194.65987475146889</v>
      </c>
      <c r="T99" s="1">
        <f>(T62-T25)*[1]劳动报酬优化计算结果!$T$21</f>
        <v>4.9957609539212644</v>
      </c>
      <c r="U99" s="1">
        <f>(U62-U25)*[1]劳动报酬优化计算结果!$T$21</f>
        <v>107.67565242140748</v>
      </c>
      <c r="V99" s="1">
        <f>(V62-V25)*[1]劳动报酬优化计算结果!$T$21</f>
        <v>-245.32076550931879</v>
      </c>
    </row>
    <row r="100" spans="1:23" x14ac:dyDescent="0.15">
      <c r="A100" s="2" t="s">
        <v>5</v>
      </c>
      <c r="B100" s="2" t="s">
        <v>11</v>
      </c>
      <c r="C100" s="1">
        <f>(C63-C26)*[1]劳动报酬优化计算结果!$T$21</f>
        <v>-2057.0079478486105</v>
      </c>
      <c r="D100" s="1">
        <f>(D63-D26)*[1]劳动报酬优化计算结果!$T$21</f>
        <v>-10112.292638489984</v>
      </c>
      <c r="E100" s="1">
        <f>(E63-E26)*[1]劳动报酬优化计算结果!$T$21</f>
        <v>1466.911386645781</v>
      </c>
      <c r="F100" s="1">
        <f>(F63-F26)*[1]劳动报酬优化计算结果!$T$21</f>
        <v>943.18295697499752</v>
      </c>
      <c r="G100" s="1">
        <f>(G63-G26)*[1]劳动报酬优化计算结果!$T$21</f>
        <v>1107.9764660520491</v>
      </c>
      <c r="H100" s="1">
        <f>(H63-H26)*[1]劳动报酬优化计算结果!$T$21</f>
        <v>251.99382339498138</v>
      </c>
      <c r="I100" s="1">
        <f>(I63-I26)*[1]劳动报酬优化计算结果!$T$21</f>
        <v>7704.0458574093773</v>
      </c>
      <c r="J100" s="1">
        <f>(J63-J26)*[1]劳动报酬优化计算结果!$T$21</f>
        <v>-40.09736317339884</v>
      </c>
      <c r="K100" s="1">
        <f>(K63-K26)*[1]劳动报酬优化计算结果!$T$21</f>
        <v>116.95246237463269</v>
      </c>
      <c r="L100" s="1">
        <f>(L63-L26)*[1]劳动报酬优化计算结果!$T$21</f>
        <v>1225.7507948624777</v>
      </c>
      <c r="M100" s="1">
        <f>(M63-M26)*[1]劳动报酬优化计算结果!$T$21</f>
        <v>2272.3314238730504</v>
      </c>
      <c r="N100" s="1">
        <f>(N63-N26)*[1]劳动报酬优化计算结果!$T$21</f>
        <v>-1888.4176396881408</v>
      </c>
      <c r="O100" s="1">
        <f>(O63-O26)*[1]劳动报酬优化计算结果!$T$21</f>
        <v>-1747.7172623870231</v>
      </c>
      <c r="P100" s="1">
        <f>(P63-P26)*[1]劳动报酬优化计算结果!$T$21</f>
        <v>323.47403125441559</v>
      </c>
      <c r="Q100" s="1">
        <f>(Q63-Q26)*[1]劳动报酬优化计算结果!$T$21</f>
        <v>133.01287464925679</v>
      </c>
      <c r="R100" s="1">
        <f>(R63-R26)*[1]劳动报酬优化计算结果!$T$21</f>
        <v>117.1721149768241</v>
      </c>
      <c r="S100" s="1">
        <f>(S63-S26)*[1]劳动报酬优化计算结果!$T$21</f>
        <v>136.25180269315604</v>
      </c>
      <c r="T100" s="1">
        <f>(T63-T26)*[1]劳动报酬优化计算结果!$T$21</f>
        <v>3.4967732066023451</v>
      </c>
      <c r="U100" s="1">
        <f>(U63-U26)*[1]劳动报酬优化计算结果!$T$21</f>
        <v>75.367364441093585</v>
      </c>
      <c r="V100" s="1">
        <f>(V63-V26)*[1]劳动报酬优化计算结果!$T$21</f>
        <v>32.38728122487867</v>
      </c>
    </row>
    <row r="101" spans="1:23" x14ac:dyDescent="0.15">
      <c r="A101" s="2" t="s">
        <v>5</v>
      </c>
      <c r="B101" s="2" t="s">
        <v>12</v>
      </c>
      <c r="C101" s="1">
        <f>(C64-C27)*[1]劳动报酬优化计算结果!$T$21</f>
        <v>-742.11930730664017</v>
      </c>
      <c r="D101" s="1">
        <f>(D64-D27)*[1]劳动报酬优化计算结果!$T$21</f>
        <v>-6786.8849303546531</v>
      </c>
      <c r="E101" s="1">
        <f>(E64-E27)*[1]劳动报酬优化计算结果!$T$21</f>
        <v>1039.6071395692529</v>
      </c>
      <c r="F101" s="1">
        <f>(F64-F27)*[1]劳动报酬优化计算结果!$T$21</f>
        <v>663.2586178170485</v>
      </c>
      <c r="G101" s="1">
        <f>(G64-G27)*[1]劳动报酬优化计算结果!$T$21</f>
        <v>364.02185334817989</v>
      </c>
      <c r="H101" s="1">
        <f>(H64-H27)*[1]劳动报酬优化计算结果!$T$21</f>
        <v>180.98085239819221</v>
      </c>
      <c r="I101" s="1">
        <f>(I64-I27)*[1]劳动报酬优化计算结果!$T$21</f>
        <v>3332.7873015191149</v>
      </c>
      <c r="J101" s="1">
        <f>(J64-J27)*[1]劳动报酬优化计算结果!$T$21</f>
        <v>-29.254835923018149</v>
      </c>
      <c r="K101" s="1">
        <f>(K64-K27)*[1]劳动报酬优化计算结果!$T$21</f>
        <v>85.147277409623499</v>
      </c>
      <c r="L101" s="1">
        <f>(L64-L27)*[1]劳动报酬优化计算结果!$T$21</f>
        <v>517.45385363605681</v>
      </c>
      <c r="M101" s="1">
        <f>(M64-M27)*[1]劳动报酬优化计算结果!$T$21</f>
        <v>1359.8685146697489</v>
      </c>
      <c r="N101" s="1">
        <f>(N64-N27)*[1]劳动报酬优化计算结果!$T$21</f>
        <v>-848.21696053834</v>
      </c>
      <c r="O101" s="1">
        <f>(O64-O27)*[1]劳动报酬优化计算结果!$T$21</f>
        <v>-1190.410519152899</v>
      </c>
      <c r="P101" s="1">
        <f>(P64-P27)*[1]劳动报酬优化计算结果!$T$21</f>
        <v>220.32562000913904</v>
      </c>
      <c r="Q101" s="1">
        <f>(Q64-Q27)*[1]劳动报酬优化计算结果!$T$21</f>
        <v>90.598134956766259</v>
      </c>
      <c r="R101" s="1">
        <f>(R64-R27)*[1]劳动报酬优化计算结果!$T$21</f>
        <v>79.808628927825907</v>
      </c>
      <c r="S101" s="1">
        <f>(S64-S27)*[1]劳动报酬优化计算结果!$T$21</f>
        <v>92.804243796041348</v>
      </c>
      <c r="T101" s="1">
        <f>(T64-T27)*[1]劳动报酬优化计算结果!$T$21</f>
        <v>2.3817328401817721</v>
      </c>
      <c r="U101" s="1">
        <f>(U64-U27)*[1]劳动报酬优化计算结果!$T$21</f>
        <v>51.334449387383899</v>
      </c>
      <c r="V101" s="1">
        <f>(V64-V27)*[1]劳动报酬优化计算结果!$T$21</f>
        <v>-1516.508332992162</v>
      </c>
    </row>
    <row r="102" spans="1:23" x14ac:dyDescent="0.15">
      <c r="A102" s="2" t="s">
        <v>5</v>
      </c>
      <c r="B102" s="2" t="s">
        <v>13</v>
      </c>
      <c r="C102" s="1">
        <f>(C65-C28)*[1]劳动报酬优化计算结果!$T$21</f>
        <v>-483.89598341172967</v>
      </c>
      <c r="D102" s="1">
        <f>(D65-D28)*[1]劳动报酬优化计算结果!$T$21</f>
        <v>-5517.9960941826967</v>
      </c>
      <c r="E102" s="1">
        <f>(E65-E28)*[1]劳动报酬优化计算结果!$T$21</f>
        <v>899.95053973207041</v>
      </c>
      <c r="F102" s="1">
        <f>(F65-F28)*[1]劳动报酬优化计算结果!$T$21</f>
        <v>568.72371948483192</v>
      </c>
      <c r="G102" s="1">
        <f>(G65-G28)*[1]劳动报酬优化计算结果!$T$21</f>
        <v>288.11155398165602</v>
      </c>
      <c r="H102" s="1">
        <f>(H65-H28)*[1]劳动报酬优化计算结果!$T$21</f>
        <v>159.3196427317238</v>
      </c>
      <c r="I102" s="1">
        <f>(I65-I28)*[1]劳动报酬优化计算结果!$T$21</f>
        <v>2604.2219535790687</v>
      </c>
      <c r="J102" s="1">
        <f>(J65-J28)*[1]劳动报酬优化计算结果!$T$21</f>
        <v>-26.420644756836865</v>
      </c>
      <c r="K102" s="1">
        <f>(K65-K28)*[1]劳动报酬优化计算结果!$T$21</f>
        <v>76.430741753770519</v>
      </c>
      <c r="L102" s="1">
        <f>(L65-L28)*[1]劳动报酬优化计算结果!$T$21</f>
        <v>412.16006586197636</v>
      </c>
      <c r="M102" s="1">
        <f>(M65-M28)*[1]劳动报酬优化计算结果!$T$21</f>
        <v>1007.5899918578266</v>
      </c>
      <c r="N102" s="1">
        <f>(N65-N28)*[1]劳动报酬优化计算结果!$T$21</f>
        <v>-309.53859814356787</v>
      </c>
      <c r="O102" s="1">
        <f>(O65-O28)*[1]劳动报酬优化计算结果!$T$21</f>
        <v>-983.55002231205538</v>
      </c>
      <c r="P102" s="1">
        <f>(P65-P28)*[1]劳动报酬优化计算结果!$T$21</f>
        <v>182.03910688668805</v>
      </c>
      <c r="Q102" s="1">
        <f>(Q65-Q28)*[1]劳动报酬优化计算结果!$T$21</f>
        <v>74.854679393206425</v>
      </c>
      <c r="R102" s="1">
        <f>(R65-R28)*[1]劳动报酬优化计算结果!$T$21</f>
        <v>65.940091669621282</v>
      </c>
      <c r="S102" s="1">
        <f>(S65-S28)*[1]劳动报酬优化计算结果!$T$21</f>
        <v>76.677427377398956</v>
      </c>
      <c r="T102" s="1">
        <f>(T65-T28)*[1]劳动报酬优化计算结果!$T$21</f>
        <v>1.9678534010724011</v>
      </c>
      <c r="U102" s="1">
        <f>(U65-U28)*[1]劳动报酬优化计算结果!$T$21</f>
        <v>42.413938753090207</v>
      </c>
      <c r="V102" s="1">
        <f>(V65-V28)*[1]劳动报酬优化计算结果!$T$21</f>
        <v>-861.00003634250413</v>
      </c>
    </row>
    <row r="103" spans="1:23" x14ac:dyDescent="0.15">
      <c r="A103" s="2" t="s">
        <v>5</v>
      </c>
      <c r="B103" s="2" t="s">
        <v>14</v>
      </c>
      <c r="C103" s="1">
        <f>(C66-C29)*[1]劳动报酬优化计算结果!$T$21</f>
        <v>-32.632280732211441</v>
      </c>
      <c r="D103" s="1">
        <f>(D66-D29)*[1]劳动报酬优化计算结果!$T$21</f>
        <v>-1050.8528016190801</v>
      </c>
      <c r="E103" s="1">
        <f>(E66-E29)*[1]劳动报酬优化计算结果!$T$21</f>
        <v>310.76355318188882</v>
      </c>
      <c r="F103" s="1">
        <f>(F66-F29)*[1]劳动报酬优化计算结果!$T$21</f>
        <v>174.85247145823635</v>
      </c>
      <c r="G103" s="1">
        <f>(G66-G29)*[1]劳动报酬优化计算结果!$T$21</f>
        <v>20.5183295225841</v>
      </c>
      <c r="H103" s="1">
        <f>(H66-H29)*[1]劳动报酬优化计算结果!$T$21</f>
        <v>69.68440402686592</v>
      </c>
      <c r="I103" s="1">
        <f>(I66-I29)*[1]劳动报酬优化计算结果!$T$21</f>
        <v>222.67953821206916</v>
      </c>
      <c r="J103" s="1">
        <f>(J66-J29)*[1]劳动报酬优化计算结果!$T$21</f>
        <v>-16.711142291007789</v>
      </c>
      <c r="K103" s="1">
        <f>(K66-K29)*[1]劳动报酬优化计算结果!$T$21</f>
        <v>45.011427522689679</v>
      </c>
      <c r="L103" s="1">
        <f>(L66-L29)*[1]劳动报酬优化计算结果!$T$21</f>
        <v>34.988635250190725</v>
      </c>
      <c r="M103" s="1">
        <f>(M66-M29)*[1]劳动报酬优化计算结果!$T$21</f>
        <v>116.83125539593669</v>
      </c>
      <c r="N103" s="1">
        <f>(N66-N29)*[1]劳动报酬优化计算结果!$T$21</f>
        <v>-18.775466873563015</v>
      </c>
      <c r="O103" s="1">
        <f>(O66-O29)*[1]劳动报酬优化计算结果!$T$21</f>
        <v>-211.39085432563564</v>
      </c>
      <c r="P103" s="1">
        <f>(P66-P29)*[1]劳动报酬优化计算结果!$T$21</f>
        <v>39.125007809272851</v>
      </c>
      <c r="Q103" s="1">
        <f>(Q66-Q29)*[1]劳动报酬优化计算结果!$T$21</f>
        <v>16.0882459215062</v>
      </c>
      <c r="R103" s="1">
        <f>(R66-R29)*[1]劳动报酬优化计算结果!$T$21</f>
        <v>14.172265714014197</v>
      </c>
      <c r="S103" s="1">
        <f>(S66-S29)*[1]劳动报酬优化计算结果!$T$21</f>
        <v>16.48000245933785</v>
      </c>
      <c r="T103" s="1">
        <f>(T66-T29)*[1]劳动报酬优化计算结果!$T$21</f>
        <v>0.42294362217176523</v>
      </c>
      <c r="U103" s="1">
        <f>(U66-U29)*[1]劳动报酬优化计算结果!$T$21</f>
        <v>9.1158746710707952</v>
      </c>
      <c r="V103" s="1">
        <f>(V66-V29)*[1]劳动报酬优化计算结果!$T$21</f>
        <v>-239.62859107371918</v>
      </c>
    </row>
    <row r="104" spans="1:23" x14ac:dyDescent="0.15">
      <c r="A104" s="12" t="s">
        <v>6</v>
      </c>
      <c r="B104" s="12" t="s">
        <v>8</v>
      </c>
      <c r="C104" s="1">
        <f>(C67-C30)*[1]劳动报酬优化计算结果!$T$21</f>
        <v>-989.9935761224317</v>
      </c>
      <c r="D104" s="1">
        <f>(D67-D30)*[1]劳动报酬优化计算结果!$T$21</f>
        <v>-28654.393689267268</v>
      </c>
      <c r="E104" s="1">
        <f>(E67-E30)*[1]劳动报酬优化计算结果!$T$21</f>
        <v>7500.6133822008123</v>
      </c>
      <c r="F104" s="1">
        <f>(F67-F30)*[1]劳动报酬优化计算结果!$T$21</f>
        <v>4369.0001024097501</v>
      </c>
      <c r="G104" s="1">
        <f>(G67-G30)*[1]劳动报酬优化计算结果!$T$21</f>
        <v>570.94865702372863</v>
      </c>
      <c r="H104" s="1">
        <f>(H67-H30)*[1]劳动报酬优化计算结果!$T$21</f>
        <v>1184.1931264760508</v>
      </c>
      <c r="I104" s="1">
        <f>(I67-I30)*[1]劳动报酬优化计算结果!$T$21</f>
        <v>7202.580056083616</v>
      </c>
      <c r="J104" s="1">
        <f>(J67-J30)*[1]劳动报酬优化计算结果!$T$21</f>
        <v>-576.21708727893429</v>
      </c>
      <c r="K104" s="1">
        <f>(K67-K30)*[1]劳动报酬优化计算结果!$T$21</f>
        <v>953.3411680281597</v>
      </c>
      <c r="L104" s="1">
        <f>(L67-L30)*[1]劳动报酬优化计算结果!$T$21</f>
        <v>944.75838376961917</v>
      </c>
      <c r="M104" s="1">
        <f>(M67-M30)*[1]劳动报酬优化计算结果!$T$21</f>
        <v>3306.912995680781</v>
      </c>
      <c r="N104" s="1">
        <f>(N67-N30)*[1]劳动报酬优化计算结果!$T$21</f>
        <v>-455.54122697485531</v>
      </c>
      <c r="O104" s="1">
        <f>(O67-O30)*[1]劳动报酬优化计算结果!$T$21</f>
        <v>-6487.9513572857459</v>
      </c>
      <c r="P104" s="1">
        <f>(P67-P30)*[1]劳动报酬优化计算结果!$T$21</f>
        <v>984.21032467876921</v>
      </c>
      <c r="Q104" s="1">
        <f>(Q67-Q30)*[1]劳动报酬优化计算结果!$T$21</f>
        <v>300.77771393524318</v>
      </c>
      <c r="R104" s="1">
        <f>(R67-R30)*[1]劳动报酬优化计算结果!$T$21</f>
        <v>312.33219354708075</v>
      </c>
      <c r="S104" s="1">
        <f>(S67-S30)*[1]劳动报酬优化计算结果!$T$21</f>
        <v>329.89698079419662</v>
      </c>
      <c r="T104" s="1">
        <f>(T67-T30)*[1]劳动报酬优化计算结果!$T$21</f>
        <v>10.775437138412487</v>
      </c>
      <c r="U104" s="1">
        <f>(U67-U30)*[1]劳动报酬优化计算结果!$T$21</f>
        <v>163.88813995967774</v>
      </c>
      <c r="V104" s="1">
        <f>(V67-V30)*[1]劳动报酬优化计算结果!$T$21</f>
        <v>-9029.8682752024579</v>
      </c>
    </row>
    <row r="105" spans="1:23" x14ac:dyDescent="0.15">
      <c r="A105" s="12" t="s">
        <v>6</v>
      </c>
      <c r="B105" s="12" t="s">
        <v>9</v>
      </c>
      <c r="C105" s="1">
        <f>(C68-C31)*[1]劳动报酬优化计算结果!$T$21</f>
        <v>-12786.9661484517</v>
      </c>
      <c r="D105" s="1">
        <f>(D68-D31)*[1]劳动报酬优化计算结果!$T$21</f>
        <v>-56175.82836470304</v>
      </c>
      <c r="E105" s="1">
        <f>(E68-E31)*[1]劳动报酬优化计算结果!$T$21</f>
        <v>7944.6268458283512</v>
      </c>
      <c r="F105" s="1">
        <f>(F68-F31)*[1]劳动报酬优化计算结果!$T$21</f>
        <v>5176.2303561533454</v>
      </c>
      <c r="G105" s="1">
        <f>(G68-G31)*[1]劳动报酬优化计算结果!$T$21</f>
        <v>6335.3368374103302</v>
      </c>
      <c r="H105" s="1">
        <f>(H68-H31)*[1]劳动报酬优化计算结果!$T$21</f>
        <v>1003.4103986891901</v>
      </c>
      <c r="I105" s="1">
        <f>(I68-I31)*[1]劳动报酬优化计算结果!$T$21</f>
        <v>45432.396115183794</v>
      </c>
      <c r="J105" s="1">
        <f>(J68-J31)*[1]劳动报酬优化计算结果!$T$21</f>
        <v>-318.45563050398817</v>
      </c>
      <c r="K105" s="1">
        <f>(K68-K31)*[1]劳动报酬优化计算结果!$T$21</f>
        <v>585.97776570866097</v>
      </c>
      <c r="L105" s="1">
        <f>(L68-L31)*[1]劳动报酬优化计算结果!$T$21</f>
        <v>6027.7508392055861</v>
      </c>
      <c r="M105" s="1">
        <f>(M68-M31)*[1]劳动报酬优化计算结果!$T$21</f>
        <v>12292.90022831633</v>
      </c>
      <c r="N105" s="1">
        <f>(N68-N31)*[1]劳动报酬优化计算结果!$T$21</f>
        <v>-8725.2163595743259</v>
      </c>
      <c r="O105" s="1">
        <f>(O68-O31)*[1]劳动报酬优化计算结果!$T$21</f>
        <v>-11115.064475467987</v>
      </c>
      <c r="P105" s="1">
        <f>(P68-P31)*[1]劳动报酬优化计算结果!$T$21</f>
        <v>1686.1349023267558</v>
      </c>
      <c r="Q105" s="1">
        <f>(Q68-Q31)*[1]劳动报酬优化计算结果!$T$21</f>
        <v>515.28803195620833</v>
      </c>
      <c r="R105" s="1">
        <f>(R68-R31)*[1]劳动报酬优化计算结果!$T$21</f>
        <v>535.08300053858522</v>
      </c>
      <c r="S105" s="1">
        <f>(S68-S31)*[1]劳动报酬优化计算结果!$T$21</f>
        <v>565.17473859740062</v>
      </c>
      <c r="T105" s="1">
        <f>(T68-T31)*[1]劳动报酬优化计算结果!$T$21</f>
        <v>18.46032313512438</v>
      </c>
      <c r="U105" s="1">
        <f>(U68-U31)*[1]劳动报酬优化计算结果!$T$21</f>
        <v>280.77079153404623</v>
      </c>
      <c r="V105" s="1">
        <f>(V68-V31)*[1]劳动报酬优化计算结果!$T$21</f>
        <v>-721.98980411359935</v>
      </c>
    </row>
    <row r="106" spans="1:23" x14ac:dyDescent="0.15">
      <c r="A106" s="12" t="s">
        <v>6</v>
      </c>
      <c r="B106" s="12" t="s">
        <v>10</v>
      </c>
      <c r="C106" s="1">
        <f>(C69-C32)*[1]劳动报酬优化计算结果!$T$21</f>
        <v>-28300.873843160887</v>
      </c>
      <c r="D106" s="1">
        <f>(D69-D32)*[1]劳动报酬优化计算结果!$T$21</f>
        <v>-43663.666358819639</v>
      </c>
      <c r="E106" s="1">
        <f>(E69-E32)*[1]劳动报酬优化计算结果!$T$21</f>
        <v>5921.5241607461594</v>
      </c>
      <c r="F106" s="1">
        <f>(F69-F32)*[1]劳动报酬优化计算结果!$T$21</f>
        <v>3884.6749691936393</v>
      </c>
      <c r="G106" s="1">
        <f>(G69-G32)*[1]劳动报酬优化计算结果!$T$21</f>
        <v>15341.219773811979</v>
      </c>
      <c r="H106" s="1">
        <f>(H69-H32)*[1]劳动报酬优化计算结果!$T$21</f>
        <v>736.44312274371941</v>
      </c>
      <c r="I106" s="1">
        <f>(I69-I32)*[1]劳动报酬优化计算结果!$T$21</f>
        <v>56874.018000406759</v>
      </c>
      <c r="J106" s="1">
        <f>(J69-J32)*[1]劳动报酬优化计算结果!$T$21</f>
        <v>-218.48177303516943</v>
      </c>
      <c r="K106" s="1">
        <f>(K69-K32)*[1]劳动报酬优化计算结果!$T$21</f>
        <v>412.05868278260596</v>
      </c>
      <c r="L106" s="1">
        <f>(L69-L32)*[1]劳动报酬优化计算结果!$T$21</f>
        <v>7875.628012978942</v>
      </c>
      <c r="M106" s="1">
        <f>(M69-M32)*[1]劳动报酬优化计算结果!$T$21</f>
        <v>10410.047194791776</v>
      </c>
      <c r="N106" s="1">
        <f>(N69-N32)*[1]劳动报酬优化计算结果!$T$21</f>
        <v>-23354.373274862184</v>
      </c>
      <c r="O106" s="1">
        <f>(O69-O32)*[1]劳动报酬优化计算结果!$T$21</f>
        <v>-8548.1167184308415</v>
      </c>
      <c r="P106" s="1">
        <f>(P69-P32)*[1]劳动报酬优化计算结果!$T$21</f>
        <v>1296.7336370694404</v>
      </c>
      <c r="Q106" s="1">
        <f>(Q69-Q32)*[1]劳动报酬优化计算结果!$T$21</f>
        <v>396.28580206097183</v>
      </c>
      <c r="R106" s="1">
        <f>(R69-R32)*[1]劳动报酬优化计算结果!$T$21</f>
        <v>411.50925888087255</v>
      </c>
      <c r="S106" s="1">
        <f>(S69-S32)*[1]劳动报酬优化计算结果!$T$21</f>
        <v>434.65151817107443</v>
      </c>
      <c r="T106" s="1">
        <f>(T69-T32)*[1]劳动报酬优化计算结果!$T$21</f>
        <v>14.197038442035556</v>
      </c>
      <c r="U106" s="1">
        <f>(U69-U32)*[1]劳动报酬优化计算结果!$T$21</f>
        <v>215.92870792807975</v>
      </c>
      <c r="V106" s="1">
        <f>(V69-V32)*[1]劳动报酬优化计算结果!$T$21</f>
        <v>139.40791169574698</v>
      </c>
    </row>
    <row r="107" spans="1:23" x14ac:dyDescent="0.15">
      <c r="A107" s="12" t="s">
        <v>6</v>
      </c>
      <c r="B107" s="12" t="s">
        <v>11</v>
      </c>
      <c r="C107" s="1">
        <f>(C70-C33)*[1]劳动报酬优化计算结果!$T$21</f>
        <v>-7496.3444689635926</v>
      </c>
      <c r="D107" s="1">
        <f>(D70-D33)*[1]劳动报酬优化计算结果!$T$21</f>
        <v>-30280.014970881941</v>
      </c>
      <c r="E107" s="1">
        <f>(E70-E33)*[1]劳动报酬优化计算结果!$T$21</f>
        <v>4257.8398975641558</v>
      </c>
      <c r="F107" s="1">
        <f>(F70-F33)*[1]劳动报酬优化计算结果!$T$21</f>
        <v>2777.0384693518054</v>
      </c>
      <c r="G107" s="1">
        <f>(G70-G33)*[1]劳动报酬优化计算结果!$T$21</f>
        <v>3752.9559735294101</v>
      </c>
      <c r="H107" s="1">
        <f>(H70-H33)*[1]劳动报酬优化计算结果!$T$21</f>
        <v>536.36613277069853</v>
      </c>
      <c r="I107" s="1">
        <f>(I70-I33)*[1]劳动报酬优化计算结果!$T$21</f>
        <v>25503.796324016668</v>
      </c>
      <c r="J107" s="1">
        <f>(J70-J33)*[1]劳动报酬优化计算结果!$T$21</f>
        <v>-167.8059365933041</v>
      </c>
      <c r="K107" s="1">
        <f>(K70-K33)*[1]劳动报酬优化计算结果!$T$21</f>
        <v>310.5023275434757</v>
      </c>
      <c r="L107" s="1">
        <f>(L70-L33)*[1]劳动报酬优化计算结果!$T$21</f>
        <v>3391.0299165342708</v>
      </c>
      <c r="M107" s="1">
        <f>(M70-M33)*[1]劳动报酬优化计算结果!$T$21</f>
        <v>6690.692268756944</v>
      </c>
      <c r="N107" s="1">
        <f>(N70-N33)*[1]劳动报酬优化计算结果!$T$21</f>
        <v>-5233.0664873150463</v>
      </c>
      <c r="O107" s="1">
        <f>(O70-O33)*[1]劳动报酬优化计算结果!$T$21</f>
        <v>-5983.2377508814934</v>
      </c>
      <c r="P107" s="1">
        <f>(P70-P33)*[1]劳动报酬优化计算结果!$T$21</f>
        <v>907.64619988868458</v>
      </c>
      <c r="Q107" s="1">
        <f>(Q70-Q33)*[1]劳动报酬优化计算结果!$T$21</f>
        <v>277.37948118626952</v>
      </c>
      <c r="R107" s="1">
        <f>(R70-R33)*[1]劳动报酬优化计算结果!$T$21</f>
        <v>288.03510910668439</v>
      </c>
      <c r="S107" s="1">
        <f>(S70-S33)*[1]劳动报酬优化计算结果!$T$21</f>
        <v>304.2334891550596</v>
      </c>
      <c r="T107" s="1">
        <f>(T70-T33)*[1]劳动报酬优化计算结果!$T$21</f>
        <v>9.9371895683374873</v>
      </c>
      <c r="U107" s="1">
        <f>(U70-U33)*[1]劳动报酬优化计算结果!$T$21</f>
        <v>151.13888105380647</v>
      </c>
      <c r="V107" s="1">
        <f>(V70-V33)*[1]劳动报酬优化计算结果!$T$21</f>
        <v>-1.8779546089761576</v>
      </c>
    </row>
    <row r="108" spans="1:23" x14ac:dyDescent="0.15">
      <c r="A108" s="12" t="s">
        <v>6</v>
      </c>
      <c r="B108" s="12" t="s">
        <v>12</v>
      </c>
      <c r="C108" s="1">
        <f>(C71-C34)*[1]劳动报酬优化计算结果!$T$21</f>
        <v>-2704.5019298329303</v>
      </c>
      <c r="D108" s="1">
        <f>(D71-D34)*[1]劳动报酬优化计算结果!$T$21</f>
        <v>-20322.491114881341</v>
      </c>
      <c r="E108" s="1">
        <f>(E71-E34)*[1]劳动报酬优化计算结果!$T$21</f>
        <v>3017.5515692001495</v>
      </c>
      <c r="F108" s="1">
        <f>(F71-F34)*[1]劳动报酬优化计算结果!$T$21</f>
        <v>1952.8498508013629</v>
      </c>
      <c r="G108" s="1">
        <f>(G71-G34)*[1]劳动报酬优化计算结果!$T$21</f>
        <v>1233.0207643187159</v>
      </c>
      <c r="H108" s="1">
        <f>(H71-H34)*[1]劳动报酬优化计算结果!$T$21</f>
        <v>385.21579060377314</v>
      </c>
      <c r="I108" s="1">
        <f>(I71-I34)*[1]劳动报酬优化计算结果!$T$21</f>
        <v>11032.99877783925</v>
      </c>
      <c r="J108" s="1">
        <f>(J71-J34)*[1]劳动报酬优化计算结果!$T$21</f>
        <v>-122.43037330700157</v>
      </c>
      <c r="K108" s="1">
        <f>(K71-K34)*[1]劳动报酬优化计算结果!$T$21</f>
        <v>226.06131827295226</v>
      </c>
      <c r="L108" s="1">
        <f>(L71-L34)*[1]劳动报酬优化计算结果!$T$21</f>
        <v>1431.5320091656999</v>
      </c>
      <c r="M108" s="1">
        <f>(M71-M34)*[1]劳动报酬优化计算结果!$T$21</f>
        <v>4004.0205676157411</v>
      </c>
      <c r="N108" s="1">
        <f>(N71-N34)*[1]劳动报酬优化计算结果!$T$21</f>
        <v>-2350.5265238350971</v>
      </c>
      <c r="O108" s="1">
        <f>(O71-O34)*[1]劳动报酬优化计算结果!$T$21</f>
        <v>-4075.3211692343402</v>
      </c>
      <c r="P108" s="1">
        <f>(P71-P34)*[1]劳动报酬优化计算结果!$T$21</f>
        <v>618.21875148343611</v>
      </c>
      <c r="Q108" s="1">
        <f>(Q71-Q34)*[1]劳动报酬优化计算结果!$T$21</f>
        <v>188.92955841317695</v>
      </c>
      <c r="R108" s="1">
        <f>(R71-R34)*[1]劳动报酬优化计算结果!$T$21</f>
        <v>196.18735349642029</v>
      </c>
      <c r="S108" s="1">
        <f>(S71-S34)*[1]劳动报酬优化计算结果!$T$21</f>
        <v>207.22044288874909</v>
      </c>
      <c r="T108" s="1">
        <f>(T71-T34)*[1]劳动报酬优化计算结果!$T$21</f>
        <v>6.7684488914903564</v>
      </c>
      <c r="U108" s="1">
        <f>(U71-U34)*[1]劳动报酬优化计算结果!$T$21</f>
        <v>102.94417613589839</v>
      </c>
      <c r="V108" s="1">
        <f>(V71-V34)*[1]劳动报酬优化计算结果!$T$21</f>
        <v>-4971.7517319634908</v>
      </c>
    </row>
    <row r="109" spans="1:23" x14ac:dyDescent="0.15">
      <c r="A109" s="12" t="s">
        <v>6</v>
      </c>
      <c r="B109" s="12" t="s">
        <v>13</v>
      </c>
      <c r="C109" s="1">
        <f>(C72-C35)*[1]劳动报酬优化计算结果!$T$21</f>
        <v>-1763.4598751046799</v>
      </c>
      <c r="D109" s="1">
        <f>(D72-D35)*[1]劳动报酬优化计算结果!$T$21</f>
        <v>-16522.959759407291</v>
      </c>
      <c r="E109" s="1">
        <f>(E72-E35)*[1]劳动报酬优化计算结果!$T$21</f>
        <v>2612.1859498735021</v>
      </c>
      <c r="F109" s="1">
        <f>(F72-F35)*[1]劳动报酬优化计算结果!$T$21</f>
        <v>1674.5082550130651</v>
      </c>
      <c r="G109" s="1">
        <f>(G72-G35)*[1]劳动报酬优化计算结果!$T$21</f>
        <v>975.89615906850349</v>
      </c>
      <c r="H109" s="1">
        <f>(H72-H35)*[1]劳动报酬优化计算结果!$T$21</f>
        <v>339.11013966592515</v>
      </c>
      <c r="I109" s="1">
        <f>(I72-I35)*[1]劳动报酬优化计算结果!$T$21</f>
        <v>8621.1255119587713</v>
      </c>
      <c r="J109" s="1">
        <f>(J72-J35)*[1]劳动报酬优化计算结果!$T$21</f>
        <v>-110.56939130005374</v>
      </c>
      <c r="K109" s="1">
        <f>(K72-K35)*[1]劳动报酬优化计算结果!$T$21</f>
        <v>202.91939757882045</v>
      </c>
      <c r="L109" s="1">
        <f>(L72-L35)*[1]劳动报酬优化计算结果!$T$21</f>
        <v>1140.2375748781044</v>
      </c>
      <c r="M109" s="1">
        <f>(M72-M35)*[1]劳动报酬优化计算结果!$T$21</f>
        <v>2966.7655421100026</v>
      </c>
      <c r="N109" s="1">
        <f>(N72-N35)*[1]劳动报酬优化计算结果!$T$21</f>
        <v>-857.77427113187798</v>
      </c>
      <c r="O109" s="1">
        <f>(O72-O35)*[1]劳动报酬优化计算结果!$T$21</f>
        <v>-3367.142815388991</v>
      </c>
      <c r="P109" s="1">
        <f>(P72-P35)*[1]劳动报酬优化计算结果!$T$21</f>
        <v>510.78939151960498</v>
      </c>
      <c r="Q109" s="1">
        <f>(Q72-Q35)*[1]劳动报酬优化计算结果!$T$21</f>
        <v>156.0988151650935</v>
      </c>
      <c r="R109" s="1">
        <f>(R72-R35)*[1]劳动报酬优化计算结果!$T$21</f>
        <v>162.09540556915567</v>
      </c>
      <c r="S109" s="1">
        <f>(S72-S35)*[1]劳动报酬优化计算结果!$T$21</f>
        <v>171.21124865404414</v>
      </c>
      <c r="T109" s="1">
        <f>(T72-T35)*[1]劳动报酬优化计算结果!$T$21</f>
        <v>5.5922792625589572</v>
      </c>
      <c r="U109" s="1">
        <f>(U72-U35)*[1]劳动报酬优化计算结果!$T$21</f>
        <v>85.055319258735381</v>
      </c>
      <c r="V109" s="1">
        <f>(V72-V35)*[1]劳动报酬优化计算结果!$T$21</f>
        <v>-2998.3151227579547</v>
      </c>
    </row>
    <row r="110" spans="1:23" x14ac:dyDescent="0.15">
      <c r="A110" s="12" t="s">
        <v>6</v>
      </c>
      <c r="B110" s="12" t="s">
        <v>14</v>
      </c>
      <c r="C110" s="1">
        <f>(C73-C36)*[1]劳动报酬优化计算结果!$T$21</f>
        <v>-118.9216684517218</v>
      </c>
      <c r="D110" s="1">
        <f>(D73-D36)*[1]劳动报酬优化计算结果!$T$21</f>
        <v>-3146.6493012775918</v>
      </c>
      <c r="E110" s="1">
        <f>(E73-E36)*[1]劳动报酬优化计算结果!$T$21</f>
        <v>902.01866826612377</v>
      </c>
      <c r="F110" s="1">
        <f>(F73-F36)*[1]劳动报酬优化计算结果!$T$21</f>
        <v>514.82274579907096</v>
      </c>
      <c r="G110" s="1">
        <f>(G73-G36)*[1]劳动报酬优化计算结果!$T$21</f>
        <v>69.500020720642979</v>
      </c>
      <c r="H110" s="1">
        <f>(H73-H36)*[1]劳动报酬优化计算结果!$T$21</f>
        <v>148.32250171360911</v>
      </c>
      <c r="I110" s="1">
        <f>(I73-I36)*[1]劳动报酬优化计算结果!$T$21</f>
        <v>737.16767698427861</v>
      </c>
      <c r="J110" s="1">
        <f>(J73-J36)*[1]劳动报酬优化计算结果!$T$21</f>
        <v>-69.935493552528385</v>
      </c>
      <c r="K110" s="1">
        <f>(K73-K36)*[1]劳动报酬优化计算结果!$T$21</f>
        <v>119.5028537926766</v>
      </c>
      <c r="L110" s="1">
        <f>(L73-L36)*[1]劳动报酬优化计算结果!$T$21</f>
        <v>96.795783750950591</v>
      </c>
      <c r="M110" s="1">
        <f>(M73-M36)*[1]劳动报酬优化计算结果!$T$21</f>
        <v>343.99998565987067</v>
      </c>
      <c r="N110" s="1">
        <f>(N73-N36)*[1]劳动报酬优化计算结果!$T$21</f>
        <v>-52.029415747235149</v>
      </c>
      <c r="O110" s="1">
        <f>(O73-O36)*[1]劳动报酬优化计算结果!$T$21</f>
        <v>-723.68784528955177</v>
      </c>
      <c r="P110" s="1">
        <f>(P73-P36)*[1]劳动报酬优化计算结果!$T$21</f>
        <v>109.78211920440563</v>
      </c>
      <c r="Q110" s="1">
        <f>(Q73-Q36)*[1]劳动报酬优化计算结果!$T$21</f>
        <v>33.549754628428602</v>
      </c>
      <c r="R110" s="1">
        <f>(R73-R36)*[1]劳动报酬优化计算结果!$T$21</f>
        <v>34.838579998598092</v>
      </c>
      <c r="S110" s="1">
        <f>(S73-S36)*[1]劳动报酬优化计算结果!$T$21</f>
        <v>36.797815150963565</v>
      </c>
      <c r="T110" s="1">
        <f>(T73-T36)*[1]劳动报酬优化计算结果!$T$21</f>
        <v>1.2019283785132386</v>
      </c>
      <c r="U110" s="1">
        <f>(U73-U36)*[1]劳动报酬优化计算结果!$T$21</f>
        <v>18.280632576573748</v>
      </c>
      <c r="V110" s="1">
        <f>(V73-V36)*[1]劳动报酬优化计算结果!$T$21</f>
        <v>-944.64265769394046</v>
      </c>
    </row>
    <row r="112" spans="1:23" x14ac:dyDescent="0.15">
      <c r="B112" s="7"/>
      <c r="C112" s="10" t="s">
        <v>15</v>
      </c>
      <c r="D112" s="10" t="s">
        <v>16</v>
      </c>
      <c r="E112" s="10" t="s">
        <v>17</v>
      </c>
      <c r="F112" s="10" t="s">
        <v>18</v>
      </c>
      <c r="G112" s="10" t="s">
        <v>19</v>
      </c>
      <c r="H112" s="10" t="s">
        <v>20</v>
      </c>
      <c r="I112" s="10" t="s">
        <v>21</v>
      </c>
      <c r="J112" s="10" t="s">
        <v>22</v>
      </c>
      <c r="K112" s="10" t="s">
        <v>23</v>
      </c>
      <c r="L112" s="10" t="s">
        <v>24</v>
      </c>
      <c r="M112" s="10" t="s">
        <v>25</v>
      </c>
      <c r="N112" s="10" t="s">
        <v>26</v>
      </c>
      <c r="O112" s="11" t="s">
        <v>121</v>
      </c>
      <c r="P112" s="2" t="s">
        <v>118</v>
      </c>
      <c r="Q112" s="2" t="s">
        <v>40</v>
      </c>
      <c r="R112" s="2" t="s">
        <v>0</v>
      </c>
      <c r="S112" s="2" t="s">
        <v>41</v>
      </c>
      <c r="T112" s="2" t="s">
        <v>42</v>
      </c>
      <c r="U112" s="2" t="s">
        <v>43</v>
      </c>
      <c r="V112" s="2" t="s">
        <v>1</v>
      </c>
      <c r="W112" s="2" t="s">
        <v>44</v>
      </c>
    </row>
    <row r="113" spans="1:23" x14ac:dyDescent="0.15">
      <c r="A113" s="2" t="s">
        <v>6</v>
      </c>
      <c r="B113" s="10" t="s">
        <v>8</v>
      </c>
      <c r="C113" s="11">
        <v>-4892.9068336980645</v>
      </c>
      <c r="D113" s="11">
        <v>-90896.622991314769</v>
      </c>
      <c r="E113" s="11">
        <v>23960.462436588819</v>
      </c>
      <c r="F113" s="11">
        <v>15197.904058910466</v>
      </c>
      <c r="G113" s="11">
        <v>2499.6850851188069</v>
      </c>
      <c r="H113" s="11">
        <v>3489.4335228491977</v>
      </c>
      <c r="I113" s="11">
        <v>27875.331156905733</v>
      </c>
      <c r="J113" s="11">
        <v>-2995.3028504795884</v>
      </c>
      <c r="K113" s="11">
        <v>3400.255690361163</v>
      </c>
      <c r="L113" s="11">
        <v>257.93549109045955</v>
      </c>
      <c r="M113" s="11">
        <v>11436.433424947307</v>
      </c>
      <c r="N113" s="11">
        <v>-1067.908322757082</v>
      </c>
      <c r="O113" s="11">
        <f>SUM(P113:V113)</f>
        <v>-20503.401305688531</v>
      </c>
      <c r="P113" s="1">
        <v>-27309.285648600227</v>
      </c>
      <c r="Q113" s="1">
        <v>2879.7488870204957</v>
      </c>
      <c r="R113" s="1">
        <v>1089.7847867438907</v>
      </c>
      <c r="S113" s="1">
        <v>1048.130783168569</v>
      </c>
      <c r="T113" s="1">
        <v>1171.0820354075256</v>
      </c>
      <c r="U113" s="1">
        <v>38.251402095263913</v>
      </c>
      <c r="V113" s="1">
        <v>578.88644847595469</v>
      </c>
      <c r="W113" s="1">
        <v>-32238.701437166706</v>
      </c>
    </row>
    <row r="114" spans="1:23" x14ac:dyDescent="0.15">
      <c r="A114" s="2" t="s">
        <v>6</v>
      </c>
      <c r="B114" s="10" t="s">
        <v>9</v>
      </c>
      <c r="C114" s="11">
        <v>-63197.818207147648</v>
      </c>
      <c r="D114" s="11">
        <v>-178199.30679614344</v>
      </c>
      <c r="E114" s="11">
        <v>25378.84882373827</v>
      </c>
      <c r="F114" s="11">
        <v>18005.916799188934</v>
      </c>
      <c r="G114" s="11">
        <v>27736.902095942918</v>
      </c>
      <c r="H114" s="11">
        <v>2956.7253888568866</v>
      </c>
      <c r="I114" s="11">
        <v>175831.86540117374</v>
      </c>
      <c r="J114" s="11">
        <v>-1655.402241374527</v>
      </c>
      <c r="K114" s="11">
        <v>2089.9907599680546</v>
      </c>
      <c r="L114" s="11">
        <v>1645.6809482623896</v>
      </c>
      <c r="M114" s="11">
        <v>42513.043205032067</v>
      </c>
      <c r="N114" s="11">
        <v>-20454.199568555014</v>
      </c>
      <c r="O114" s="11">
        <f t="shared" ref="O114:O119" si="0">SUM(P114:V114)</f>
        <v>-35126.130709190795</v>
      </c>
      <c r="P114" s="1">
        <v>-46785.873390110202</v>
      </c>
      <c r="Q114" s="1">
        <v>4933.5441689526051</v>
      </c>
      <c r="R114" s="1">
        <v>1867.0035444779505</v>
      </c>
      <c r="S114" s="1">
        <v>1795.6425114087881</v>
      </c>
      <c r="T114" s="1">
        <v>2006.2808142232136</v>
      </c>
      <c r="U114" s="1">
        <v>65.531749104907036</v>
      </c>
      <c r="V114" s="1">
        <v>991.73989275194037</v>
      </c>
      <c r="W114" s="1">
        <v>-2473.884100243939</v>
      </c>
    </row>
    <row r="115" spans="1:23" x14ac:dyDescent="0.15">
      <c r="A115" s="2" t="s">
        <v>6</v>
      </c>
      <c r="B115" s="10" t="s">
        <v>10</v>
      </c>
      <c r="C115" s="11">
        <v>-139873.16924744536</v>
      </c>
      <c r="D115" s="11">
        <v>-138508.59531265372</v>
      </c>
      <c r="E115" s="11">
        <v>18916.113921776341</v>
      </c>
      <c r="F115" s="11">
        <v>13513.141702444063</v>
      </c>
      <c r="G115" s="11">
        <v>67165.791151917569</v>
      </c>
      <c r="H115" s="11">
        <v>2170.0593110355653</v>
      </c>
      <c r="I115" s="11">
        <v>220113.08081832083</v>
      </c>
      <c r="J115" s="11">
        <v>-1135.7161944648878</v>
      </c>
      <c r="K115" s="11">
        <v>1469.6783563771378</v>
      </c>
      <c r="L115" s="11">
        <v>2150.1835962202385</v>
      </c>
      <c r="M115" s="11">
        <v>36001.49500434217</v>
      </c>
      <c r="N115" s="11">
        <v>-54748.786972863389</v>
      </c>
      <c r="O115" s="11">
        <f t="shared" si="0"/>
        <v>-27013.99219145727</v>
      </c>
      <c r="P115" s="1">
        <v>-35980.997446760397</v>
      </c>
      <c r="Q115" s="1">
        <v>3794.1760561509859</v>
      </c>
      <c r="R115" s="1">
        <v>1435.8319060222273</v>
      </c>
      <c r="S115" s="1">
        <v>1380.9512138136668</v>
      </c>
      <c r="T115" s="1">
        <v>1542.9440529202529</v>
      </c>
      <c r="U115" s="1">
        <v>50.397642251776787</v>
      </c>
      <c r="V115" s="1">
        <v>762.70438414421869</v>
      </c>
      <c r="W115" s="1">
        <v>219.28394355586221</v>
      </c>
    </row>
    <row r="116" spans="1:23" x14ac:dyDescent="0.15">
      <c r="A116" s="2" t="s">
        <v>6</v>
      </c>
      <c r="B116" s="10" t="s">
        <v>11</v>
      </c>
      <c r="C116" s="11">
        <v>-37049.649578143806</v>
      </c>
      <c r="D116" s="11">
        <v>-96053.370901040384</v>
      </c>
      <c r="E116" s="11">
        <v>13601.529332079745</v>
      </c>
      <c r="F116" s="11">
        <v>9660.1426495351552</v>
      </c>
      <c r="G116" s="11">
        <v>16430.913632481435</v>
      </c>
      <c r="H116" s="11">
        <v>1580.4972367815069</v>
      </c>
      <c r="I116" s="11">
        <v>98704.459062522044</v>
      </c>
      <c r="J116" s="11">
        <v>-872.29207758986013</v>
      </c>
      <c r="K116" s="11">
        <v>1107.4601008617196</v>
      </c>
      <c r="L116" s="11">
        <v>925.81021968106188</v>
      </c>
      <c r="M116" s="11">
        <v>23138.696663138606</v>
      </c>
      <c r="N116" s="11">
        <v>-12267.682757182689</v>
      </c>
      <c r="O116" s="11">
        <f t="shared" si="0"/>
        <v>-18908.391538317632</v>
      </c>
      <c r="P116" s="1">
        <v>-25184.829516149421</v>
      </c>
      <c r="Q116" s="1">
        <v>2655.7261881914592</v>
      </c>
      <c r="R116" s="1">
        <v>1005.0077673533684</v>
      </c>
      <c r="S116" s="1">
        <v>966.59412870458846</v>
      </c>
      <c r="T116" s="1">
        <v>1079.9807044645365</v>
      </c>
      <c r="U116" s="1">
        <v>35.275732111165119</v>
      </c>
      <c r="V116" s="1">
        <v>533.85345700667472</v>
      </c>
      <c r="W116" s="1">
        <v>-1.8779551959717462</v>
      </c>
    </row>
    <row r="117" spans="1:23" x14ac:dyDescent="0.15">
      <c r="A117" s="2" t="s">
        <v>6</v>
      </c>
      <c r="B117" s="10" t="s">
        <v>12</v>
      </c>
      <c r="C117" s="11">
        <v>-13366.628121023205</v>
      </c>
      <c r="D117" s="11">
        <v>-64466.407251381155</v>
      </c>
      <c r="E117" s="11">
        <v>9639.4691127347105</v>
      </c>
      <c r="F117" s="11">
        <v>6793.1389284167535</v>
      </c>
      <c r="G117" s="11">
        <v>5398.3201051320921</v>
      </c>
      <c r="H117" s="11">
        <v>1135.1061437619687</v>
      </c>
      <c r="I117" s="11">
        <v>42699.767609835071</v>
      </c>
      <c r="J117" s="11">
        <v>-636.41994353808775</v>
      </c>
      <c r="K117" s="11">
        <v>806.28667848050668</v>
      </c>
      <c r="L117" s="11">
        <v>390.83316765334661</v>
      </c>
      <c r="M117" s="11">
        <v>13847.269254881005</v>
      </c>
      <c r="N117" s="11">
        <v>-5510.2517379917927</v>
      </c>
      <c r="O117" s="11">
        <f t="shared" si="0"/>
        <v>-12878.941393333054</v>
      </c>
      <c r="P117" s="1">
        <v>-17153.967992597372</v>
      </c>
      <c r="Q117" s="1">
        <v>1808.8763314901078</v>
      </c>
      <c r="R117" s="1">
        <v>684.53395642620364</v>
      </c>
      <c r="S117" s="1">
        <v>658.36954600383297</v>
      </c>
      <c r="T117" s="1">
        <v>735.59975435966135</v>
      </c>
      <c r="U117" s="1">
        <v>24.02711433271692</v>
      </c>
      <c r="V117" s="1">
        <v>363.61989665179732</v>
      </c>
      <c r="W117" s="1">
        <v>-16148.457446371029</v>
      </c>
    </row>
    <row r="118" spans="1:23" x14ac:dyDescent="0.15">
      <c r="A118" s="2" t="s">
        <v>6</v>
      </c>
      <c r="B118" s="10" t="s">
        <v>13</v>
      </c>
      <c r="C118" s="11">
        <v>-8715.6574365343586</v>
      </c>
      <c r="D118" s="11">
        <v>-52413.64588754328</v>
      </c>
      <c r="E118" s="11">
        <v>8344.5419914396662</v>
      </c>
      <c r="F118" s="11">
        <v>5824.9062048557671</v>
      </c>
      <c r="G118" s="11">
        <v>4272.5962193596761</v>
      </c>
      <c r="H118" s="11">
        <v>999.24772643263805</v>
      </c>
      <c r="I118" s="11">
        <v>33365.367232276643</v>
      </c>
      <c r="J118" s="11">
        <v>-574.76395658589536</v>
      </c>
      <c r="K118" s="11">
        <v>723.74702723597511</v>
      </c>
      <c r="L118" s="11">
        <v>311.30471439940197</v>
      </c>
      <c r="M118" s="11">
        <v>10260.087475565133</v>
      </c>
      <c r="N118" s="11">
        <v>-2010.8482590516498</v>
      </c>
      <c r="O118" s="11">
        <f t="shared" si="0"/>
        <v>-10640.93679924897</v>
      </c>
      <c r="P118" s="1">
        <v>-14173.081748189941</v>
      </c>
      <c r="Q118" s="1">
        <v>1494.5435389641461</v>
      </c>
      <c r="R118" s="1">
        <v>565.58084629997165</v>
      </c>
      <c r="S118" s="1">
        <v>543.96308769116979</v>
      </c>
      <c r="T118" s="1">
        <v>607.77281767099157</v>
      </c>
      <c r="U118" s="1">
        <v>19.851864936280752</v>
      </c>
      <c r="V118" s="1">
        <v>300.43279337840926</v>
      </c>
      <c r="W118" s="1">
        <v>-10254.053747399321</v>
      </c>
    </row>
    <row r="119" spans="1:23" x14ac:dyDescent="0.15">
      <c r="A119" s="2" t="s">
        <v>6</v>
      </c>
      <c r="B119" s="10" t="s">
        <v>14</v>
      </c>
      <c r="C119" s="11">
        <v>-587.7539594966496</v>
      </c>
      <c r="D119" s="11">
        <v>-9981.7081570720402</v>
      </c>
      <c r="E119" s="11">
        <v>2881.4689301784329</v>
      </c>
      <c r="F119" s="11">
        <v>1790.8506556645841</v>
      </c>
      <c r="G119" s="11">
        <v>304.27983860486808</v>
      </c>
      <c r="H119" s="11">
        <v>437.05836328614674</v>
      </c>
      <c r="I119" s="11">
        <v>2852.9767047500541</v>
      </c>
      <c r="J119" s="11">
        <v>-363.54004039831779</v>
      </c>
      <c r="K119" s="11">
        <v>426.22753768559522</v>
      </c>
      <c r="L119" s="11">
        <v>26.426934596401221</v>
      </c>
      <c r="M119" s="11">
        <v>1189.6693197917011</v>
      </c>
      <c r="N119" s="11">
        <v>-121.97062047192495</v>
      </c>
      <c r="O119" s="11">
        <f t="shared" si="0"/>
        <v>-2287.0181192687032</v>
      </c>
      <c r="P119" s="1">
        <v>-3046.1692757974856</v>
      </c>
      <c r="Q119" s="1">
        <v>321.21684528845304</v>
      </c>
      <c r="R119" s="1">
        <v>121.55824882997669</v>
      </c>
      <c r="S119" s="1">
        <v>116.91202153615707</v>
      </c>
      <c r="T119" s="1">
        <v>130.62641604599455</v>
      </c>
      <c r="U119" s="1">
        <v>4.2666896113499027</v>
      </c>
      <c r="V119" s="1">
        <v>64.57093521685124</v>
      </c>
      <c r="W119" s="1">
        <v>-3433.0326121497474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7"/>
  <sheetViews>
    <sheetView topLeftCell="O74" workbookViewId="0">
      <selection activeCell="S90" sqref="S90"/>
    </sheetView>
  </sheetViews>
  <sheetFormatPr defaultRowHeight="13.5" x14ac:dyDescent="0.15"/>
  <cols>
    <col min="2" max="2" width="13" bestFit="1" customWidth="1"/>
    <col min="3" max="3" width="10.5" bestFit="1" customWidth="1"/>
    <col min="4" max="14" width="9.5" bestFit="1" customWidth="1"/>
  </cols>
  <sheetData>
    <row r="1" spans="1:29" x14ac:dyDescent="0.15">
      <c r="A1" s="1" t="s">
        <v>33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116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P1" s="1"/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116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</row>
    <row r="2" spans="1:29" x14ac:dyDescent="0.15">
      <c r="A2" s="2" t="s">
        <v>2</v>
      </c>
      <c r="B2" s="1">
        <v>6932.6366856692757</v>
      </c>
      <c r="C2" s="1">
        <v>1982.8673572310493</v>
      </c>
      <c r="D2" s="1">
        <v>1152.9314486026251</v>
      </c>
      <c r="E2" s="1">
        <v>1641.8838396183753</v>
      </c>
      <c r="F2" s="1">
        <v>41885.396053760654</v>
      </c>
      <c r="G2" s="1">
        <v>2884.5172445156913</v>
      </c>
      <c r="H2" s="1">
        <v>20846.137627587952</v>
      </c>
      <c r="I2" s="1">
        <v>4225.7058757602354</v>
      </c>
      <c r="J2" s="1">
        <v>216.42828204815797</v>
      </c>
      <c r="K2" s="1">
        <v>171.12434319050502</v>
      </c>
      <c r="L2" s="1">
        <v>9989.4344297100597</v>
      </c>
      <c r="M2" s="1">
        <v>4839.2629972970526</v>
      </c>
      <c r="N2" s="1">
        <v>25661.154290085466</v>
      </c>
      <c r="P2" s="2" t="s">
        <v>2</v>
      </c>
      <c r="Q2" s="1">
        <v>0.99999999899340686</v>
      </c>
      <c r="R2" s="1">
        <v>1.0000000026115474</v>
      </c>
      <c r="S2" s="1">
        <v>1.0000000059180902</v>
      </c>
      <c r="T2" s="1">
        <v>1.0000000013488446</v>
      </c>
      <c r="U2" s="1">
        <v>0.99999999918947624</v>
      </c>
      <c r="V2" s="1">
        <v>1.0000000030294205</v>
      </c>
      <c r="W2" s="1">
        <v>0.9999999998540815</v>
      </c>
      <c r="X2" s="1">
        <v>1.0000000009224508</v>
      </c>
      <c r="Y2" s="1">
        <v>1.0000000040957788</v>
      </c>
      <c r="Z2" s="1">
        <v>1.0000000038934433</v>
      </c>
      <c r="AA2" s="1">
        <v>1.0000000007013141</v>
      </c>
      <c r="AB2" s="1">
        <v>1.0000000007683703</v>
      </c>
      <c r="AC2" s="1">
        <v>1.0000000009408931</v>
      </c>
    </row>
    <row r="3" spans="1:29" x14ac:dyDescent="0.15">
      <c r="A3" s="2" t="s">
        <v>3</v>
      </c>
      <c r="B3" s="1">
        <v>10157.602383450092</v>
      </c>
      <c r="C3" s="1">
        <v>2549.5040794377983</v>
      </c>
      <c r="D3" s="1">
        <v>1875.5026997657228</v>
      </c>
      <c r="E3" s="1">
        <v>2791.0003990870123</v>
      </c>
      <c r="F3" s="1">
        <v>60261.40791962693</v>
      </c>
      <c r="G3" s="1">
        <v>3909.3849838318956</v>
      </c>
      <c r="H3" s="1">
        <v>30653.020506963308</v>
      </c>
      <c r="I3" s="1">
        <v>5894.1739528301041</v>
      </c>
      <c r="J3" s="1">
        <v>287.93670974380836</v>
      </c>
      <c r="K3" s="1">
        <v>255.09736342584372</v>
      </c>
      <c r="L3" s="1">
        <v>14842.223039710643</v>
      </c>
      <c r="M3" s="1">
        <v>7018.2396195486199</v>
      </c>
      <c r="N3" s="1">
        <v>37733.039745719885</v>
      </c>
      <c r="P3" s="2" t="s">
        <v>3</v>
      </c>
      <c r="Q3" s="1">
        <v>1.1721546281067203</v>
      </c>
      <c r="R3" s="1">
        <v>1.0711988929491278</v>
      </c>
      <c r="S3" s="1">
        <v>1.1388990534988825</v>
      </c>
      <c r="T3" s="1">
        <v>0.97737030586589946</v>
      </c>
      <c r="U3" s="1">
        <v>1.001168054471105</v>
      </c>
      <c r="V3" s="1">
        <v>1.0725627851955351</v>
      </c>
      <c r="W3" s="1">
        <v>0.97618778288329455</v>
      </c>
      <c r="X3" s="1">
        <v>0.96608132870143859</v>
      </c>
      <c r="Y3" s="1">
        <v>1.1103370215057295</v>
      </c>
      <c r="Z3" s="1">
        <v>0.95872835384578281</v>
      </c>
      <c r="AA3" s="1">
        <v>1.0034523047475674</v>
      </c>
      <c r="AB3" s="1">
        <v>0.97743746504378848</v>
      </c>
      <c r="AC3" s="1">
        <v>0.9780189639604393</v>
      </c>
    </row>
    <row r="4" spans="1:29" x14ac:dyDescent="0.15">
      <c r="A4" s="2" t="s">
        <v>4</v>
      </c>
      <c r="B4" s="1">
        <v>13727.960638793418</v>
      </c>
      <c r="C4" s="1">
        <v>3054.8285583255051</v>
      </c>
      <c r="D4" s="1">
        <v>2655.6605410725169</v>
      </c>
      <c r="E4" s="1">
        <v>4141.221334659057</v>
      </c>
      <c r="F4" s="1">
        <v>81024.604920533166</v>
      </c>
      <c r="G4" s="1">
        <v>4937.0909861289429</v>
      </c>
      <c r="H4" s="1">
        <v>41811.316214313993</v>
      </c>
      <c r="I4" s="1">
        <v>7572.8325036111846</v>
      </c>
      <c r="J4" s="1">
        <v>358.49571972086824</v>
      </c>
      <c r="K4" s="1">
        <v>354.69093464768554</v>
      </c>
      <c r="L4" s="1">
        <v>20351.218345272668</v>
      </c>
      <c r="M4" s="1">
        <v>9496.4207914131694</v>
      </c>
      <c r="N4" s="1">
        <v>51735.083671619039</v>
      </c>
      <c r="P4" s="2" t="s">
        <v>4</v>
      </c>
      <c r="Q4" s="1">
        <v>1.4361383804607895</v>
      </c>
      <c r="R4" s="1">
        <v>1.1314288804290864</v>
      </c>
      <c r="S4" s="1">
        <v>1.2493078354097724</v>
      </c>
      <c r="T4" s="1">
        <v>0.93506370511595749</v>
      </c>
      <c r="U4" s="1">
        <v>1.0057547488528982</v>
      </c>
      <c r="V4" s="1">
        <v>1.1161080545027333</v>
      </c>
      <c r="W4" s="1">
        <v>0.94077593728159159</v>
      </c>
      <c r="X4" s="1">
        <v>0.92761635290652045</v>
      </c>
      <c r="Y4" s="1">
        <v>1.1930017944163349</v>
      </c>
      <c r="Z4" s="1">
        <v>0.88635433622545168</v>
      </c>
      <c r="AA4" s="1">
        <v>1.0071822254352167</v>
      </c>
      <c r="AB4" s="1">
        <v>0.93815067606021196</v>
      </c>
      <c r="AC4" s="1">
        <v>0.94521056261502678</v>
      </c>
    </row>
    <row r="5" spans="1:29" x14ac:dyDescent="0.15">
      <c r="A5" s="2" t="s">
        <v>5</v>
      </c>
      <c r="B5" s="1">
        <v>17154.241484494498</v>
      </c>
      <c r="C5" s="1">
        <v>3424.1127491527186</v>
      </c>
      <c r="D5" s="1">
        <v>3306.8789424119318</v>
      </c>
      <c r="E5" s="1">
        <v>5461.7545317331205</v>
      </c>
      <c r="F5" s="1">
        <v>101170.3308092376</v>
      </c>
      <c r="G5" s="1">
        <v>5755.2615951164416</v>
      </c>
      <c r="H5" s="1">
        <v>52691.754155407514</v>
      </c>
      <c r="I5" s="1">
        <v>8964.1712450359737</v>
      </c>
      <c r="J5" s="1">
        <v>415.82212781432941</v>
      </c>
      <c r="K5" s="1">
        <v>453.59347253858294</v>
      </c>
      <c r="L5" s="1">
        <v>25794.463220547263</v>
      </c>
      <c r="M5" s="1">
        <v>11912.863760187891</v>
      </c>
      <c r="N5" s="1">
        <v>65391.430946625223</v>
      </c>
      <c r="P5" s="2" t="s">
        <v>5</v>
      </c>
      <c r="Q5" s="1">
        <v>1.6715358432932728</v>
      </c>
      <c r="R5" s="1">
        <v>1.1578617005740268</v>
      </c>
      <c r="S5" s="1">
        <v>1.3255694117007299</v>
      </c>
      <c r="T5" s="1">
        <v>0.89699000573074616</v>
      </c>
      <c r="U5" s="1">
        <v>1.011917154486407</v>
      </c>
      <c r="V5" s="1">
        <v>1.1403104894237108</v>
      </c>
      <c r="W5" s="1">
        <v>0.90610321181851461</v>
      </c>
      <c r="X5" s="1">
        <v>0.88768846930918566</v>
      </c>
      <c r="Y5" s="1">
        <v>1.2449802141264688</v>
      </c>
      <c r="Z5" s="1">
        <v>0.82251076576134174</v>
      </c>
      <c r="AA5" s="1">
        <v>1.0019359204786238</v>
      </c>
      <c r="AB5" s="1">
        <v>0.89758541990794227</v>
      </c>
      <c r="AC5" s="1">
        <v>0.9225305117924496</v>
      </c>
    </row>
    <row r="6" spans="1:29" x14ac:dyDescent="0.15">
      <c r="A6" s="2" t="s">
        <v>6</v>
      </c>
      <c r="B6" s="1">
        <v>20451.362198559258</v>
      </c>
      <c r="C6" s="1">
        <v>3665.0335731199098</v>
      </c>
      <c r="D6" s="1">
        <v>3846.8634800632803</v>
      </c>
      <c r="E6" s="1">
        <v>6766.1078712841745</v>
      </c>
      <c r="F6" s="1">
        <v>120819.24355412649</v>
      </c>
      <c r="G6" s="1">
        <v>6391.4117811547831</v>
      </c>
      <c r="H6" s="1">
        <v>63396.697042583903</v>
      </c>
      <c r="I6" s="1">
        <v>10117.784899243707</v>
      </c>
      <c r="J6" s="1">
        <v>462.407513764859</v>
      </c>
      <c r="K6" s="1">
        <v>552.6690296369668</v>
      </c>
      <c r="L6" s="1">
        <v>31276.108179787407</v>
      </c>
      <c r="M6" s="1">
        <v>14289.390542116778</v>
      </c>
      <c r="N6" s="1">
        <v>78690.180309713876</v>
      </c>
      <c r="P6" s="2" t="s">
        <v>6</v>
      </c>
      <c r="Q6" s="1">
        <v>1.9042621024419306</v>
      </c>
      <c r="R6" s="1">
        <v>1.1560168241146493</v>
      </c>
      <c r="S6" s="1">
        <v>1.3719280368486262</v>
      </c>
      <c r="T6" s="1">
        <v>0.8573188982447516</v>
      </c>
      <c r="U6" s="1">
        <v>1.0200257846273795</v>
      </c>
      <c r="V6" s="1">
        <v>1.1454657641883641</v>
      </c>
      <c r="W6" s="1">
        <v>0.86847228082958006</v>
      </c>
      <c r="X6" s="1">
        <v>0.84226218086639781</v>
      </c>
      <c r="Y6" s="1">
        <v>1.2701284446570036</v>
      </c>
      <c r="Z6" s="1">
        <v>0.75836026541520685</v>
      </c>
      <c r="AA6" s="1">
        <v>0.9872577288912654</v>
      </c>
      <c r="AB6" s="1">
        <v>0.85130315049342187</v>
      </c>
      <c r="AC6" s="1">
        <v>0.90678641223954581</v>
      </c>
    </row>
    <row r="8" spans="1:29" x14ac:dyDescent="0.1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29" x14ac:dyDescent="0.15">
      <c r="A9" s="1" t="s">
        <v>117</v>
      </c>
      <c r="B9" s="2" t="s">
        <v>15</v>
      </c>
      <c r="C9" s="2" t="s">
        <v>16</v>
      </c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116</v>
      </c>
      <c r="J9" s="2" t="s">
        <v>22</v>
      </c>
      <c r="K9" s="2" t="s">
        <v>23</v>
      </c>
      <c r="L9" s="2" t="s">
        <v>24</v>
      </c>
      <c r="M9" s="2" t="s">
        <v>25</v>
      </c>
      <c r="N9" s="2" t="s">
        <v>26</v>
      </c>
      <c r="P9" s="1"/>
      <c r="Q9" s="2" t="s">
        <v>15</v>
      </c>
      <c r="R9" s="2" t="s">
        <v>16</v>
      </c>
      <c r="S9" s="2" t="s">
        <v>17</v>
      </c>
      <c r="T9" s="2" t="s">
        <v>18</v>
      </c>
      <c r="U9" s="2" t="s">
        <v>19</v>
      </c>
      <c r="V9" s="2" t="s">
        <v>20</v>
      </c>
      <c r="W9" s="2" t="s">
        <v>21</v>
      </c>
      <c r="X9" s="2" t="s">
        <v>116</v>
      </c>
      <c r="Y9" s="2" t="s">
        <v>22</v>
      </c>
      <c r="Z9" s="2" t="s">
        <v>23</v>
      </c>
      <c r="AA9" s="2" t="s">
        <v>24</v>
      </c>
      <c r="AB9" s="2" t="s">
        <v>25</v>
      </c>
      <c r="AC9" s="2" t="s">
        <v>26</v>
      </c>
    </row>
    <row r="10" spans="1:29" x14ac:dyDescent="0.15">
      <c r="A10" s="2" t="s">
        <v>2</v>
      </c>
      <c r="B10" s="1">
        <v>6932.6366872347835</v>
      </c>
      <c r="C10" s="1">
        <v>1982.8673831803785</v>
      </c>
      <c r="D10" s="1">
        <v>1152.9314447847382</v>
      </c>
      <c r="E10" s="1">
        <v>1641.8838402613026</v>
      </c>
      <c r="F10" s="1">
        <v>41885.396062789638</v>
      </c>
      <c r="G10" s="1">
        <v>2884.5172372184838</v>
      </c>
      <c r="H10" s="1">
        <v>20846.137633406441</v>
      </c>
      <c r="I10" s="1">
        <v>4225.7058710843103</v>
      </c>
      <c r="J10" s="1">
        <v>216.4282825617681</v>
      </c>
      <c r="K10" s="1">
        <v>171.12434321660129</v>
      </c>
      <c r="L10" s="1">
        <v>9989.4344305085469</v>
      </c>
      <c r="M10" s="1">
        <v>4839.2629992577031</v>
      </c>
      <c r="N10" s="1">
        <v>25661.154295356766</v>
      </c>
      <c r="P10" s="2" t="s">
        <v>2</v>
      </c>
      <c r="Q10" s="1">
        <v>0.99999999910237958</v>
      </c>
      <c r="R10" s="1">
        <v>1.0000000048708393</v>
      </c>
      <c r="S10" s="1">
        <v>1.0000000050101074</v>
      </c>
      <c r="T10" s="1">
        <v>1.000000001455412</v>
      </c>
      <c r="U10" s="1">
        <v>0.99999999920951244</v>
      </c>
      <c r="V10" s="1">
        <v>1.0000000026048934</v>
      </c>
      <c r="W10" s="1">
        <v>0.99999999995572397</v>
      </c>
      <c r="X10" s="1">
        <v>1.0000000016300412</v>
      </c>
      <c r="Y10" s="1">
        <v>1.0000000041268491</v>
      </c>
      <c r="Z10" s="1">
        <v>1.0000000041828336</v>
      </c>
      <c r="AA10" s="1">
        <v>1.0000000007413212</v>
      </c>
      <c r="AB10" s="1">
        <v>1.0000000006734584</v>
      </c>
      <c r="AC10" s="1">
        <v>1.0000000008607957</v>
      </c>
    </row>
    <row r="11" spans="1:29" x14ac:dyDescent="0.15">
      <c r="A11" s="2" t="s">
        <v>3</v>
      </c>
      <c r="B11" s="1">
        <v>10157.602384794667</v>
      </c>
      <c r="C11" s="1">
        <v>2549.5041128088724</v>
      </c>
      <c r="D11" s="1">
        <v>1875.5026948399984</v>
      </c>
      <c r="E11" s="1">
        <v>2791.0003995325255</v>
      </c>
      <c r="F11" s="1">
        <v>60261.407926273125</v>
      </c>
      <c r="G11" s="1">
        <v>3909.3849745025068</v>
      </c>
      <c r="H11" s="1">
        <v>30653.020511346851</v>
      </c>
      <c r="I11" s="1">
        <v>5894.1739449652268</v>
      </c>
      <c r="J11" s="1">
        <v>287.93671042067723</v>
      </c>
      <c r="K11" s="1">
        <v>255.09736342105225</v>
      </c>
      <c r="L11" s="1">
        <v>14842.223038561233</v>
      </c>
      <c r="M11" s="1">
        <v>7018.2396214571454</v>
      </c>
      <c r="N11" s="1">
        <v>37733.039751014352</v>
      </c>
      <c r="P11" s="2" t="s">
        <v>3</v>
      </c>
      <c r="Q11" s="1">
        <v>1.1721546280483905</v>
      </c>
      <c r="R11" s="1">
        <v>1.0711988957093643</v>
      </c>
      <c r="S11" s="1">
        <v>1.1388990526969094</v>
      </c>
      <c r="T11" s="1">
        <v>0.97737030624180132</v>
      </c>
      <c r="U11" s="1">
        <v>1.0011680545015424</v>
      </c>
      <c r="V11" s="1">
        <v>1.0725627849328694</v>
      </c>
      <c r="W11" s="1">
        <v>0.9761877831830188</v>
      </c>
      <c r="X11" s="1">
        <v>0.96608132986334649</v>
      </c>
      <c r="Y11" s="1">
        <v>1.1103370219005513</v>
      </c>
      <c r="Z11" s="1">
        <v>0.95872835459911654</v>
      </c>
      <c r="AA11" s="1">
        <v>1.0034523049091324</v>
      </c>
      <c r="AB11" s="1">
        <v>0.97743746512240337</v>
      </c>
      <c r="AC11" s="1">
        <v>0.97801896376929076</v>
      </c>
    </row>
    <row r="12" spans="1:29" x14ac:dyDescent="0.15">
      <c r="A12" s="2" t="s">
        <v>4</v>
      </c>
      <c r="B12" s="1">
        <v>13727.96063982807</v>
      </c>
      <c r="C12" s="1">
        <v>3054.8285989342357</v>
      </c>
      <c r="D12" s="1">
        <v>2655.6605354721755</v>
      </c>
      <c r="E12" s="1">
        <v>4141.2213347942279</v>
      </c>
      <c r="F12" s="1">
        <v>81024.604923820065</v>
      </c>
      <c r="G12" s="1">
        <v>4937.0909754957675</v>
      </c>
      <c r="H12" s="1">
        <v>41811.316216376654</v>
      </c>
      <c r="I12" s="1">
        <v>7572.832492329223</v>
      </c>
      <c r="J12" s="1">
        <v>358.49572062576021</v>
      </c>
      <c r="K12" s="1">
        <v>354.69093462761958</v>
      </c>
      <c r="L12" s="1">
        <v>20351.218341143049</v>
      </c>
      <c r="M12" s="1">
        <v>9496.4207931195924</v>
      </c>
      <c r="N12" s="1">
        <v>51735.083677308678</v>
      </c>
      <c r="P12" s="2" t="s">
        <v>4</v>
      </c>
      <c r="Q12" s="1">
        <v>1.4361383802308738</v>
      </c>
      <c r="R12" s="1">
        <v>1.1314288835178083</v>
      </c>
      <c r="S12" s="1">
        <v>1.2493078345667643</v>
      </c>
      <c r="T12" s="1">
        <v>0.93506370553407059</v>
      </c>
      <c r="U12" s="1">
        <v>1.0057547488794603</v>
      </c>
      <c r="V12" s="1">
        <v>1.116108054215335</v>
      </c>
      <c r="W12" s="1">
        <v>0.94077593773262014</v>
      </c>
      <c r="X12" s="1">
        <v>0.92761635440031243</v>
      </c>
      <c r="Y12" s="1">
        <v>1.1930017948015734</v>
      </c>
      <c r="Z12" s="1">
        <v>0.88635433685941523</v>
      </c>
      <c r="AA12" s="1">
        <v>1.0071822257287133</v>
      </c>
      <c r="AB12" s="1">
        <v>0.93815067626536364</v>
      </c>
      <c r="AC12" s="1">
        <v>0.94521056233855216</v>
      </c>
    </row>
    <row r="13" spans="1:29" x14ac:dyDescent="0.15">
      <c r="A13" s="2" t="s">
        <v>5</v>
      </c>
      <c r="B13" s="1">
        <v>17137.85819533961</v>
      </c>
      <c r="C13" s="1">
        <v>3240.2018931538259</v>
      </c>
      <c r="D13" s="1">
        <v>3322.3423727190525</v>
      </c>
      <c r="E13" s="1">
        <v>5452.9471248922046</v>
      </c>
      <c r="F13" s="1">
        <v>101038.19730021883</v>
      </c>
      <c r="G13" s="1">
        <v>5787.6013391609913</v>
      </c>
      <c r="H13" s="1">
        <v>52615.55728743739</v>
      </c>
      <c r="I13" s="1">
        <v>8869.9152819655319</v>
      </c>
      <c r="J13" s="1">
        <v>412.93241724598647</v>
      </c>
      <c r="K13" s="1">
        <v>452.83205746064868</v>
      </c>
      <c r="L13" s="1">
        <v>25780.89035959815</v>
      </c>
      <c r="M13" s="1">
        <v>11891.420864640982</v>
      </c>
      <c r="N13" s="1">
        <v>65328.038862148052</v>
      </c>
      <c r="P13" s="2" t="s">
        <v>5</v>
      </c>
      <c r="Q13" s="1">
        <v>1.6650750995767867</v>
      </c>
      <c r="R13" s="1">
        <v>1.1425533752039925</v>
      </c>
      <c r="S13" s="1">
        <v>1.3288100131497731</v>
      </c>
      <c r="T13" s="1">
        <v>0.89909137780155957</v>
      </c>
      <c r="U13" s="1">
        <v>1.0126737746936019</v>
      </c>
      <c r="V13" s="1">
        <v>1.1415514005827789</v>
      </c>
      <c r="W13" s="1">
        <v>0.91196263828634505</v>
      </c>
      <c r="X13" s="1">
        <v>0.91429234139895443</v>
      </c>
      <c r="Y13" s="1">
        <v>1.2428303002118632</v>
      </c>
      <c r="Z13" s="1">
        <v>0.82410995909922602</v>
      </c>
      <c r="AA13" s="1">
        <v>1.0015862137638902</v>
      </c>
      <c r="AB13" s="1">
        <v>0.89696384414389418</v>
      </c>
      <c r="AC13" s="1">
        <v>0.92161160024414868</v>
      </c>
    </row>
    <row r="14" spans="1:29" x14ac:dyDescent="0.15">
      <c r="A14" s="2" t="s">
        <v>6</v>
      </c>
      <c r="B14" s="1">
        <v>20411.879785355944</v>
      </c>
      <c r="C14" s="1">
        <v>3263.8113783659333</v>
      </c>
      <c r="D14" s="1">
        <v>3881.3763835460377</v>
      </c>
      <c r="E14" s="1">
        <v>6744.8823885905676</v>
      </c>
      <c r="F14" s="1">
        <v>120504.42007617265</v>
      </c>
      <c r="G14" s="1">
        <v>6464.4496623957393</v>
      </c>
      <c r="H14" s="1">
        <v>63215.004431288471</v>
      </c>
      <c r="I14" s="1">
        <v>9900.9424318410747</v>
      </c>
      <c r="J14" s="1">
        <v>455.3692081657457</v>
      </c>
      <c r="K14" s="1">
        <v>550.74982469826182</v>
      </c>
      <c r="L14" s="1">
        <v>31240.65574494563</v>
      </c>
      <c r="M14" s="1">
        <v>14238.866036236979</v>
      </c>
      <c r="N14" s="1">
        <v>78532.451115452888</v>
      </c>
      <c r="P14" s="2" t="s">
        <v>6</v>
      </c>
      <c r="Q14" s="1">
        <v>1.8893891983533695</v>
      </c>
      <c r="R14" s="1">
        <v>1.1243081560086996</v>
      </c>
      <c r="S14" s="1">
        <v>1.3792374779918635</v>
      </c>
      <c r="T14" s="1">
        <v>0.86170514023146239</v>
      </c>
      <c r="U14" s="1">
        <v>1.021450996122534</v>
      </c>
      <c r="V14" s="1">
        <v>1.1488164289023148</v>
      </c>
      <c r="W14" s="1">
        <v>0.88043026432858618</v>
      </c>
      <c r="X14" s="1">
        <v>0.8963615246836325</v>
      </c>
      <c r="Y14" s="1">
        <v>1.2660852978448935</v>
      </c>
      <c r="Z14" s="1">
        <v>0.76177863457152606</v>
      </c>
      <c r="AA14" s="1">
        <v>0.9865663573166974</v>
      </c>
      <c r="AB14" s="1">
        <v>0.85066615894047815</v>
      </c>
      <c r="AC14" s="1">
        <v>0.9051151563086427</v>
      </c>
    </row>
    <row r="15" spans="1:29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9" x14ac:dyDescent="0.15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29" x14ac:dyDescent="0.15">
      <c r="A17" s="1" t="s">
        <v>35</v>
      </c>
      <c r="B17" s="2" t="s">
        <v>15</v>
      </c>
      <c r="C17" s="2" t="s">
        <v>16</v>
      </c>
      <c r="D17" s="2" t="s">
        <v>17</v>
      </c>
      <c r="E17" s="2" t="s">
        <v>18</v>
      </c>
      <c r="F17" s="2" t="s">
        <v>19</v>
      </c>
      <c r="G17" s="2" t="s">
        <v>20</v>
      </c>
      <c r="H17" s="2" t="s">
        <v>21</v>
      </c>
      <c r="I17" s="2" t="s">
        <v>116</v>
      </c>
      <c r="J17" s="2" t="s">
        <v>22</v>
      </c>
      <c r="K17" s="2" t="s">
        <v>23</v>
      </c>
      <c r="L17" s="2" t="s">
        <v>24</v>
      </c>
      <c r="M17" s="2" t="s">
        <v>25</v>
      </c>
      <c r="N17" s="2" t="s">
        <v>26</v>
      </c>
      <c r="P17" s="1"/>
      <c r="Q17" s="2" t="s">
        <v>15</v>
      </c>
      <c r="R17" s="2" t="s">
        <v>16</v>
      </c>
      <c r="S17" s="2" t="s">
        <v>17</v>
      </c>
      <c r="T17" s="2" t="s">
        <v>18</v>
      </c>
      <c r="U17" s="2" t="s">
        <v>19</v>
      </c>
      <c r="V17" s="2" t="s">
        <v>20</v>
      </c>
      <c r="W17" s="2" t="s">
        <v>21</v>
      </c>
      <c r="X17" s="2" t="s">
        <v>116</v>
      </c>
      <c r="Y17" s="2" t="s">
        <v>22</v>
      </c>
      <c r="Z17" s="2" t="s">
        <v>23</v>
      </c>
      <c r="AA17" s="2" t="s">
        <v>24</v>
      </c>
      <c r="AB17" s="2" t="s">
        <v>25</v>
      </c>
      <c r="AC17" s="2" t="s">
        <v>26</v>
      </c>
    </row>
    <row r="18" spans="1:29" x14ac:dyDescent="0.15">
      <c r="A18" s="2" t="s">
        <v>2</v>
      </c>
      <c r="B18" s="1">
        <v>6932.6366872347835</v>
      </c>
      <c r="C18" s="1">
        <v>1982.8673831803785</v>
      </c>
      <c r="D18" s="1">
        <v>1152.9314447847382</v>
      </c>
      <c r="E18" s="1">
        <v>1641.8838402613026</v>
      </c>
      <c r="F18" s="1">
        <v>41885.396062789638</v>
      </c>
      <c r="G18" s="1">
        <v>2884.5172372184838</v>
      </c>
      <c r="H18" s="1">
        <v>20846.137633406441</v>
      </c>
      <c r="I18" s="1">
        <v>4225.7058710843103</v>
      </c>
      <c r="J18" s="1">
        <v>216.4282825617681</v>
      </c>
      <c r="K18" s="1">
        <v>171.12434321660129</v>
      </c>
      <c r="L18" s="1">
        <v>9989.4344305085469</v>
      </c>
      <c r="M18" s="1">
        <v>4839.2629992577031</v>
      </c>
      <c r="N18" s="1">
        <v>25661.154295356766</v>
      </c>
      <c r="P18" s="2" t="s">
        <v>2</v>
      </c>
      <c r="Q18" s="1">
        <v>0.99999999910237958</v>
      </c>
      <c r="R18" s="1">
        <v>1.0000000048708393</v>
      </c>
      <c r="S18" s="1">
        <v>1.0000000050101074</v>
      </c>
      <c r="T18" s="1">
        <v>1.000000001455412</v>
      </c>
      <c r="U18" s="1">
        <v>0.99999999920951244</v>
      </c>
      <c r="V18" s="1">
        <v>1.0000000026048934</v>
      </c>
      <c r="W18" s="1">
        <v>0.99999999995572397</v>
      </c>
      <c r="X18" s="1">
        <v>1.0000000016300412</v>
      </c>
      <c r="Y18" s="1">
        <v>1.0000000041268491</v>
      </c>
      <c r="Z18" s="1">
        <v>1.0000000041828336</v>
      </c>
      <c r="AA18" s="1">
        <v>1.0000000007413212</v>
      </c>
      <c r="AB18" s="1">
        <v>1.0000000006734584</v>
      </c>
      <c r="AC18" s="1">
        <v>1.0000000008607957</v>
      </c>
    </row>
    <row r="19" spans="1:29" x14ac:dyDescent="0.15">
      <c r="A19" s="2" t="s">
        <v>3</v>
      </c>
      <c r="B19" s="1">
        <v>10157.602384794667</v>
      </c>
      <c r="C19" s="1">
        <v>2549.5041128088724</v>
      </c>
      <c r="D19" s="1">
        <v>1875.5026948399984</v>
      </c>
      <c r="E19" s="1">
        <v>2791.0003995325255</v>
      </c>
      <c r="F19" s="1">
        <v>60261.407926273125</v>
      </c>
      <c r="G19" s="1">
        <v>3909.3849745025068</v>
      </c>
      <c r="H19" s="1">
        <v>30653.020511346851</v>
      </c>
      <c r="I19" s="1">
        <v>5894.1739449652268</v>
      </c>
      <c r="J19" s="1">
        <v>287.93671042067723</v>
      </c>
      <c r="K19" s="1">
        <v>255.09736342105225</v>
      </c>
      <c r="L19" s="1">
        <v>14842.223038561233</v>
      </c>
      <c r="M19" s="1">
        <v>7018.2396214571454</v>
      </c>
      <c r="N19" s="1">
        <v>37733.039751014352</v>
      </c>
      <c r="P19" s="2" t="s">
        <v>3</v>
      </c>
      <c r="Q19" s="1">
        <v>1.1721546280483905</v>
      </c>
      <c r="R19" s="1">
        <v>1.0711988957093643</v>
      </c>
      <c r="S19" s="1">
        <v>1.1388990526969094</v>
      </c>
      <c r="T19" s="1">
        <v>0.97737030624180132</v>
      </c>
      <c r="U19" s="1">
        <v>1.0011680545015424</v>
      </c>
      <c r="V19" s="1">
        <v>1.0725627849328694</v>
      </c>
      <c r="W19" s="1">
        <v>0.9761877831830188</v>
      </c>
      <c r="X19" s="1">
        <v>0.96608132986334649</v>
      </c>
      <c r="Y19" s="1">
        <v>1.1103370219005513</v>
      </c>
      <c r="Z19" s="1">
        <v>0.95872835459911654</v>
      </c>
      <c r="AA19" s="1">
        <v>1.0034523049091324</v>
      </c>
      <c r="AB19" s="1">
        <v>0.97743746512240337</v>
      </c>
      <c r="AC19" s="1">
        <v>0.97801896376929076</v>
      </c>
    </row>
    <row r="20" spans="1:29" x14ac:dyDescent="0.15">
      <c r="A20" s="2" t="s">
        <v>4</v>
      </c>
      <c r="B20" s="1">
        <v>13727.96063982807</v>
      </c>
      <c r="C20" s="1">
        <v>3054.8285989342357</v>
      </c>
      <c r="D20" s="1">
        <v>2655.6605354721755</v>
      </c>
      <c r="E20" s="1">
        <v>4141.2213347942279</v>
      </c>
      <c r="F20" s="1">
        <v>81024.604923820065</v>
      </c>
      <c r="G20" s="1">
        <v>4937.0909754957675</v>
      </c>
      <c r="H20" s="1">
        <v>41811.316216376654</v>
      </c>
      <c r="I20" s="1">
        <v>7572.832492329223</v>
      </c>
      <c r="J20" s="1">
        <v>358.49572062576021</v>
      </c>
      <c r="K20" s="1">
        <v>354.69093462761958</v>
      </c>
      <c r="L20" s="1">
        <v>20351.218341143049</v>
      </c>
      <c r="M20" s="1">
        <v>9496.4207931195924</v>
      </c>
      <c r="N20" s="1">
        <v>51735.083677308678</v>
      </c>
      <c r="P20" s="2" t="s">
        <v>4</v>
      </c>
      <c r="Q20" s="1">
        <v>1.4361383802308738</v>
      </c>
      <c r="R20" s="1">
        <v>1.1314288835178083</v>
      </c>
      <c r="S20" s="1">
        <v>1.2493078345667643</v>
      </c>
      <c r="T20" s="1">
        <v>0.93506370553407059</v>
      </c>
      <c r="U20" s="1">
        <v>1.0057547488794603</v>
      </c>
      <c r="V20" s="1">
        <v>1.116108054215335</v>
      </c>
      <c r="W20" s="1">
        <v>0.94077593773262014</v>
      </c>
      <c r="X20" s="1">
        <v>0.92761635440031243</v>
      </c>
      <c r="Y20" s="1">
        <v>1.1930017948015734</v>
      </c>
      <c r="Z20" s="1">
        <v>0.88635433685941523</v>
      </c>
      <c r="AA20" s="1">
        <v>1.0071822257287133</v>
      </c>
      <c r="AB20" s="1">
        <v>0.93815067626536364</v>
      </c>
      <c r="AC20" s="1">
        <v>0.94521056233855216</v>
      </c>
    </row>
    <row r="21" spans="1:29" x14ac:dyDescent="0.15">
      <c r="A21" s="2" t="s">
        <v>5</v>
      </c>
      <c r="B21" s="1">
        <v>17108.026399493112</v>
      </c>
      <c r="C21" s="1">
        <v>2976.6127692575501</v>
      </c>
      <c r="D21" s="1">
        <v>3343.7830695460166</v>
      </c>
      <c r="E21" s="1">
        <v>5436.5194115194045</v>
      </c>
      <c r="F21" s="1">
        <v>100798.3842110687</v>
      </c>
      <c r="G21" s="1">
        <v>5834.4763703599074</v>
      </c>
      <c r="H21" s="1">
        <v>52475.63824830293</v>
      </c>
      <c r="I21" s="1">
        <v>8712.3103111976925</v>
      </c>
      <c r="J21" s="1">
        <v>407.76713817899883</v>
      </c>
      <c r="K21" s="1">
        <v>451.41151507932165</v>
      </c>
      <c r="L21" s="1">
        <v>25740.737931433086</v>
      </c>
      <c r="M21" s="1">
        <v>11854.38711378201</v>
      </c>
      <c r="N21" s="1">
        <v>65221.372888111364</v>
      </c>
      <c r="P21" s="2" t="s">
        <v>5</v>
      </c>
      <c r="Q21" s="1">
        <v>1.6538884703719641</v>
      </c>
      <c r="R21" s="1">
        <v>1.1204529086988344</v>
      </c>
      <c r="S21" s="1">
        <v>1.3343751088628939</v>
      </c>
      <c r="T21" s="1">
        <v>0.90347362256824726</v>
      </c>
      <c r="U21" s="1">
        <v>1.0138595175188794</v>
      </c>
      <c r="V21" s="1">
        <v>1.1441161302565559</v>
      </c>
      <c r="W21" s="1">
        <v>0.92221773514154404</v>
      </c>
      <c r="X21" s="1">
        <v>0.96105179756956927</v>
      </c>
      <c r="Y21" s="1">
        <v>1.2399558205112604</v>
      </c>
      <c r="Z21" s="1">
        <v>0.82806663658437718</v>
      </c>
      <c r="AA21" s="1">
        <v>1.0017399002774618</v>
      </c>
      <c r="AB21" s="1">
        <v>0.8968631017924511</v>
      </c>
      <c r="AC21" s="1">
        <v>0.91955620731248955</v>
      </c>
    </row>
    <row r="22" spans="1:29" x14ac:dyDescent="0.15">
      <c r="A22" s="2" t="s">
        <v>6</v>
      </c>
      <c r="B22" s="1">
        <v>20330.212639701196</v>
      </c>
      <c r="C22" s="1">
        <v>2739.9355252202504</v>
      </c>
      <c r="D22" s="1">
        <v>3920.6697387601785</v>
      </c>
      <c r="E22" s="1">
        <v>6697.4926076125257</v>
      </c>
      <c r="F22" s="1">
        <v>119845.55803232786</v>
      </c>
      <c r="G22" s="1">
        <v>6558.5506374211645</v>
      </c>
      <c r="H22" s="1">
        <v>62820.484228225927</v>
      </c>
      <c r="I22" s="1">
        <v>9511.2513055903291</v>
      </c>
      <c r="J22" s="1">
        <v>441.25934063976069</v>
      </c>
      <c r="K22" s="1">
        <v>546.5915364379407</v>
      </c>
      <c r="L22" s="1">
        <v>31083.912569249063</v>
      </c>
      <c r="M22" s="1">
        <v>14140.638456383675</v>
      </c>
      <c r="N22" s="1">
        <v>78257.375756725101</v>
      </c>
      <c r="P22" s="2" t="s">
        <v>6</v>
      </c>
      <c r="Q22" s="1">
        <v>1.8601524605422592</v>
      </c>
      <c r="R22" s="1">
        <v>1.0825076212739673</v>
      </c>
      <c r="S22" s="1">
        <v>1.3925350332992819</v>
      </c>
      <c r="T22" s="1">
        <v>0.87322515340976181</v>
      </c>
      <c r="U22" s="1">
        <v>1.0235804301540012</v>
      </c>
      <c r="V22" s="1">
        <v>1.1565147617376828</v>
      </c>
      <c r="W22" s="1">
        <v>0.90421845817488233</v>
      </c>
      <c r="X22" s="1">
        <v>1.0050172891935398</v>
      </c>
      <c r="Y22" s="1">
        <v>1.2612378701556224</v>
      </c>
      <c r="Z22" s="1">
        <v>0.7729889828532156</v>
      </c>
      <c r="AA22" s="1">
        <v>0.98890101860864432</v>
      </c>
      <c r="AB22" s="1">
        <v>0.8536214674592334</v>
      </c>
      <c r="AC22" s="1">
        <v>0.89971860731882713</v>
      </c>
    </row>
    <row r="25" spans="1:29" x14ac:dyDescent="0.15">
      <c r="A25" s="1" t="s">
        <v>112</v>
      </c>
      <c r="B25" s="2" t="s">
        <v>15</v>
      </c>
      <c r="C25" s="2" t="s">
        <v>16</v>
      </c>
      <c r="D25" s="2" t="s">
        <v>17</v>
      </c>
      <c r="E25" s="2" t="s">
        <v>18</v>
      </c>
      <c r="F25" s="2" t="s">
        <v>19</v>
      </c>
      <c r="G25" s="2" t="s">
        <v>20</v>
      </c>
      <c r="H25" s="2" t="s">
        <v>21</v>
      </c>
      <c r="I25" s="2" t="s">
        <v>116</v>
      </c>
      <c r="J25" s="2" t="s">
        <v>22</v>
      </c>
      <c r="K25" s="2" t="s">
        <v>23</v>
      </c>
      <c r="L25" s="2" t="s">
        <v>24</v>
      </c>
      <c r="M25" s="2" t="s">
        <v>25</v>
      </c>
      <c r="N25" s="2" t="s">
        <v>26</v>
      </c>
      <c r="P25" s="1"/>
      <c r="Q25" s="2" t="s">
        <v>15</v>
      </c>
      <c r="R25" s="2" t="s">
        <v>16</v>
      </c>
      <c r="S25" s="2" t="s">
        <v>17</v>
      </c>
      <c r="T25" s="2" t="s">
        <v>18</v>
      </c>
      <c r="U25" s="2" t="s">
        <v>19</v>
      </c>
      <c r="V25" s="2" t="s">
        <v>20</v>
      </c>
      <c r="W25" s="2" t="s">
        <v>21</v>
      </c>
      <c r="X25" s="2" t="s">
        <v>116</v>
      </c>
      <c r="Y25" s="2" t="s">
        <v>22</v>
      </c>
      <c r="Z25" s="2" t="s">
        <v>23</v>
      </c>
      <c r="AA25" s="2" t="s">
        <v>24</v>
      </c>
      <c r="AB25" s="2" t="s">
        <v>25</v>
      </c>
      <c r="AC25" s="2" t="s">
        <v>26</v>
      </c>
    </row>
    <row r="26" spans="1:29" x14ac:dyDescent="0.15">
      <c r="A26" s="2" t="s">
        <v>2</v>
      </c>
      <c r="B26" s="1">
        <v>6932.6366856692757</v>
      </c>
      <c r="C26" s="1">
        <v>1982.8673572310493</v>
      </c>
      <c r="D26" s="1">
        <v>1152.9314486026251</v>
      </c>
      <c r="E26" s="1">
        <v>1641.8838396183753</v>
      </c>
      <c r="F26" s="1">
        <v>41885.396053760654</v>
      </c>
      <c r="G26" s="1">
        <v>2884.5172445156913</v>
      </c>
      <c r="H26" s="1">
        <v>20846.137627587952</v>
      </c>
      <c r="I26" s="1">
        <v>4225.7058757602354</v>
      </c>
      <c r="J26" s="1">
        <v>216.42828204815797</v>
      </c>
      <c r="K26" s="1">
        <v>171.12434319050502</v>
      </c>
      <c r="L26" s="1">
        <v>9989.4344297100597</v>
      </c>
      <c r="M26" s="1">
        <v>4839.2629972970526</v>
      </c>
      <c r="N26" s="1">
        <v>25661.154290085466</v>
      </c>
      <c r="P26" s="2" t="s">
        <v>2</v>
      </c>
      <c r="Q26" s="1">
        <v>0.99999999899340686</v>
      </c>
      <c r="R26" s="1">
        <v>1.0000000026115474</v>
      </c>
      <c r="S26" s="1">
        <v>1.0000000059180902</v>
      </c>
      <c r="T26" s="1">
        <v>1.0000000013488446</v>
      </c>
      <c r="U26" s="1">
        <v>0.99999999918947624</v>
      </c>
      <c r="V26" s="1">
        <v>1.0000000030294205</v>
      </c>
      <c r="W26" s="1">
        <v>0.9999999998540815</v>
      </c>
      <c r="X26" s="1">
        <v>1.0000000009224508</v>
      </c>
      <c r="Y26" s="1">
        <v>1.0000000040957788</v>
      </c>
      <c r="Z26" s="1">
        <v>1.0000000038934433</v>
      </c>
      <c r="AA26" s="1">
        <v>1.0000000007013141</v>
      </c>
      <c r="AB26" s="1">
        <v>1.0000000007683703</v>
      </c>
      <c r="AC26" s="1">
        <v>1.0000000009408931</v>
      </c>
    </row>
    <row r="27" spans="1:29" x14ac:dyDescent="0.15">
      <c r="A27" s="2" t="s">
        <v>3</v>
      </c>
      <c r="B27" s="1">
        <v>10157.602383450092</v>
      </c>
      <c r="C27" s="1">
        <v>2549.5040794377983</v>
      </c>
      <c r="D27" s="1">
        <v>1875.5026997657228</v>
      </c>
      <c r="E27" s="1">
        <v>2791.0003990870123</v>
      </c>
      <c r="F27" s="1">
        <v>60261.40791962693</v>
      </c>
      <c r="G27" s="1">
        <v>3909.3849838318956</v>
      </c>
      <c r="H27" s="1">
        <v>30653.020506963308</v>
      </c>
      <c r="I27" s="1">
        <v>5894.1739528301041</v>
      </c>
      <c r="J27" s="1">
        <v>287.93670974380836</v>
      </c>
      <c r="K27" s="1">
        <v>255.09736342584372</v>
      </c>
      <c r="L27" s="1">
        <v>14842.223039710643</v>
      </c>
      <c r="M27" s="1">
        <v>7018.2396195486199</v>
      </c>
      <c r="N27" s="1">
        <v>37733.039745719885</v>
      </c>
      <c r="P27" s="2" t="s">
        <v>3</v>
      </c>
      <c r="Q27" s="1">
        <v>1.1721546281067203</v>
      </c>
      <c r="R27" s="1">
        <v>1.0711988929491278</v>
      </c>
      <c r="S27" s="1">
        <v>1.1388990534988825</v>
      </c>
      <c r="T27" s="1">
        <v>0.97737030586589946</v>
      </c>
      <c r="U27" s="1">
        <v>1.001168054471105</v>
      </c>
      <c r="V27" s="1">
        <v>1.0725627851955351</v>
      </c>
      <c r="W27" s="1">
        <v>0.97618778288329455</v>
      </c>
      <c r="X27" s="1">
        <v>0.96608132870143859</v>
      </c>
      <c r="Y27" s="1">
        <v>1.1103370215057295</v>
      </c>
      <c r="Z27" s="1">
        <v>0.95872835384578281</v>
      </c>
      <c r="AA27" s="1">
        <v>1.0034523047475674</v>
      </c>
      <c r="AB27" s="1">
        <v>0.97743746504378848</v>
      </c>
      <c r="AC27" s="1">
        <v>0.9780189639604393</v>
      </c>
    </row>
    <row r="28" spans="1:29" x14ac:dyDescent="0.15">
      <c r="A28" s="2" t="s">
        <v>4</v>
      </c>
      <c r="B28" s="1">
        <v>13727.960638793418</v>
      </c>
      <c r="C28" s="1">
        <v>3054.8285583255051</v>
      </c>
      <c r="D28" s="1">
        <v>2655.6605410725169</v>
      </c>
      <c r="E28" s="1">
        <v>4141.221334659057</v>
      </c>
      <c r="F28" s="1">
        <v>81024.604920533166</v>
      </c>
      <c r="G28" s="1">
        <v>4937.0909861289429</v>
      </c>
      <c r="H28" s="1">
        <v>41811.316214313993</v>
      </c>
      <c r="I28" s="1">
        <v>7572.8325036111846</v>
      </c>
      <c r="J28" s="1">
        <v>358.49571972086824</v>
      </c>
      <c r="K28" s="1">
        <v>354.69093464768554</v>
      </c>
      <c r="L28" s="1">
        <v>20351.218345272668</v>
      </c>
      <c r="M28" s="1">
        <v>9496.4207914131694</v>
      </c>
      <c r="N28" s="1">
        <v>51735.083671619039</v>
      </c>
      <c r="P28" s="2" t="s">
        <v>4</v>
      </c>
      <c r="Q28" s="1">
        <v>1.4361383804607895</v>
      </c>
      <c r="R28" s="1">
        <v>1.1314288804290864</v>
      </c>
      <c r="S28" s="1">
        <v>1.2493078354097724</v>
      </c>
      <c r="T28" s="1">
        <v>0.93506370511595749</v>
      </c>
      <c r="U28" s="1">
        <v>1.0057547488528982</v>
      </c>
      <c r="V28" s="1">
        <v>1.1161080545027333</v>
      </c>
      <c r="W28" s="1">
        <v>0.94077593728159159</v>
      </c>
      <c r="X28" s="1">
        <v>0.92761635290652045</v>
      </c>
      <c r="Y28" s="1">
        <v>1.1930017944163349</v>
      </c>
      <c r="Z28" s="1">
        <v>0.88635433622545168</v>
      </c>
      <c r="AA28" s="1">
        <v>1.0071822254352167</v>
      </c>
      <c r="AB28" s="1">
        <v>0.93815067606021196</v>
      </c>
      <c r="AC28" s="1">
        <v>0.94521056261502678</v>
      </c>
    </row>
    <row r="29" spans="1:29" x14ac:dyDescent="0.15">
      <c r="A29" s="2" t="s">
        <v>5</v>
      </c>
      <c r="B29" s="1">
        <v>17125.095095085537</v>
      </c>
      <c r="C29" s="1">
        <v>3294.7041480196135</v>
      </c>
      <c r="D29" s="1">
        <v>3285.2157059504257</v>
      </c>
      <c r="E29" s="1">
        <v>5451.5771220746856</v>
      </c>
      <c r="F29" s="1">
        <v>101023.49139743403</v>
      </c>
      <c r="G29" s="1">
        <v>5719.819600954409</v>
      </c>
      <c r="H29" s="1">
        <v>52600.341963550163</v>
      </c>
      <c r="I29" s="1">
        <v>8960.668496515782</v>
      </c>
      <c r="J29" s="1">
        <v>414.29235121412347</v>
      </c>
      <c r="K29" s="1">
        <v>452.66094497380584</v>
      </c>
      <c r="L29" s="1">
        <v>25778.749510700083</v>
      </c>
      <c r="M29" s="1">
        <v>11885.48727650296</v>
      </c>
      <c r="N29" s="1">
        <v>65208.34138852801</v>
      </c>
      <c r="P29" s="2" t="s">
        <v>5</v>
      </c>
      <c r="Q29" s="1">
        <v>1.6676071598567013</v>
      </c>
      <c r="R29" s="1">
        <v>1.1459508437503132</v>
      </c>
      <c r="S29" s="1">
        <v>1.3198138205893415</v>
      </c>
      <c r="T29" s="1">
        <v>0.89511220896411792</v>
      </c>
      <c r="U29" s="1">
        <v>1.0118489574615386</v>
      </c>
      <c r="V29" s="1">
        <v>1.1358082887598573</v>
      </c>
      <c r="W29" s="1">
        <v>0.90446297011236532</v>
      </c>
      <c r="X29" s="1">
        <v>0.88123673152217985</v>
      </c>
      <c r="Y29" s="1">
        <v>1.2396276933503196</v>
      </c>
      <c r="Z29" s="1">
        <v>0.82000320699302121</v>
      </c>
      <c r="AA29" s="1">
        <v>0.9995972628326355</v>
      </c>
      <c r="AB29" s="1">
        <v>0.89579336279011312</v>
      </c>
      <c r="AC29" s="1">
        <v>0.92499774985922667</v>
      </c>
    </row>
    <row r="30" spans="1:29" x14ac:dyDescent="0.15">
      <c r="A30" s="2" t="s">
        <v>6</v>
      </c>
      <c r="B30" s="1">
        <v>20391.112493669731</v>
      </c>
      <c r="C30" s="1">
        <v>3446.3049870795876</v>
      </c>
      <c r="D30" s="1">
        <v>3807.9206590186118</v>
      </c>
      <c r="E30" s="1">
        <v>6745.3505178517198</v>
      </c>
      <c r="F30" s="1">
        <v>120527.69533230372</v>
      </c>
      <c r="G30" s="1">
        <v>6328.2265264914295</v>
      </c>
      <c r="H30" s="1">
        <v>63211.213091436999</v>
      </c>
      <c r="I30" s="1">
        <v>10117.676956728683</v>
      </c>
      <c r="J30" s="1">
        <v>459.54277345135694</v>
      </c>
      <c r="K30" s="1">
        <v>550.64739005554145</v>
      </c>
      <c r="L30" s="1">
        <v>31237.173751859864</v>
      </c>
      <c r="M30" s="1">
        <v>14234.058865718072</v>
      </c>
      <c r="N30" s="1">
        <v>78287.889388856915</v>
      </c>
      <c r="P30" s="2" t="s">
        <v>6</v>
      </c>
      <c r="Q30" s="1">
        <v>1.8965572729823001</v>
      </c>
      <c r="R30" s="1">
        <v>1.1362773557226344</v>
      </c>
      <c r="S30" s="1">
        <v>1.361991228945576</v>
      </c>
      <c r="T30" s="1">
        <v>0.85419438796551461</v>
      </c>
      <c r="U30" s="1">
        <v>1.0198978290932901</v>
      </c>
      <c r="V30" s="1">
        <v>1.1378743800882689</v>
      </c>
      <c r="W30" s="1">
        <v>0.86576506188050961</v>
      </c>
      <c r="X30" s="1">
        <v>0.83084040843576956</v>
      </c>
      <c r="Y30" s="1">
        <v>1.261108537425506</v>
      </c>
      <c r="Z30" s="1">
        <v>0.75423273205567376</v>
      </c>
      <c r="AA30" s="1">
        <v>0.98303939254495909</v>
      </c>
      <c r="AB30" s="1">
        <v>0.84824619834507797</v>
      </c>
      <c r="AC30" s="1">
        <v>0.91123032999797171</v>
      </c>
    </row>
    <row r="31" spans="1:29" x14ac:dyDescent="0.15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29" x14ac:dyDescent="0.15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29" x14ac:dyDescent="0.15">
      <c r="A33" s="1" t="s">
        <v>48</v>
      </c>
      <c r="B33" s="2" t="s">
        <v>15</v>
      </c>
      <c r="C33" s="2" t="s">
        <v>16</v>
      </c>
      <c r="D33" s="2" t="s">
        <v>17</v>
      </c>
      <c r="E33" s="2" t="s">
        <v>18</v>
      </c>
      <c r="F33" s="2" t="s">
        <v>19</v>
      </c>
      <c r="G33" s="2" t="s">
        <v>20</v>
      </c>
      <c r="H33" s="2" t="s">
        <v>21</v>
      </c>
      <c r="I33" s="2" t="s">
        <v>116</v>
      </c>
      <c r="J33" s="2" t="s">
        <v>22</v>
      </c>
      <c r="K33" s="2" t="s">
        <v>23</v>
      </c>
      <c r="L33" s="2" t="s">
        <v>24</v>
      </c>
      <c r="M33" s="2" t="s">
        <v>25</v>
      </c>
      <c r="N33" s="2" t="s">
        <v>26</v>
      </c>
      <c r="P33" s="1"/>
      <c r="Q33" s="2" t="s">
        <v>15</v>
      </c>
      <c r="R33" s="2" t="s">
        <v>16</v>
      </c>
      <c r="S33" s="2" t="s">
        <v>17</v>
      </c>
      <c r="T33" s="2" t="s">
        <v>18</v>
      </c>
      <c r="U33" s="2" t="s">
        <v>19</v>
      </c>
      <c r="V33" s="2" t="s">
        <v>20</v>
      </c>
      <c r="W33" s="2" t="s">
        <v>21</v>
      </c>
      <c r="X33" s="2" t="s">
        <v>116</v>
      </c>
      <c r="Y33" s="2" t="s">
        <v>22</v>
      </c>
      <c r="Z33" s="2" t="s">
        <v>23</v>
      </c>
      <c r="AA33" s="2" t="s">
        <v>24</v>
      </c>
      <c r="AB33" s="2" t="s">
        <v>25</v>
      </c>
      <c r="AC33" s="2" t="s">
        <v>26</v>
      </c>
    </row>
    <row r="34" spans="1:29" x14ac:dyDescent="0.15">
      <c r="A34" s="2" t="s">
        <v>2</v>
      </c>
      <c r="B34" s="1">
        <v>6932.6366872347835</v>
      </c>
      <c r="C34" s="1">
        <v>1982.8673831803785</v>
      </c>
      <c r="D34" s="1">
        <v>1152.9314447847382</v>
      </c>
      <c r="E34" s="1">
        <v>1641.8838402613026</v>
      </c>
      <c r="F34" s="1">
        <v>41885.396062789638</v>
      </c>
      <c r="G34" s="1">
        <v>2884.5172372184838</v>
      </c>
      <c r="H34" s="1">
        <v>20846.137633406441</v>
      </c>
      <c r="I34" s="1">
        <v>4225.7058710843103</v>
      </c>
      <c r="J34" s="1">
        <v>216.4282825617681</v>
      </c>
      <c r="K34" s="1">
        <v>171.12434321660129</v>
      </c>
      <c r="L34" s="1">
        <v>9989.4344305085469</v>
      </c>
      <c r="M34" s="1">
        <v>4839.2629992577031</v>
      </c>
      <c r="N34" s="1">
        <v>25661.154295356766</v>
      </c>
      <c r="P34" s="2" t="s">
        <v>2</v>
      </c>
      <c r="Q34" s="1">
        <v>0.99999999910237958</v>
      </c>
      <c r="R34" s="1">
        <v>1.0000000048708393</v>
      </c>
      <c r="S34" s="1">
        <v>1.0000000050101074</v>
      </c>
      <c r="T34" s="1">
        <v>1.000000001455412</v>
      </c>
      <c r="U34" s="1">
        <v>0.99999999920951244</v>
      </c>
      <c r="V34" s="1">
        <v>1.0000000026048934</v>
      </c>
      <c r="W34" s="1">
        <v>0.99999999995572397</v>
      </c>
      <c r="X34" s="1">
        <v>1.0000000016300412</v>
      </c>
      <c r="Y34" s="1">
        <v>1.0000000041268491</v>
      </c>
      <c r="Z34" s="1">
        <v>1.0000000041828336</v>
      </c>
      <c r="AA34" s="1">
        <v>1.0000000007413212</v>
      </c>
      <c r="AB34" s="1">
        <v>1.0000000006734584</v>
      </c>
      <c r="AC34" s="1">
        <v>1.0000000008607957</v>
      </c>
    </row>
    <row r="35" spans="1:29" x14ac:dyDescent="0.15">
      <c r="A35" s="2" t="s">
        <v>3</v>
      </c>
      <c r="B35" s="1">
        <v>10157.602384794667</v>
      </c>
      <c r="C35" s="1">
        <v>2549.5041128088724</v>
      </c>
      <c r="D35" s="1">
        <v>1875.5026948399984</v>
      </c>
      <c r="E35" s="1">
        <v>2791.0003995325255</v>
      </c>
      <c r="F35" s="1">
        <v>60261.407926273125</v>
      </c>
      <c r="G35" s="1">
        <v>3909.3849745025068</v>
      </c>
      <c r="H35" s="1">
        <v>30653.020511346851</v>
      </c>
      <c r="I35" s="1">
        <v>5894.1739449652268</v>
      </c>
      <c r="J35" s="1">
        <v>287.93671042067723</v>
      </c>
      <c r="K35" s="1">
        <v>255.09736342105225</v>
      </c>
      <c r="L35" s="1">
        <v>14842.223038561233</v>
      </c>
      <c r="M35" s="1">
        <v>7018.2396214571454</v>
      </c>
      <c r="N35" s="1">
        <v>37733.039751014352</v>
      </c>
      <c r="P35" s="2" t="s">
        <v>3</v>
      </c>
      <c r="Q35" s="1">
        <v>1.1721546280483905</v>
      </c>
      <c r="R35" s="1">
        <v>1.0711988957093643</v>
      </c>
      <c r="S35" s="1">
        <v>1.1388990526969094</v>
      </c>
      <c r="T35" s="1">
        <v>0.97737030624180132</v>
      </c>
      <c r="U35" s="1">
        <v>1.0011680545015424</v>
      </c>
      <c r="V35" s="1">
        <v>1.0725627849328694</v>
      </c>
      <c r="W35" s="1">
        <v>0.9761877831830188</v>
      </c>
      <c r="X35" s="1">
        <v>0.96608132986334649</v>
      </c>
      <c r="Y35" s="1">
        <v>1.1103370219005513</v>
      </c>
      <c r="Z35" s="1">
        <v>0.95872835459911654</v>
      </c>
      <c r="AA35" s="1">
        <v>1.0034523049091324</v>
      </c>
      <c r="AB35" s="1">
        <v>0.97743746512240337</v>
      </c>
      <c r="AC35" s="1">
        <v>0.97801896376929076</v>
      </c>
    </row>
    <row r="36" spans="1:29" x14ac:dyDescent="0.15">
      <c r="A36" s="2" t="s">
        <v>4</v>
      </c>
      <c r="B36" s="1">
        <v>13727.96063982807</v>
      </c>
      <c r="C36" s="1">
        <v>3054.8285989342357</v>
      </c>
      <c r="D36" s="1">
        <v>2655.6605354721755</v>
      </c>
      <c r="E36" s="1">
        <v>4141.2213347942279</v>
      </c>
      <c r="F36" s="1">
        <v>81024.604923820065</v>
      </c>
      <c r="G36" s="1">
        <v>4937.0909754957675</v>
      </c>
      <c r="H36" s="1">
        <v>41811.316216376654</v>
      </c>
      <c r="I36" s="1">
        <v>7572.832492329223</v>
      </c>
      <c r="J36" s="1">
        <v>358.49572062576021</v>
      </c>
      <c r="K36" s="1">
        <v>354.69093462761958</v>
      </c>
      <c r="L36" s="1">
        <v>20351.218341143049</v>
      </c>
      <c r="M36" s="1">
        <v>9496.4207931195924</v>
      </c>
      <c r="N36" s="1">
        <v>51735.083677308678</v>
      </c>
      <c r="P36" s="2" t="s">
        <v>4</v>
      </c>
      <c r="Q36" s="1">
        <v>1.4361383802308738</v>
      </c>
      <c r="R36" s="1">
        <v>1.1314288835178083</v>
      </c>
      <c r="S36" s="1">
        <v>1.2493078345667643</v>
      </c>
      <c r="T36" s="1">
        <v>0.93506370553407059</v>
      </c>
      <c r="U36" s="1">
        <v>1.0057547488794603</v>
      </c>
      <c r="V36" s="1">
        <v>1.116108054215335</v>
      </c>
      <c r="W36" s="1">
        <v>0.94077593773262014</v>
      </c>
      <c r="X36" s="1">
        <v>0.92761635440031243</v>
      </c>
      <c r="Y36" s="1">
        <v>1.1930017948015734</v>
      </c>
      <c r="Z36" s="1">
        <v>0.88635433685941523</v>
      </c>
      <c r="AA36" s="1">
        <v>1.0071822257287133</v>
      </c>
      <c r="AB36" s="1">
        <v>0.93815067626536364</v>
      </c>
      <c r="AC36" s="1">
        <v>0.94521056233855216</v>
      </c>
    </row>
    <row r="37" spans="1:29" x14ac:dyDescent="0.15">
      <c r="A37" s="2" t="s">
        <v>5</v>
      </c>
      <c r="B37" s="1">
        <v>17118.946413771831</v>
      </c>
      <c r="C37" s="1">
        <v>3239.2837177117581</v>
      </c>
      <c r="D37" s="1">
        <v>3289.0935680613056</v>
      </c>
      <c r="E37" s="1">
        <v>5448.5132828224787</v>
      </c>
      <c r="F37" s="1">
        <v>100977.20258920942</v>
      </c>
      <c r="G37" s="1">
        <v>5728.2288094087899</v>
      </c>
      <c r="H37" s="1">
        <v>52573.824210606508</v>
      </c>
      <c r="I37" s="1">
        <v>8933.0582598396031</v>
      </c>
      <c r="J37" s="1">
        <v>413.42990943510353</v>
      </c>
      <c r="K37" s="1">
        <v>452.39651334384934</v>
      </c>
      <c r="L37" s="1">
        <v>25773.221104134554</v>
      </c>
      <c r="M37" s="1">
        <v>11878.153946907718</v>
      </c>
      <c r="N37" s="1">
        <v>65182.635878519985</v>
      </c>
      <c r="P37" s="2" t="s">
        <v>5</v>
      </c>
      <c r="Q37" s="1">
        <v>1.6655610663013694</v>
      </c>
      <c r="R37" s="1">
        <v>1.1412760406329279</v>
      </c>
      <c r="S37" s="1">
        <v>1.3206285956543846</v>
      </c>
      <c r="T37" s="1">
        <v>0.89568765616602064</v>
      </c>
      <c r="U37" s="1">
        <v>1.0120623795196957</v>
      </c>
      <c r="V37" s="1">
        <v>1.136079911955578</v>
      </c>
      <c r="W37" s="1">
        <v>0.90611922880518314</v>
      </c>
      <c r="X37" s="1">
        <v>0.88862264033917049</v>
      </c>
      <c r="Y37" s="1">
        <v>1.2389098414817055</v>
      </c>
      <c r="Z37" s="1">
        <v>0.82043326947003703</v>
      </c>
      <c r="AA37" s="1">
        <v>0.99944597812994951</v>
      </c>
      <c r="AB37" s="1">
        <v>0.89559043278797601</v>
      </c>
      <c r="AC37" s="1">
        <v>0.92480273728191054</v>
      </c>
    </row>
    <row r="38" spans="1:29" x14ac:dyDescent="0.15">
      <c r="A38" s="2" t="s">
        <v>6</v>
      </c>
      <c r="B38" s="1">
        <v>20364.428425426588</v>
      </c>
      <c r="C38" s="1">
        <v>3259.9955822923071</v>
      </c>
      <c r="D38" s="1">
        <v>3819.5740141809797</v>
      </c>
      <c r="E38" s="1">
        <v>6732.5104025573573</v>
      </c>
      <c r="F38" s="1">
        <v>120335.56109021667</v>
      </c>
      <c r="G38" s="1">
        <v>6354.7778416776382</v>
      </c>
      <c r="H38" s="1">
        <v>63101.140683168858</v>
      </c>
      <c r="I38" s="1">
        <v>10021.618239937061</v>
      </c>
      <c r="J38" s="1">
        <v>456.32992368387852</v>
      </c>
      <c r="K38" s="1">
        <v>549.5104759658625</v>
      </c>
      <c r="L38" s="1">
        <v>31209.258722538005</v>
      </c>
      <c r="M38" s="1">
        <v>14204.381519748018</v>
      </c>
      <c r="N38" s="1">
        <v>78169.424508327502</v>
      </c>
      <c r="P38" s="2" t="s">
        <v>6</v>
      </c>
      <c r="Q38" s="1">
        <v>1.8888873384424676</v>
      </c>
      <c r="R38" s="1">
        <v>1.1212467001653186</v>
      </c>
      <c r="S38" s="1">
        <v>1.3645369758178958</v>
      </c>
      <c r="T38" s="1">
        <v>0.85595654060426651</v>
      </c>
      <c r="U38" s="1">
        <v>1.0204693870213242</v>
      </c>
      <c r="V38" s="1">
        <v>1.1388954411233441</v>
      </c>
      <c r="W38" s="1">
        <v>0.87080733955966183</v>
      </c>
      <c r="X38" s="1">
        <v>0.85269129143424516</v>
      </c>
      <c r="Y38" s="1">
        <v>1.2588578076240078</v>
      </c>
      <c r="Z38" s="1">
        <v>0.7555601729523842</v>
      </c>
      <c r="AA38" s="1">
        <v>0.9825297060473196</v>
      </c>
      <c r="AB38" s="1">
        <v>0.84789787601173072</v>
      </c>
      <c r="AC38" s="1">
        <v>0.91087603393833727</v>
      </c>
    </row>
    <row r="39" spans="1:29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29" x14ac:dyDescent="0.1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29" x14ac:dyDescent="0.15">
      <c r="A41" s="1" t="s">
        <v>49</v>
      </c>
      <c r="B41" s="2" t="s">
        <v>15</v>
      </c>
      <c r="C41" s="2" t="s">
        <v>16</v>
      </c>
      <c r="D41" s="2" t="s">
        <v>17</v>
      </c>
      <c r="E41" s="2" t="s">
        <v>18</v>
      </c>
      <c r="F41" s="2" t="s">
        <v>19</v>
      </c>
      <c r="G41" s="2" t="s">
        <v>20</v>
      </c>
      <c r="H41" s="2" t="s">
        <v>21</v>
      </c>
      <c r="I41" s="2" t="s">
        <v>116</v>
      </c>
      <c r="J41" s="2" t="s">
        <v>22</v>
      </c>
      <c r="K41" s="2" t="s">
        <v>23</v>
      </c>
      <c r="L41" s="2" t="s">
        <v>24</v>
      </c>
      <c r="M41" s="2" t="s">
        <v>25</v>
      </c>
      <c r="N41" s="2" t="s">
        <v>26</v>
      </c>
      <c r="P41" s="1"/>
      <c r="Q41" s="2" t="s">
        <v>15</v>
      </c>
      <c r="R41" s="2" t="s">
        <v>16</v>
      </c>
      <c r="S41" s="2" t="s">
        <v>17</v>
      </c>
      <c r="T41" s="2" t="s">
        <v>18</v>
      </c>
      <c r="U41" s="2" t="s">
        <v>19</v>
      </c>
      <c r="V41" s="2" t="s">
        <v>20</v>
      </c>
      <c r="W41" s="2" t="s">
        <v>21</v>
      </c>
      <c r="X41" s="2" t="s">
        <v>116</v>
      </c>
      <c r="Y41" s="2" t="s">
        <v>22</v>
      </c>
      <c r="Z41" s="2" t="s">
        <v>23</v>
      </c>
      <c r="AA41" s="2" t="s">
        <v>24</v>
      </c>
      <c r="AB41" s="2" t="s">
        <v>25</v>
      </c>
      <c r="AC41" s="2" t="s">
        <v>26</v>
      </c>
    </row>
    <row r="42" spans="1:29" x14ac:dyDescent="0.15">
      <c r="A42" s="2" t="s">
        <v>2</v>
      </c>
      <c r="B42" s="1">
        <v>6932.6366872347835</v>
      </c>
      <c r="C42" s="1">
        <v>1982.8673831803785</v>
      </c>
      <c r="D42" s="1">
        <v>1152.9314447847382</v>
      </c>
      <c r="E42" s="1">
        <v>1641.8838402613026</v>
      </c>
      <c r="F42" s="1">
        <v>41885.396062789638</v>
      </c>
      <c r="G42" s="1">
        <v>2884.5172372184838</v>
      </c>
      <c r="H42" s="1">
        <v>20846.137633406441</v>
      </c>
      <c r="I42" s="1">
        <v>4225.7058710843103</v>
      </c>
      <c r="J42" s="1">
        <v>216.4282825617681</v>
      </c>
      <c r="K42" s="1">
        <v>171.12434321660129</v>
      </c>
      <c r="L42" s="1">
        <v>9989.4344305085469</v>
      </c>
      <c r="M42" s="1">
        <v>4839.2629992577031</v>
      </c>
      <c r="N42" s="1">
        <v>25661.154295356766</v>
      </c>
      <c r="P42" s="2" t="s">
        <v>2</v>
      </c>
      <c r="Q42" s="1">
        <v>0.99999999910237958</v>
      </c>
      <c r="R42" s="1">
        <v>1.0000000048708393</v>
      </c>
      <c r="S42" s="1">
        <v>1.0000000050101074</v>
      </c>
      <c r="T42" s="1">
        <v>1.000000001455412</v>
      </c>
      <c r="U42" s="1">
        <v>0.99999999920951244</v>
      </c>
      <c r="V42" s="1">
        <v>1.0000000026048934</v>
      </c>
      <c r="W42" s="1">
        <v>0.99999999995572397</v>
      </c>
      <c r="X42" s="1">
        <v>1.0000000016300412</v>
      </c>
      <c r="Y42" s="1">
        <v>1.0000000041268491</v>
      </c>
      <c r="Z42" s="1">
        <v>1.0000000041828336</v>
      </c>
      <c r="AA42" s="1">
        <v>1.0000000007413212</v>
      </c>
      <c r="AB42" s="1">
        <v>1.0000000006734584</v>
      </c>
      <c r="AC42" s="1">
        <v>1.0000000008607957</v>
      </c>
    </row>
    <row r="43" spans="1:29" x14ac:dyDescent="0.15">
      <c r="A43" s="2" t="s">
        <v>3</v>
      </c>
      <c r="B43" s="1">
        <v>10157.602384794667</v>
      </c>
      <c r="C43" s="1">
        <v>2549.5041128088724</v>
      </c>
      <c r="D43" s="1">
        <v>1875.5026948399984</v>
      </c>
      <c r="E43" s="1">
        <v>2791.0003995325255</v>
      </c>
      <c r="F43" s="1">
        <v>60261.407926273125</v>
      </c>
      <c r="G43" s="1">
        <v>3909.3849745025068</v>
      </c>
      <c r="H43" s="1">
        <v>30653.020511346851</v>
      </c>
      <c r="I43" s="1">
        <v>5894.1739449652268</v>
      </c>
      <c r="J43" s="1">
        <v>287.93671042067723</v>
      </c>
      <c r="K43" s="1">
        <v>255.09736342105225</v>
      </c>
      <c r="L43" s="1">
        <v>14842.223038561233</v>
      </c>
      <c r="M43" s="1">
        <v>7018.2396214571454</v>
      </c>
      <c r="N43" s="1">
        <v>37733.039751014352</v>
      </c>
      <c r="P43" s="2" t="s">
        <v>3</v>
      </c>
      <c r="Q43" s="1">
        <v>1.1721546280483905</v>
      </c>
      <c r="R43" s="1">
        <v>1.0711988957093643</v>
      </c>
      <c r="S43" s="1">
        <v>1.1388990526969094</v>
      </c>
      <c r="T43" s="1">
        <v>0.97737030624180132</v>
      </c>
      <c r="U43" s="1">
        <v>1.0011680545015424</v>
      </c>
      <c r="V43" s="1">
        <v>1.0725627849328694</v>
      </c>
      <c r="W43" s="1">
        <v>0.9761877831830188</v>
      </c>
      <c r="X43" s="1">
        <v>0.96608132986334649</v>
      </c>
      <c r="Y43" s="1">
        <v>1.1103370219005513</v>
      </c>
      <c r="Z43" s="1">
        <v>0.95872835459911654</v>
      </c>
      <c r="AA43" s="1">
        <v>1.0034523049091324</v>
      </c>
      <c r="AB43" s="1">
        <v>0.97743746512240337</v>
      </c>
      <c r="AC43" s="1">
        <v>0.97801896376929076</v>
      </c>
    </row>
    <row r="44" spans="1:29" x14ac:dyDescent="0.15">
      <c r="A44" s="2" t="s">
        <v>4</v>
      </c>
      <c r="B44" s="1">
        <v>13727.96063982807</v>
      </c>
      <c r="C44" s="1">
        <v>3054.8285989342357</v>
      </c>
      <c r="D44" s="1">
        <v>2655.6605354721755</v>
      </c>
      <c r="E44" s="1">
        <v>4141.2213347942279</v>
      </c>
      <c r="F44" s="1">
        <v>81024.604923820065</v>
      </c>
      <c r="G44" s="1">
        <v>4937.0909754957675</v>
      </c>
      <c r="H44" s="1">
        <v>41811.316216376654</v>
      </c>
      <c r="I44" s="1">
        <v>7572.832492329223</v>
      </c>
      <c r="J44" s="1">
        <v>358.49572062576021</v>
      </c>
      <c r="K44" s="1">
        <v>354.69093462761958</v>
      </c>
      <c r="L44" s="1">
        <v>20351.218341143049</v>
      </c>
      <c r="M44" s="1">
        <v>9496.4207931195924</v>
      </c>
      <c r="N44" s="1">
        <v>51735.083677308678</v>
      </c>
      <c r="P44" s="2" t="s">
        <v>4</v>
      </c>
      <c r="Q44" s="1">
        <v>1.4361383802308738</v>
      </c>
      <c r="R44" s="1">
        <v>1.1314288835178083</v>
      </c>
      <c r="S44" s="1">
        <v>1.2493078345667643</v>
      </c>
      <c r="T44" s="1">
        <v>0.93506370553407059</v>
      </c>
      <c r="U44" s="1">
        <v>1.0057547488794603</v>
      </c>
      <c r="V44" s="1">
        <v>1.116108054215335</v>
      </c>
      <c r="W44" s="1">
        <v>0.94077593773262014</v>
      </c>
      <c r="X44" s="1">
        <v>0.92761635440031243</v>
      </c>
      <c r="Y44" s="1">
        <v>1.1930017948015734</v>
      </c>
      <c r="Z44" s="1">
        <v>0.88635433685941523</v>
      </c>
      <c r="AA44" s="1">
        <v>1.0071822257287133</v>
      </c>
      <c r="AB44" s="1">
        <v>0.93815067626536364</v>
      </c>
      <c r="AC44" s="1">
        <v>0.94521056233855216</v>
      </c>
    </row>
    <row r="45" spans="1:29" x14ac:dyDescent="0.15">
      <c r="A45" s="2" t="s">
        <v>5</v>
      </c>
      <c r="B45" s="1">
        <v>17084.314041421643</v>
      </c>
      <c r="C45" s="1">
        <v>2975.4193542324606</v>
      </c>
      <c r="D45" s="1">
        <v>3306.7874247452887</v>
      </c>
      <c r="E45" s="1">
        <v>5430.9569548539612</v>
      </c>
      <c r="F45" s="1">
        <v>100716.35848744017</v>
      </c>
      <c r="G45" s="1">
        <v>5768.1883483877564</v>
      </c>
      <c r="H45" s="1">
        <v>52423.413920859421</v>
      </c>
      <c r="I45" s="1">
        <v>8786.0657463863445</v>
      </c>
      <c r="J45" s="1">
        <v>408.63155044323361</v>
      </c>
      <c r="K45" s="1">
        <v>450.88649207109557</v>
      </c>
      <c r="L45" s="1">
        <v>25731.279541320775</v>
      </c>
      <c r="M45" s="1">
        <v>11838.206536402324</v>
      </c>
      <c r="N45" s="1">
        <v>65044.541941408832</v>
      </c>
      <c r="P45" s="2" t="s">
        <v>5</v>
      </c>
      <c r="Q45" s="1">
        <v>1.6543994029350366</v>
      </c>
      <c r="R45" s="1">
        <v>1.1188464691629181</v>
      </c>
      <c r="S45" s="1">
        <v>1.3250684768952572</v>
      </c>
      <c r="T45" s="1">
        <v>0.89932455951231882</v>
      </c>
      <c r="U45" s="1">
        <v>1.0131378024161344</v>
      </c>
      <c r="V45" s="1">
        <v>1.1378649124727387</v>
      </c>
      <c r="W45" s="1">
        <v>0.91522570248151913</v>
      </c>
      <c r="X45" s="1">
        <v>0.92926319226401677</v>
      </c>
      <c r="Y45" s="1">
        <v>1.2355837085588415</v>
      </c>
      <c r="Z45" s="1">
        <v>0.82356640714375684</v>
      </c>
      <c r="AA45" s="1">
        <v>0.9991600387715478</v>
      </c>
      <c r="AB45" s="1">
        <v>0.89515331556533229</v>
      </c>
      <c r="AC45" s="1">
        <v>0.92341338558737496</v>
      </c>
    </row>
    <row r="46" spans="1:29" x14ac:dyDescent="0.15">
      <c r="A46" s="2" t="s">
        <v>6</v>
      </c>
      <c r="B46" s="1">
        <v>20257.612869956367</v>
      </c>
      <c r="C46" s="1">
        <v>2734.5002088849005</v>
      </c>
      <c r="D46" s="1">
        <v>3845.992577187043</v>
      </c>
      <c r="E46" s="1">
        <v>6678.5161072840347</v>
      </c>
      <c r="F46" s="1">
        <v>119557.08427157167</v>
      </c>
      <c r="G46" s="1">
        <v>6425.2449434700547</v>
      </c>
      <c r="H46" s="1">
        <v>62646.583794693695</v>
      </c>
      <c r="I46" s="1">
        <v>9672.6930045264744</v>
      </c>
      <c r="J46" s="1">
        <v>443.7668057073908</v>
      </c>
      <c r="K46" s="1">
        <v>544.82363190770855</v>
      </c>
      <c r="L46" s="1">
        <v>31036.740622691039</v>
      </c>
      <c r="M46" s="1">
        <v>14090.271914414519</v>
      </c>
      <c r="N46" s="1">
        <v>77736.699136176627</v>
      </c>
      <c r="P46" s="2" t="s">
        <v>6</v>
      </c>
      <c r="Q46" s="1">
        <v>1.8592313495538659</v>
      </c>
      <c r="R46" s="1">
        <v>1.0782963716145717</v>
      </c>
      <c r="S46" s="1">
        <v>1.3740203207492254</v>
      </c>
      <c r="T46" s="1">
        <v>0.86490192042939085</v>
      </c>
      <c r="U46" s="1">
        <v>1.022190131624499</v>
      </c>
      <c r="V46" s="1">
        <v>1.1439371866563945</v>
      </c>
      <c r="W46" s="1">
        <v>0.89052509338502006</v>
      </c>
      <c r="X46" s="1">
        <v>0.93820966371365222</v>
      </c>
      <c r="Y46" s="1">
        <v>1.25267420337061</v>
      </c>
      <c r="Z46" s="1">
        <v>0.76401365032869495</v>
      </c>
      <c r="AA46" s="1">
        <v>0.98329943165663269</v>
      </c>
      <c r="AB46" s="1">
        <v>0.84963926697748426</v>
      </c>
      <c r="AC46" s="1">
        <v>0.90793202743062795</v>
      </c>
    </row>
    <row r="47" spans="1:29" x14ac:dyDescent="0.1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29" x14ac:dyDescent="0.15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29" x14ac:dyDescent="0.15">
      <c r="A49" s="1" t="s">
        <v>117</v>
      </c>
      <c r="B49" s="2" t="s">
        <v>15</v>
      </c>
      <c r="C49" s="2" t="s">
        <v>16</v>
      </c>
      <c r="D49" s="2" t="s">
        <v>17</v>
      </c>
      <c r="E49" s="2" t="s">
        <v>18</v>
      </c>
      <c r="F49" s="2" t="s">
        <v>19</v>
      </c>
      <c r="G49" s="2" t="s">
        <v>20</v>
      </c>
      <c r="H49" s="2" t="s">
        <v>21</v>
      </c>
      <c r="I49" s="2" t="s">
        <v>116</v>
      </c>
      <c r="J49" s="2" t="s">
        <v>22</v>
      </c>
      <c r="K49" s="2" t="s">
        <v>23</v>
      </c>
      <c r="L49" s="2" t="s">
        <v>24</v>
      </c>
      <c r="M49" s="2" t="s">
        <v>25</v>
      </c>
      <c r="N49" s="2" t="s">
        <v>26</v>
      </c>
      <c r="P49" s="1" t="s">
        <v>34</v>
      </c>
      <c r="Q49" s="2" t="s">
        <v>15</v>
      </c>
      <c r="R49" s="2" t="s">
        <v>16</v>
      </c>
      <c r="S49" s="2" t="s">
        <v>17</v>
      </c>
      <c r="T49" s="2" t="s">
        <v>18</v>
      </c>
      <c r="U49" s="2" t="s">
        <v>19</v>
      </c>
      <c r="V49" s="2" t="s">
        <v>20</v>
      </c>
      <c r="W49" s="2" t="s">
        <v>21</v>
      </c>
      <c r="X49" s="2" t="s">
        <v>116</v>
      </c>
      <c r="Y49" s="2" t="s">
        <v>22</v>
      </c>
      <c r="Z49" s="2" t="s">
        <v>23</v>
      </c>
      <c r="AA49" s="2" t="s">
        <v>24</v>
      </c>
      <c r="AB49" s="2" t="s">
        <v>25</v>
      </c>
      <c r="AC49" s="2" t="s">
        <v>26</v>
      </c>
    </row>
    <row r="50" spans="1:29" x14ac:dyDescent="0.15">
      <c r="A50" s="2" t="s">
        <v>2</v>
      </c>
      <c r="B50" s="5">
        <f t="shared" ref="B50:N50" si="0">B10/B2-1</f>
        <v>2.2581714276270759E-10</v>
      </c>
      <c r="C50" s="5">
        <f t="shared" si="0"/>
        <v>1.3086770112025192E-8</v>
      </c>
      <c r="D50" s="5">
        <f t="shared" si="0"/>
        <v>-3.311460439192615E-9</v>
      </c>
      <c r="E50" s="5">
        <f t="shared" si="0"/>
        <v>3.9157899145436659E-10</v>
      </c>
      <c r="F50" s="5">
        <f t="shared" si="0"/>
        <v>2.1556401108568934E-10</v>
      </c>
      <c r="G50" s="5">
        <f t="shared" si="0"/>
        <v>-2.5297847150440589E-9</v>
      </c>
      <c r="H50" s="5">
        <f t="shared" si="0"/>
        <v>2.7911584155049241E-10</v>
      </c>
      <c r="I50" s="5">
        <f t="shared" si="0"/>
        <v>-1.1065429683654315E-9</v>
      </c>
      <c r="J50" s="5">
        <f t="shared" si="0"/>
        <v>2.3731192566600612E-9</v>
      </c>
      <c r="K50" s="5">
        <f t="shared" si="0"/>
        <v>1.5249890239488195E-10</v>
      </c>
      <c r="L50" s="5">
        <f t="shared" si="0"/>
        <v>7.9933171193147246E-11</v>
      </c>
      <c r="M50" s="5">
        <f t="shared" si="0"/>
        <v>4.05154798599483E-10</v>
      </c>
      <c r="N50" s="5">
        <f t="shared" si="0"/>
        <v>2.0541945922047944E-10</v>
      </c>
      <c r="P50" s="2" t="s">
        <v>2</v>
      </c>
      <c r="Q50" s="5">
        <f t="shared" ref="Q50:AC50" si="1">Q10/Q2-1</f>
        <v>1.0897283075905762E-10</v>
      </c>
      <c r="R50" s="5">
        <f t="shared" si="1"/>
        <v>2.2592918647035276E-9</v>
      </c>
      <c r="S50" s="5">
        <f t="shared" si="1"/>
        <v>-9.079828000579937E-10</v>
      </c>
      <c r="T50" s="5">
        <f t="shared" si="1"/>
        <v>1.0656742155390475E-10</v>
      </c>
      <c r="U50" s="5">
        <f t="shared" si="1"/>
        <v>2.00361949254102E-11</v>
      </c>
      <c r="V50" s="5">
        <f t="shared" si="1"/>
        <v>-4.2452708015616736E-10</v>
      </c>
      <c r="W50" s="5">
        <f t="shared" si="1"/>
        <v>1.0164247221666756E-10</v>
      </c>
      <c r="X50" s="5">
        <f t="shared" si="1"/>
        <v>7.0759043069301697E-10</v>
      </c>
      <c r="Y50" s="5">
        <f t="shared" si="1"/>
        <v>3.1070257477949781E-11</v>
      </c>
      <c r="Z50" s="5">
        <f t="shared" si="1"/>
        <v>2.8939028950958345E-10</v>
      </c>
      <c r="AA50" s="5">
        <f t="shared" si="1"/>
        <v>4.0007108736972441E-11</v>
      </c>
      <c r="AB50" s="5">
        <f t="shared" si="1"/>
        <v>-9.4911856152180007E-11</v>
      </c>
      <c r="AC50" s="5">
        <f t="shared" si="1"/>
        <v>-8.0097484200791769E-11</v>
      </c>
    </row>
    <row r="51" spans="1:29" x14ac:dyDescent="0.15">
      <c r="A51" s="2" t="s">
        <v>3</v>
      </c>
      <c r="B51" s="5">
        <f t="shared" ref="B51:N51" si="2">B11/B3-1</f>
        <v>1.3237122509224264E-10</v>
      </c>
      <c r="C51" s="5">
        <f t="shared" si="2"/>
        <v>1.3089241246433403E-8</v>
      </c>
      <c r="D51" s="5">
        <f t="shared" si="2"/>
        <v>-2.6263489161237885E-9</v>
      </c>
      <c r="E51" s="5">
        <f t="shared" si="2"/>
        <v>1.5962497990074098E-10</v>
      </c>
      <c r="F51" s="5">
        <f t="shared" si="2"/>
        <v>1.1028933322165813E-10</v>
      </c>
      <c r="G51" s="5">
        <f t="shared" si="2"/>
        <v>-2.3864082931979169E-9</v>
      </c>
      <c r="H51" s="5">
        <f t="shared" si="2"/>
        <v>1.4300516326670731E-10</v>
      </c>
      <c r="I51" s="5">
        <f t="shared" si="2"/>
        <v>-1.3343476323868231E-9</v>
      </c>
      <c r="J51" s="5">
        <f t="shared" si="2"/>
        <v>2.3507558122304317E-9</v>
      </c>
      <c r="K51" s="5">
        <f t="shared" si="2"/>
        <v>-1.8782975175213323E-11</v>
      </c>
      <c r="L51" s="5">
        <f t="shared" si="2"/>
        <v>-7.7441941748190857E-11</v>
      </c>
      <c r="M51" s="5">
        <f t="shared" si="2"/>
        <v>2.7193802765168584E-10</v>
      </c>
      <c r="N51" s="5">
        <f t="shared" si="2"/>
        <v>1.4031376061041101E-10</v>
      </c>
      <c r="P51" s="2" t="s">
        <v>3</v>
      </c>
      <c r="Q51" s="5">
        <f t="shared" ref="Q51:AC51" si="3">Q11/Q3-1</f>
        <v>-4.9762860498958617E-11</v>
      </c>
      <c r="R51" s="5">
        <f t="shared" si="3"/>
        <v>2.5767730171821768E-9</v>
      </c>
      <c r="S51" s="5">
        <f t="shared" si="3"/>
        <v>-7.041652816397459E-10</v>
      </c>
      <c r="T51" s="5">
        <f t="shared" si="3"/>
        <v>3.8460545859209105E-10</v>
      </c>
      <c r="U51" s="5">
        <f t="shared" si="3"/>
        <v>3.0401903217125437E-11</v>
      </c>
      <c r="V51" s="5">
        <f t="shared" si="3"/>
        <v>-2.4489532624016874E-10</v>
      </c>
      <c r="W51" s="5">
        <f t="shared" si="3"/>
        <v>3.0703550812916092E-10</v>
      </c>
      <c r="X51" s="5">
        <f t="shared" si="3"/>
        <v>1.202701938041173E-9</v>
      </c>
      <c r="Y51" s="5">
        <f t="shared" si="3"/>
        <v>3.5558733735285841E-10</v>
      </c>
      <c r="Z51" s="5">
        <f t="shared" si="3"/>
        <v>7.8576345430292349E-10</v>
      </c>
      <c r="AA51" s="5">
        <f t="shared" si="3"/>
        <v>1.6100920596784363E-10</v>
      </c>
      <c r="AB51" s="5">
        <f t="shared" si="3"/>
        <v>8.0429662929759616E-11</v>
      </c>
      <c r="AC51" s="5">
        <f t="shared" si="3"/>
        <v>-1.9544466045573472E-10</v>
      </c>
    </row>
    <row r="52" spans="1:29" x14ac:dyDescent="0.15">
      <c r="A52" s="2" t="s">
        <v>4</v>
      </c>
      <c r="B52" s="5">
        <f t="shared" ref="B52:N52" si="4">B12/B4-1</f>
        <v>7.5368156160493527E-11</v>
      </c>
      <c r="C52" s="5">
        <f t="shared" si="4"/>
        <v>1.3293292910887544E-8</v>
      </c>
      <c r="D52" s="5">
        <f t="shared" si="4"/>
        <v>-2.1088317758710673E-9</v>
      </c>
      <c r="E52" s="5">
        <f t="shared" si="4"/>
        <v>3.2640334879374677E-11</v>
      </c>
      <c r="F52" s="5">
        <f t="shared" si="4"/>
        <v>4.056666114138352E-11</v>
      </c>
      <c r="G52" s="5">
        <f t="shared" si="4"/>
        <v>-2.1537329697451923E-9</v>
      </c>
      <c r="H52" s="5">
        <f t="shared" si="4"/>
        <v>4.9332538054613906E-11</v>
      </c>
      <c r="I52" s="5">
        <f t="shared" si="4"/>
        <v>-1.4897941769120848E-9</v>
      </c>
      <c r="J52" s="5">
        <f t="shared" si="4"/>
        <v>2.5241360113170686E-9</v>
      </c>
      <c r="K52" s="5">
        <f t="shared" si="4"/>
        <v>-5.6573079554311789E-11</v>
      </c>
      <c r="L52" s="5">
        <f t="shared" si="4"/>
        <v>-2.0291757163448665E-10</v>
      </c>
      <c r="M52" s="5">
        <f t="shared" si="4"/>
        <v>1.7969115084781606E-10</v>
      </c>
      <c r="N52" s="5">
        <f t="shared" si="4"/>
        <v>1.0997647237331876E-10</v>
      </c>
      <c r="P52" s="2" t="s">
        <v>4</v>
      </c>
      <c r="Q52" s="5">
        <f t="shared" ref="Q52:AC52" si="5">Q12/Q4-1</f>
        <v>-1.6009293890562049E-10</v>
      </c>
      <c r="R52" s="5">
        <f t="shared" si="5"/>
        <v>2.7299302818306614E-9</v>
      </c>
      <c r="S52" s="5">
        <f t="shared" si="5"/>
        <v>-6.7478012066857218E-10</v>
      </c>
      <c r="T52" s="5">
        <f t="shared" si="5"/>
        <v>4.471494285951394E-10</v>
      </c>
      <c r="U52" s="5">
        <f t="shared" si="5"/>
        <v>2.6410207354388149E-11</v>
      </c>
      <c r="V52" s="5">
        <f t="shared" si="5"/>
        <v>-2.5750046539485538E-10</v>
      </c>
      <c r="W52" s="5">
        <f t="shared" si="5"/>
        <v>4.794218355641533E-10</v>
      </c>
      <c r="X52" s="5">
        <f t="shared" si="5"/>
        <v>1.6103554045798774E-9</v>
      </c>
      <c r="Y52" s="5">
        <f t="shared" si="5"/>
        <v>3.2291525009497946E-10</v>
      </c>
      <c r="Z52" s="5">
        <f t="shared" si="5"/>
        <v>7.1524852707227637E-10</v>
      </c>
      <c r="AA52" s="5">
        <f t="shared" si="5"/>
        <v>2.9140356794243871E-10</v>
      </c>
      <c r="AB52" s="5">
        <f t="shared" si="5"/>
        <v>2.1867663235752843E-10</v>
      </c>
      <c r="AC52" s="5">
        <f t="shared" si="5"/>
        <v>-2.9250057931307083E-10</v>
      </c>
    </row>
    <row r="53" spans="1:29" x14ac:dyDescent="0.15">
      <c r="A53" s="2" t="s">
        <v>5</v>
      </c>
      <c r="B53" s="5">
        <f t="shared" ref="B53:N53" si="6">B13/B5-1</f>
        <v>-9.550576264008015E-4</v>
      </c>
      <c r="C53" s="5">
        <f t="shared" si="6"/>
        <v>-5.3710514072412119E-2</v>
      </c>
      <c r="D53" s="5">
        <f t="shared" si="6"/>
        <v>4.6761404261874695E-3</v>
      </c>
      <c r="E53" s="5">
        <f t="shared" si="6"/>
        <v>-1.6125599914358357E-3</v>
      </c>
      <c r="F53" s="5">
        <f t="shared" si="6"/>
        <v>-1.3060499848310814E-3</v>
      </c>
      <c r="G53" s="5">
        <f t="shared" si="6"/>
        <v>5.6191614421126079E-3</v>
      </c>
      <c r="H53" s="5">
        <f t="shared" si="6"/>
        <v>-1.4460871381390961E-3</v>
      </c>
      <c r="I53" s="5">
        <f t="shared" si="6"/>
        <v>-1.0514743693973649E-2</v>
      </c>
      <c r="J53" s="5">
        <f t="shared" si="6"/>
        <v>-6.949391037778585E-3</v>
      </c>
      <c r="K53" s="5">
        <f t="shared" si="6"/>
        <v>-1.678628825218631E-3</v>
      </c>
      <c r="L53" s="5">
        <f t="shared" si="6"/>
        <v>-5.2619280475274532E-4</v>
      </c>
      <c r="M53" s="5">
        <f t="shared" si="6"/>
        <v>-1.7999782402086106E-3</v>
      </c>
      <c r="N53" s="5">
        <f t="shared" si="6"/>
        <v>-9.6942494696150572E-4</v>
      </c>
      <c r="P53" s="2" t="s">
        <v>5</v>
      </c>
      <c r="Q53" s="5">
        <f t="shared" ref="Q53:AC53" si="7">Q13/Q5-1</f>
        <v>-3.8651541589183047E-3</v>
      </c>
      <c r="R53" s="5">
        <f t="shared" si="7"/>
        <v>-1.3221203674363746E-2</v>
      </c>
      <c r="S53" s="5">
        <f t="shared" si="7"/>
        <v>2.4446863517206818E-3</v>
      </c>
      <c r="T53" s="5">
        <f t="shared" si="7"/>
        <v>2.3426928476215636E-3</v>
      </c>
      <c r="U53" s="5">
        <f t="shared" si="7"/>
        <v>7.4770963595227613E-4</v>
      </c>
      <c r="V53" s="5">
        <f t="shared" si="7"/>
        <v>1.0882221733268249E-3</v>
      </c>
      <c r="W53" s="5">
        <f t="shared" si="7"/>
        <v>6.4666214526165611E-3</v>
      </c>
      <c r="X53" s="5">
        <f t="shared" si="7"/>
        <v>2.9969829517412006E-2</v>
      </c>
      <c r="Y53" s="5">
        <f t="shared" si="7"/>
        <v>-1.7268659294429334E-3</v>
      </c>
      <c r="Z53" s="5">
        <f t="shared" si="7"/>
        <v>1.9442825607323133E-3</v>
      </c>
      <c r="AA53" s="5">
        <f t="shared" si="7"/>
        <v>-3.4903101843730688E-4</v>
      </c>
      <c r="AB53" s="5">
        <f t="shared" si="7"/>
        <v>-6.9249761667455889E-4</v>
      </c>
      <c r="AC53" s="5">
        <f t="shared" si="7"/>
        <v>-9.9607713409444187E-4</v>
      </c>
    </row>
    <row r="54" spans="1:29" x14ac:dyDescent="0.15">
      <c r="A54" s="2" t="s">
        <v>6</v>
      </c>
      <c r="B54" s="5">
        <f t="shared" ref="B54:N54" si="8">B14/B6-1</f>
        <v>-1.9305517559164986E-3</v>
      </c>
      <c r="C54" s="5">
        <f t="shared" si="8"/>
        <v>-0.10947299301611324</v>
      </c>
      <c r="D54" s="5">
        <f t="shared" si="8"/>
        <v>8.9716995837318958E-3</v>
      </c>
      <c r="E54" s="5">
        <f t="shared" si="8"/>
        <v>-3.1370298992260404E-3</v>
      </c>
      <c r="F54" s="5">
        <f t="shared" si="8"/>
        <v>-2.6057395220554502E-3</v>
      </c>
      <c r="G54" s="5">
        <f t="shared" si="8"/>
        <v>1.1427503616072698E-2</v>
      </c>
      <c r="H54" s="5">
        <f t="shared" si="8"/>
        <v>-2.8659633667253992E-3</v>
      </c>
      <c r="I54" s="5">
        <f t="shared" si="8"/>
        <v>-2.1431812354386071E-2</v>
      </c>
      <c r="J54" s="5">
        <f t="shared" si="8"/>
        <v>-1.5221001799491485E-2</v>
      </c>
      <c r="K54" s="5">
        <f t="shared" si="8"/>
        <v>-3.4726117002894519E-3</v>
      </c>
      <c r="L54" s="5">
        <f t="shared" si="8"/>
        <v>-1.1335308932294286E-3</v>
      </c>
      <c r="M54" s="5">
        <f t="shared" si="8"/>
        <v>-3.5358055146496037E-3</v>
      </c>
      <c r="N54" s="5">
        <f t="shared" si="8"/>
        <v>-2.0044330009181266E-3</v>
      </c>
      <c r="P54" s="2" t="s">
        <v>6</v>
      </c>
      <c r="Q54" s="5">
        <f t="shared" ref="Q54:AC54" si="9">Q14/Q6-1</f>
        <v>-7.8103240459854728E-3</v>
      </c>
      <c r="R54" s="5">
        <f t="shared" si="9"/>
        <v>-2.742924449238382E-2</v>
      </c>
      <c r="S54" s="5">
        <f t="shared" si="9"/>
        <v>5.3278604612727598E-3</v>
      </c>
      <c r="T54" s="5">
        <f t="shared" si="9"/>
        <v>5.1162315396184876E-3</v>
      </c>
      <c r="U54" s="5">
        <f t="shared" si="9"/>
        <v>1.3972308510565856E-3</v>
      </c>
      <c r="V54" s="5">
        <f t="shared" si="9"/>
        <v>2.9251548310786912E-3</v>
      </c>
      <c r="W54" s="5">
        <f t="shared" si="9"/>
        <v>1.376898694749773E-2</v>
      </c>
      <c r="X54" s="5">
        <f t="shared" si="9"/>
        <v>6.423100199225984E-2</v>
      </c>
      <c r="Y54" s="5">
        <f t="shared" si="9"/>
        <v>-3.1832582201573034E-3</v>
      </c>
      <c r="Z54" s="5">
        <f t="shared" si="9"/>
        <v>4.507579460861777E-3</v>
      </c>
      <c r="AA54" s="5">
        <f t="shared" si="9"/>
        <v>-7.0029492232437374E-4</v>
      </c>
      <c r="AB54" s="5">
        <f t="shared" si="9"/>
        <v>-7.4825466412820063E-4</v>
      </c>
      <c r="AC54" s="5">
        <f t="shared" si="9"/>
        <v>-1.8430535662478098E-3</v>
      </c>
    </row>
    <row r="55" spans="1:29" x14ac:dyDescent="0.1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9" x14ac:dyDescent="0.15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P56" s="2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9" x14ac:dyDescent="0.15">
      <c r="A57" s="1" t="s">
        <v>35</v>
      </c>
      <c r="B57" s="2" t="s">
        <v>15</v>
      </c>
      <c r="C57" s="2" t="s">
        <v>16</v>
      </c>
      <c r="D57" s="2" t="s">
        <v>17</v>
      </c>
      <c r="E57" s="2" t="s">
        <v>18</v>
      </c>
      <c r="F57" s="2" t="s">
        <v>19</v>
      </c>
      <c r="G57" s="2" t="s">
        <v>20</v>
      </c>
      <c r="H57" s="2" t="s">
        <v>21</v>
      </c>
      <c r="I57" s="2" t="s">
        <v>116</v>
      </c>
      <c r="J57" s="2" t="s">
        <v>22</v>
      </c>
      <c r="K57" s="2" t="s">
        <v>23</v>
      </c>
      <c r="L57" s="2" t="s">
        <v>24</v>
      </c>
      <c r="M57" s="2" t="s">
        <v>25</v>
      </c>
      <c r="N57" s="2" t="s">
        <v>26</v>
      </c>
      <c r="P57" s="1" t="s">
        <v>35</v>
      </c>
      <c r="Q57" s="2" t="s">
        <v>15</v>
      </c>
      <c r="R57" s="2" t="s">
        <v>16</v>
      </c>
      <c r="S57" s="2" t="s">
        <v>17</v>
      </c>
      <c r="T57" s="2" t="s">
        <v>18</v>
      </c>
      <c r="U57" s="2" t="s">
        <v>19</v>
      </c>
      <c r="V57" s="2" t="s">
        <v>20</v>
      </c>
      <c r="W57" s="2" t="s">
        <v>21</v>
      </c>
      <c r="X57" s="2" t="s">
        <v>116</v>
      </c>
      <c r="Y57" s="2" t="s">
        <v>22</v>
      </c>
      <c r="Z57" s="2" t="s">
        <v>23</v>
      </c>
      <c r="AA57" s="2" t="s">
        <v>24</v>
      </c>
      <c r="AB57" s="2" t="s">
        <v>25</v>
      </c>
      <c r="AC57" s="2" t="s">
        <v>26</v>
      </c>
    </row>
    <row r="58" spans="1:29" x14ac:dyDescent="0.15">
      <c r="A58" s="2" t="s">
        <v>2</v>
      </c>
      <c r="B58" s="5">
        <f t="shared" ref="B58:N58" si="10">B18/B2-1</f>
        <v>2.2581714276270759E-10</v>
      </c>
      <c r="C58" s="5">
        <f t="shared" si="10"/>
        <v>1.3086770112025192E-8</v>
      </c>
      <c r="D58" s="5">
        <f t="shared" si="10"/>
        <v>-3.311460439192615E-9</v>
      </c>
      <c r="E58" s="5">
        <f t="shared" si="10"/>
        <v>3.9157899145436659E-10</v>
      </c>
      <c r="F58" s="5">
        <f t="shared" si="10"/>
        <v>2.1556401108568934E-10</v>
      </c>
      <c r="G58" s="5">
        <f t="shared" si="10"/>
        <v>-2.5297847150440589E-9</v>
      </c>
      <c r="H58" s="5">
        <f t="shared" si="10"/>
        <v>2.7911584155049241E-10</v>
      </c>
      <c r="I58" s="5">
        <f t="shared" si="10"/>
        <v>-1.1065429683654315E-9</v>
      </c>
      <c r="J58" s="5">
        <f t="shared" si="10"/>
        <v>2.3731192566600612E-9</v>
      </c>
      <c r="K58" s="5">
        <f t="shared" si="10"/>
        <v>1.5249890239488195E-10</v>
      </c>
      <c r="L58" s="5">
        <f t="shared" si="10"/>
        <v>7.9933171193147246E-11</v>
      </c>
      <c r="M58" s="5">
        <f t="shared" si="10"/>
        <v>4.05154798599483E-10</v>
      </c>
      <c r="N58" s="5">
        <f t="shared" si="10"/>
        <v>2.0541945922047944E-10</v>
      </c>
      <c r="P58" s="2" t="s">
        <v>2</v>
      </c>
      <c r="Q58" s="5">
        <f t="shared" ref="Q58:AC58" si="11">Q18/Q2-1</f>
        <v>1.0897283075905762E-10</v>
      </c>
      <c r="R58" s="5">
        <f t="shared" si="11"/>
        <v>2.2592918647035276E-9</v>
      </c>
      <c r="S58" s="5">
        <f t="shared" si="11"/>
        <v>-9.079828000579937E-10</v>
      </c>
      <c r="T58" s="5">
        <f t="shared" si="11"/>
        <v>1.0656742155390475E-10</v>
      </c>
      <c r="U58" s="5">
        <f t="shared" si="11"/>
        <v>2.00361949254102E-11</v>
      </c>
      <c r="V58" s="5">
        <f t="shared" si="11"/>
        <v>-4.2452708015616736E-10</v>
      </c>
      <c r="W58" s="5">
        <f t="shared" si="11"/>
        <v>1.0164247221666756E-10</v>
      </c>
      <c r="X58" s="5">
        <f t="shared" si="11"/>
        <v>7.0759043069301697E-10</v>
      </c>
      <c r="Y58" s="5">
        <f t="shared" si="11"/>
        <v>3.1070257477949781E-11</v>
      </c>
      <c r="Z58" s="5">
        <f t="shared" si="11"/>
        <v>2.8939028950958345E-10</v>
      </c>
      <c r="AA58" s="5">
        <f t="shared" si="11"/>
        <v>4.0007108736972441E-11</v>
      </c>
      <c r="AB58" s="5">
        <f t="shared" si="11"/>
        <v>-9.4911856152180007E-11</v>
      </c>
      <c r="AC58" s="5">
        <f t="shared" si="11"/>
        <v>-8.0097484200791769E-11</v>
      </c>
    </row>
    <row r="59" spans="1:29" x14ac:dyDescent="0.15">
      <c r="A59" s="2" t="s">
        <v>3</v>
      </c>
      <c r="B59" s="5">
        <f t="shared" ref="B59:N59" si="12">B19/B3-1</f>
        <v>1.3237122509224264E-10</v>
      </c>
      <c r="C59" s="5">
        <f t="shared" si="12"/>
        <v>1.3089241246433403E-8</v>
      </c>
      <c r="D59" s="5">
        <f t="shared" si="12"/>
        <v>-2.6263489161237885E-9</v>
      </c>
      <c r="E59" s="5">
        <f t="shared" si="12"/>
        <v>1.5962497990074098E-10</v>
      </c>
      <c r="F59" s="5">
        <f t="shared" si="12"/>
        <v>1.1028933322165813E-10</v>
      </c>
      <c r="G59" s="5">
        <f t="shared" si="12"/>
        <v>-2.3864082931979169E-9</v>
      </c>
      <c r="H59" s="5">
        <f t="shared" si="12"/>
        <v>1.4300516326670731E-10</v>
      </c>
      <c r="I59" s="5">
        <f t="shared" si="12"/>
        <v>-1.3343476323868231E-9</v>
      </c>
      <c r="J59" s="5">
        <f t="shared" si="12"/>
        <v>2.3507558122304317E-9</v>
      </c>
      <c r="K59" s="5">
        <f t="shared" si="12"/>
        <v>-1.8782975175213323E-11</v>
      </c>
      <c r="L59" s="5">
        <f t="shared" si="12"/>
        <v>-7.7441941748190857E-11</v>
      </c>
      <c r="M59" s="5">
        <f t="shared" si="12"/>
        <v>2.7193802765168584E-10</v>
      </c>
      <c r="N59" s="5">
        <f t="shared" si="12"/>
        <v>1.4031376061041101E-10</v>
      </c>
      <c r="P59" s="2" t="s">
        <v>3</v>
      </c>
      <c r="Q59" s="5">
        <f t="shared" ref="Q59:AC59" si="13">Q19/Q3-1</f>
        <v>-4.9762860498958617E-11</v>
      </c>
      <c r="R59" s="5">
        <f t="shared" si="13"/>
        <v>2.5767730171821768E-9</v>
      </c>
      <c r="S59" s="5">
        <f t="shared" si="13"/>
        <v>-7.041652816397459E-10</v>
      </c>
      <c r="T59" s="5">
        <f t="shared" si="13"/>
        <v>3.8460545859209105E-10</v>
      </c>
      <c r="U59" s="5">
        <f t="shared" si="13"/>
        <v>3.0401903217125437E-11</v>
      </c>
      <c r="V59" s="5">
        <f t="shared" si="13"/>
        <v>-2.4489532624016874E-10</v>
      </c>
      <c r="W59" s="5">
        <f t="shared" si="13"/>
        <v>3.0703550812916092E-10</v>
      </c>
      <c r="X59" s="5">
        <f t="shared" si="13"/>
        <v>1.202701938041173E-9</v>
      </c>
      <c r="Y59" s="5">
        <f t="shared" si="13"/>
        <v>3.5558733735285841E-10</v>
      </c>
      <c r="Z59" s="5">
        <f t="shared" si="13"/>
        <v>7.8576345430292349E-10</v>
      </c>
      <c r="AA59" s="5">
        <f t="shared" si="13"/>
        <v>1.6100920596784363E-10</v>
      </c>
      <c r="AB59" s="5">
        <f t="shared" si="13"/>
        <v>8.0429662929759616E-11</v>
      </c>
      <c r="AC59" s="5">
        <f t="shared" si="13"/>
        <v>-1.9544466045573472E-10</v>
      </c>
    </row>
    <row r="60" spans="1:29" x14ac:dyDescent="0.15">
      <c r="A60" s="2" t="s">
        <v>4</v>
      </c>
      <c r="B60" s="5">
        <f t="shared" ref="B60:N60" si="14">B20/B4-1</f>
        <v>7.5368156160493527E-11</v>
      </c>
      <c r="C60" s="5">
        <f t="shared" si="14"/>
        <v>1.3293292910887544E-8</v>
      </c>
      <c r="D60" s="5">
        <f t="shared" si="14"/>
        <v>-2.1088317758710673E-9</v>
      </c>
      <c r="E60" s="5">
        <f t="shared" si="14"/>
        <v>3.2640334879374677E-11</v>
      </c>
      <c r="F60" s="5">
        <f t="shared" si="14"/>
        <v>4.056666114138352E-11</v>
      </c>
      <c r="G60" s="5">
        <f t="shared" si="14"/>
        <v>-2.1537329697451923E-9</v>
      </c>
      <c r="H60" s="5">
        <f t="shared" si="14"/>
        <v>4.9332538054613906E-11</v>
      </c>
      <c r="I60" s="5">
        <f t="shared" si="14"/>
        <v>-1.4897941769120848E-9</v>
      </c>
      <c r="J60" s="5">
        <f t="shared" si="14"/>
        <v>2.5241360113170686E-9</v>
      </c>
      <c r="K60" s="5">
        <f t="shared" si="14"/>
        <v>-5.6573079554311789E-11</v>
      </c>
      <c r="L60" s="5">
        <f t="shared" si="14"/>
        <v>-2.0291757163448665E-10</v>
      </c>
      <c r="M60" s="5">
        <f t="shared" si="14"/>
        <v>1.7969115084781606E-10</v>
      </c>
      <c r="N60" s="5">
        <f t="shared" si="14"/>
        <v>1.0997647237331876E-10</v>
      </c>
      <c r="P60" s="2" t="s">
        <v>4</v>
      </c>
      <c r="Q60" s="5">
        <f t="shared" ref="Q60:AC60" si="15">Q20/Q4-1</f>
        <v>-1.6009293890562049E-10</v>
      </c>
      <c r="R60" s="5">
        <f t="shared" si="15"/>
        <v>2.7299302818306614E-9</v>
      </c>
      <c r="S60" s="5">
        <f t="shared" si="15"/>
        <v>-6.7478012066857218E-10</v>
      </c>
      <c r="T60" s="5">
        <f t="shared" si="15"/>
        <v>4.471494285951394E-10</v>
      </c>
      <c r="U60" s="5">
        <f t="shared" si="15"/>
        <v>2.6410207354388149E-11</v>
      </c>
      <c r="V60" s="5">
        <f t="shared" si="15"/>
        <v>-2.5750046539485538E-10</v>
      </c>
      <c r="W60" s="5">
        <f t="shared" si="15"/>
        <v>4.794218355641533E-10</v>
      </c>
      <c r="X60" s="5">
        <f t="shared" si="15"/>
        <v>1.6103554045798774E-9</v>
      </c>
      <c r="Y60" s="5">
        <f t="shared" si="15"/>
        <v>3.2291525009497946E-10</v>
      </c>
      <c r="Z60" s="5">
        <f t="shared" si="15"/>
        <v>7.1524852707227637E-10</v>
      </c>
      <c r="AA60" s="5">
        <f t="shared" si="15"/>
        <v>2.9140356794243871E-10</v>
      </c>
      <c r="AB60" s="5">
        <f t="shared" si="15"/>
        <v>2.1867663235752843E-10</v>
      </c>
      <c r="AC60" s="5">
        <f t="shared" si="15"/>
        <v>-2.9250057931307083E-10</v>
      </c>
    </row>
    <row r="61" spans="1:29" x14ac:dyDescent="0.15">
      <c r="A61" s="2" t="s">
        <v>5</v>
      </c>
      <c r="B61" s="5">
        <f t="shared" ref="B61:N61" si="16">B21/B5-1</f>
        <v>-2.6940908487943505E-3</v>
      </c>
      <c r="C61" s="5">
        <f t="shared" si="16"/>
        <v>-0.13069078405957879</v>
      </c>
      <c r="D61" s="5">
        <f t="shared" si="16"/>
        <v>1.1159805900595732E-2</v>
      </c>
      <c r="E61" s="5">
        <f t="shared" si="16"/>
        <v>-4.6203321784417106E-3</v>
      </c>
      <c r="F61" s="5">
        <f t="shared" si="16"/>
        <v>-3.6764394777973886E-3</v>
      </c>
      <c r="G61" s="5">
        <f t="shared" si="16"/>
        <v>1.3763887867526803E-2</v>
      </c>
      <c r="H61" s="5">
        <f t="shared" si="16"/>
        <v>-4.1015128565881076E-3</v>
      </c>
      <c r="I61" s="5">
        <f t="shared" si="16"/>
        <v>-2.8096399204528E-2</v>
      </c>
      <c r="J61" s="5">
        <f t="shared" si="16"/>
        <v>-1.9371238557384429E-2</v>
      </c>
      <c r="K61" s="5">
        <f t="shared" si="16"/>
        <v>-4.8103810820948611E-3</v>
      </c>
      <c r="L61" s="5">
        <f t="shared" si="16"/>
        <v>-2.0828225288045399E-3</v>
      </c>
      <c r="M61" s="5">
        <f t="shared" si="16"/>
        <v>-4.9086976551605543E-3</v>
      </c>
      <c r="N61" s="5">
        <f t="shared" si="16"/>
        <v>-2.6006168706212973E-3</v>
      </c>
      <c r="P61" s="2" t="s">
        <v>5</v>
      </c>
      <c r="Q61" s="5">
        <f t="shared" ref="Q61:AC61" si="17">Q21/Q5-1</f>
        <v>-1.0557579720539945E-2</v>
      </c>
      <c r="R61" s="5">
        <f t="shared" si="17"/>
        <v>-3.2308514787773412E-2</v>
      </c>
      <c r="S61" s="5">
        <f t="shared" si="17"/>
        <v>6.6429544046782141E-3</v>
      </c>
      <c r="T61" s="5">
        <f t="shared" si="17"/>
        <v>7.2281929520709998E-3</v>
      </c>
      <c r="U61" s="5">
        <f t="shared" si="17"/>
        <v>1.9194881951163367E-3</v>
      </c>
      <c r="V61" s="5">
        <f t="shared" si="17"/>
        <v>3.3373724684129247E-3</v>
      </c>
      <c r="W61" s="5">
        <f t="shared" si="17"/>
        <v>1.77844235765241E-2</v>
      </c>
      <c r="X61" s="5">
        <f t="shared" si="17"/>
        <v>8.2645354532402848E-2</v>
      </c>
      <c r="Y61" s="5">
        <f t="shared" si="17"/>
        <v>-4.0357216590254374E-3</v>
      </c>
      <c r="Z61" s="5">
        <f t="shared" si="17"/>
        <v>6.7547697298437903E-3</v>
      </c>
      <c r="AA61" s="5">
        <f t="shared" si="17"/>
        <v>-1.9564145486294926E-4</v>
      </c>
      <c r="AB61" s="5">
        <f t="shared" si="17"/>
        <v>-8.047346798093491E-4</v>
      </c>
      <c r="AC61" s="5">
        <f t="shared" si="17"/>
        <v>-3.2240716615227205E-3</v>
      </c>
    </row>
    <row r="62" spans="1:29" x14ac:dyDescent="0.15">
      <c r="A62" s="2" t="s">
        <v>6</v>
      </c>
      <c r="B62" s="5">
        <f t="shared" ref="B62:N62" si="18">B22/B6-1</f>
        <v>-5.9237892166711381E-3</v>
      </c>
      <c r="C62" s="5">
        <f t="shared" si="18"/>
        <v>-0.25241188912552226</v>
      </c>
      <c r="D62" s="5">
        <f t="shared" si="18"/>
        <v>1.9186087335671287E-2</v>
      </c>
      <c r="E62" s="5">
        <f t="shared" si="18"/>
        <v>-1.0141024201351656E-2</v>
      </c>
      <c r="F62" s="5">
        <f t="shared" si="18"/>
        <v>-8.0590268003326582E-3</v>
      </c>
      <c r="G62" s="5">
        <f t="shared" si="18"/>
        <v>2.6150537938925078E-2</v>
      </c>
      <c r="H62" s="5">
        <f t="shared" si="18"/>
        <v>-9.0890037058386497E-3</v>
      </c>
      <c r="I62" s="5">
        <f t="shared" si="18"/>
        <v>-5.9947271037429917E-2</v>
      </c>
      <c r="J62" s="5">
        <f t="shared" si="18"/>
        <v>-4.5734925353856704E-2</v>
      </c>
      <c r="K62" s="5">
        <f t="shared" si="18"/>
        <v>-1.0996623427620422E-2</v>
      </c>
      <c r="L62" s="5">
        <f t="shared" si="18"/>
        <v>-6.1451255198865518E-3</v>
      </c>
      <c r="M62" s="5">
        <f t="shared" si="18"/>
        <v>-1.0409967121737584E-2</v>
      </c>
      <c r="N62" s="5">
        <f t="shared" si="18"/>
        <v>-5.5001087973787222E-3</v>
      </c>
      <c r="P62" s="2" t="s">
        <v>6</v>
      </c>
      <c r="Q62" s="5">
        <f t="shared" ref="Q62:AC62" si="19">Q22/Q6-1</f>
        <v>-2.3163640048871059E-2</v>
      </c>
      <c r="R62" s="5">
        <f t="shared" si="19"/>
        <v>-6.3588350365904156E-2</v>
      </c>
      <c r="S62" s="5">
        <f t="shared" si="19"/>
        <v>1.5020464555845603E-2</v>
      </c>
      <c r="T62" s="5">
        <f t="shared" si="19"/>
        <v>1.8553487153468939E-2</v>
      </c>
      <c r="U62" s="5">
        <f t="shared" si="19"/>
        <v>3.4848585008273592E-3</v>
      </c>
      <c r="V62" s="5">
        <f t="shared" si="19"/>
        <v>9.6458557686773805E-3</v>
      </c>
      <c r="W62" s="5">
        <f t="shared" si="19"/>
        <v>4.1159836801189398E-2</v>
      </c>
      <c r="X62" s="5">
        <f t="shared" si="19"/>
        <v>0.19323568364392552</v>
      </c>
      <c r="Y62" s="5">
        <f t="shared" si="19"/>
        <v>-6.9997444264640052E-3</v>
      </c>
      <c r="Z62" s="5">
        <f t="shared" si="19"/>
        <v>1.928993132307566E-2</v>
      </c>
      <c r="AA62" s="5">
        <f t="shared" si="19"/>
        <v>1.6644992176708673E-3</v>
      </c>
      <c r="AB62" s="5">
        <f t="shared" si="19"/>
        <v>2.7232566500756672E-3</v>
      </c>
      <c r="AC62" s="5">
        <f t="shared" si="19"/>
        <v>-7.7943436572487368E-3</v>
      </c>
    </row>
    <row r="65" spans="1:29" x14ac:dyDescent="0.15">
      <c r="A65" s="1" t="s">
        <v>112</v>
      </c>
      <c r="B65" s="2" t="s">
        <v>15</v>
      </c>
      <c r="C65" s="2" t="s">
        <v>16</v>
      </c>
      <c r="D65" s="2" t="s">
        <v>17</v>
      </c>
      <c r="E65" s="2" t="s">
        <v>18</v>
      </c>
      <c r="F65" s="2" t="s">
        <v>19</v>
      </c>
      <c r="G65" s="2" t="s">
        <v>20</v>
      </c>
      <c r="H65" s="2" t="s">
        <v>21</v>
      </c>
      <c r="I65" s="2" t="s">
        <v>116</v>
      </c>
      <c r="J65" s="2" t="s">
        <v>22</v>
      </c>
      <c r="K65" s="2" t="s">
        <v>23</v>
      </c>
      <c r="L65" s="2" t="s">
        <v>24</v>
      </c>
      <c r="M65" s="2" t="s">
        <v>25</v>
      </c>
      <c r="N65" s="2" t="s">
        <v>26</v>
      </c>
      <c r="P65" s="1" t="s">
        <v>37</v>
      </c>
      <c r="Q65" s="2" t="s">
        <v>15</v>
      </c>
      <c r="R65" s="2" t="s">
        <v>16</v>
      </c>
      <c r="S65" s="2" t="s">
        <v>17</v>
      </c>
      <c r="T65" s="2" t="s">
        <v>18</v>
      </c>
      <c r="U65" s="2" t="s">
        <v>19</v>
      </c>
      <c r="V65" s="2" t="s">
        <v>20</v>
      </c>
      <c r="W65" s="2" t="s">
        <v>21</v>
      </c>
      <c r="X65" s="2" t="s">
        <v>116</v>
      </c>
      <c r="Y65" s="2" t="s">
        <v>22</v>
      </c>
      <c r="Z65" s="2" t="s">
        <v>23</v>
      </c>
      <c r="AA65" s="2" t="s">
        <v>24</v>
      </c>
      <c r="AB65" s="2" t="s">
        <v>25</v>
      </c>
      <c r="AC65" s="2" t="s">
        <v>26</v>
      </c>
    </row>
    <row r="66" spans="1:29" x14ac:dyDescent="0.15">
      <c r="A66" s="2" t="s">
        <v>2</v>
      </c>
      <c r="B66" s="5">
        <f t="shared" ref="B66:N66" si="20">B26/B2-1</f>
        <v>0</v>
      </c>
      <c r="C66" s="5">
        <f t="shared" si="20"/>
        <v>0</v>
      </c>
      <c r="D66" s="5">
        <f t="shared" si="20"/>
        <v>0</v>
      </c>
      <c r="E66" s="5">
        <f t="shared" si="20"/>
        <v>0</v>
      </c>
      <c r="F66" s="5">
        <f t="shared" si="20"/>
        <v>0</v>
      </c>
      <c r="G66" s="5">
        <f t="shared" si="20"/>
        <v>0</v>
      </c>
      <c r="H66" s="5">
        <f t="shared" si="20"/>
        <v>0</v>
      </c>
      <c r="I66" s="5">
        <f t="shared" si="20"/>
        <v>0</v>
      </c>
      <c r="J66" s="5">
        <f t="shared" si="20"/>
        <v>0</v>
      </c>
      <c r="K66" s="5">
        <f t="shared" si="20"/>
        <v>0</v>
      </c>
      <c r="L66" s="5">
        <f t="shared" si="20"/>
        <v>0</v>
      </c>
      <c r="M66" s="5">
        <f t="shared" si="20"/>
        <v>0</v>
      </c>
      <c r="N66" s="5">
        <f t="shared" si="20"/>
        <v>0</v>
      </c>
      <c r="P66" s="2" t="s">
        <v>2</v>
      </c>
      <c r="Q66" s="5">
        <f t="shared" ref="Q66:AC66" si="21">Q26/Q2-1</f>
        <v>0</v>
      </c>
      <c r="R66" s="5">
        <f t="shared" si="21"/>
        <v>0</v>
      </c>
      <c r="S66" s="5">
        <f t="shared" si="21"/>
        <v>0</v>
      </c>
      <c r="T66" s="5">
        <f t="shared" si="21"/>
        <v>0</v>
      </c>
      <c r="U66" s="5">
        <f t="shared" si="21"/>
        <v>0</v>
      </c>
      <c r="V66" s="5">
        <f t="shared" si="21"/>
        <v>0</v>
      </c>
      <c r="W66" s="5">
        <f t="shared" si="21"/>
        <v>0</v>
      </c>
      <c r="X66" s="5">
        <f t="shared" si="21"/>
        <v>0</v>
      </c>
      <c r="Y66" s="5">
        <f t="shared" si="21"/>
        <v>0</v>
      </c>
      <c r="Z66" s="5">
        <f t="shared" si="21"/>
        <v>0</v>
      </c>
      <c r="AA66" s="5">
        <f t="shared" si="21"/>
        <v>0</v>
      </c>
      <c r="AB66" s="5">
        <f t="shared" si="21"/>
        <v>0</v>
      </c>
      <c r="AC66" s="5">
        <f t="shared" si="21"/>
        <v>0</v>
      </c>
    </row>
    <row r="67" spans="1:29" x14ac:dyDescent="0.15">
      <c r="A67" s="2" t="s">
        <v>3</v>
      </c>
      <c r="B67" s="5">
        <f t="shared" ref="B67:N67" si="22">B27/B3-1</f>
        <v>0</v>
      </c>
      <c r="C67" s="5">
        <f t="shared" si="22"/>
        <v>0</v>
      </c>
      <c r="D67" s="5">
        <f t="shared" si="22"/>
        <v>0</v>
      </c>
      <c r="E67" s="5">
        <f t="shared" si="22"/>
        <v>0</v>
      </c>
      <c r="F67" s="5">
        <f t="shared" si="22"/>
        <v>0</v>
      </c>
      <c r="G67" s="5">
        <f t="shared" si="22"/>
        <v>0</v>
      </c>
      <c r="H67" s="5">
        <f t="shared" si="22"/>
        <v>0</v>
      </c>
      <c r="I67" s="5">
        <f t="shared" si="22"/>
        <v>0</v>
      </c>
      <c r="J67" s="5">
        <f t="shared" si="22"/>
        <v>0</v>
      </c>
      <c r="K67" s="5">
        <f t="shared" si="22"/>
        <v>0</v>
      </c>
      <c r="L67" s="5">
        <f t="shared" si="22"/>
        <v>0</v>
      </c>
      <c r="M67" s="5">
        <f t="shared" si="22"/>
        <v>0</v>
      </c>
      <c r="N67" s="5">
        <f t="shared" si="22"/>
        <v>0</v>
      </c>
      <c r="P67" s="2" t="s">
        <v>3</v>
      </c>
      <c r="Q67" s="5">
        <f t="shared" ref="Q67:AC67" si="23">Q27/Q3-1</f>
        <v>0</v>
      </c>
      <c r="R67" s="5">
        <f t="shared" si="23"/>
        <v>0</v>
      </c>
      <c r="S67" s="5">
        <f t="shared" si="23"/>
        <v>0</v>
      </c>
      <c r="T67" s="5">
        <f t="shared" si="23"/>
        <v>0</v>
      </c>
      <c r="U67" s="5">
        <f t="shared" si="23"/>
        <v>0</v>
      </c>
      <c r="V67" s="5">
        <f t="shared" si="23"/>
        <v>0</v>
      </c>
      <c r="W67" s="5">
        <f t="shared" si="23"/>
        <v>0</v>
      </c>
      <c r="X67" s="5">
        <f t="shared" si="23"/>
        <v>0</v>
      </c>
      <c r="Y67" s="5">
        <f t="shared" si="23"/>
        <v>0</v>
      </c>
      <c r="Z67" s="5">
        <f t="shared" si="23"/>
        <v>0</v>
      </c>
      <c r="AA67" s="5">
        <f t="shared" si="23"/>
        <v>0</v>
      </c>
      <c r="AB67" s="5">
        <f t="shared" si="23"/>
        <v>0</v>
      </c>
      <c r="AC67" s="5">
        <f t="shared" si="23"/>
        <v>0</v>
      </c>
    </row>
    <row r="68" spans="1:29" x14ac:dyDescent="0.15">
      <c r="A68" s="2" t="s">
        <v>4</v>
      </c>
      <c r="B68" s="5">
        <f t="shared" ref="B68:N68" si="24">B28/B4-1</f>
        <v>0</v>
      </c>
      <c r="C68" s="5">
        <f t="shared" si="24"/>
        <v>0</v>
      </c>
      <c r="D68" s="5">
        <f t="shared" si="24"/>
        <v>0</v>
      </c>
      <c r="E68" s="5">
        <f t="shared" si="24"/>
        <v>0</v>
      </c>
      <c r="F68" s="5">
        <f t="shared" si="24"/>
        <v>0</v>
      </c>
      <c r="G68" s="5">
        <f t="shared" si="24"/>
        <v>0</v>
      </c>
      <c r="H68" s="5">
        <f t="shared" si="24"/>
        <v>0</v>
      </c>
      <c r="I68" s="5">
        <f t="shared" si="24"/>
        <v>0</v>
      </c>
      <c r="J68" s="5">
        <f t="shared" si="24"/>
        <v>0</v>
      </c>
      <c r="K68" s="5">
        <f t="shared" si="24"/>
        <v>0</v>
      </c>
      <c r="L68" s="5">
        <f t="shared" si="24"/>
        <v>0</v>
      </c>
      <c r="M68" s="5">
        <f t="shared" si="24"/>
        <v>0</v>
      </c>
      <c r="N68" s="5">
        <f t="shared" si="24"/>
        <v>0</v>
      </c>
      <c r="P68" s="2" t="s">
        <v>4</v>
      </c>
      <c r="Q68" s="5">
        <f t="shared" ref="Q68:AC68" si="25">Q28/Q4-1</f>
        <v>0</v>
      </c>
      <c r="R68" s="5">
        <f t="shared" si="25"/>
        <v>0</v>
      </c>
      <c r="S68" s="5">
        <f t="shared" si="25"/>
        <v>0</v>
      </c>
      <c r="T68" s="5">
        <f t="shared" si="25"/>
        <v>0</v>
      </c>
      <c r="U68" s="5">
        <f t="shared" si="25"/>
        <v>0</v>
      </c>
      <c r="V68" s="5">
        <f t="shared" si="25"/>
        <v>0</v>
      </c>
      <c r="W68" s="5">
        <f t="shared" si="25"/>
        <v>0</v>
      </c>
      <c r="X68" s="5">
        <f t="shared" si="25"/>
        <v>0</v>
      </c>
      <c r="Y68" s="5">
        <f t="shared" si="25"/>
        <v>0</v>
      </c>
      <c r="Z68" s="5">
        <f t="shared" si="25"/>
        <v>0</v>
      </c>
      <c r="AA68" s="5">
        <f t="shared" si="25"/>
        <v>0</v>
      </c>
      <c r="AB68" s="5">
        <f t="shared" si="25"/>
        <v>0</v>
      </c>
      <c r="AC68" s="5">
        <f t="shared" si="25"/>
        <v>0</v>
      </c>
    </row>
    <row r="69" spans="1:29" x14ac:dyDescent="0.15">
      <c r="A69" s="2" t="s">
        <v>5</v>
      </c>
      <c r="B69" s="5">
        <f t="shared" ref="B69:N69" si="26">B29/B5-1</f>
        <v>-1.6990777141213664E-3</v>
      </c>
      <c r="C69" s="5">
        <f t="shared" si="26"/>
        <v>-3.7793323588753536E-2</v>
      </c>
      <c r="D69" s="5">
        <f t="shared" si="26"/>
        <v>-6.5509614469605459E-3</v>
      </c>
      <c r="E69" s="5">
        <f t="shared" si="26"/>
        <v>-1.8633956541443952E-3</v>
      </c>
      <c r="F69" s="5">
        <f t="shared" si="26"/>
        <v>-1.4514078448595313E-3</v>
      </c>
      <c r="G69" s="5">
        <f t="shared" si="26"/>
        <v>-6.1581899582299204E-3</v>
      </c>
      <c r="H69" s="5">
        <f t="shared" si="26"/>
        <v>-1.7348481431789242E-3</v>
      </c>
      <c r="I69" s="5">
        <f t="shared" si="26"/>
        <v>-3.9074984451370476E-4</v>
      </c>
      <c r="J69" s="5">
        <f t="shared" si="26"/>
        <v>-3.678920619849757E-3</v>
      </c>
      <c r="K69" s="5">
        <f t="shared" si="26"/>
        <v>-2.0558663676487621E-3</v>
      </c>
      <c r="L69" s="5">
        <f t="shared" si="26"/>
        <v>-6.0918925557107428E-4</v>
      </c>
      <c r="M69" s="5">
        <f t="shared" si="26"/>
        <v>-2.2980606708876694E-3</v>
      </c>
      <c r="N69" s="5">
        <f t="shared" si="26"/>
        <v>-2.7999013853460264E-3</v>
      </c>
      <c r="P69" s="2" t="s">
        <v>5</v>
      </c>
      <c r="Q69" s="5">
        <f t="shared" ref="Q69:AC69" si="27">Q29/Q5-1</f>
        <v>-2.350343519305631E-3</v>
      </c>
      <c r="R69" s="5">
        <f t="shared" si="27"/>
        <v>-1.0286942575100877E-2</v>
      </c>
      <c r="S69" s="5">
        <f t="shared" si="27"/>
        <v>-4.3419764069569933E-3</v>
      </c>
      <c r="T69" s="5">
        <f t="shared" si="27"/>
        <v>-2.0934422397477226E-3</v>
      </c>
      <c r="U69" s="5">
        <f t="shared" si="27"/>
        <v>-6.7393881570287917E-5</v>
      </c>
      <c r="V69" s="5">
        <f t="shared" si="27"/>
        <v>-3.9482234931723648E-3</v>
      </c>
      <c r="W69" s="5">
        <f t="shared" si="27"/>
        <v>-1.8102150889162116E-3</v>
      </c>
      <c r="X69" s="5">
        <f t="shared" si="27"/>
        <v>-7.268020268446973E-3</v>
      </c>
      <c r="Y69" s="5">
        <f t="shared" si="27"/>
        <v>-4.2992818001567068E-3</v>
      </c>
      <c r="Z69" s="5">
        <f t="shared" si="27"/>
        <v>-3.0486637655124937E-3</v>
      </c>
      <c r="AA69" s="5">
        <f t="shared" si="27"/>
        <v>-2.3341389386171141E-3</v>
      </c>
      <c r="AB69" s="5">
        <f t="shared" si="27"/>
        <v>-1.9965310020443328E-3</v>
      </c>
      <c r="AC69" s="5">
        <f t="shared" si="27"/>
        <v>2.6744243526246603E-3</v>
      </c>
    </row>
    <row r="70" spans="1:29" x14ac:dyDescent="0.15">
      <c r="A70" s="2" t="s">
        <v>6</v>
      </c>
      <c r="B70" s="5">
        <f t="shared" ref="B70:N70" si="28">B30/B6-1</f>
        <v>-2.9459996016193424E-3</v>
      </c>
      <c r="C70" s="5">
        <f t="shared" si="28"/>
        <v>-5.9679831487635338E-2</v>
      </c>
      <c r="D70" s="5">
        <f t="shared" si="28"/>
        <v>-1.0123265680337612E-2</v>
      </c>
      <c r="E70" s="5">
        <f t="shared" si="28"/>
        <v>-3.0678425214812899E-3</v>
      </c>
      <c r="F70" s="5">
        <f t="shared" si="28"/>
        <v>-2.4130942492796015E-3</v>
      </c>
      <c r="G70" s="5">
        <f t="shared" si="28"/>
        <v>-9.8859621045942481E-3</v>
      </c>
      <c r="H70" s="5">
        <f t="shared" si="28"/>
        <v>-2.9257667954264432E-3</v>
      </c>
      <c r="I70" s="5">
        <f>I30/I6-1</f>
        <v>-1.0668591603701927E-5</v>
      </c>
      <c r="J70" s="5">
        <f t="shared" si="28"/>
        <v>-6.1952719802880196E-3</v>
      </c>
      <c r="K70" s="5">
        <f t="shared" si="28"/>
        <v>-3.6579570647432558E-3</v>
      </c>
      <c r="L70" s="5">
        <f t="shared" si="28"/>
        <v>-1.2448616593769835E-3</v>
      </c>
      <c r="M70" s="5">
        <f t="shared" si="28"/>
        <v>-3.872220878533672E-3</v>
      </c>
      <c r="N70" s="5">
        <f t="shared" si="28"/>
        <v>-5.1123395482587375E-3</v>
      </c>
      <c r="P70" s="2" t="s">
        <v>6</v>
      </c>
      <c r="Q70" s="5">
        <f t="shared" ref="Q70:AC70" si="29">Q30/Q6-1</f>
        <v>-4.0460971468949669E-3</v>
      </c>
      <c r="R70" s="5">
        <f t="shared" si="29"/>
        <v>-1.7075416187937065E-2</v>
      </c>
      <c r="S70" s="5">
        <f t="shared" si="29"/>
        <v>-7.2429512599475609E-3</v>
      </c>
      <c r="T70" s="5">
        <f t="shared" si="29"/>
        <v>-3.6445134775799914E-3</v>
      </c>
      <c r="U70" s="5">
        <f t="shared" si="29"/>
        <v>-1.254434309581054E-4</v>
      </c>
      <c r="V70" s="5">
        <f t="shared" si="29"/>
        <v>-6.6273339085556326E-3</v>
      </c>
      <c r="W70" s="5">
        <f t="shared" si="29"/>
        <v>-3.1172197533863022E-3</v>
      </c>
      <c r="X70" s="5">
        <f t="shared" si="29"/>
        <v>-1.3560827839710465E-2</v>
      </c>
      <c r="Y70" s="5">
        <f t="shared" si="29"/>
        <v>-7.1015709233512858E-3</v>
      </c>
      <c r="Z70" s="5">
        <f t="shared" si="29"/>
        <v>-5.4427078365890669E-3</v>
      </c>
      <c r="AA70" s="5">
        <f t="shared" si="29"/>
        <v>-4.2727812838130319E-3</v>
      </c>
      <c r="AB70" s="5">
        <f t="shared" si="29"/>
        <v>-3.5909090041216229E-3</v>
      </c>
      <c r="AC70" s="5">
        <f t="shared" si="29"/>
        <v>4.9007326294738807E-3</v>
      </c>
    </row>
    <row r="71" spans="1:29" x14ac:dyDescent="0.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29" x14ac:dyDescent="0.1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29" x14ac:dyDescent="0.15">
      <c r="A73" s="1" t="s">
        <v>48</v>
      </c>
      <c r="B73" s="2" t="s">
        <v>15</v>
      </c>
      <c r="C73" s="2" t="s">
        <v>16</v>
      </c>
      <c r="D73" s="2" t="s">
        <v>17</v>
      </c>
      <c r="E73" s="2" t="s">
        <v>18</v>
      </c>
      <c r="F73" s="2" t="s">
        <v>19</v>
      </c>
      <c r="G73" s="2" t="s">
        <v>20</v>
      </c>
      <c r="H73" s="2" t="s">
        <v>21</v>
      </c>
      <c r="I73" s="2" t="s">
        <v>116</v>
      </c>
      <c r="J73" s="2" t="s">
        <v>22</v>
      </c>
      <c r="K73" s="2" t="s">
        <v>23</v>
      </c>
      <c r="L73" s="2" t="s">
        <v>24</v>
      </c>
      <c r="M73" s="2" t="s">
        <v>25</v>
      </c>
      <c r="N73" s="2" t="s">
        <v>26</v>
      </c>
      <c r="P73" s="1" t="s">
        <v>147</v>
      </c>
      <c r="Q73" s="2" t="s">
        <v>15</v>
      </c>
      <c r="R73" s="2" t="s">
        <v>16</v>
      </c>
      <c r="S73" s="2" t="s">
        <v>17</v>
      </c>
      <c r="T73" s="2" t="s">
        <v>18</v>
      </c>
      <c r="U73" s="2" t="s">
        <v>19</v>
      </c>
      <c r="V73" s="2" t="s">
        <v>20</v>
      </c>
      <c r="W73" s="2" t="s">
        <v>21</v>
      </c>
      <c r="X73" s="2" t="s">
        <v>116</v>
      </c>
      <c r="Y73" s="2" t="s">
        <v>22</v>
      </c>
      <c r="Z73" s="2" t="s">
        <v>23</v>
      </c>
      <c r="AA73" s="2" t="s">
        <v>24</v>
      </c>
      <c r="AB73" s="2" t="s">
        <v>25</v>
      </c>
      <c r="AC73" s="2" t="s">
        <v>26</v>
      </c>
    </row>
    <row r="74" spans="1:29" x14ac:dyDescent="0.15">
      <c r="A74" s="2" t="s">
        <v>2</v>
      </c>
      <c r="B74" s="5">
        <f t="shared" ref="B74:N77" si="30">B34/B2-1</f>
        <v>2.2581714276270759E-10</v>
      </c>
      <c r="C74" s="5">
        <f t="shared" si="30"/>
        <v>1.3086770112025192E-8</v>
      </c>
      <c r="D74" s="5">
        <f t="shared" si="30"/>
        <v>-3.311460439192615E-9</v>
      </c>
      <c r="E74" s="5">
        <f t="shared" si="30"/>
        <v>3.9157899145436659E-10</v>
      </c>
      <c r="F74" s="5">
        <f t="shared" si="30"/>
        <v>2.1556401108568934E-10</v>
      </c>
      <c r="G74" s="5">
        <f t="shared" si="30"/>
        <v>-2.5297847150440589E-9</v>
      </c>
      <c r="H74" s="5">
        <f t="shared" si="30"/>
        <v>2.7911584155049241E-10</v>
      </c>
      <c r="I74" s="5">
        <f t="shared" si="30"/>
        <v>-1.1065429683654315E-9</v>
      </c>
      <c r="J74" s="5">
        <f t="shared" si="30"/>
        <v>2.3731192566600612E-9</v>
      </c>
      <c r="K74" s="5">
        <f t="shared" si="30"/>
        <v>1.5249890239488195E-10</v>
      </c>
      <c r="L74" s="5">
        <f t="shared" si="30"/>
        <v>7.9933171193147246E-11</v>
      </c>
      <c r="M74" s="5">
        <f t="shared" si="30"/>
        <v>4.05154798599483E-10</v>
      </c>
      <c r="N74" s="5">
        <f t="shared" si="30"/>
        <v>2.0541945922047944E-10</v>
      </c>
      <c r="P74" s="2" t="s">
        <v>2</v>
      </c>
      <c r="Q74" s="5">
        <f t="shared" ref="Q74:AC74" si="31">Q34/Q2-1</f>
        <v>1.0897283075905762E-10</v>
      </c>
      <c r="R74" s="5">
        <f t="shared" si="31"/>
        <v>2.2592918647035276E-9</v>
      </c>
      <c r="S74" s="5">
        <f t="shared" si="31"/>
        <v>-9.079828000579937E-10</v>
      </c>
      <c r="T74" s="5">
        <f t="shared" si="31"/>
        <v>1.0656742155390475E-10</v>
      </c>
      <c r="U74" s="5">
        <f t="shared" si="31"/>
        <v>2.00361949254102E-11</v>
      </c>
      <c r="V74" s="5">
        <f t="shared" si="31"/>
        <v>-4.2452708015616736E-10</v>
      </c>
      <c r="W74" s="5">
        <f t="shared" si="31"/>
        <v>1.0164247221666756E-10</v>
      </c>
      <c r="X74" s="5">
        <f t="shared" si="31"/>
        <v>7.0759043069301697E-10</v>
      </c>
      <c r="Y74" s="5">
        <f t="shared" si="31"/>
        <v>3.1070257477949781E-11</v>
      </c>
      <c r="Z74" s="5">
        <f t="shared" si="31"/>
        <v>2.8939028950958345E-10</v>
      </c>
      <c r="AA74" s="5">
        <f t="shared" si="31"/>
        <v>4.0007108736972441E-11</v>
      </c>
      <c r="AB74" s="5">
        <f t="shared" si="31"/>
        <v>-9.4911856152180007E-11</v>
      </c>
      <c r="AC74" s="5">
        <f t="shared" si="31"/>
        <v>-8.0097484200791769E-11</v>
      </c>
    </row>
    <row r="75" spans="1:29" x14ac:dyDescent="0.15">
      <c r="A75" s="2" t="s">
        <v>3</v>
      </c>
      <c r="B75" s="5">
        <f t="shared" si="30"/>
        <v>1.3237122509224264E-10</v>
      </c>
      <c r="C75" s="5">
        <f t="shared" si="30"/>
        <v>1.3089241246433403E-8</v>
      </c>
      <c r="D75" s="5">
        <f t="shared" si="30"/>
        <v>-2.6263489161237885E-9</v>
      </c>
      <c r="E75" s="5">
        <f t="shared" si="30"/>
        <v>1.5962497990074098E-10</v>
      </c>
      <c r="F75" s="5">
        <f t="shared" si="30"/>
        <v>1.1028933322165813E-10</v>
      </c>
      <c r="G75" s="5">
        <f t="shared" si="30"/>
        <v>-2.3864082931979169E-9</v>
      </c>
      <c r="H75" s="5">
        <f t="shared" si="30"/>
        <v>1.4300516326670731E-10</v>
      </c>
      <c r="I75" s="5">
        <f t="shared" si="30"/>
        <v>-1.3343476323868231E-9</v>
      </c>
      <c r="J75" s="5">
        <f t="shared" si="30"/>
        <v>2.3507558122304317E-9</v>
      </c>
      <c r="K75" s="5">
        <f t="shared" si="30"/>
        <v>-1.8782975175213323E-11</v>
      </c>
      <c r="L75" s="5">
        <f t="shared" si="30"/>
        <v>-7.7441941748190857E-11</v>
      </c>
      <c r="M75" s="5">
        <f t="shared" si="30"/>
        <v>2.7193802765168584E-10</v>
      </c>
      <c r="N75" s="5">
        <f t="shared" si="30"/>
        <v>1.4031376061041101E-10</v>
      </c>
      <c r="P75" s="2" t="s">
        <v>3</v>
      </c>
      <c r="Q75" s="5">
        <f t="shared" ref="Q75:AC75" si="32">Q35/Q3-1</f>
        <v>-4.9762860498958617E-11</v>
      </c>
      <c r="R75" s="5">
        <f t="shared" si="32"/>
        <v>2.5767730171821768E-9</v>
      </c>
      <c r="S75" s="5">
        <f t="shared" si="32"/>
        <v>-7.041652816397459E-10</v>
      </c>
      <c r="T75" s="5">
        <f t="shared" si="32"/>
        <v>3.8460545859209105E-10</v>
      </c>
      <c r="U75" s="5">
        <f t="shared" si="32"/>
        <v>3.0401903217125437E-11</v>
      </c>
      <c r="V75" s="5">
        <f t="shared" si="32"/>
        <v>-2.4489532624016874E-10</v>
      </c>
      <c r="W75" s="5">
        <f t="shared" si="32"/>
        <v>3.0703550812916092E-10</v>
      </c>
      <c r="X75" s="5">
        <f t="shared" si="32"/>
        <v>1.202701938041173E-9</v>
      </c>
      <c r="Y75" s="5">
        <f t="shared" si="32"/>
        <v>3.5558733735285841E-10</v>
      </c>
      <c r="Z75" s="5">
        <f t="shared" si="32"/>
        <v>7.8576345430292349E-10</v>
      </c>
      <c r="AA75" s="5">
        <f t="shared" si="32"/>
        <v>1.6100920596784363E-10</v>
      </c>
      <c r="AB75" s="5">
        <f t="shared" si="32"/>
        <v>8.0429662929759616E-11</v>
      </c>
      <c r="AC75" s="5">
        <f t="shared" si="32"/>
        <v>-1.9544466045573472E-10</v>
      </c>
    </row>
    <row r="76" spans="1:29" x14ac:dyDescent="0.15">
      <c r="A76" s="2" t="s">
        <v>4</v>
      </c>
      <c r="B76" s="5">
        <f t="shared" si="30"/>
        <v>7.5368156160493527E-11</v>
      </c>
      <c r="C76" s="5">
        <f t="shared" si="30"/>
        <v>1.3293292910887544E-8</v>
      </c>
      <c r="D76" s="5">
        <f t="shared" si="30"/>
        <v>-2.1088317758710673E-9</v>
      </c>
      <c r="E76" s="5">
        <f t="shared" si="30"/>
        <v>3.2640334879374677E-11</v>
      </c>
      <c r="F76" s="5">
        <f t="shared" si="30"/>
        <v>4.056666114138352E-11</v>
      </c>
      <c r="G76" s="5">
        <f t="shared" si="30"/>
        <v>-2.1537329697451923E-9</v>
      </c>
      <c r="H76" s="5">
        <f t="shared" si="30"/>
        <v>4.9332538054613906E-11</v>
      </c>
      <c r="I76" s="5">
        <f t="shared" si="30"/>
        <v>-1.4897941769120848E-9</v>
      </c>
      <c r="J76" s="5">
        <f t="shared" si="30"/>
        <v>2.5241360113170686E-9</v>
      </c>
      <c r="K76" s="5">
        <f t="shared" si="30"/>
        <v>-5.6573079554311789E-11</v>
      </c>
      <c r="L76" s="5">
        <f t="shared" si="30"/>
        <v>-2.0291757163448665E-10</v>
      </c>
      <c r="M76" s="5">
        <f t="shared" si="30"/>
        <v>1.7969115084781606E-10</v>
      </c>
      <c r="N76" s="5">
        <f t="shared" si="30"/>
        <v>1.0997647237331876E-10</v>
      </c>
      <c r="P76" s="2" t="s">
        <v>4</v>
      </c>
      <c r="Q76" s="5">
        <f t="shared" ref="Q76:AC76" si="33">Q36/Q4-1</f>
        <v>-1.6009293890562049E-10</v>
      </c>
      <c r="R76" s="5">
        <f t="shared" si="33"/>
        <v>2.7299302818306614E-9</v>
      </c>
      <c r="S76" s="5">
        <f t="shared" si="33"/>
        <v>-6.7478012066857218E-10</v>
      </c>
      <c r="T76" s="5">
        <f t="shared" si="33"/>
        <v>4.471494285951394E-10</v>
      </c>
      <c r="U76" s="5">
        <f t="shared" si="33"/>
        <v>2.6410207354388149E-11</v>
      </c>
      <c r="V76" s="5">
        <f t="shared" si="33"/>
        <v>-2.5750046539485538E-10</v>
      </c>
      <c r="W76" s="5">
        <f t="shared" si="33"/>
        <v>4.794218355641533E-10</v>
      </c>
      <c r="X76" s="5">
        <f t="shared" si="33"/>
        <v>1.6103554045798774E-9</v>
      </c>
      <c r="Y76" s="5">
        <f t="shared" si="33"/>
        <v>3.2291525009497946E-10</v>
      </c>
      <c r="Z76" s="5">
        <f t="shared" si="33"/>
        <v>7.1524852707227637E-10</v>
      </c>
      <c r="AA76" s="5">
        <f t="shared" si="33"/>
        <v>2.9140356794243871E-10</v>
      </c>
      <c r="AB76" s="5">
        <f t="shared" si="33"/>
        <v>2.1867663235752843E-10</v>
      </c>
      <c r="AC76" s="5">
        <f t="shared" si="33"/>
        <v>-2.9250057931307083E-10</v>
      </c>
    </row>
    <row r="77" spans="1:29" x14ac:dyDescent="0.15">
      <c r="A77" s="2" t="s">
        <v>5</v>
      </c>
      <c r="B77" s="5">
        <f t="shared" si="30"/>
        <v>-2.057512758845581E-3</v>
      </c>
      <c r="C77" s="5">
        <f t="shared" si="30"/>
        <v>-5.3978663958041628E-2</v>
      </c>
      <c r="D77" s="5">
        <f t="shared" si="30"/>
        <v>-5.3782961699995191E-3</v>
      </c>
      <c r="E77" s="5">
        <f t="shared" si="30"/>
        <v>-2.424358113076952E-3</v>
      </c>
      <c r="F77" s="5">
        <f t="shared" si="30"/>
        <v>-1.9089412724401233E-3</v>
      </c>
      <c r="G77" s="5">
        <f t="shared" si="30"/>
        <v>-4.6970559480024043E-3</v>
      </c>
      <c r="H77" s="5">
        <f t="shared" si="30"/>
        <v>-2.2381100551935873E-3</v>
      </c>
      <c r="I77" s="5">
        <f t="shared" si="30"/>
        <v>-3.4708155774689775E-3</v>
      </c>
      <c r="J77" s="5">
        <f t="shared" si="30"/>
        <v>-5.7529847961675928E-3</v>
      </c>
      <c r="K77" s="5">
        <f t="shared" si="30"/>
        <v>-2.6388369039676007E-3</v>
      </c>
      <c r="L77" s="5">
        <f t="shared" si="30"/>
        <v>-8.235145748559658E-4</v>
      </c>
      <c r="M77" s="5">
        <f t="shared" si="30"/>
        <v>-2.9136414198046579E-3</v>
      </c>
      <c r="N77" s="5">
        <f t="shared" si="30"/>
        <v>-3.1930035034050119E-3</v>
      </c>
      <c r="P77" s="2" t="s">
        <v>5</v>
      </c>
      <c r="Q77" s="5">
        <f t="shared" ref="Q77:AC77" si="34">Q37/Q5-1</f>
        <v>-3.5744234955391585E-3</v>
      </c>
      <c r="R77" s="5">
        <f t="shared" si="34"/>
        <v>-1.4324387733765098E-2</v>
      </c>
      <c r="S77" s="5">
        <f t="shared" si="34"/>
        <v>-3.7273159766157971E-3</v>
      </c>
      <c r="T77" s="5">
        <f t="shared" si="34"/>
        <v>-1.4519108980088902E-3</v>
      </c>
      <c r="U77" s="5">
        <f t="shared" si="34"/>
        <v>1.4351474589080482E-4</v>
      </c>
      <c r="V77" s="5">
        <f t="shared" si="34"/>
        <v>-3.7100224082573519E-3</v>
      </c>
      <c r="W77" s="5">
        <f t="shared" si="34"/>
        <v>1.7676779487940664E-5</v>
      </c>
      <c r="X77" s="5">
        <f t="shared" si="34"/>
        <v>1.0523635963322064E-3</v>
      </c>
      <c r="Y77" s="5">
        <f t="shared" si="34"/>
        <v>-4.8758788098672845E-3</v>
      </c>
      <c r="Z77" s="5">
        <f t="shared" si="34"/>
        <v>-2.525798296854731E-3</v>
      </c>
      <c r="AA77" s="5">
        <f t="shared" si="34"/>
        <v>-2.4851313320365387E-3</v>
      </c>
      <c r="AB77" s="5">
        <f t="shared" si="34"/>
        <v>-2.2226153363441581E-3</v>
      </c>
      <c r="AC77" s="5">
        <f t="shared" si="34"/>
        <v>2.4630355965638007E-3</v>
      </c>
    </row>
    <row r="78" spans="1:29" x14ac:dyDescent="0.15">
      <c r="A78" s="2" t="s">
        <v>6</v>
      </c>
      <c r="B78" s="5">
        <f>B38/B6-1</f>
        <v>-4.2507571030546698E-3</v>
      </c>
      <c r="C78" s="5">
        <f>C38/C6-1</f>
        <v>-0.11051412838295194</v>
      </c>
      <c r="D78" s="5">
        <f t="shared" ref="D78:N78" si="35">D38/D6-1</f>
        <v>-7.0939522610383721E-3</v>
      </c>
      <c r="E78" s="5">
        <f t="shared" si="35"/>
        <v>-4.9655532199548436E-3</v>
      </c>
      <c r="F78" s="5">
        <f t="shared" si="35"/>
        <v>-4.0033561681184215E-3</v>
      </c>
      <c r="G78" s="5">
        <f t="shared" si="35"/>
        <v>-5.7317445239815079E-3</v>
      </c>
      <c r="H78" s="5">
        <f t="shared" si="35"/>
        <v>-4.6620151080822847E-3</v>
      </c>
      <c r="I78" s="5">
        <f t="shared" si="35"/>
        <v>-9.5047147438204194E-3</v>
      </c>
      <c r="J78" s="5">
        <f t="shared" si="35"/>
        <v>-1.3143363591775481E-2</v>
      </c>
      <c r="K78" s="5">
        <f t="shared" si="35"/>
        <v>-5.7150907717392618E-3</v>
      </c>
      <c r="L78" s="5">
        <f t="shared" si="35"/>
        <v>-2.1373969186039288E-3</v>
      </c>
      <c r="M78" s="5">
        <f t="shared" si="35"/>
        <v>-5.9491006364619237E-3</v>
      </c>
      <c r="N78" s="5">
        <f t="shared" si="35"/>
        <v>-6.6177990612901194E-3</v>
      </c>
      <c r="P78" s="2" t="s">
        <v>6</v>
      </c>
      <c r="Q78" s="5">
        <f>Q38/Q6-1</f>
        <v>-8.0738696525793907E-3</v>
      </c>
      <c r="R78" s="5">
        <f t="shared" ref="R78:AC78" si="36">R38/R6-1</f>
        <v>-3.0077524153647062E-2</v>
      </c>
      <c r="S78" s="5">
        <f t="shared" si="36"/>
        <v>-5.3873532956640879E-3</v>
      </c>
      <c r="T78" s="5">
        <f t="shared" si="36"/>
        <v>-1.5890908777053125E-3</v>
      </c>
      <c r="U78" s="5">
        <f t="shared" si="36"/>
        <v>4.3489331410073717E-4</v>
      </c>
      <c r="V78" s="5">
        <f t="shared" si="36"/>
        <v>-5.7359401480457928E-3</v>
      </c>
      <c r="W78" s="5">
        <f t="shared" si="36"/>
        <v>2.6886969010124773E-3</v>
      </c>
      <c r="X78" s="5">
        <f t="shared" si="36"/>
        <v>1.238226149145083E-2</v>
      </c>
      <c r="Y78" s="5">
        <f t="shared" si="36"/>
        <v>-8.8736198928600629E-3</v>
      </c>
      <c r="Z78" s="5">
        <f t="shared" si="36"/>
        <v>-3.6922984899394606E-3</v>
      </c>
      <c r="AA78" s="5">
        <f t="shared" si="36"/>
        <v>-4.7890461685781149E-3</v>
      </c>
      <c r="AB78" s="5">
        <f t="shared" si="36"/>
        <v>-4.0000726882279958E-3</v>
      </c>
      <c r="AC78" s="5">
        <f t="shared" si="36"/>
        <v>4.5100165194260633E-3</v>
      </c>
    </row>
    <row r="79" spans="1:29" x14ac:dyDescent="0.1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9" x14ac:dyDescent="0.15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P80" s="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9" x14ac:dyDescent="0.15">
      <c r="A81" s="1" t="s">
        <v>49</v>
      </c>
      <c r="B81" s="2" t="s">
        <v>15</v>
      </c>
      <c r="C81" s="2" t="s">
        <v>16</v>
      </c>
      <c r="D81" s="2" t="s">
        <v>17</v>
      </c>
      <c r="E81" s="2" t="s">
        <v>18</v>
      </c>
      <c r="F81" s="2" t="s">
        <v>19</v>
      </c>
      <c r="G81" s="2" t="s">
        <v>20</v>
      </c>
      <c r="H81" s="2" t="s">
        <v>21</v>
      </c>
      <c r="I81" s="2" t="s">
        <v>116</v>
      </c>
      <c r="J81" s="2" t="s">
        <v>22</v>
      </c>
      <c r="K81" s="2" t="s">
        <v>23</v>
      </c>
      <c r="L81" s="2" t="s">
        <v>24</v>
      </c>
      <c r="M81" s="2" t="s">
        <v>25</v>
      </c>
      <c r="N81" s="2" t="s">
        <v>26</v>
      </c>
      <c r="P81" s="1" t="s">
        <v>49</v>
      </c>
      <c r="Q81" s="2" t="s">
        <v>15</v>
      </c>
      <c r="R81" s="2" t="s">
        <v>16</v>
      </c>
      <c r="S81" s="2" t="s">
        <v>17</v>
      </c>
      <c r="T81" s="2" t="s">
        <v>18</v>
      </c>
      <c r="U81" s="2" t="s">
        <v>19</v>
      </c>
      <c r="V81" s="2" t="s">
        <v>20</v>
      </c>
      <c r="W81" s="2" t="s">
        <v>21</v>
      </c>
      <c r="X81" s="2" t="s">
        <v>116</v>
      </c>
      <c r="Y81" s="2" t="s">
        <v>22</v>
      </c>
      <c r="Z81" s="2" t="s">
        <v>23</v>
      </c>
      <c r="AA81" s="2" t="s">
        <v>24</v>
      </c>
      <c r="AB81" s="2" t="s">
        <v>25</v>
      </c>
      <c r="AC81" s="2" t="s">
        <v>26</v>
      </c>
    </row>
    <row r="82" spans="1:29" x14ac:dyDescent="0.15">
      <c r="A82" s="2" t="s">
        <v>2</v>
      </c>
      <c r="B82" s="5">
        <f t="shared" ref="B82:N85" si="37">B42/B2-1</f>
        <v>2.2581714276270759E-10</v>
      </c>
      <c r="C82" s="5">
        <f t="shared" si="37"/>
        <v>1.3086770112025192E-8</v>
      </c>
      <c r="D82" s="5">
        <f t="shared" si="37"/>
        <v>-3.311460439192615E-9</v>
      </c>
      <c r="E82" s="5">
        <f t="shared" si="37"/>
        <v>3.9157899145436659E-10</v>
      </c>
      <c r="F82" s="5">
        <f t="shared" si="37"/>
        <v>2.1556401108568934E-10</v>
      </c>
      <c r="G82" s="5">
        <f t="shared" si="37"/>
        <v>-2.5297847150440589E-9</v>
      </c>
      <c r="H82" s="5">
        <f t="shared" si="37"/>
        <v>2.7911584155049241E-10</v>
      </c>
      <c r="I82" s="5">
        <f t="shared" si="37"/>
        <v>-1.1065429683654315E-9</v>
      </c>
      <c r="J82" s="5">
        <f t="shared" si="37"/>
        <v>2.3731192566600612E-9</v>
      </c>
      <c r="K82" s="5">
        <f t="shared" si="37"/>
        <v>1.5249890239488195E-10</v>
      </c>
      <c r="L82" s="5">
        <f t="shared" si="37"/>
        <v>7.9933171193147246E-11</v>
      </c>
      <c r="M82" s="5">
        <f t="shared" si="37"/>
        <v>4.05154798599483E-10</v>
      </c>
      <c r="N82" s="5">
        <f t="shared" si="37"/>
        <v>2.0541945922047944E-10</v>
      </c>
      <c r="P82" s="2" t="s">
        <v>2</v>
      </c>
      <c r="Q82" s="5">
        <f t="shared" ref="Q82:AC82" si="38">Q42/Q2-1</f>
        <v>1.0897283075905762E-10</v>
      </c>
      <c r="R82" s="5">
        <f t="shared" si="38"/>
        <v>2.2592918647035276E-9</v>
      </c>
      <c r="S82" s="5">
        <f t="shared" si="38"/>
        <v>-9.079828000579937E-10</v>
      </c>
      <c r="T82" s="5">
        <f t="shared" si="38"/>
        <v>1.0656742155390475E-10</v>
      </c>
      <c r="U82" s="5">
        <f t="shared" si="38"/>
        <v>2.00361949254102E-11</v>
      </c>
      <c r="V82" s="5">
        <f t="shared" si="38"/>
        <v>-4.2452708015616736E-10</v>
      </c>
      <c r="W82" s="5">
        <f t="shared" si="38"/>
        <v>1.0164247221666756E-10</v>
      </c>
      <c r="X82" s="5">
        <f t="shared" si="38"/>
        <v>7.0759043069301697E-10</v>
      </c>
      <c r="Y82" s="5">
        <f t="shared" si="38"/>
        <v>3.1070257477949781E-11</v>
      </c>
      <c r="Z82" s="5">
        <f t="shared" si="38"/>
        <v>2.8939028950958345E-10</v>
      </c>
      <c r="AA82" s="5">
        <f t="shared" si="38"/>
        <v>4.0007108736972441E-11</v>
      </c>
      <c r="AB82" s="5">
        <f t="shared" si="38"/>
        <v>-9.4911856152180007E-11</v>
      </c>
      <c r="AC82" s="5">
        <f t="shared" si="38"/>
        <v>-8.0097484200791769E-11</v>
      </c>
    </row>
    <row r="83" spans="1:29" x14ac:dyDescent="0.15">
      <c r="A83" s="2" t="s">
        <v>3</v>
      </c>
      <c r="B83" s="5">
        <f t="shared" si="37"/>
        <v>1.3237122509224264E-10</v>
      </c>
      <c r="C83" s="5">
        <f t="shared" si="37"/>
        <v>1.3089241246433403E-8</v>
      </c>
      <c r="D83" s="5">
        <f t="shared" si="37"/>
        <v>-2.6263489161237885E-9</v>
      </c>
      <c r="E83" s="5">
        <f t="shared" si="37"/>
        <v>1.5962497990074098E-10</v>
      </c>
      <c r="F83" s="5">
        <f t="shared" si="37"/>
        <v>1.1028933322165813E-10</v>
      </c>
      <c r="G83" s="5">
        <f t="shared" si="37"/>
        <v>-2.3864082931979169E-9</v>
      </c>
      <c r="H83" s="5">
        <f t="shared" si="37"/>
        <v>1.4300516326670731E-10</v>
      </c>
      <c r="I83" s="5">
        <f t="shared" si="37"/>
        <v>-1.3343476323868231E-9</v>
      </c>
      <c r="J83" s="5">
        <f t="shared" si="37"/>
        <v>2.3507558122304317E-9</v>
      </c>
      <c r="K83" s="5">
        <f t="shared" si="37"/>
        <v>-1.8782975175213323E-11</v>
      </c>
      <c r="L83" s="5">
        <f t="shared" si="37"/>
        <v>-7.7441941748190857E-11</v>
      </c>
      <c r="M83" s="5">
        <f t="shared" si="37"/>
        <v>2.7193802765168584E-10</v>
      </c>
      <c r="N83" s="5">
        <f t="shared" si="37"/>
        <v>1.4031376061041101E-10</v>
      </c>
      <c r="P83" s="2" t="s">
        <v>3</v>
      </c>
      <c r="Q83" s="5">
        <f t="shared" ref="Q83:AC83" si="39">Q43/Q3-1</f>
        <v>-4.9762860498958617E-11</v>
      </c>
      <c r="R83" s="5">
        <f t="shared" si="39"/>
        <v>2.5767730171821768E-9</v>
      </c>
      <c r="S83" s="5">
        <f t="shared" si="39"/>
        <v>-7.041652816397459E-10</v>
      </c>
      <c r="T83" s="5">
        <f t="shared" si="39"/>
        <v>3.8460545859209105E-10</v>
      </c>
      <c r="U83" s="5">
        <f t="shared" si="39"/>
        <v>3.0401903217125437E-11</v>
      </c>
      <c r="V83" s="5">
        <f t="shared" si="39"/>
        <v>-2.4489532624016874E-10</v>
      </c>
      <c r="W83" s="5">
        <f t="shared" si="39"/>
        <v>3.0703550812916092E-10</v>
      </c>
      <c r="X83" s="5">
        <f t="shared" si="39"/>
        <v>1.202701938041173E-9</v>
      </c>
      <c r="Y83" s="5">
        <f t="shared" si="39"/>
        <v>3.5558733735285841E-10</v>
      </c>
      <c r="Z83" s="5">
        <f t="shared" si="39"/>
        <v>7.8576345430292349E-10</v>
      </c>
      <c r="AA83" s="5">
        <f t="shared" si="39"/>
        <v>1.6100920596784363E-10</v>
      </c>
      <c r="AB83" s="5">
        <f t="shared" si="39"/>
        <v>8.0429662929759616E-11</v>
      </c>
      <c r="AC83" s="5">
        <f t="shared" si="39"/>
        <v>-1.9544466045573472E-10</v>
      </c>
    </row>
    <row r="84" spans="1:29" x14ac:dyDescent="0.15">
      <c r="A84" s="2" t="s">
        <v>4</v>
      </c>
      <c r="B84" s="5">
        <f t="shared" si="37"/>
        <v>7.5368156160493527E-11</v>
      </c>
      <c r="C84" s="5">
        <f t="shared" si="37"/>
        <v>1.3293292910887544E-8</v>
      </c>
      <c r="D84" s="5">
        <f t="shared" si="37"/>
        <v>-2.1088317758710673E-9</v>
      </c>
      <c r="E84" s="5">
        <f t="shared" si="37"/>
        <v>3.2640334879374677E-11</v>
      </c>
      <c r="F84" s="5">
        <f t="shared" si="37"/>
        <v>4.056666114138352E-11</v>
      </c>
      <c r="G84" s="5">
        <f t="shared" si="37"/>
        <v>-2.1537329697451923E-9</v>
      </c>
      <c r="H84" s="5">
        <f t="shared" si="37"/>
        <v>4.9332538054613906E-11</v>
      </c>
      <c r="I84" s="5">
        <f t="shared" si="37"/>
        <v>-1.4897941769120848E-9</v>
      </c>
      <c r="J84" s="5">
        <f t="shared" si="37"/>
        <v>2.5241360113170686E-9</v>
      </c>
      <c r="K84" s="5">
        <f t="shared" si="37"/>
        <v>-5.6573079554311789E-11</v>
      </c>
      <c r="L84" s="5">
        <f t="shared" si="37"/>
        <v>-2.0291757163448665E-10</v>
      </c>
      <c r="M84" s="5">
        <f t="shared" si="37"/>
        <v>1.7969115084781606E-10</v>
      </c>
      <c r="N84" s="5">
        <f t="shared" si="37"/>
        <v>1.0997647237331876E-10</v>
      </c>
      <c r="P84" s="2" t="s">
        <v>4</v>
      </c>
      <c r="Q84" s="5">
        <f t="shared" ref="Q84:AC84" si="40">Q44/Q4-1</f>
        <v>-1.6009293890562049E-10</v>
      </c>
      <c r="R84" s="5">
        <f t="shared" si="40"/>
        <v>2.7299302818306614E-9</v>
      </c>
      <c r="S84" s="5">
        <f t="shared" si="40"/>
        <v>-6.7478012066857218E-10</v>
      </c>
      <c r="T84" s="5">
        <f t="shared" si="40"/>
        <v>4.471494285951394E-10</v>
      </c>
      <c r="U84" s="5">
        <f t="shared" si="40"/>
        <v>2.6410207354388149E-11</v>
      </c>
      <c r="V84" s="5">
        <f t="shared" si="40"/>
        <v>-2.5750046539485538E-10</v>
      </c>
      <c r="W84" s="5">
        <f t="shared" si="40"/>
        <v>4.794218355641533E-10</v>
      </c>
      <c r="X84" s="5">
        <f t="shared" si="40"/>
        <v>1.6103554045798774E-9</v>
      </c>
      <c r="Y84" s="5">
        <f t="shared" si="40"/>
        <v>3.2291525009497946E-10</v>
      </c>
      <c r="Z84" s="5">
        <f t="shared" si="40"/>
        <v>7.1524852707227637E-10</v>
      </c>
      <c r="AA84" s="5">
        <f t="shared" si="40"/>
        <v>2.9140356794243871E-10</v>
      </c>
      <c r="AB84" s="5">
        <f t="shared" si="40"/>
        <v>2.1867663235752843E-10</v>
      </c>
      <c r="AC84" s="5">
        <f t="shared" si="40"/>
        <v>-2.9250057931307083E-10</v>
      </c>
    </row>
    <row r="85" spans="1:29" x14ac:dyDescent="0.15">
      <c r="A85" s="2" t="s">
        <v>5</v>
      </c>
      <c r="B85" s="5">
        <f t="shared" si="37"/>
        <v>-4.0763937674574979E-3</v>
      </c>
      <c r="C85" s="5">
        <f t="shared" si="37"/>
        <v>-0.13103931669051649</v>
      </c>
      <c r="D85" s="5">
        <f t="shared" si="37"/>
        <v>-2.7674937074118056E-5</v>
      </c>
      <c r="E85" s="5">
        <f t="shared" si="37"/>
        <v>-5.6387698678553866E-3</v>
      </c>
      <c r="F85" s="5">
        <f t="shared" si="37"/>
        <v>-4.4872080398097314E-3</v>
      </c>
      <c r="G85" s="5">
        <f t="shared" si="37"/>
        <v>2.2460757096225414E-3</v>
      </c>
      <c r="H85" s="5">
        <f t="shared" si="37"/>
        <v>-5.092641891493277E-3</v>
      </c>
      <c r="I85" s="5">
        <f t="shared" si="37"/>
        <v>-1.986859619044623E-2</v>
      </c>
      <c r="J85" s="5">
        <f t="shared" si="37"/>
        <v>-1.7292435611571122E-2</v>
      </c>
      <c r="K85" s="5">
        <f t="shared" si="37"/>
        <v>-5.9678558695686057E-3</v>
      </c>
      <c r="L85" s="5">
        <f t="shared" si="37"/>
        <v>-2.449505488300141E-3</v>
      </c>
      <c r="M85" s="5">
        <f t="shared" si="37"/>
        <v>-6.2669417940518501E-3</v>
      </c>
      <c r="N85" s="5">
        <f t="shared" si="37"/>
        <v>-5.3048082936055785E-3</v>
      </c>
      <c r="P85" s="2" t="s">
        <v>5</v>
      </c>
      <c r="Q85" s="5">
        <f t="shared" ref="Q85:AC85" si="41">Q45/Q5-1</f>
        <v>-1.0251913189294082E-2</v>
      </c>
      <c r="R85" s="5">
        <f t="shared" si="41"/>
        <v>-3.3695933971877978E-2</v>
      </c>
      <c r="S85" s="5">
        <f t="shared" si="41"/>
        <v>-3.7790160292705544E-4</v>
      </c>
      <c r="T85" s="5">
        <f t="shared" si="41"/>
        <v>2.6026530581806373E-3</v>
      </c>
      <c r="U85" s="5">
        <f t="shared" si="41"/>
        <v>1.2062725928851936E-3</v>
      </c>
      <c r="V85" s="5">
        <f t="shared" si="41"/>
        <v>-2.1446588220092044E-3</v>
      </c>
      <c r="W85" s="5">
        <f t="shared" si="41"/>
        <v>1.0067827311522226E-2</v>
      </c>
      <c r="X85" s="5">
        <f t="shared" si="41"/>
        <v>4.6834812428266925E-2</v>
      </c>
      <c r="Y85" s="5">
        <f t="shared" si="41"/>
        <v>-7.5475139773367728E-3</v>
      </c>
      <c r="Z85" s="5">
        <f t="shared" si="41"/>
        <v>1.2834377692769738E-3</v>
      </c>
      <c r="AA85" s="5">
        <f t="shared" si="41"/>
        <v>-2.7705182041481979E-3</v>
      </c>
      <c r="AB85" s="5">
        <f t="shared" si="41"/>
        <v>-2.7096076748432951E-3</v>
      </c>
      <c r="AC85" s="5">
        <f t="shared" si="41"/>
        <v>9.5701311082918572E-4</v>
      </c>
    </row>
    <row r="86" spans="1:29" x14ac:dyDescent="0.15">
      <c r="A86" s="2" t="s">
        <v>6</v>
      </c>
      <c r="B86" s="5">
        <f>B46/B6-1</f>
        <v>-9.4736637453196604E-3</v>
      </c>
      <c r="C86" s="5">
        <f t="shared" ref="C86:N86" si="42">C46/C6-1</f>
        <v>-0.25389490864687492</v>
      </c>
      <c r="D86" s="5">
        <f t="shared" si="42"/>
        <v>-2.2639297722704121E-4</v>
      </c>
      <c r="E86" s="5">
        <f t="shared" si="42"/>
        <v>-1.2945664725784956E-2</v>
      </c>
      <c r="F86" s="5">
        <f t="shared" si="42"/>
        <v>-1.0446674266664902E-2</v>
      </c>
      <c r="G86" s="5">
        <f t="shared" si="42"/>
        <v>5.2935350551235327E-3</v>
      </c>
      <c r="H86" s="5">
        <f t="shared" si="42"/>
        <v>-1.1832055657195362E-2</v>
      </c>
      <c r="I86" s="5">
        <f t="shared" si="42"/>
        <v>-4.3991041433436906E-2</v>
      </c>
      <c r="J86" s="5">
        <f t="shared" si="42"/>
        <v>-4.0312294896979739E-2</v>
      </c>
      <c r="K86" s="5">
        <f t="shared" si="42"/>
        <v>-1.4195471988744601E-2</v>
      </c>
      <c r="L86" s="5">
        <f t="shared" si="42"/>
        <v>-7.6533677310612891E-3</v>
      </c>
      <c r="M86" s="5">
        <f t="shared" si="42"/>
        <v>-1.3934718007417746E-2</v>
      </c>
      <c r="N86" s="5">
        <f t="shared" si="42"/>
        <v>-1.2116901623359877E-2</v>
      </c>
      <c r="P86" s="2" t="s">
        <v>6</v>
      </c>
      <c r="Q86" s="5">
        <f>Q46/Q6-1</f>
        <v>-2.3647350241502774E-2</v>
      </c>
      <c r="R86" s="5">
        <f t="shared" ref="R86:AC86" si="43">R46/R6-1</f>
        <v>-6.7231246880512185E-2</v>
      </c>
      <c r="S86" s="5">
        <f t="shared" si="43"/>
        <v>1.5250682575198571E-3</v>
      </c>
      <c r="T86" s="5">
        <f t="shared" si="43"/>
        <v>8.845042609190612E-3</v>
      </c>
      <c r="U86" s="5">
        <f t="shared" si="43"/>
        <v>2.1218551822297371E-3</v>
      </c>
      <c r="V86" s="5">
        <f t="shared" si="43"/>
        <v>-1.3344593786726033E-3</v>
      </c>
      <c r="W86" s="5">
        <f t="shared" si="43"/>
        <v>2.5392649877523654E-2</v>
      </c>
      <c r="X86" s="5">
        <f t="shared" si="43"/>
        <v>0.11391640872270603</v>
      </c>
      <c r="Y86" s="5">
        <f t="shared" si="43"/>
        <v>-1.374210723318392E-2</v>
      </c>
      <c r="Z86" s="5">
        <f t="shared" si="43"/>
        <v>7.4547483185882779E-3</v>
      </c>
      <c r="AA86" s="5">
        <f t="shared" si="43"/>
        <v>-4.0093859169662016E-3</v>
      </c>
      <c r="AB86" s="5">
        <f t="shared" si="43"/>
        <v>-1.954513518448997E-3</v>
      </c>
      <c r="AC86" s="5">
        <f t="shared" si="43"/>
        <v>1.2633793091945122E-3</v>
      </c>
    </row>
    <row r="88" spans="1:29" x14ac:dyDescent="0.15">
      <c r="A88" t="s">
        <v>131</v>
      </c>
      <c r="B88" s="2" t="s">
        <v>15</v>
      </c>
      <c r="C88" s="2" t="s">
        <v>16</v>
      </c>
      <c r="D88" s="2" t="s">
        <v>17</v>
      </c>
      <c r="E88" s="2" t="s">
        <v>18</v>
      </c>
      <c r="F88" s="2" t="s">
        <v>19</v>
      </c>
      <c r="G88" s="2" t="s">
        <v>20</v>
      </c>
      <c r="H88" s="2" t="s">
        <v>21</v>
      </c>
      <c r="I88" s="2" t="s">
        <v>116</v>
      </c>
      <c r="J88" s="2" t="s">
        <v>22</v>
      </c>
      <c r="K88" s="2" t="s">
        <v>23</v>
      </c>
      <c r="L88" s="2" t="s">
        <v>24</v>
      </c>
      <c r="M88" s="2" t="s">
        <v>25</v>
      </c>
      <c r="N88" s="2" t="s">
        <v>26</v>
      </c>
      <c r="P88" t="s">
        <v>131</v>
      </c>
      <c r="Q88" s="2" t="s">
        <v>15</v>
      </c>
      <c r="R88" s="2" t="s">
        <v>16</v>
      </c>
      <c r="S88" s="2" t="s">
        <v>148</v>
      </c>
      <c r="T88" s="2" t="s">
        <v>18</v>
      </c>
      <c r="U88" s="2" t="s">
        <v>19</v>
      </c>
      <c r="V88" s="2" t="s">
        <v>20</v>
      </c>
      <c r="W88" s="2" t="s">
        <v>21</v>
      </c>
      <c r="X88" s="2" t="s">
        <v>116</v>
      </c>
      <c r="Y88" s="2" t="s">
        <v>22</v>
      </c>
      <c r="Z88" s="2" t="s">
        <v>23</v>
      </c>
      <c r="AA88" s="2" t="s">
        <v>24</v>
      </c>
      <c r="AB88" s="2" t="s">
        <v>25</v>
      </c>
      <c r="AC88" s="2" t="s">
        <v>26</v>
      </c>
    </row>
    <row r="89" spans="1:29" x14ac:dyDescent="0.15">
      <c r="A89" s="1" t="s">
        <v>145</v>
      </c>
      <c r="B89" s="19">
        <f>B54</f>
        <v>-1.9305517559164986E-3</v>
      </c>
      <c r="C89" s="19">
        <f t="shared" ref="C89:N89" si="44">C54</f>
        <v>-0.10947299301611324</v>
      </c>
      <c r="D89" s="20">
        <f>-D54</f>
        <v>-8.9716995837318958E-3</v>
      </c>
      <c r="E89" s="19">
        <f t="shared" si="44"/>
        <v>-3.1370298992260404E-3</v>
      </c>
      <c r="F89" s="19">
        <f t="shared" si="44"/>
        <v>-2.6057395220554502E-3</v>
      </c>
      <c r="G89" s="20">
        <f>-G54</f>
        <v>-1.1427503616072698E-2</v>
      </c>
      <c r="H89" s="19">
        <f t="shared" si="44"/>
        <v>-2.8659633667253992E-3</v>
      </c>
      <c r="I89" s="19">
        <f t="shared" si="44"/>
        <v>-2.1431812354386071E-2</v>
      </c>
      <c r="J89" s="20">
        <f>-J54/5</f>
        <v>3.0442003598982969E-3</v>
      </c>
      <c r="K89" s="19">
        <f t="shared" si="44"/>
        <v>-3.4726117002894519E-3</v>
      </c>
      <c r="L89" s="19">
        <f t="shared" si="44"/>
        <v>-1.1335308932294286E-3</v>
      </c>
      <c r="M89" s="19">
        <f t="shared" si="44"/>
        <v>-3.5358055146496037E-3</v>
      </c>
      <c r="N89" s="19">
        <f t="shared" si="44"/>
        <v>-2.0044330009181266E-3</v>
      </c>
      <c r="P89" s="1" t="s">
        <v>145</v>
      </c>
      <c r="Q89" s="16">
        <f>Q54</f>
        <v>-7.8103240459854728E-3</v>
      </c>
      <c r="R89" s="16">
        <f t="shared" ref="R89:AC89" si="45">R54</f>
        <v>-2.742924449238382E-2</v>
      </c>
      <c r="S89" s="21">
        <f>-S54</f>
        <v>-5.3278604612727598E-3</v>
      </c>
      <c r="T89" s="16">
        <f t="shared" si="45"/>
        <v>5.1162315396184876E-3</v>
      </c>
      <c r="U89" s="16">
        <f t="shared" si="45"/>
        <v>1.3972308510565856E-3</v>
      </c>
      <c r="V89" s="21">
        <f>-V54</f>
        <v>-2.9251548310786912E-3</v>
      </c>
      <c r="W89" s="16">
        <f t="shared" si="45"/>
        <v>1.376898694749773E-2</v>
      </c>
      <c r="X89" s="16">
        <f t="shared" si="45"/>
        <v>6.423100199225984E-2</v>
      </c>
      <c r="Y89" s="21">
        <f t="shared" si="45"/>
        <v>-3.1832582201573034E-3</v>
      </c>
      <c r="Z89" s="16">
        <f t="shared" si="45"/>
        <v>4.507579460861777E-3</v>
      </c>
      <c r="AA89" s="16">
        <f t="shared" si="45"/>
        <v>-7.0029492232437374E-4</v>
      </c>
      <c r="AB89" s="16">
        <f t="shared" si="45"/>
        <v>-7.4825466412820063E-4</v>
      </c>
      <c r="AC89" s="16">
        <f t="shared" si="45"/>
        <v>-1.8430535662478098E-3</v>
      </c>
    </row>
    <row r="90" spans="1:29" x14ac:dyDescent="0.15">
      <c r="A90" t="s">
        <v>146</v>
      </c>
      <c r="B90" s="18">
        <f>B70</f>
        <v>-2.9459996016193424E-3</v>
      </c>
      <c r="C90" s="18">
        <f t="shared" ref="C90:N90" si="46">C70</f>
        <v>-5.9679831487635338E-2</v>
      </c>
      <c r="D90" s="18">
        <f t="shared" si="46"/>
        <v>-1.0123265680337612E-2</v>
      </c>
      <c r="E90" s="18">
        <f t="shared" si="46"/>
        <v>-3.0678425214812899E-3</v>
      </c>
      <c r="F90" s="18">
        <f t="shared" si="46"/>
        <v>-2.4130942492796015E-3</v>
      </c>
      <c r="G90" s="18">
        <f t="shared" si="46"/>
        <v>-9.8859621045942481E-3</v>
      </c>
      <c r="H90" s="18">
        <f t="shared" si="46"/>
        <v>-2.9257667954264432E-3</v>
      </c>
      <c r="I90" s="18">
        <f>I70</f>
        <v>-1.0668591603701927E-5</v>
      </c>
      <c r="J90" s="18">
        <f t="shared" si="46"/>
        <v>-6.1952719802880196E-3</v>
      </c>
      <c r="K90" s="18">
        <f t="shared" si="46"/>
        <v>-3.6579570647432558E-3</v>
      </c>
      <c r="L90" s="18">
        <f t="shared" si="46"/>
        <v>-1.2448616593769835E-3</v>
      </c>
      <c r="M90" s="18">
        <f t="shared" si="46"/>
        <v>-3.872220878533672E-3</v>
      </c>
      <c r="N90" s="18">
        <f t="shared" si="46"/>
        <v>-5.1123395482587375E-3</v>
      </c>
      <c r="P90" t="s">
        <v>146</v>
      </c>
      <c r="Q90" s="15">
        <f>Q70</f>
        <v>-4.0460971468949669E-3</v>
      </c>
      <c r="R90" s="15">
        <f t="shared" ref="R90:AC90" si="47">R70</f>
        <v>-1.7075416187937065E-2</v>
      </c>
      <c r="S90" s="15">
        <f t="shared" si="47"/>
        <v>-7.2429512599475609E-3</v>
      </c>
      <c r="T90" s="15">
        <f t="shared" si="47"/>
        <v>-3.6445134775799914E-3</v>
      </c>
      <c r="U90" s="15">
        <f t="shared" si="47"/>
        <v>-1.254434309581054E-4</v>
      </c>
      <c r="V90" s="15">
        <f t="shared" si="47"/>
        <v>-6.6273339085556326E-3</v>
      </c>
      <c r="W90" s="15">
        <f t="shared" si="47"/>
        <v>-3.1172197533863022E-3</v>
      </c>
      <c r="X90" s="15">
        <f t="shared" si="47"/>
        <v>-1.3560827839710465E-2</v>
      </c>
      <c r="Y90" s="15">
        <f t="shared" si="47"/>
        <v>-7.1015709233512858E-3</v>
      </c>
      <c r="Z90" s="15">
        <f t="shared" si="47"/>
        <v>-5.4427078365890669E-3</v>
      </c>
      <c r="AA90" s="15">
        <f t="shared" si="47"/>
        <v>-4.2727812838130319E-3</v>
      </c>
      <c r="AB90" s="15">
        <f t="shared" si="47"/>
        <v>-3.5909090041216229E-3</v>
      </c>
      <c r="AC90" s="15">
        <f t="shared" si="47"/>
        <v>4.9007326294738807E-3</v>
      </c>
    </row>
    <row r="91" spans="1:29" x14ac:dyDescent="0.15">
      <c r="A91" t="s">
        <v>144</v>
      </c>
      <c r="B91" s="18">
        <f>B78</f>
        <v>-4.2507571030546698E-3</v>
      </c>
      <c r="C91" s="18">
        <f t="shared" ref="C91:N91" si="48">C78</f>
        <v>-0.11051412838295194</v>
      </c>
      <c r="D91" s="18">
        <f t="shared" si="48"/>
        <v>-7.0939522610383721E-3</v>
      </c>
      <c r="E91" s="18">
        <f t="shared" si="48"/>
        <v>-4.9655532199548436E-3</v>
      </c>
      <c r="F91" s="18">
        <f t="shared" si="48"/>
        <v>-4.0033561681184215E-3</v>
      </c>
      <c r="G91" s="18">
        <f t="shared" si="48"/>
        <v>-5.7317445239815079E-3</v>
      </c>
      <c r="H91" s="18">
        <f t="shared" si="48"/>
        <v>-4.6620151080822847E-3</v>
      </c>
      <c r="I91" s="18">
        <f t="shared" si="48"/>
        <v>-9.5047147438204194E-3</v>
      </c>
      <c r="J91" s="18">
        <f t="shared" si="48"/>
        <v>-1.3143363591775481E-2</v>
      </c>
      <c r="K91" s="18">
        <f t="shared" si="48"/>
        <v>-5.7150907717392618E-3</v>
      </c>
      <c r="L91" s="18">
        <f t="shared" si="48"/>
        <v>-2.1373969186039288E-3</v>
      </c>
      <c r="M91" s="18">
        <f t="shared" si="48"/>
        <v>-5.9491006364619237E-3</v>
      </c>
      <c r="N91" s="18">
        <f t="shared" si="48"/>
        <v>-6.6177990612901194E-3</v>
      </c>
      <c r="P91" t="s">
        <v>144</v>
      </c>
      <c r="Q91" s="15">
        <f>Q78</f>
        <v>-8.0738696525793907E-3</v>
      </c>
      <c r="R91" s="15">
        <f t="shared" ref="R91:AC91" si="49">R78</f>
        <v>-3.0077524153647062E-2</v>
      </c>
      <c r="S91" s="15">
        <f t="shared" si="49"/>
        <v>-5.3873532956640879E-3</v>
      </c>
      <c r="T91" s="15">
        <f t="shared" si="49"/>
        <v>-1.5890908777053125E-3</v>
      </c>
      <c r="U91" s="15">
        <f t="shared" si="49"/>
        <v>4.3489331410073717E-4</v>
      </c>
      <c r="V91" s="15">
        <f t="shared" si="49"/>
        <v>-5.7359401480457928E-3</v>
      </c>
      <c r="W91" s="15">
        <f t="shared" si="49"/>
        <v>2.6886969010124773E-3</v>
      </c>
      <c r="X91" s="15">
        <f t="shared" si="49"/>
        <v>1.238226149145083E-2</v>
      </c>
      <c r="Y91" s="15">
        <f t="shared" si="49"/>
        <v>-8.8736198928600629E-3</v>
      </c>
      <c r="Z91" s="15">
        <f t="shared" si="49"/>
        <v>-3.6922984899394606E-3</v>
      </c>
      <c r="AA91" s="15">
        <f t="shared" si="49"/>
        <v>-4.7890461685781149E-3</v>
      </c>
      <c r="AB91" s="15">
        <f t="shared" si="49"/>
        <v>-4.0000726882279958E-3</v>
      </c>
      <c r="AC91" s="15">
        <f t="shared" si="49"/>
        <v>4.5100165194260633E-3</v>
      </c>
    </row>
    <row r="95" spans="1:29" x14ac:dyDescent="0.15">
      <c r="C95" s="2" t="s">
        <v>15</v>
      </c>
    </row>
    <row r="96" spans="1:29" x14ac:dyDescent="0.15">
      <c r="C96" s="2" t="s">
        <v>16</v>
      </c>
    </row>
    <row r="97" spans="3:3" x14ac:dyDescent="0.15">
      <c r="C97" s="2" t="s">
        <v>17</v>
      </c>
    </row>
    <row r="98" spans="3:3" x14ac:dyDescent="0.15">
      <c r="C98" s="2" t="s">
        <v>18</v>
      </c>
    </row>
    <row r="99" spans="3:3" x14ac:dyDescent="0.15">
      <c r="C99" s="2" t="s">
        <v>19</v>
      </c>
    </row>
    <row r="100" spans="3:3" x14ac:dyDescent="0.15">
      <c r="C100" s="2" t="s">
        <v>20</v>
      </c>
    </row>
    <row r="101" spans="3:3" x14ac:dyDescent="0.15">
      <c r="C101" s="2" t="s">
        <v>21</v>
      </c>
    </row>
    <row r="102" spans="3:3" x14ac:dyDescent="0.15">
      <c r="C102" s="2" t="s">
        <v>116</v>
      </c>
    </row>
    <row r="103" spans="3:3" x14ac:dyDescent="0.15">
      <c r="C103" s="2" t="s">
        <v>22</v>
      </c>
    </row>
    <row r="104" spans="3:3" x14ac:dyDescent="0.15">
      <c r="C104" s="2" t="s">
        <v>23</v>
      </c>
    </row>
    <row r="105" spans="3:3" x14ac:dyDescent="0.15">
      <c r="C105" s="2" t="s">
        <v>24</v>
      </c>
    </row>
    <row r="106" spans="3:3" x14ac:dyDescent="0.15">
      <c r="C106" s="2" t="s">
        <v>25</v>
      </c>
    </row>
    <row r="107" spans="3:3" x14ac:dyDescent="0.15">
      <c r="C107" s="2" t="s">
        <v>26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28" workbookViewId="0">
      <selection activeCell="M17" sqref="H17:M17"/>
    </sheetView>
  </sheetViews>
  <sheetFormatPr defaultRowHeight="13.5" x14ac:dyDescent="0.15"/>
  <sheetData>
    <row r="1" spans="1:13" s="1" customFormat="1" x14ac:dyDescent="0.15">
      <c r="A1" s="1" t="s">
        <v>51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</row>
    <row r="2" spans="1:13" x14ac:dyDescent="0.15">
      <c r="A2" t="s">
        <v>33</v>
      </c>
      <c r="B2" s="1">
        <v>1.0000000026115343</v>
      </c>
      <c r="C2" s="1">
        <v>1.0830414208822468</v>
      </c>
      <c r="D2" s="1">
        <v>1.1563851727284529</v>
      </c>
      <c r="E2" s="1">
        <v>1.1969502016437739</v>
      </c>
      <c r="F2" s="1">
        <v>1.2074885758209717</v>
      </c>
      <c r="H2" s="1" t="s">
        <v>51</v>
      </c>
      <c r="I2" s="1">
        <v>1.0000000026115343</v>
      </c>
      <c r="J2" s="1">
        <v>1.0830414208822468</v>
      </c>
      <c r="K2" s="1">
        <v>1.1563851727284529</v>
      </c>
      <c r="L2" s="1">
        <v>1.1969502016437739</v>
      </c>
      <c r="M2" s="1">
        <v>1.2074885758209717</v>
      </c>
    </row>
    <row r="3" spans="1:13" x14ac:dyDescent="0.15">
      <c r="A3" t="s">
        <v>34</v>
      </c>
      <c r="B3" s="1">
        <v>1.0000000048708297</v>
      </c>
      <c r="C3" s="1">
        <v>1.0830414236701051</v>
      </c>
      <c r="D3" s="1">
        <v>1.1563851758359378</v>
      </c>
      <c r="E3" s="1">
        <v>1.1870841710671769</v>
      </c>
      <c r="F3" s="1">
        <v>1.1790131181739527</v>
      </c>
      <c r="H3" s="1" t="s">
        <v>52</v>
      </c>
      <c r="I3" s="1">
        <v>1.0000000030294167</v>
      </c>
      <c r="J3" s="1">
        <v>1.0823252178111529</v>
      </c>
      <c r="K3" s="1">
        <v>1.1362340371444628</v>
      </c>
      <c r="L3" s="1">
        <v>1.1715748754903781</v>
      </c>
      <c r="M3" s="1">
        <v>1.1865649407046954</v>
      </c>
    </row>
    <row r="4" spans="1:13" x14ac:dyDescent="0.15">
      <c r="A4" t="s">
        <v>35</v>
      </c>
      <c r="B4" s="1">
        <v>1.0000000048708297</v>
      </c>
      <c r="C4" s="1">
        <v>1.0830414236701051</v>
      </c>
      <c r="D4" s="1">
        <v>1.1563851758359378</v>
      </c>
      <c r="E4" s="1">
        <v>1.1683849989729165</v>
      </c>
      <c r="F4" s="1">
        <v>1.1359422046251857</v>
      </c>
      <c r="H4" s="1" t="s">
        <v>53</v>
      </c>
      <c r="I4" s="1">
        <v>1.0000000040957728</v>
      </c>
      <c r="J4" s="1">
        <v>1.1190714558948236</v>
      </c>
      <c r="K4" s="1">
        <v>1.210641369708608</v>
      </c>
      <c r="L4" s="1">
        <v>1.2727790148548344</v>
      </c>
      <c r="M4" s="1">
        <v>1.3065908111890496</v>
      </c>
    </row>
    <row r="5" spans="1:13" x14ac:dyDescent="0.15">
      <c r="A5" t="s">
        <v>37</v>
      </c>
      <c r="B5" s="1">
        <v>1.0000000026115332</v>
      </c>
      <c r="C5" s="1">
        <v>1.083041420883704</v>
      </c>
      <c r="D5" s="1">
        <v>1.1563851727284571</v>
      </c>
      <c r="E5" s="1">
        <v>1.1842925895356693</v>
      </c>
      <c r="F5" s="1">
        <v>1.1868246195033254</v>
      </c>
      <c r="H5" s="1" t="s">
        <v>54</v>
      </c>
      <c r="I5" s="1">
        <v>1.0000000009224432</v>
      </c>
      <c r="J5" s="1">
        <v>0.97020205434182583</v>
      </c>
      <c r="K5" s="1">
        <v>0.93578874255688571</v>
      </c>
      <c r="L5" s="1">
        <v>0.90042014502863044</v>
      </c>
      <c r="M5" s="1">
        <v>0.85818703337348734</v>
      </c>
    </row>
    <row r="6" spans="1:13" x14ac:dyDescent="0.15">
      <c r="A6" t="s">
        <v>38</v>
      </c>
      <c r="B6" s="1">
        <v>1.0000000048708262</v>
      </c>
      <c r="C6" s="1">
        <v>1.0825599656886988</v>
      </c>
      <c r="D6" s="1">
        <v>1.1555149702647456</v>
      </c>
      <c r="E6" s="1">
        <v>1.1555841218944585</v>
      </c>
      <c r="F6" s="1">
        <v>1.113256724903309</v>
      </c>
    </row>
    <row r="7" spans="1:13" x14ac:dyDescent="0.15">
      <c r="A7" t="s">
        <v>39</v>
      </c>
      <c r="B7" s="1">
        <v>1.0000000048708262</v>
      </c>
      <c r="C7" s="1">
        <v>1.0742255483088177</v>
      </c>
      <c r="D7" s="1">
        <v>1.1283856938396521</v>
      </c>
      <c r="E7" s="1">
        <v>1.1224218547753897</v>
      </c>
      <c r="F7" s="1">
        <v>1.0767823165539283</v>
      </c>
      <c r="H7" s="1"/>
      <c r="I7" s="2" t="s">
        <v>2</v>
      </c>
      <c r="J7" s="2" t="s">
        <v>3</v>
      </c>
      <c r="K7" s="2" t="s">
        <v>4</v>
      </c>
      <c r="L7" s="2" t="s">
        <v>5</v>
      </c>
      <c r="M7" s="2" t="s">
        <v>6</v>
      </c>
    </row>
    <row r="8" spans="1:13" x14ac:dyDescent="0.15">
      <c r="A8" s="2"/>
      <c r="B8" s="1"/>
      <c r="C8" s="1"/>
      <c r="D8" s="1"/>
      <c r="E8" s="1"/>
      <c r="F8" s="1"/>
      <c r="H8" s="2" t="s">
        <v>16</v>
      </c>
      <c r="I8" s="1">
        <v>1.0000000026115332</v>
      </c>
      <c r="J8" s="1">
        <v>1.083041420883704</v>
      </c>
      <c r="K8" s="1">
        <v>1.1563851727284571</v>
      </c>
      <c r="L8" s="1">
        <v>1.1842925895356693</v>
      </c>
      <c r="M8" s="1">
        <v>1.1868246195033254</v>
      </c>
    </row>
    <row r="9" spans="1:13" x14ac:dyDescent="0.15">
      <c r="A9" s="2"/>
      <c r="B9" s="1"/>
      <c r="C9" s="1"/>
      <c r="D9" s="1"/>
      <c r="E9" s="1"/>
      <c r="F9" s="1"/>
      <c r="H9" s="2" t="s">
        <v>20</v>
      </c>
      <c r="I9" s="1">
        <v>1.0000000030294036</v>
      </c>
      <c r="J9" s="1">
        <v>1.0823252178117442</v>
      </c>
      <c r="K9" s="1">
        <v>1.1362340371444692</v>
      </c>
      <c r="L9" s="1">
        <v>1.16654484720139</v>
      </c>
      <c r="M9" s="1">
        <v>1.1783687700028913</v>
      </c>
    </row>
    <row r="10" spans="1:13" x14ac:dyDescent="0.15">
      <c r="A10" s="1" t="s">
        <v>52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H10" s="2" t="s">
        <v>22</v>
      </c>
      <c r="I10" s="1">
        <v>1.0000000040957628</v>
      </c>
      <c r="J10" s="1">
        <v>1.1190714558956929</v>
      </c>
      <c r="K10" s="1">
        <v>1.2106413697086129</v>
      </c>
      <c r="L10" s="1">
        <v>1.2667096411960816</v>
      </c>
      <c r="M10" s="1">
        <v>1.2969596438951467</v>
      </c>
    </row>
    <row r="11" spans="1:13" x14ac:dyDescent="0.15">
      <c r="A11" t="s">
        <v>33</v>
      </c>
      <c r="B11" s="1">
        <v>1.0000000030294167</v>
      </c>
      <c r="C11" s="1">
        <v>1.0823252178111529</v>
      </c>
      <c r="D11" s="1">
        <v>1.1362340371444628</v>
      </c>
      <c r="E11" s="1">
        <v>1.1715748754903781</v>
      </c>
      <c r="F11" s="1">
        <v>1.1865649407046954</v>
      </c>
      <c r="H11" s="2" t="s">
        <v>116</v>
      </c>
      <c r="I11" s="1">
        <v>1.0000000009224448</v>
      </c>
      <c r="J11" s="1">
        <v>0.97020205434285334</v>
      </c>
      <c r="K11" s="1">
        <v>0.93578874255688793</v>
      </c>
      <c r="L11" s="1">
        <v>0.89345647548845231</v>
      </c>
      <c r="M11" s="1">
        <v>0.84629256173476686</v>
      </c>
    </row>
    <row r="12" spans="1:13" x14ac:dyDescent="0.15">
      <c r="A12" t="s">
        <v>34</v>
      </c>
      <c r="B12" s="1">
        <v>1.0000000026048759</v>
      </c>
      <c r="C12" s="1">
        <v>1.0823252175781459</v>
      </c>
      <c r="D12" s="1">
        <v>1.1362340368753743</v>
      </c>
      <c r="E12" s="1">
        <v>1.1719300164517144</v>
      </c>
      <c r="F12" s="1">
        <v>1.1891238186270305</v>
      </c>
    </row>
    <row r="13" spans="1:13" x14ac:dyDescent="0.15">
      <c r="A13" t="s">
        <v>35</v>
      </c>
      <c r="B13" s="1">
        <v>1.0000000026048759</v>
      </c>
      <c r="C13" s="1">
        <v>1.0823252175781459</v>
      </c>
      <c r="D13" s="1">
        <v>1.1362340368753743</v>
      </c>
      <c r="E13" s="1">
        <v>1.1736548749367319</v>
      </c>
      <c r="F13" s="1">
        <v>1.1962114029589279</v>
      </c>
      <c r="H13" s="1"/>
      <c r="I13" s="2" t="s">
        <v>2</v>
      </c>
      <c r="J13" s="2" t="s">
        <v>3</v>
      </c>
      <c r="K13" s="2" t="s">
        <v>4</v>
      </c>
      <c r="L13" s="2" t="s">
        <v>5</v>
      </c>
      <c r="M13" s="2" t="s">
        <v>6</v>
      </c>
    </row>
    <row r="14" spans="1:13" x14ac:dyDescent="0.15">
      <c r="A14" t="s">
        <v>37</v>
      </c>
      <c r="B14" s="1">
        <v>1.0000000030294036</v>
      </c>
      <c r="C14" s="1">
        <v>1.0823252178117442</v>
      </c>
      <c r="D14" s="1">
        <v>1.1362340371444692</v>
      </c>
      <c r="E14" s="1">
        <v>1.16654484720139</v>
      </c>
      <c r="F14" s="1">
        <v>1.1783687700028913</v>
      </c>
      <c r="H14" s="1" t="s">
        <v>51</v>
      </c>
      <c r="I14" s="13">
        <f>I8/I2-1</f>
        <v>-1.1102230246251565E-15</v>
      </c>
      <c r="J14" s="13">
        <f t="shared" ref="J14:M14" si="0">J8/J2-1</f>
        <v>1.3455903058456897E-12</v>
      </c>
      <c r="K14" s="13">
        <f t="shared" si="0"/>
        <v>3.5527136788005009E-15</v>
      </c>
      <c r="L14" s="13">
        <f t="shared" si="0"/>
        <v>-1.0574886148748575E-2</v>
      </c>
      <c r="M14" s="13">
        <f t="shared" si="0"/>
        <v>-1.7113169210397627E-2</v>
      </c>
    </row>
    <row r="15" spans="1:13" x14ac:dyDescent="0.15">
      <c r="A15" t="s">
        <v>38</v>
      </c>
      <c r="B15" s="1">
        <v>1.0000000026048708</v>
      </c>
      <c r="C15" s="1">
        <v>1.0821388403290304</v>
      </c>
      <c r="D15" s="1">
        <v>1.1358196540931438</v>
      </c>
      <c r="E15" s="1">
        <v>1.1711729881157447</v>
      </c>
      <c r="F15" s="1">
        <v>1.1891015835244554</v>
      </c>
      <c r="H15" s="1" t="s">
        <v>52</v>
      </c>
      <c r="I15" s="13">
        <f t="shared" ref="I15:M15" si="1">I9/I3-1</f>
        <v>-1.3100631690576847E-14</v>
      </c>
      <c r="J15" s="13">
        <f t="shared" si="1"/>
        <v>5.4622972811557702E-13</v>
      </c>
      <c r="K15" s="13">
        <f t="shared" si="1"/>
        <v>5.773159728050814E-15</v>
      </c>
      <c r="L15" s="13">
        <f t="shared" si="1"/>
        <v>-4.2933903707031984E-3</v>
      </c>
      <c r="M15" s="13">
        <f t="shared" si="1"/>
        <v>-6.9074775603402694E-3</v>
      </c>
    </row>
    <row r="16" spans="1:13" x14ac:dyDescent="0.15">
      <c r="A16" t="s">
        <v>39</v>
      </c>
      <c r="B16" s="1">
        <v>1.0000000026048708</v>
      </c>
      <c r="C16" s="1">
        <v>1.082235608377359</v>
      </c>
      <c r="D16" s="1">
        <v>1.1379725463901622</v>
      </c>
      <c r="E16" s="1">
        <v>1.1758073657658792</v>
      </c>
      <c r="F16" s="1">
        <v>1.1977911081162371</v>
      </c>
      <c r="H16" s="1" t="s">
        <v>53</v>
      </c>
      <c r="I16" s="13">
        <f t="shared" ref="I16:M16" si="2">I10/I4-1</f>
        <v>-9.9920072216264089E-15</v>
      </c>
      <c r="J16" s="13">
        <f t="shared" si="2"/>
        <v>7.7671202802775952E-13</v>
      </c>
      <c r="K16" s="13">
        <f t="shared" si="2"/>
        <v>3.9968028886505635E-15</v>
      </c>
      <c r="L16" s="13">
        <f t="shared" si="2"/>
        <v>-4.768599723845135E-3</v>
      </c>
      <c r="M16" s="13">
        <f t="shared" si="2"/>
        <v>-7.3712192152477485E-3</v>
      </c>
    </row>
    <row r="17" spans="1:13" x14ac:dyDescent="0.15">
      <c r="A17" s="2"/>
      <c r="B17" s="1"/>
      <c r="C17" s="1"/>
      <c r="D17" s="1"/>
      <c r="E17" s="1"/>
      <c r="F17" s="1"/>
      <c r="H17" s="1" t="s">
        <v>54</v>
      </c>
      <c r="I17" s="13">
        <f t="shared" ref="I17:M17" si="3">I11/I5-1</f>
        <v>0</v>
      </c>
      <c r="J17" s="13">
        <f t="shared" si="3"/>
        <v>1.0591527654923993E-12</v>
      </c>
      <c r="K17" s="13">
        <f t="shared" si="3"/>
        <v>2.4424906541753444E-15</v>
      </c>
      <c r="L17" s="13">
        <f t="shared" si="3"/>
        <v>-7.7338002471687428E-3</v>
      </c>
      <c r="M17" s="13">
        <f t="shared" si="3"/>
        <v>-1.3859999249771882E-2</v>
      </c>
    </row>
    <row r="18" spans="1:13" x14ac:dyDescent="0.15">
      <c r="A18" s="2"/>
      <c r="B18" s="1"/>
      <c r="C18" s="1"/>
      <c r="D18" s="1"/>
      <c r="E18" s="1"/>
      <c r="F18" s="1"/>
    </row>
    <row r="19" spans="1:13" x14ac:dyDescent="0.15">
      <c r="A19" s="1" t="s">
        <v>53</v>
      </c>
      <c r="B19" s="2" t="s">
        <v>2</v>
      </c>
      <c r="C19" s="2" t="s">
        <v>3</v>
      </c>
      <c r="D19" s="2" t="s">
        <v>4</v>
      </c>
      <c r="E19" s="2" t="s">
        <v>5</v>
      </c>
      <c r="F19" s="2" t="s">
        <v>6</v>
      </c>
    </row>
    <row r="20" spans="1:13" x14ac:dyDescent="0.15">
      <c r="A20" t="s">
        <v>33</v>
      </c>
      <c r="B20" s="1">
        <v>1.0000000040957728</v>
      </c>
      <c r="C20" s="1">
        <v>1.1190714558948236</v>
      </c>
      <c r="D20" s="1">
        <v>1.210641369708608</v>
      </c>
      <c r="E20" s="1">
        <v>1.2727790148548344</v>
      </c>
      <c r="F20" s="1">
        <v>1.3065908111890496</v>
      </c>
    </row>
    <row r="21" spans="1:13" x14ac:dyDescent="0.15">
      <c r="A21" t="s">
        <v>34</v>
      </c>
      <c r="B21" s="1">
        <v>1.0000000041268289</v>
      </c>
      <c r="C21" s="1">
        <v>1.1190714563320212</v>
      </c>
      <c r="D21" s="1">
        <v>1.2106413701069891</v>
      </c>
      <c r="E21" s="1">
        <v>1.2708936113635021</v>
      </c>
      <c r="F21" s="1">
        <v>1.3026600871488918</v>
      </c>
    </row>
    <row r="22" spans="1:13" x14ac:dyDescent="0.15">
      <c r="A22" t="s">
        <v>35</v>
      </c>
      <c r="B22" s="1">
        <v>1.0000000041268289</v>
      </c>
      <c r="C22" s="1">
        <v>1.1190714563320212</v>
      </c>
      <c r="D22" s="1">
        <v>1.2106413701069891</v>
      </c>
      <c r="E22" s="1">
        <v>1.2682331999662322</v>
      </c>
      <c r="F22" s="1">
        <v>1.2972142041006089</v>
      </c>
    </row>
    <row r="23" spans="1:13" x14ac:dyDescent="0.15">
      <c r="A23" t="s">
        <v>37</v>
      </c>
      <c r="B23" s="1">
        <v>1.0000000040957628</v>
      </c>
      <c r="C23" s="1">
        <v>1.1190714558956929</v>
      </c>
      <c r="D23" s="1">
        <v>1.2106413697086129</v>
      </c>
      <c r="E23" s="1">
        <v>1.2667096411960816</v>
      </c>
      <c r="F23" s="1">
        <v>1.2969596438951467</v>
      </c>
    </row>
    <row r="24" spans="1:13" x14ac:dyDescent="0.15">
      <c r="A24" t="s">
        <v>38</v>
      </c>
      <c r="B24" s="1">
        <v>1.0000000041268258</v>
      </c>
      <c r="C24" s="1">
        <v>1.1188573950919389</v>
      </c>
      <c r="D24" s="1">
        <v>1.2101343665828985</v>
      </c>
      <c r="E24" s="1">
        <v>1.2640930961565173</v>
      </c>
      <c r="F24" s="1">
        <v>1.2879845301435793</v>
      </c>
    </row>
    <row r="25" spans="1:13" x14ac:dyDescent="0.15">
      <c r="A25" t="s">
        <v>39</v>
      </c>
      <c r="B25" s="1">
        <v>1.0000000041268258</v>
      </c>
      <c r="C25" s="1">
        <v>1.1168194723998752</v>
      </c>
      <c r="D25" s="1">
        <v>1.2061053375312654</v>
      </c>
      <c r="E25" s="1">
        <v>1.259401701667324</v>
      </c>
      <c r="F25" s="1">
        <v>1.2819693904580141</v>
      </c>
    </row>
    <row r="26" spans="1:13" x14ac:dyDescent="0.15">
      <c r="A26" s="2"/>
      <c r="B26" s="1"/>
      <c r="C26" s="1"/>
      <c r="D26" s="1"/>
      <c r="E26" s="1"/>
      <c r="F26" s="1"/>
    </row>
    <row r="27" spans="1:13" x14ac:dyDescent="0.15">
      <c r="A27" s="2"/>
      <c r="B27" s="1"/>
      <c r="C27" s="1"/>
      <c r="D27" s="1"/>
      <c r="E27" s="1"/>
      <c r="F27" s="1"/>
    </row>
    <row r="28" spans="1:13" x14ac:dyDescent="0.15">
      <c r="A28" s="1" t="s">
        <v>54</v>
      </c>
      <c r="B28" s="2" t="s">
        <v>2</v>
      </c>
      <c r="C28" s="2" t="s">
        <v>3</v>
      </c>
      <c r="D28" s="2" t="s">
        <v>4</v>
      </c>
      <c r="E28" s="2" t="s">
        <v>5</v>
      </c>
      <c r="F28" s="2" t="s">
        <v>6</v>
      </c>
    </row>
    <row r="29" spans="1:13" x14ac:dyDescent="0.15">
      <c r="A29" t="s">
        <v>33</v>
      </c>
      <c r="B29" s="1">
        <v>1.0000000009224432</v>
      </c>
      <c r="C29" s="1">
        <v>0.97020205434182583</v>
      </c>
      <c r="D29" s="1">
        <v>0.93578874255688571</v>
      </c>
      <c r="E29" s="1">
        <v>0.90042014502863044</v>
      </c>
      <c r="F29" s="1">
        <v>0.85818703337348734</v>
      </c>
    </row>
    <row r="30" spans="1:13" x14ac:dyDescent="0.15">
      <c r="A30" t="s">
        <v>34</v>
      </c>
      <c r="B30" s="1">
        <v>1.0000000016300308</v>
      </c>
      <c r="C30" s="1">
        <v>0.97020205553604655</v>
      </c>
      <c r="D30" s="1">
        <v>0.93578874407982437</v>
      </c>
      <c r="E30" s="1">
        <v>0.91633832029025186</v>
      </c>
      <c r="F30" s="1">
        <v>0.90673526157684547</v>
      </c>
    </row>
    <row r="31" spans="1:13" x14ac:dyDescent="0.15">
      <c r="A31" t="s">
        <v>35</v>
      </c>
      <c r="B31" s="1">
        <v>1.0000000016300308</v>
      </c>
      <c r="C31" s="1">
        <v>0.97020205553604655</v>
      </c>
      <c r="D31" s="1">
        <v>0.93578874407982437</v>
      </c>
      <c r="E31" s="1">
        <v>0.95335256018423575</v>
      </c>
      <c r="F31" s="1">
        <v>1.0165612362574206</v>
      </c>
    </row>
    <row r="32" spans="1:13" x14ac:dyDescent="0.15">
      <c r="A32" t="s">
        <v>37</v>
      </c>
      <c r="B32" s="1">
        <v>1.0000000009224448</v>
      </c>
      <c r="C32" s="1">
        <v>0.97020205434285334</v>
      </c>
      <c r="D32" s="1">
        <v>0.93578874255688793</v>
      </c>
      <c r="E32" s="1">
        <v>0.89345647548845231</v>
      </c>
      <c r="F32" s="1">
        <v>0.84629256173476686</v>
      </c>
    </row>
    <row r="33" spans="1:6" x14ac:dyDescent="0.15">
      <c r="A33" t="s">
        <v>38</v>
      </c>
      <c r="B33" s="1">
        <v>1.0000000016300299</v>
      </c>
      <c r="C33" s="1">
        <v>0.96990521093306237</v>
      </c>
      <c r="D33" s="1">
        <v>0.93470149419855297</v>
      </c>
      <c r="E33" s="1">
        <v>0.96078591905640276</v>
      </c>
      <c r="F33" s="1">
        <v>1.0201979418008633</v>
      </c>
    </row>
    <row r="34" spans="1:6" x14ac:dyDescent="0.15">
      <c r="A34" t="s">
        <v>39</v>
      </c>
      <c r="B34" s="1">
        <v>1.0000000016300299</v>
      </c>
      <c r="C34" s="1">
        <v>0.98819213424908636</v>
      </c>
      <c r="D34" s="1">
        <v>0.99240464365946668</v>
      </c>
      <c r="E34" s="1">
        <v>1.0507050378896581</v>
      </c>
      <c r="F34" s="1">
        <v>1.176677324341588</v>
      </c>
    </row>
    <row r="35" spans="1:6" x14ac:dyDescent="0.15">
      <c r="A35" s="2"/>
      <c r="B35" s="1"/>
      <c r="C35" s="1"/>
      <c r="D35" s="1"/>
      <c r="E35" s="1"/>
      <c r="F35" s="1"/>
    </row>
    <row r="36" spans="1:6" x14ac:dyDescent="0.15">
      <c r="A36" s="2"/>
      <c r="B36" s="1"/>
      <c r="C36" s="1"/>
      <c r="D36" s="1"/>
      <c r="E36" s="1"/>
      <c r="F36" s="1"/>
    </row>
    <row r="37" spans="1:6" x14ac:dyDescent="0.15">
      <c r="A37" s="2"/>
      <c r="B37" s="1"/>
      <c r="C37" s="1"/>
      <c r="D37" s="1"/>
      <c r="E37" s="1"/>
      <c r="F37" s="1"/>
    </row>
    <row r="38" spans="1:6" x14ac:dyDescent="0.15">
      <c r="A38" s="2"/>
      <c r="B38" s="1"/>
      <c r="C38" s="1"/>
      <c r="D38" s="1"/>
      <c r="E38" s="1"/>
      <c r="F38" s="1"/>
    </row>
    <row r="39" spans="1:6" x14ac:dyDescent="0.15">
      <c r="A39" s="2"/>
      <c r="B39" s="1"/>
      <c r="C39" s="1"/>
      <c r="D39" s="1"/>
      <c r="E39" s="1"/>
      <c r="F39" s="1"/>
    </row>
    <row r="40" spans="1:6" x14ac:dyDescent="0.15">
      <c r="A40" s="2"/>
      <c r="B40" s="1"/>
      <c r="C40" s="1"/>
      <c r="D40" s="1"/>
      <c r="E40" s="1"/>
      <c r="F40" s="1"/>
    </row>
    <row r="41" spans="1:6" x14ac:dyDescent="0.15">
      <c r="A41" s="2"/>
      <c r="B41" s="1"/>
      <c r="C41" s="1"/>
      <c r="D41" s="1"/>
      <c r="E41" s="1"/>
      <c r="F41" s="1"/>
    </row>
    <row r="42" spans="1:6" x14ac:dyDescent="0.15">
      <c r="A42" s="2"/>
      <c r="B42" s="1"/>
      <c r="C42" s="1"/>
      <c r="D42" s="1"/>
      <c r="E42" s="1"/>
      <c r="F42" s="1"/>
    </row>
    <row r="43" spans="1:6" x14ac:dyDescent="0.15">
      <c r="A43" s="2"/>
      <c r="B43" s="1"/>
      <c r="C43" s="1"/>
      <c r="D43" s="1"/>
      <c r="E43" s="1"/>
      <c r="F43" s="1"/>
    </row>
    <row r="44" spans="1:6" x14ac:dyDescent="0.15">
      <c r="A44" s="2"/>
      <c r="B44" s="1"/>
      <c r="C44" s="1"/>
      <c r="D44" s="1"/>
      <c r="E44" s="1"/>
      <c r="F44" s="1"/>
    </row>
    <row r="45" spans="1:6" x14ac:dyDescent="0.15">
      <c r="A45" s="2"/>
      <c r="B45" s="1"/>
      <c r="C45" s="1"/>
      <c r="D45" s="1"/>
      <c r="E45" s="1"/>
      <c r="F45" s="1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2"/>
  <sheetViews>
    <sheetView topLeftCell="A65" workbookViewId="0">
      <selection activeCell="K52" sqref="K52"/>
    </sheetView>
  </sheetViews>
  <sheetFormatPr defaultRowHeight="13.5" x14ac:dyDescent="0.15"/>
  <cols>
    <col min="1" max="1" width="14.25" bestFit="1" customWidth="1"/>
  </cols>
  <sheetData>
    <row r="1" spans="1:23" ht="27.75" thickBot="1" x14ac:dyDescent="0.2">
      <c r="A1" t="s">
        <v>58</v>
      </c>
      <c r="B1" s="8" t="s">
        <v>107</v>
      </c>
      <c r="C1" s="9" t="s">
        <v>108</v>
      </c>
      <c r="D1" s="9" t="s">
        <v>109</v>
      </c>
      <c r="E1" s="8" t="s">
        <v>132</v>
      </c>
      <c r="F1" s="9" t="s">
        <v>106</v>
      </c>
      <c r="G1" s="9" t="s">
        <v>115</v>
      </c>
      <c r="I1" t="s">
        <v>59</v>
      </c>
      <c r="J1" s="8" t="s">
        <v>107</v>
      </c>
      <c r="K1" s="9" t="s">
        <v>142</v>
      </c>
      <c r="L1" s="9" t="s">
        <v>142</v>
      </c>
      <c r="M1" s="8" t="s">
        <v>143</v>
      </c>
      <c r="N1" s="9" t="s">
        <v>144</v>
      </c>
      <c r="O1" s="9" t="s">
        <v>144</v>
      </c>
    </row>
    <row r="2" spans="1:23" x14ac:dyDescent="0.15">
      <c r="A2" t="s">
        <v>2</v>
      </c>
      <c r="B2" s="1">
        <v>2792.2401149158381</v>
      </c>
      <c r="C2" s="1">
        <v>2792.2401149158381</v>
      </c>
      <c r="D2" s="1">
        <v>2792.2401149158381</v>
      </c>
      <c r="E2" s="1">
        <v>2792.2401149158381</v>
      </c>
      <c r="F2" s="1">
        <v>2792.2401149158381</v>
      </c>
      <c r="G2" s="1">
        <v>2792.2401149158381</v>
      </c>
      <c r="H2" s="1"/>
      <c r="I2" t="s">
        <v>2</v>
      </c>
      <c r="J2" s="1">
        <v>9.8195305233858207E-2</v>
      </c>
      <c r="K2" s="1">
        <v>9.8195305233858179E-2</v>
      </c>
      <c r="L2" s="1">
        <v>9.8195305233858179E-2</v>
      </c>
      <c r="M2" s="1">
        <v>9.8195305233858207E-2</v>
      </c>
      <c r="N2" s="1">
        <v>9.8195305233858179E-2</v>
      </c>
      <c r="O2" s="1">
        <v>9.8195305233858179E-2</v>
      </c>
    </row>
    <row r="3" spans="1:23" x14ac:dyDescent="0.15">
      <c r="A3" t="s">
        <v>3</v>
      </c>
      <c r="B3" s="1">
        <v>3763.2646332563859</v>
      </c>
      <c r="C3" s="1">
        <v>3751.6014728267428</v>
      </c>
      <c r="D3" s="1">
        <v>3751.6014728267428</v>
      </c>
      <c r="E3" s="1">
        <v>3763.2646332563859</v>
      </c>
      <c r="F3" s="1">
        <v>3751.6014728268428</v>
      </c>
      <c r="G3" s="1">
        <v>3751.6014728268428</v>
      </c>
      <c r="H3" s="1"/>
      <c r="I3" t="s">
        <v>3</v>
      </c>
      <c r="J3" s="1">
        <v>0.1372273155246635</v>
      </c>
      <c r="K3" s="1">
        <v>0.13813631268960316</v>
      </c>
      <c r="L3" s="1">
        <v>0.13813631268960316</v>
      </c>
      <c r="M3" s="1">
        <v>0.13722731552466305</v>
      </c>
      <c r="N3" s="1">
        <v>0.13813631268962351</v>
      </c>
      <c r="O3" s="1">
        <v>0.13813631268962351</v>
      </c>
    </row>
    <row r="4" spans="1:23" x14ac:dyDescent="0.15">
      <c r="A4" t="s">
        <v>4</v>
      </c>
      <c r="B4" s="1">
        <v>4663.2946003247725</v>
      </c>
      <c r="C4" s="1">
        <v>4629.9710070150522</v>
      </c>
      <c r="D4" s="1">
        <v>4629.9710070150522</v>
      </c>
      <c r="E4" s="1">
        <v>4663.2946003247725</v>
      </c>
      <c r="F4" s="1">
        <v>4629.9710070146275</v>
      </c>
      <c r="G4" s="1">
        <v>4629.9710070146275</v>
      </c>
      <c r="H4" s="1"/>
      <c r="I4" t="s">
        <v>4</v>
      </c>
      <c r="J4" s="1">
        <v>0.16021618785094185</v>
      </c>
      <c r="K4" s="1">
        <v>0.16219701838489811</v>
      </c>
      <c r="L4" s="1">
        <v>0.16219701838489811</v>
      </c>
      <c r="M4" s="1">
        <v>0.16021618785094249</v>
      </c>
      <c r="N4" s="1">
        <v>0.16219701838491479</v>
      </c>
      <c r="O4" s="1">
        <v>0.16219701838491479</v>
      </c>
    </row>
    <row r="5" spans="1:23" x14ac:dyDescent="0.15">
      <c r="A5" t="s">
        <v>5</v>
      </c>
      <c r="B5" s="1">
        <v>5375.4864985244649</v>
      </c>
      <c r="C5" s="1">
        <v>5194.1052464446093</v>
      </c>
      <c r="D5" s="1">
        <v>4978.0318768035577</v>
      </c>
      <c r="E5" s="1">
        <v>5495.6794904296803</v>
      </c>
      <c r="F5" s="1">
        <v>5416.6242562364851</v>
      </c>
      <c r="G5" s="1">
        <v>5206.5490397679632</v>
      </c>
      <c r="H5" s="1"/>
      <c r="I5" t="s">
        <v>5</v>
      </c>
      <c r="J5" s="1">
        <v>0.17800367582754797</v>
      </c>
      <c r="K5" s="1">
        <v>0.18756888090767149</v>
      </c>
      <c r="L5" s="1">
        <v>0.19961773968534624</v>
      </c>
      <c r="M5" s="1">
        <v>0.21769206709206018</v>
      </c>
      <c r="N5" s="1">
        <v>0.22282561589012093</v>
      </c>
      <c r="O5" s="1">
        <v>0.23692340193456893</v>
      </c>
    </row>
    <row r="6" spans="1:23" x14ac:dyDescent="0.15">
      <c r="A6" t="s">
        <v>6</v>
      </c>
      <c r="B6" s="1">
        <v>5961.6818495416974</v>
      </c>
      <c r="C6" s="1">
        <v>5602.9317706632883</v>
      </c>
      <c r="D6" s="1">
        <v>5162.0466274619212</v>
      </c>
      <c r="E6" s="1">
        <v>6198.3829011244807</v>
      </c>
      <c r="F6" s="1">
        <v>6016.2267228264354</v>
      </c>
      <c r="G6" s="1">
        <v>5589.2965180373885</v>
      </c>
      <c r="H6" s="1"/>
      <c r="I6" t="s">
        <v>6</v>
      </c>
      <c r="J6" s="1">
        <v>0.20028565001973447</v>
      </c>
      <c r="K6" s="1">
        <v>0.2184669933747008</v>
      </c>
      <c r="L6" s="1">
        <v>0.24348554566951858</v>
      </c>
      <c r="M6" s="1">
        <v>0.26349523527970276</v>
      </c>
      <c r="N6" s="1">
        <v>0.27561687349611358</v>
      </c>
      <c r="O6" s="1">
        <v>0.30581070003360877</v>
      </c>
      <c r="Q6">
        <f>N6-M6</f>
        <v>1.2121638216410824E-2</v>
      </c>
    </row>
    <row r="7" spans="1:23" ht="14.25" thickBot="1" x14ac:dyDescent="0.2">
      <c r="C7">
        <f>C6-B6</f>
        <v>-358.75007887840911</v>
      </c>
      <c r="D7">
        <f>D6-B6</f>
        <v>-799.63522207977621</v>
      </c>
      <c r="E7">
        <f>E6-B6</f>
        <v>236.70105158278329</v>
      </c>
      <c r="M7" s="15">
        <f>M6-J6</f>
        <v>6.3209585259968282E-2</v>
      </c>
    </row>
    <row r="8" spans="1:23" ht="27.75" thickBot="1" x14ac:dyDescent="0.2">
      <c r="A8" t="s">
        <v>7</v>
      </c>
      <c r="B8" s="8" t="s">
        <v>107</v>
      </c>
      <c r="C8" s="9" t="s">
        <v>108</v>
      </c>
      <c r="D8" s="9" t="s">
        <v>109</v>
      </c>
      <c r="E8" s="8" t="s">
        <v>132</v>
      </c>
      <c r="F8" s="9" t="s">
        <v>106</v>
      </c>
      <c r="G8" s="9" t="s">
        <v>115</v>
      </c>
      <c r="I8" t="s">
        <v>134</v>
      </c>
      <c r="J8" s="8" t="s">
        <v>107</v>
      </c>
      <c r="K8" s="9" t="s">
        <v>108</v>
      </c>
      <c r="L8" s="9" t="s">
        <v>142</v>
      </c>
      <c r="M8" s="8" t="s">
        <v>143</v>
      </c>
      <c r="N8" s="9" t="s">
        <v>106</v>
      </c>
      <c r="O8" s="9" t="s">
        <v>144</v>
      </c>
      <c r="Q8" t="s">
        <v>134</v>
      </c>
      <c r="R8" s="8" t="s">
        <v>107</v>
      </c>
      <c r="S8" s="9" t="s">
        <v>108</v>
      </c>
      <c r="T8" s="9" t="s">
        <v>109</v>
      </c>
      <c r="U8" s="8" t="s">
        <v>132</v>
      </c>
      <c r="V8" s="9" t="s">
        <v>106</v>
      </c>
      <c r="W8" s="9" t="s">
        <v>115</v>
      </c>
    </row>
    <row r="9" spans="1:23" x14ac:dyDescent="0.15">
      <c r="A9" s="2" t="s">
        <v>2</v>
      </c>
      <c r="B9" s="1">
        <v>40364.898007862663</v>
      </c>
      <c r="C9" s="1">
        <v>40364.898012302518</v>
      </c>
      <c r="D9" s="1">
        <v>40364.898012302518</v>
      </c>
      <c r="E9" s="1">
        <v>40364.898007862663</v>
      </c>
      <c r="F9" s="1">
        <v>40364.898012302518</v>
      </c>
      <c r="G9" s="1">
        <v>40364.898012302518</v>
      </c>
      <c r="I9" t="s">
        <v>2</v>
      </c>
      <c r="J9" s="17">
        <f>B2/B9</f>
        <v>6.9174957765827591E-2</v>
      </c>
      <c r="K9" s="17">
        <f t="shared" ref="K9:M9" si="0">C2/C9</f>
        <v>6.917495775821883E-2</v>
      </c>
      <c r="L9" s="17">
        <f t="shared" si="0"/>
        <v>6.917495775821883E-2</v>
      </c>
      <c r="M9" s="17">
        <f t="shared" si="0"/>
        <v>6.9174957765827591E-2</v>
      </c>
      <c r="N9" s="17">
        <f>F2/F9</f>
        <v>6.917495775821883E-2</v>
      </c>
      <c r="O9" s="17">
        <f t="shared" ref="O9:O13" si="1">G2/G9</f>
        <v>6.917495775821883E-2</v>
      </c>
      <c r="Q9" t="s">
        <v>2</v>
      </c>
      <c r="R9" s="14">
        <f>J9/J$9-1</f>
        <v>0</v>
      </c>
      <c r="S9" s="14">
        <f t="shared" ref="S9:U13" si="2">K9/K$9-1</f>
        <v>0</v>
      </c>
      <c r="T9" s="14">
        <f t="shared" si="2"/>
        <v>0</v>
      </c>
      <c r="U9" s="14">
        <f t="shared" si="2"/>
        <v>0</v>
      </c>
      <c r="V9" s="14">
        <f t="shared" ref="V9:V13" si="3">N9/N$9-1</f>
        <v>0</v>
      </c>
      <c r="W9" s="14">
        <f t="shared" ref="W9:W12" si="4">O9/O$9-1</f>
        <v>0</v>
      </c>
    </row>
    <row r="10" spans="1:23" x14ac:dyDescent="0.15">
      <c r="A10" s="2" t="s">
        <v>3</v>
      </c>
      <c r="B10" s="1">
        <v>59572.146641982668</v>
      </c>
      <c r="C10" s="1">
        <v>59572.146642883403</v>
      </c>
      <c r="D10" s="1">
        <v>59572.146642883403</v>
      </c>
      <c r="E10" s="1">
        <v>59572.146641982668</v>
      </c>
      <c r="F10" s="1">
        <v>59572.146642883403</v>
      </c>
      <c r="G10" s="1">
        <v>59572.146642883403</v>
      </c>
      <c r="I10" t="s">
        <v>3</v>
      </c>
      <c r="J10" s="17">
        <f t="shared" ref="J10:J13" si="5">B3/B10</f>
        <v>6.3171546526145761E-2</v>
      </c>
      <c r="K10" s="17">
        <f t="shared" ref="K10:K13" si="6">C3/C10</f>
        <v>6.2975764417495875E-2</v>
      </c>
      <c r="L10" s="17">
        <f t="shared" ref="L10:L13" si="7">D3/D10</f>
        <v>6.2975764417495875E-2</v>
      </c>
      <c r="M10" s="17">
        <f t="shared" ref="M10:M13" si="8">E3/E10</f>
        <v>6.3171546526145761E-2</v>
      </c>
      <c r="N10" s="17">
        <f>F3/F10</f>
        <v>6.2975764417497554E-2</v>
      </c>
      <c r="O10" s="17">
        <f t="shared" si="1"/>
        <v>6.2975764417497554E-2</v>
      </c>
      <c r="Q10" t="s">
        <v>3</v>
      </c>
      <c r="R10" s="14">
        <f t="shared" ref="R10:R13" si="9">J10/J$9-1</f>
        <v>-8.678590393946739E-2</v>
      </c>
      <c r="S10" s="14">
        <f t="shared" si="2"/>
        <v>-8.9616149277466195E-2</v>
      </c>
      <c r="T10" s="14">
        <f t="shared" si="2"/>
        <v>-8.9616149277466195E-2</v>
      </c>
      <c r="U10" s="14">
        <f t="shared" si="2"/>
        <v>-8.678590393946739E-2</v>
      </c>
      <c r="V10" s="14">
        <f t="shared" si="3"/>
        <v>-8.9616149277441881E-2</v>
      </c>
      <c r="W10" s="14">
        <f t="shared" si="4"/>
        <v>-8.9616149277441881E-2</v>
      </c>
    </row>
    <row r="11" spans="1:23" x14ac:dyDescent="0.15">
      <c r="A11" s="2" t="s">
        <v>4</v>
      </c>
      <c r="B11" s="1">
        <v>81619.003625318772</v>
      </c>
      <c r="C11" s="1">
        <v>81619.003622095741</v>
      </c>
      <c r="D11" s="1">
        <v>81619.003622095741</v>
      </c>
      <c r="E11" s="1">
        <v>81619.003625318772</v>
      </c>
      <c r="F11" s="1">
        <v>81619.003622095741</v>
      </c>
      <c r="G11" s="1">
        <v>81619.003622095741</v>
      </c>
      <c r="I11" t="s">
        <v>4</v>
      </c>
      <c r="J11" s="17">
        <f t="shared" si="5"/>
        <v>5.7134912130662019E-2</v>
      </c>
      <c r="K11" s="17">
        <f t="shared" si="6"/>
        <v>5.6726629847777696E-2</v>
      </c>
      <c r="L11" s="17">
        <f t="shared" si="7"/>
        <v>5.6726629847777696E-2</v>
      </c>
      <c r="M11" s="17">
        <f t="shared" si="8"/>
        <v>5.7134912130662019E-2</v>
      </c>
      <c r="N11" s="17">
        <f>F4/F11</f>
        <v>5.6726629847772492E-2</v>
      </c>
      <c r="O11" s="17">
        <f t="shared" si="1"/>
        <v>5.6726629847772492E-2</v>
      </c>
      <c r="Q11" t="s">
        <v>4</v>
      </c>
      <c r="R11" s="14">
        <f t="shared" si="9"/>
        <v>-0.17405208509015313</v>
      </c>
      <c r="S11" s="14">
        <f t="shared" si="2"/>
        <v>-0.17995425387827024</v>
      </c>
      <c r="T11" s="14">
        <f t="shared" si="2"/>
        <v>-0.17995425387827024</v>
      </c>
      <c r="U11" s="14">
        <f t="shared" si="2"/>
        <v>-0.17405208509015313</v>
      </c>
      <c r="V11" s="14">
        <f t="shared" si="3"/>
        <v>-0.17995425387834552</v>
      </c>
      <c r="W11" s="14">
        <f t="shared" si="4"/>
        <v>-0.17995425387834552</v>
      </c>
    </row>
    <row r="12" spans="1:23" x14ac:dyDescent="0.15">
      <c r="A12" s="2" t="s">
        <v>5</v>
      </c>
      <c r="B12" s="1">
        <v>103180.51756255147</v>
      </c>
      <c r="C12" s="1">
        <v>103119.69957107067</v>
      </c>
      <c r="D12" s="1">
        <v>102986.23163490725</v>
      </c>
      <c r="E12" s="1">
        <v>102991.99152448672</v>
      </c>
      <c r="F12" s="1">
        <v>102965.23974813393</v>
      </c>
      <c r="G12" s="1">
        <v>102799.59070627761</v>
      </c>
      <c r="I12" t="s">
        <v>5</v>
      </c>
      <c r="J12" s="17">
        <f t="shared" si="5"/>
        <v>5.209788267698566E-2</v>
      </c>
      <c r="K12" s="17">
        <f t="shared" si="6"/>
        <v>5.0369670082919538E-2</v>
      </c>
      <c r="L12" s="17">
        <f t="shared" si="7"/>
        <v>4.8336867926685553E-2</v>
      </c>
      <c r="M12" s="17">
        <f t="shared" si="8"/>
        <v>5.3360260434648095E-2</v>
      </c>
      <c r="N12" s="17">
        <f>F5/F12</f>
        <v>5.2606338503034977E-2</v>
      </c>
      <c r="O12" s="17">
        <f t="shared" si="1"/>
        <v>5.0647565851154867E-2</v>
      </c>
      <c r="Q12" t="s">
        <v>5</v>
      </c>
      <c r="R12" s="14">
        <f t="shared" si="9"/>
        <v>-0.24686787878716998</v>
      </c>
      <c r="S12" s="14">
        <f t="shared" si="2"/>
        <v>-0.27185109011598918</v>
      </c>
      <c r="T12" s="14">
        <f t="shared" si="2"/>
        <v>-0.30123747822682923</v>
      </c>
      <c r="U12" s="14">
        <f t="shared" si="2"/>
        <v>-0.22861882163651936</v>
      </c>
      <c r="V12" s="14">
        <f t="shared" si="3"/>
        <v>-0.23951759122274707</v>
      </c>
      <c r="W12" s="14">
        <f t="shared" si="4"/>
        <v>-0.2678338015300441</v>
      </c>
    </row>
    <row r="13" spans="1:23" x14ac:dyDescent="0.15">
      <c r="A13" s="2" t="s">
        <v>6</v>
      </c>
      <c r="B13" s="1">
        <v>124332.44367972415</v>
      </c>
      <c r="C13" s="1">
        <v>124171.72191385765</v>
      </c>
      <c r="D13" s="1">
        <v>123738.15712107494</v>
      </c>
      <c r="E13" s="1">
        <v>123895.01065226799</v>
      </c>
      <c r="F13" s="1">
        <v>123760.59233072435</v>
      </c>
      <c r="G13" s="1">
        <v>123154.73231820799</v>
      </c>
      <c r="I13" t="s">
        <v>6</v>
      </c>
      <c r="J13" s="17">
        <f t="shared" si="5"/>
        <v>4.7949526874085838E-2</v>
      </c>
      <c r="K13" s="17">
        <f t="shared" si="6"/>
        <v>4.5122445628564628E-2</v>
      </c>
      <c r="L13" s="17">
        <f t="shared" si="7"/>
        <v>4.1717500466820247E-2</v>
      </c>
      <c r="M13" s="17">
        <f t="shared" si="8"/>
        <v>5.0029318117751138E-2</v>
      </c>
      <c r="N13" s="17">
        <f>F6/F13</f>
        <v>4.8611812609536689E-2</v>
      </c>
      <c r="O13" s="17">
        <f t="shared" si="1"/>
        <v>4.5384342224022121E-2</v>
      </c>
      <c r="Q13" t="s">
        <v>6</v>
      </c>
      <c r="R13" s="5">
        <f t="shared" si="9"/>
        <v>-0.30683691869526675</v>
      </c>
      <c r="S13" s="5">
        <f t="shared" si="2"/>
        <v>-0.34770548344565444</v>
      </c>
      <c r="T13" s="5">
        <f t="shared" si="2"/>
        <v>-0.39692770593902249</v>
      </c>
      <c r="U13" s="14">
        <f t="shared" si="2"/>
        <v>-0.27677125171349792</v>
      </c>
      <c r="V13" s="14">
        <f t="shared" si="3"/>
        <v>-0.2972628508217483</v>
      </c>
      <c r="W13" s="14">
        <f>O13/O$9-1</f>
        <v>-0.34391948047659038</v>
      </c>
    </row>
    <row r="15" spans="1:23" x14ac:dyDescent="0.15">
      <c r="A15" t="s">
        <v>33</v>
      </c>
      <c r="B15" s="2" t="s">
        <v>16</v>
      </c>
      <c r="C15" s="2" t="s">
        <v>135</v>
      </c>
      <c r="D15" s="2" t="s">
        <v>136</v>
      </c>
      <c r="E15" s="2" t="s">
        <v>137</v>
      </c>
      <c r="F15" s="2" t="s">
        <v>138</v>
      </c>
      <c r="G15" s="2" t="s">
        <v>139</v>
      </c>
      <c r="H15" s="2" t="s">
        <v>140</v>
      </c>
      <c r="I15" s="2" t="s">
        <v>141</v>
      </c>
      <c r="J15" s="2"/>
      <c r="K15" s="2"/>
    </row>
    <row r="16" spans="1:23" x14ac:dyDescent="0.15">
      <c r="A16" s="2" t="s">
        <v>2</v>
      </c>
      <c r="B16" s="1">
        <v>1780.8522621554541</v>
      </c>
      <c r="C16" s="1">
        <v>613.14989238999999</v>
      </c>
      <c r="D16" s="1">
        <v>124.05309000000001</v>
      </c>
      <c r="E16" s="1">
        <v>230.85710344323147</v>
      </c>
      <c r="F16" s="1">
        <v>23.61725849574054</v>
      </c>
      <c r="G16" s="1">
        <v>14.264338232227049</v>
      </c>
      <c r="H16" s="1">
        <v>3.3618334562870458E-2</v>
      </c>
      <c r="I16" s="1">
        <v>5.4125518646221442</v>
      </c>
      <c r="J16" s="1"/>
      <c r="K16" s="1"/>
    </row>
    <row r="17" spans="1:11" x14ac:dyDescent="0.15">
      <c r="A17" s="2" t="s">
        <v>3</v>
      </c>
      <c r="B17" s="1">
        <v>2259.5741845898929</v>
      </c>
      <c r="C17" s="1">
        <v>822.32711095940977</v>
      </c>
      <c r="D17" s="1">
        <v>164.94063447640269</v>
      </c>
      <c r="E17" s="1">
        <v>326.26936753213312</v>
      </c>
      <c r="F17" s="1">
        <v>87.000993219235141</v>
      </c>
      <c r="G17" s="1">
        <v>50.738078840073193</v>
      </c>
      <c r="H17" s="1">
        <v>3.258721798681643</v>
      </c>
      <c r="I17" s="1">
        <v>49.155541840558222</v>
      </c>
      <c r="J17" s="1"/>
      <c r="K17" s="1"/>
    </row>
    <row r="18" spans="1:11" x14ac:dyDescent="0.15">
      <c r="A18" s="2" t="s">
        <v>4</v>
      </c>
      <c r="B18" s="1">
        <v>2680.0377075320143</v>
      </c>
      <c r="C18" s="1">
        <v>1030.8870409597932</v>
      </c>
      <c r="D18" s="1">
        <v>205.23456814303736</v>
      </c>
      <c r="E18" s="1">
        <v>382.90730510048633</v>
      </c>
      <c r="F18" s="1">
        <v>139.56790761456742</v>
      </c>
      <c r="G18" s="1">
        <v>119.62996371185181</v>
      </c>
      <c r="H18" s="1">
        <v>13.44431904561297</v>
      </c>
      <c r="I18" s="1">
        <v>91.585788217395987</v>
      </c>
      <c r="J18" s="1"/>
      <c r="K18" s="1"/>
    </row>
    <row r="19" spans="1:11" x14ac:dyDescent="0.15">
      <c r="A19" s="2" t="s">
        <v>5</v>
      </c>
      <c r="B19" s="1">
        <v>2983.9882490704531</v>
      </c>
      <c r="C19" s="1">
        <v>1196.7390912947014</v>
      </c>
      <c r="D19" s="1">
        <v>237.90280206426817</v>
      </c>
      <c r="E19" s="1">
        <v>452.53814224165649</v>
      </c>
      <c r="F19" s="1">
        <v>178.79640803944014</v>
      </c>
      <c r="G19" s="1">
        <v>207.40647108246287</v>
      </c>
      <c r="H19" s="1">
        <v>21.976309053414411</v>
      </c>
      <c r="I19" s="1">
        <v>96.139025682529876</v>
      </c>
      <c r="J19" s="1"/>
      <c r="K19" s="1"/>
    </row>
    <row r="20" spans="1:11" x14ac:dyDescent="0.15">
      <c r="A20" s="2" t="s">
        <v>6</v>
      </c>
      <c r="B20" s="1">
        <v>3177.7739746427869</v>
      </c>
      <c r="C20" s="1">
        <v>1325.4962392431405</v>
      </c>
      <c r="D20" s="1">
        <v>264.3723112094354</v>
      </c>
      <c r="E20" s="1">
        <v>523.38253568499465</v>
      </c>
      <c r="F20" s="1">
        <v>242.59724147513825</v>
      </c>
      <c r="G20" s="1">
        <v>281.36116018609886</v>
      </c>
      <c r="H20" s="1">
        <v>39.463922016533516</v>
      </c>
      <c r="I20" s="1">
        <v>107.23446508354061</v>
      </c>
      <c r="J20" s="1"/>
      <c r="K20" s="1"/>
    </row>
    <row r="21" spans="1:11" x14ac:dyDescent="0.15">
      <c r="B21">
        <f>SUM(B20:D20)</f>
        <v>4767.6425250953635</v>
      </c>
      <c r="E21">
        <f>SUM(E20:I20)</f>
        <v>1194.0393244463062</v>
      </c>
    </row>
    <row r="22" spans="1:11" x14ac:dyDescent="0.15">
      <c r="A22" s="1" t="s">
        <v>110</v>
      </c>
      <c r="B22" s="2" t="s">
        <v>16</v>
      </c>
      <c r="C22" s="2" t="s">
        <v>135</v>
      </c>
      <c r="D22" s="2" t="s">
        <v>136</v>
      </c>
      <c r="E22" s="2" t="s">
        <v>137</v>
      </c>
      <c r="F22" s="2" t="s">
        <v>138</v>
      </c>
      <c r="G22" s="2" t="s">
        <v>139</v>
      </c>
      <c r="H22" s="2" t="s">
        <v>140</v>
      </c>
      <c r="I22" s="2" t="s">
        <v>141</v>
      </c>
      <c r="J22" s="2"/>
      <c r="K22" s="2"/>
    </row>
    <row r="23" spans="1:11" x14ac:dyDescent="0.15">
      <c r="A23" s="2" t="s">
        <v>2</v>
      </c>
      <c r="B23" s="1">
        <v>1780.8522621554541</v>
      </c>
      <c r="C23" s="1">
        <v>613.14989238999999</v>
      </c>
      <c r="D23" s="1">
        <v>124.05309000000001</v>
      </c>
      <c r="E23" s="1">
        <v>230.85710344323144</v>
      </c>
      <c r="F23" s="1">
        <v>23.61725849574054</v>
      </c>
      <c r="G23" s="1">
        <v>14.264338232227047</v>
      </c>
      <c r="H23" s="1">
        <v>3.3618334562870458E-2</v>
      </c>
      <c r="I23" s="1">
        <v>5.4125518646221442</v>
      </c>
      <c r="J23" s="1"/>
      <c r="K23" s="1"/>
    </row>
    <row r="24" spans="1:11" x14ac:dyDescent="0.15">
      <c r="A24" s="2" t="s">
        <v>3</v>
      </c>
      <c r="B24" s="1">
        <v>2245.9010037497642</v>
      </c>
      <c r="C24" s="1">
        <v>822.71358090786248</v>
      </c>
      <c r="D24" s="1">
        <v>164.75449403194588</v>
      </c>
      <c r="E24" s="1">
        <v>327.04721278847785</v>
      </c>
      <c r="F24" s="1">
        <v>87.229243780319479</v>
      </c>
      <c r="G24" s="1">
        <v>51.307906365827883</v>
      </c>
      <c r="H24" s="1">
        <v>3.3094585350862937</v>
      </c>
      <c r="I24" s="1">
        <v>49.338572667459168</v>
      </c>
      <c r="J24" s="1"/>
      <c r="K24" s="1"/>
    </row>
    <row r="25" spans="1:11" x14ac:dyDescent="0.15">
      <c r="A25" s="2" t="s">
        <v>4</v>
      </c>
      <c r="B25" s="1">
        <v>2642.377478228118</v>
      </c>
      <c r="C25" s="1">
        <v>1031.9599266698153</v>
      </c>
      <c r="D25" s="1">
        <v>204.66610957075335</v>
      </c>
      <c r="E25" s="1">
        <v>384.16674386132081</v>
      </c>
      <c r="F25" s="1">
        <v>140.0376978756756</v>
      </c>
      <c r="G25" s="1">
        <v>121.17651639043866</v>
      </c>
      <c r="H25" s="1">
        <v>13.509531020152275</v>
      </c>
      <c r="I25" s="1">
        <v>92.077003398778331</v>
      </c>
      <c r="J25" s="1"/>
      <c r="K25" s="1"/>
    </row>
    <row r="26" spans="1:11" x14ac:dyDescent="0.15">
      <c r="A26" s="2" t="s">
        <v>5</v>
      </c>
      <c r="B26" s="1">
        <v>2782.6934405883198</v>
      </c>
      <c r="C26" s="1">
        <v>1202.5867362952113</v>
      </c>
      <c r="D26" s="1">
        <v>234.57256116879748</v>
      </c>
      <c r="E26" s="1">
        <v>457.27417038548668</v>
      </c>
      <c r="F26" s="1">
        <v>180.61813972747024</v>
      </c>
      <c r="G26" s="1">
        <v>216.15747026744694</v>
      </c>
      <c r="H26" s="1">
        <v>22.274245549074649</v>
      </c>
      <c r="I26" s="1">
        <v>97.928482462802066</v>
      </c>
      <c r="J26" s="1"/>
      <c r="K26" s="1"/>
    </row>
    <row r="27" spans="1:11" x14ac:dyDescent="0.15">
      <c r="A27" s="2" t="s">
        <v>6</v>
      </c>
      <c r="B27" s="1">
        <v>2784.6255368214538</v>
      </c>
      <c r="C27" s="1">
        <v>1336.9916481134446</v>
      </c>
      <c r="D27" s="1">
        <v>257.25892770799277</v>
      </c>
      <c r="E27" s="1">
        <v>530.22078872572399</v>
      </c>
      <c r="F27" s="1">
        <v>245.54995128621977</v>
      </c>
      <c r="G27" s="1">
        <v>298.06974778605041</v>
      </c>
      <c r="H27" s="1">
        <v>40.114541608029306</v>
      </c>
      <c r="I27" s="1">
        <v>110.10062861437362</v>
      </c>
      <c r="J27" s="1"/>
      <c r="K27" s="1"/>
    </row>
    <row r="28" spans="1:11" x14ac:dyDescent="0.15">
      <c r="B28">
        <f>SUM(B27:D27)</f>
        <v>4378.8761126428908</v>
      </c>
      <c r="C28">
        <f>B28-B21</f>
        <v>-388.76641245247265</v>
      </c>
      <c r="D28">
        <f>B28/B21-1</f>
        <v>-8.1542693355495799E-2</v>
      </c>
      <c r="E28">
        <f>SUM(E27:I27)</f>
        <v>1224.0556580203972</v>
      </c>
      <c r="F28">
        <f>E28-E21</f>
        <v>30.01633357409105</v>
      </c>
    </row>
    <row r="29" spans="1:11" x14ac:dyDescent="0.15">
      <c r="A29" s="1" t="s">
        <v>111</v>
      </c>
      <c r="B29" s="2" t="s">
        <v>16</v>
      </c>
      <c r="C29" s="2" t="s">
        <v>135</v>
      </c>
      <c r="D29" s="2" t="s">
        <v>136</v>
      </c>
      <c r="E29" s="2" t="s">
        <v>137</v>
      </c>
      <c r="F29" s="2" t="s">
        <v>138</v>
      </c>
      <c r="G29" s="2" t="s">
        <v>139</v>
      </c>
      <c r="H29" s="2" t="s">
        <v>140</v>
      </c>
      <c r="I29" s="2" t="s">
        <v>141</v>
      </c>
      <c r="J29" s="2"/>
      <c r="K29" s="2"/>
    </row>
    <row r="30" spans="1:11" x14ac:dyDescent="0.15">
      <c r="A30" s="2" t="s">
        <v>2</v>
      </c>
      <c r="B30" s="1">
        <v>1780.8522621554541</v>
      </c>
      <c r="C30" s="1">
        <v>613.14989238999999</v>
      </c>
      <c r="D30" s="1">
        <v>124.05309000000001</v>
      </c>
      <c r="E30" s="1">
        <v>230.85710344323144</v>
      </c>
      <c r="F30" s="1">
        <v>23.61725849574054</v>
      </c>
      <c r="G30" s="1">
        <v>14.264338232227047</v>
      </c>
      <c r="H30" s="1">
        <v>3.3618334562870458E-2</v>
      </c>
      <c r="I30" s="1">
        <v>5.4125518646221442</v>
      </c>
      <c r="J30" s="1"/>
      <c r="K30" s="1"/>
    </row>
    <row r="31" spans="1:11" x14ac:dyDescent="0.15">
      <c r="A31" s="2" t="s">
        <v>3</v>
      </c>
      <c r="B31" s="1">
        <v>2245.9010037497642</v>
      </c>
      <c r="C31" s="1">
        <v>822.71358090786248</v>
      </c>
      <c r="D31" s="1">
        <v>164.75449403194588</v>
      </c>
      <c r="E31" s="1">
        <v>327.04721278847785</v>
      </c>
      <c r="F31" s="1">
        <v>87.229243780319479</v>
      </c>
      <c r="G31" s="1">
        <v>51.307906365827883</v>
      </c>
      <c r="H31" s="1">
        <v>3.3094585350862937</v>
      </c>
      <c r="I31" s="1">
        <v>49.338572667459168</v>
      </c>
      <c r="J31" s="1"/>
      <c r="K31" s="1"/>
    </row>
    <row r="32" spans="1:11" x14ac:dyDescent="0.15">
      <c r="A32" s="2" t="s">
        <v>4</v>
      </c>
      <c r="B32" s="1">
        <v>2642.377478228118</v>
      </c>
      <c r="C32" s="1">
        <v>1031.9599266698153</v>
      </c>
      <c r="D32" s="1">
        <v>204.66610957075335</v>
      </c>
      <c r="E32" s="1">
        <v>384.16674386132081</v>
      </c>
      <c r="F32" s="1">
        <v>140.0376978756756</v>
      </c>
      <c r="G32" s="1">
        <v>121.17651639043866</v>
      </c>
      <c r="H32" s="1">
        <v>13.509531020152275</v>
      </c>
      <c r="I32" s="1">
        <v>92.077003398778331</v>
      </c>
      <c r="J32" s="1"/>
      <c r="K32" s="1"/>
    </row>
    <row r="33" spans="1:11" x14ac:dyDescent="0.15">
      <c r="A33" s="2" t="s">
        <v>5</v>
      </c>
      <c r="B33" s="1">
        <v>2545.6845057192127</v>
      </c>
      <c r="C33" s="1">
        <v>1208.8637596927647</v>
      </c>
      <c r="D33" s="1">
        <v>229.78014006245249</v>
      </c>
      <c r="E33" s="1">
        <v>462.71301444530229</v>
      </c>
      <c r="F33" s="1">
        <v>182.54594447991457</v>
      </c>
      <c r="G33" s="1">
        <v>225.90407965937587</v>
      </c>
      <c r="H33" s="1">
        <v>22.61469795411929</v>
      </c>
      <c r="I33" s="1">
        <v>99.925734790416328</v>
      </c>
      <c r="J33" s="1"/>
      <c r="K33" s="1"/>
    </row>
    <row r="34" spans="1:11" x14ac:dyDescent="0.15">
      <c r="A34" s="2" t="s">
        <v>6</v>
      </c>
      <c r="B34" s="1">
        <v>2313.7187584497465</v>
      </c>
      <c r="C34" s="1">
        <v>1346.6701268683321</v>
      </c>
      <c r="D34" s="1">
        <v>244.77400228477853</v>
      </c>
      <c r="E34" s="1">
        <v>537.90963102201283</v>
      </c>
      <c r="F34" s="1">
        <v>248.45644352626491</v>
      </c>
      <c r="G34" s="1">
        <v>316.45098699180028</v>
      </c>
      <c r="H34" s="1">
        <v>40.846866087007896</v>
      </c>
      <c r="I34" s="1">
        <v>113.21981223197808</v>
      </c>
      <c r="J34" s="1"/>
      <c r="K34" s="1"/>
    </row>
    <row r="35" spans="1:11" x14ac:dyDescent="0.15">
      <c r="B35">
        <f>SUM(B34:D34)</f>
        <v>3905.1628876028572</v>
      </c>
      <c r="C35">
        <f>B35-B21</f>
        <v>-862.4796374925063</v>
      </c>
      <c r="D35">
        <f>B35/B21-1</f>
        <v>-0.18090274867561607</v>
      </c>
      <c r="E35">
        <f>SUM(E34:I34)</f>
        <v>1256.883739859064</v>
      </c>
      <c r="F35">
        <f>E35-E21</f>
        <v>62.844415412757826</v>
      </c>
    </row>
    <row r="36" spans="1:11" x14ac:dyDescent="0.15">
      <c r="A36" s="1" t="s">
        <v>112</v>
      </c>
      <c r="B36" s="2" t="s">
        <v>16</v>
      </c>
      <c r="C36" s="2" t="s">
        <v>135</v>
      </c>
      <c r="D36" s="2" t="s">
        <v>136</v>
      </c>
      <c r="E36" s="2" t="s">
        <v>137</v>
      </c>
      <c r="F36" s="2" t="s">
        <v>138</v>
      </c>
      <c r="G36" s="2" t="s">
        <v>139</v>
      </c>
      <c r="H36" s="2" t="s">
        <v>140</v>
      </c>
      <c r="I36" s="2" t="s">
        <v>141</v>
      </c>
      <c r="J36" s="2"/>
      <c r="K36" s="2"/>
    </row>
    <row r="37" spans="1:11" x14ac:dyDescent="0.15">
      <c r="A37" s="2" t="s">
        <v>2</v>
      </c>
      <c r="B37" s="1">
        <v>1780.8522621554541</v>
      </c>
      <c r="C37" s="1">
        <v>613.14989238999999</v>
      </c>
      <c r="D37" s="1">
        <v>124.05309000000001</v>
      </c>
      <c r="E37" s="1">
        <v>230.85710344323147</v>
      </c>
      <c r="F37" s="1">
        <v>23.61725849574054</v>
      </c>
      <c r="G37" s="1">
        <v>14.264338232227049</v>
      </c>
      <c r="H37" s="1">
        <v>3.3618334562870458E-2</v>
      </c>
      <c r="I37" s="1">
        <v>5.4125518646221442</v>
      </c>
    </row>
    <row r="38" spans="1:11" x14ac:dyDescent="0.15">
      <c r="A38" s="2" t="s">
        <v>3</v>
      </c>
      <c r="B38" s="1">
        <v>2259.5741845898965</v>
      </c>
      <c r="C38" s="1">
        <v>822.32711095940681</v>
      </c>
      <c r="D38" s="1">
        <v>164.94063447640306</v>
      </c>
      <c r="E38" s="1">
        <v>326.26936753210907</v>
      </c>
      <c r="F38" s="1">
        <v>87.000993219238708</v>
      </c>
      <c r="G38" s="1">
        <v>50.738078840082977</v>
      </c>
      <c r="H38" s="1">
        <v>3.2587217986876689</v>
      </c>
      <c r="I38" s="1">
        <v>49.155541840561092</v>
      </c>
    </row>
    <row r="39" spans="1:11" x14ac:dyDescent="0.15">
      <c r="A39" s="2" t="s">
        <v>4</v>
      </c>
      <c r="B39" s="1">
        <v>2680.0377075320212</v>
      </c>
      <c r="C39" s="1">
        <v>1030.8870409597951</v>
      </c>
      <c r="D39" s="1">
        <v>205.23456814303685</v>
      </c>
      <c r="E39" s="1">
        <v>382.90730510048888</v>
      </c>
      <c r="F39" s="1">
        <v>139.56790761456719</v>
      </c>
      <c r="G39" s="1">
        <v>119.62996371185642</v>
      </c>
      <c r="H39" s="1">
        <v>13.444319045609927</v>
      </c>
      <c r="I39" s="1">
        <v>91.585788217397038</v>
      </c>
    </row>
    <row r="40" spans="1:11" x14ac:dyDescent="0.15">
      <c r="A40" s="2" t="s">
        <v>5</v>
      </c>
      <c r="B40" s="1">
        <v>2872.7880939232464</v>
      </c>
      <c r="C40" s="1">
        <v>1189.5053210475187</v>
      </c>
      <c r="D40" s="1">
        <v>237.02024711183788</v>
      </c>
      <c r="E40" s="1">
        <v>487.67769982351689</v>
      </c>
      <c r="F40" s="1">
        <v>238.4382121017249</v>
      </c>
      <c r="G40" s="1">
        <v>297.60142785142506</v>
      </c>
      <c r="H40" s="1">
        <v>63.142310503381147</v>
      </c>
      <c r="I40" s="1">
        <v>109.50617806702897</v>
      </c>
    </row>
    <row r="41" spans="1:11" x14ac:dyDescent="0.15">
      <c r="A41" s="2" t="s">
        <v>6</v>
      </c>
      <c r="B41" s="1">
        <v>2989.8180952514776</v>
      </c>
      <c r="C41" s="1">
        <v>1312.6000231579383</v>
      </c>
      <c r="D41" s="1">
        <v>262.72042182958245</v>
      </c>
      <c r="E41" s="1">
        <v>531.93765639439118</v>
      </c>
      <c r="F41" s="1">
        <v>331.94466493180408</v>
      </c>
      <c r="G41" s="1">
        <v>507.51494034506015</v>
      </c>
      <c r="H41" s="1">
        <v>129.2908741289605</v>
      </c>
      <c r="I41" s="1">
        <v>132.55622508526591</v>
      </c>
    </row>
    <row r="42" spans="1:11" x14ac:dyDescent="0.15">
      <c r="B42">
        <f>SUM(B41:D41)</f>
        <v>4565.1385402389988</v>
      </c>
      <c r="C42">
        <f>B42-B21</f>
        <v>-202.5039848563647</v>
      </c>
      <c r="D42">
        <f>B42/B21-1</f>
        <v>-4.2474657818921568E-2</v>
      </c>
      <c r="E42">
        <f>SUM(D41:G41)</f>
        <v>1634.1176835008378</v>
      </c>
      <c r="F42">
        <f>E42/E21-1</f>
        <v>0.36856270144921943</v>
      </c>
      <c r="G42">
        <f>E42-E21</f>
        <v>440.07835905453157</v>
      </c>
    </row>
    <row r="43" spans="1:11" x14ac:dyDescent="0.15">
      <c r="A43" s="1" t="s">
        <v>113</v>
      </c>
      <c r="B43" s="2" t="s">
        <v>16</v>
      </c>
      <c r="C43" s="2" t="s">
        <v>135</v>
      </c>
      <c r="D43" s="2" t="s">
        <v>136</v>
      </c>
      <c r="E43" s="2" t="s">
        <v>137</v>
      </c>
      <c r="F43" s="2" t="s">
        <v>138</v>
      </c>
      <c r="G43" s="2" t="s">
        <v>139</v>
      </c>
      <c r="H43" s="2" t="s">
        <v>140</v>
      </c>
      <c r="I43" s="2" t="s">
        <v>141</v>
      </c>
      <c r="J43" s="2"/>
      <c r="K43" s="2"/>
    </row>
    <row r="44" spans="1:11" x14ac:dyDescent="0.15">
      <c r="A44" s="2" t="s">
        <v>2</v>
      </c>
      <c r="B44" s="1">
        <v>1780.8522621554541</v>
      </c>
      <c r="C44" s="1">
        <v>613.14989238999999</v>
      </c>
      <c r="D44" s="1">
        <v>124.05309000000001</v>
      </c>
      <c r="E44" s="1">
        <v>230.85710344323144</v>
      </c>
      <c r="F44" s="1">
        <v>23.61725849574054</v>
      </c>
      <c r="G44" s="1">
        <v>14.264338232227047</v>
      </c>
      <c r="H44" s="1">
        <v>3.3618334562870458E-2</v>
      </c>
      <c r="I44" s="1">
        <v>5.4125518646221442</v>
      </c>
    </row>
    <row r="45" spans="1:11" x14ac:dyDescent="0.15">
      <c r="A45" s="2" t="s">
        <v>3</v>
      </c>
      <c r="B45" s="1">
        <v>2245.9010037496982</v>
      </c>
      <c r="C45" s="1">
        <v>822.71358090792489</v>
      </c>
      <c r="D45" s="1">
        <v>164.75449403195907</v>
      </c>
      <c r="E45" s="1">
        <v>327.04721278847228</v>
      </c>
      <c r="F45" s="1">
        <v>87.229243780314519</v>
      </c>
      <c r="G45" s="1">
        <v>51.307906365817381</v>
      </c>
      <c r="H45" s="1">
        <v>3.3094585352011268</v>
      </c>
      <c r="I45" s="1">
        <v>49.338572667455516</v>
      </c>
    </row>
    <row r="46" spans="1:11" x14ac:dyDescent="0.15">
      <c r="A46" s="2" t="s">
        <v>4</v>
      </c>
      <c r="B46" s="1">
        <v>2642.3774782278861</v>
      </c>
      <c r="C46" s="1">
        <v>1031.9599266697035</v>
      </c>
      <c r="D46" s="1">
        <v>204.66610957066456</v>
      </c>
      <c r="E46" s="1">
        <v>384.16674386132291</v>
      </c>
      <c r="F46" s="1">
        <v>140.03769787567694</v>
      </c>
      <c r="G46" s="1">
        <v>121.17651639044233</v>
      </c>
      <c r="H46" s="1">
        <v>13.509531020152359</v>
      </c>
      <c r="I46" s="1">
        <v>92.077003398779468</v>
      </c>
    </row>
    <row r="47" spans="1:11" x14ac:dyDescent="0.15">
      <c r="A47" s="2" t="s">
        <v>5</v>
      </c>
      <c r="B47" s="1">
        <v>2782.4327642852004</v>
      </c>
      <c r="C47" s="1">
        <v>1191.6722946550829</v>
      </c>
      <c r="D47" s="1">
        <v>235.55656135493859</v>
      </c>
      <c r="E47" s="1">
        <v>489.75575032004099</v>
      </c>
      <c r="F47" s="1">
        <v>239.457414517784</v>
      </c>
      <c r="G47" s="1">
        <v>303.79003717342943</v>
      </c>
      <c r="H47" s="1">
        <v>63.572582847748372</v>
      </c>
      <c r="I47" s="1">
        <v>110.38685108226009</v>
      </c>
    </row>
    <row r="48" spans="1:11" x14ac:dyDescent="0.15">
      <c r="A48" s="2" t="s">
        <v>6</v>
      </c>
      <c r="B48" s="1">
        <v>2781.971391217206</v>
      </c>
      <c r="C48" s="1">
        <v>1316.9929834571747</v>
      </c>
      <c r="D48" s="1">
        <v>259.08874856286326</v>
      </c>
      <c r="E48" s="1">
        <v>534.63580450888992</v>
      </c>
      <c r="F48" s="1">
        <v>333.56202741530836</v>
      </c>
      <c r="G48" s="1">
        <v>525.34662853380212</v>
      </c>
      <c r="H48" s="1">
        <v>130.40139056536881</v>
      </c>
      <c r="I48" s="1">
        <v>134.22774856582268</v>
      </c>
    </row>
    <row r="50" spans="1:11" x14ac:dyDescent="0.15">
      <c r="A50" s="1" t="s">
        <v>114</v>
      </c>
      <c r="B50" s="2" t="s">
        <v>16</v>
      </c>
      <c r="C50" s="2" t="s">
        <v>135</v>
      </c>
      <c r="D50" s="2" t="s">
        <v>136</v>
      </c>
      <c r="E50" s="2" t="s">
        <v>137</v>
      </c>
      <c r="F50" s="2" t="s">
        <v>138</v>
      </c>
      <c r="G50" s="2" t="s">
        <v>139</v>
      </c>
      <c r="H50" s="2" t="s">
        <v>140</v>
      </c>
      <c r="I50" s="2" t="s">
        <v>141</v>
      </c>
      <c r="J50" s="2"/>
      <c r="K50" s="2"/>
    </row>
    <row r="51" spans="1:11" x14ac:dyDescent="0.15">
      <c r="A51" s="2" t="s">
        <v>2</v>
      </c>
      <c r="B51" s="1">
        <v>1780.8522621554541</v>
      </c>
      <c r="C51" s="1">
        <v>613.14989238999999</v>
      </c>
      <c r="D51" s="1">
        <v>124.05309000000001</v>
      </c>
      <c r="E51" s="1">
        <v>230.85710344323144</v>
      </c>
      <c r="F51" s="1">
        <v>23.61725849574054</v>
      </c>
      <c r="G51" s="1">
        <v>14.264338232227047</v>
      </c>
      <c r="H51" s="1">
        <v>3.3618334562870458E-2</v>
      </c>
      <c r="I51" s="1">
        <v>5.4125518646221442</v>
      </c>
    </row>
    <row r="52" spans="1:11" x14ac:dyDescent="0.15">
      <c r="A52" s="2" t="s">
        <v>3</v>
      </c>
      <c r="B52" s="1">
        <v>2245.9010037496982</v>
      </c>
      <c r="C52" s="1">
        <v>822.71358090792489</v>
      </c>
      <c r="D52" s="1">
        <v>164.75449403195907</v>
      </c>
      <c r="E52" s="1">
        <v>327.04721278847228</v>
      </c>
      <c r="F52" s="1">
        <v>87.229243780314519</v>
      </c>
      <c r="G52" s="1">
        <v>51.307906365817381</v>
      </c>
      <c r="H52" s="1">
        <v>3.3094585352011268</v>
      </c>
      <c r="I52" s="1">
        <v>49.338572667455516</v>
      </c>
    </row>
    <row r="53" spans="1:11" x14ac:dyDescent="0.15">
      <c r="A53" s="2" t="s">
        <v>4</v>
      </c>
      <c r="B53" s="1">
        <v>2642.3774782278861</v>
      </c>
      <c r="C53" s="1">
        <v>1031.9599266697035</v>
      </c>
      <c r="D53" s="1">
        <v>204.66610957066456</v>
      </c>
      <c r="E53" s="1">
        <v>384.16674386132291</v>
      </c>
      <c r="F53" s="1">
        <v>140.03769787567694</v>
      </c>
      <c r="G53" s="1">
        <v>121.17651639044233</v>
      </c>
      <c r="H53" s="1">
        <v>13.509531020152359</v>
      </c>
      <c r="I53" s="1">
        <v>92.077003398779468</v>
      </c>
    </row>
    <row r="54" spans="1:11" x14ac:dyDescent="0.15">
      <c r="A54" s="2" t="s">
        <v>5</v>
      </c>
      <c r="B54" s="1">
        <v>2545.020260716306</v>
      </c>
      <c r="C54" s="1">
        <v>1196.8799558287169</v>
      </c>
      <c r="D54" s="1">
        <v>231.09551238195132</v>
      </c>
      <c r="E54" s="1">
        <v>495.09415016310737</v>
      </c>
      <c r="F54" s="1">
        <v>241.90145087239515</v>
      </c>
      <c r="G54" s="1">
        <v>319.28494534597826</v>
      </c>
      <c r="H54" s="1">
        <v>64.670540573711875</v>
      </c>
      <c r="I54" s="1">
        <v>112.60222388579662</v>
      </c>
    </row>
    <row r="55" spans="1:11" x14ac:dyDescent="0.15">
      <c r="A55" s="2" t="s">
        <v>6</v>
      </c>
      <c r="B55" s="1">
        <v>2308.6566395473951</v>
      </c>
      <c r="C55" s="1">
        <v>1323.4563711074161</v>
      </c>
      <c r="D55" s="1">
        <v>247.91682650615169</v>
      </c>
      <c r="E55" s="1">
        <v>540.12113418650893</v>
      </c>
      <c r="F55" s="1">
        <v>336.37930723741613</v>
      </c>
      <c r="G55" s="1">
        <v>562.404568780109</v>
      </c>
      <c r="H55" s="1">
        <v>132.71149207776006</v>
      </c>
      <c r="I55" s="1">
        <v>137.65017859463165</v>
      </c>
    </row>
    <row r="108" spans="2:9" x14ac:dyDescent="0.15">
      <c r="B108" s="1">
        <v>1780.8522621554541</v>
      </c>
      <c r="C108" s="1">
        <v>613.14989238999999</v>
      </c>
      <c r="D108" s="1">
        <v>124.05309000000001</v>
      </c>
      <c r="E108" s="1">
        <v>230.85710344323147</v>
      </c>
      <c r="F108" s="1">
        <v>23.61725849574054</v>
      </c>
      <c r="G108" s="1">
        <v>14.264338232227049</v>
      </c>
      <c r="H108" s="1">
        <v>3.3618334562870458E-2</v>
      </c>
      <c r="I108" s="1">
        <v>5.4125518646221442</v>
      </c>
    </row>
    <row r="109" spans="2:9" x14ac:dyDescent="0.15">
      <c r="B109" s="1">
        <v>2259.5741845899697</v>
      </c>
      <c r="C109" s="1">
        <v>822.3271109594275</v>
      </c>
      <c r="D109" s="1">
        <v>164.94063447640735</v>
      </c>
      <c r="E109" s="1">
        <v>326.26936753211498</v>
      </c>
      <c r="F109" s="1">
        <v>87.000993219238893</v>
      </c>
      <c r="G109" s="1">
        <v>50.738078840083588</v>
      </c>
      <c r="H109" s="1">
        <v>3.2587217987089474</v>
      </c>
      <c r="I109" s="1">
        <v>49.155541840561256</v>
      </c>
    </row>
    <row r="110" spans="2:9" x14ac:dyDescent="0.15">
      <c r="B110" s="1">
        <v>2680.0377075333013</v>
      </c>
      <c r="C110" s="1">
        <v>1030.8870409602014</v>
      </c>
      <c r="D110" s="1">
        <v>205.23456814312007</v>
      </c>
      <c r="E110" s="1">
        <v>382.90730510057898</v>
      </c>
      <c r="F110" s="1">
        <v>139.56790761459072</v>
      </c>
      <c r="G110" s="1">
        <v>119.6299637119419</v>
      </c>
      <c r="H110" s="1">
        <v>13.444319045590074</v>
      </c>
      <c r="I110" s="1">
        <v>91.585788217420145</v>
      </c>
    </row>
    <row r="111" spans="2:9" x14ac:dyDescent="0.15">
      <c r="B111" s="1">
        <v>2983.9882490740188</v>
      </c>
      <c r="C111" s="1">
        <v>1196.7390912959268</v>
      </c>
      <c r="D111" s="1">
        <v>237.90280206446835</v>
      </c>
      <c r="E111" s="1">
        <v>452.53814224166513</v>
      </c>
      <c r="F111" s="1">
        <v>178.79640803944355</v>
      </c>
      <c r="G111" s="1">
        <v>207.40647108246677</v>
      </c>
      <c r="H111" s="1">
        <v>21.97630905341483</v>
      </c>
      <c r="I111" s="1">
        <v>96.13902568253171</v>
      </c>
    </row>
    <row r="112" spans="2:9" x14ac:dyDescent="0.15">
      <c r="B112" s="1">
        <v>3177.7739746527404</v>
      </c>
      <c r="C112" s="1">
        <v>1325.4962392462551</v>
      </c>
      <c r="D112" s="1">
        <v>264.3723112100306</v>
      </c>
      <c r="E112" s="1">
        <v>523.38253568502637</v>
      </c>
      <c r="F112" s="1">
        <v>242.59724147515297</v>
      </c>
      <c r="G112" s="1">
        <v>281.36116018611602</v>
      </c>
      <c r="H112" s="1">
        <v>39.463922016535903</v>
      </c>
      <c r="I112" s="1">
        <v>107.23446508354714</v>
      </c>
    </row>
    <row r="114" spans="2:9" x14ac:dyDescent="0.15">
      <c r="B114" s="1">
        <v>1780.8522621554541</v>
      </c>
      <c r="C114" s="1">
        <v>613.14989238999999</v>
      </c>
      <c r="D114" s="1">
        <v>124.05309000000001</v>
      </c>
      <c r="E114" s="1">
        <v>230.85710344323147</v>
      </c>
      <c r="F114" s="1">
        <v>23.61725849574054</v>
      </c>
      <c r="G114" s="1">
        <v>14.264338232227049</v>
      </c>
      <c r="H114" s="1">
        <v>3.3618334562870458E-2</v>
      </c>
      <c r="I114" s="1">
        <v>5.4125518646221442</v>
      </c>
    </row>
    <row r="115" spans="2:9" x14ac:dyDescent="0.15">
      <c r="B115" s="1">
        <v>2259.5741849794285</v>
      </c>
      <c r="C115" s="1">
        <v>822.32711105275962</v>
      </c>
      <c r="D115" s="1">
        <v>164.94063447318038</v>
      </c>
      <c r="E115" s="1">
        <v>326.2693674937438</v>
      </c>
      <c r="F115" s="1">
        <v>87.000993198039197</v>
      </c>
      <c r="G115" s="1">
        <v>50.738078789215706</v>
      </c>
      <c r="H115" s="1">
        <v>3.2587217794589423</v>
      </c>
      <c r="I115" s="1">
        <v>49.155541830371902</v>
      </c>
    </row>
    <row r="116" spans="2:9" x14ac:dyDescent="0.15">
      <c r="B116" s="1">
        <v>2680.0377088854689</v>
      </c>
      <c r="C116" s="1">
        <v>1030.8870412940366</v>
      </c>
      <c r="D116" s="1">
        <v>205.23456817541918</v>
      </c>
      <c r="E116" s="1">
        <v>382.90730498552557</v>
      </c>
      <c r="F116" s="1">
        <v>139.56790755357849</v>
      </c>
      <c r="G116" s="1">
        <v>119.62996344578799</v>
      </c>
      <c r="H116" s="1">
        <v>13.444318909206492</v>
      </c>
      <c r="I116" s="1">
        <v>91.585788177985194</v>
      </c>
    </row>
    <row r="117" spans="2:9" x14ac:dyDescent="0.15">
      <c r="B117" s="1">
        <v>2825.9266192665323</v>
      </c>
      <c r="C117" s="1">
        <v>1203.3396900313955</v>
      </c>
      <c r="D117" s="1">
        <v>236.2358336198472</v>
      </c>
      <c r="E117" s="1">
        <v>456.19375030023326</v>
      </c>
      <c r="F117" s="1">
        <v>180.21514526374955</v>
      </c>
      <c r="G117" s="1">
        <v>214.18855065476967</v>
      </c>
      <c r="H117" s="1">
        <v>22.206403923920842</v>
      </c>
      <c r="I117" s="1">
        <v>97.525374038338583</v>
      </c>
    </row>
    <row r="118" spans="2:9" x14ac:dyDescent="0.15">
      <c r="B118" s="1">
        <v>2832.905669881618</v>
      </c>
      <c r="C118" s="1">
        <v>1340.4033961397365</v>
      </c>
      <c r="D118" s="1">
        <v>260.31252670795612</v>
      </c>
      <c r="E118" s="1">
        <v>529.27936530192017</v>
      </c>
      <c r="F118" s="1">
        <v>245.16493946765604</v>
      </c>
      <c r="G118" s="1">
        <v>295.81015102078959</v>
      </c>
      <c r="H118" s="1">
        <v>40.025014587232377</v>
      </c>
      <c r="I118" s="1">
        <v>109.71387212172863</v>
      </c>
    </row>
    <row r="120" spans="2:9" x14ac:dyDescent="0.15">
      <c r="B120" s="1">
        <v>1780.8522621554541</v>
      </c>
      <c r="C120" s="1">
        <v>613.14989238999999</v>
      </c>
      <c r="D120" s="1">
        <v>124.05309000000001</v>
      </c>
      <c r="E120" s="1">
        <v>230.85710344323147</v>
      </c>
      <c r="F120" s="1">
        <v>23.61725849574054</v>
      </c>
      <c r="G120" s="1">
        <v>14.264338232227049</v>
      </c>
      <c r="H120" s="1">
        <v>3.3618334562870458E-2</v>
      </c>
      <c r="I120" s="1">
        <v>5.4125518646221442</v>
      </c>
    </row>
    <row r="121" spans="2:9" x14ac:dyDescent="0.15">
      <c r="B121" s="1">
        <v>2259.5741849794285</v>
      </c>
      <c r="C121" s="1">
        <v>822.32711105275962</v>
      </c>
      <c r="D121" s="1">
        <v>164.94063447318038</v>
      </c>
      <c r="E121" s="1">
        <v>326.2693674937438</v>
      </c>
      <c r="F121" s="1">
        <v>87.000993198039197</v>
      </c>
      <c r="G121" s="1">
        <v>50.738078789215706</v>
      </c>
      <c r="H121" s="1">
        <v>3.2587217794589423</v>
      </c>
      <c r="I121" s="1">
        <v>49.155541830371902</v>
      </c>
    </row>
    <row r="122" spans="2:9" x14ac:dyDescent="0.15">
      <c r="B122" s="1">
        <v>2680.0377088854689</v>
      </c>
      <c r="C122" s="1">
        <v>1030.8870412940366</v>
      </c>
      <c r="D122" s="1">
        <v>205.23456817541918</v>
      </c>
      <c r="E122" s="1">
        <v>382.90730498552557</v>
      </c>
      <c r="F122" s="1">
        <v>139.56790755357849</v>
      </c>
      <c r="G122" s="1">
        <v>119.62996344578799</v>
      </c>
      <c r="H122" s="1">
        <v>13.444318909206492</v>
      </c>
      <c r="I122" s="1">
        <v>91.585788177985194</v>
      </c>
    </row>
    <row r="123" spans="2:9" x14ac:dyDescent="0.15">
      <c r="B123" s="1">
        <v>2599.408583239735</v>
      </c>
      <c r="C123" s="1">
        <v>1212.9069622697671</v>
      </c>
      <c r="D123" s="1">
        <v>233.25746911200926</v>
      </c>
      <c r="E123" s="1">
        <v>461.32213406765118</v>
      </c>
      <c r="F123" s="1">
        <v>182.06912021453314</v>
      </c>
      <c r="G123" s="1">
        <v>223.44842941982947</v>
      </c>
      <c r="H123" s="1">
        <v>22.527795347189528</v>
      </c>
      <c r="I123" s="1">
        <v>99.422576388827139</v>
      </c>
    </row>
    <row r="124" spans="2:9" x14ac:dyDescent="0.15">
      <c r="B124" s="1">
        <v>2382.7346904006599</v>
      </c>
      <c r="C124" s="1">
        <v>1359.6095624704599</v>
      </c>
      <c r="D124" s="1">
        <v>252.17998118393137</v>
      </c>
      <c r="E124" s="1">
        <v>536.57809729178814</v>
      </c>
      <c r="F124" s="1">
        <v>247.98554396795751</v>
      </c>
      <c r="G124" s="1">
        <v>313.29718731972019</v>
      </c>
      <c r="H124" s="1">
        <v>40.719960184980039</v>
      </c>
      <c r="I124" s="1">
        <v>112.68936239229151</v>
      </c>
    </row>
    <row r="126" spans="2:9" x14ac:dyDescent="0.15">
      <c r="B126" s="1">
        <v>1780.8522621554541</v>
      </c>
      <c r="C126" s="1">
        <v>613.14989238999999</v>
      </c>
      <c r="D126" s="1">
        <v>124.05309000000001</v>
      </c>
      <c r="E126" s="1">
        <v>230.85710344323147</v>
      </c>
      <c r="F126" s="1">
        <v>23.61725849574054</v>
      </c>
      <c r="G126" s="1">
        <v>14.264338232227049</v>
      </c>
      <c r="H126" s="1">
        <v>3.3618334562870458E-2</v>
      </c>
      <c r="I126" s="1">
        <v>5.4125518646221442</v>
      </c>
    </row>
    <row r="127" spans="2:9" x14ac:dyDescent="0.15">
      <c r="B127" s="1">
        <v>2259.5741845899697</v>
      </c>
      <c r="C127" s="1">
        <v>822.3271109594275</v>
      </c>
      <c r="D127" s="1">
        <v>164.94063447640735</v>
      </c>
      <c r="E127" s="1">
        <v>326.26936753211498</v>
      </c>
      <c r="F127" s="1">
        <v>87.000993219238893</v>
      </c>
      <c r="G127" s="1">
        <v>50.738078840083588</v>
      </c>
      <c r="H127" s="1">
        <v>3.2587217987089474</v>
      </c>
      <c r="I127" s="1">
        <v>49.155541840561256</v>
      </c>
    </row>
    <row r="128" spans="2:9" x14ac:dyDescent="0.15">
      <c r="B128" s="1">
        <v>2680.0377075333013</v>
      </c>
      <c r="C128" s="1">
        <v>1030.8870409602014</v>
      </c>
      <c r="D128" s="1">
        <v>205.23456814312007</v>
      </c>
      <c r="E128" s="1">
        <v>382.90730510057898</v>
      </c>
      <c r="F128" s="1">
        <v>139.56790761459072</v>
      </c>
      <c r="G128" s="1">
        <v>119.6299637119419</v>
      </c>
      <c r="H128" s="1">
        <v>13.444319045590074</v>
      </c>
      <c r="I128" s="1">
        <v>91.585788217420145</v>
      </c>
    </row>
    <row r="129" spans="2:9" x14ac:dyDescent="0.15">
      <c r="B129" s="1">
        <v>2872.7880939293095</v>
      </c>
      <c r="C129" s="1">
        <v>1189.5053210493234</v>
      </c>
      <c r="D129" s="1">
        <v>237.02024711218877</v>
      </c>
      <c r="E129" s="1">
        <v>487.6776998235099</v>
      </c>
      <c r="F129" s="1">
        <v>238.43821210172149</v>
      </c>
      <c r="G129" s="1">
        <v>297.60142785142079</v>
      </c>
      <c r="H129" s="1">
        <v>63.142310503380251</v>
      </c>
      <c r="I129" s="1">
        <v>109.50617806702743</v>
      </c>
    </row>
    <row r="130" spans="2:9" x14ac:dyDescent="0.15">
      <c r="B130" s="1">
        <v>2989.8180952598959</v>
      </c>
      <c r="C130" s="1">
        <v>1312.60002316093</v>
      </c>
      <c r="D130" s="1">
        <v>262.72042183020318</v>
      </c>
      <c r="E130" s="1">
        <v>531.93765639498315</v>
      </c>
      <c r="F130" s="1">
        <v>331.94466493217345</v>
      </c>
      <c r="G130" s="1">
        <v>507.51494034562489</v>
      </c>
      <c r="H130" s="1">
        <v>129.29087412910437</v>
      </c>
      <c r="I130" s="1">
        <v>132.55622508541344</v>
      </c>
    </row>
    <row r="132" spans="2:9" x14ac:dyDescent="0.15">
      <c r="B132" s="1">
        <v>1780.8522621554541</v>
      </c>
      <c r="C132" s="1">
        <v>613.14989238999999</v>
      </c>
      <c r="D132" s="1">
        <v>124.05309000000001</v>
      </c>
      <c r="E132" s="1">
        <v>230.85710344323147</v>
      </c>
      <c r="F132" s="1">
        <v>23.61725849574054</v>
      </c>
      <c r="G132" s="1">
        <v>14.264338232227049</v>
      </c>
      <c r="H132" s="1">
        <v>3.3618334562870458E-2</v>
      </c>
      <c r="I132" s="1">
        <v>5.4125518646221442</v>
      </c>
    </row>
    <row r="133" spans="2:9" x14ac:dyDescent="0.15">
      <c r="B133" s="1">
        <v>2259.5741849794285</v>
      </c>
      <c r="C133" s="1">
        <v>822.32711105275962</v>
      </c>
      <c r="D133" s="1">
        <v>164.94063447318038</v>
      </c>
      <c r="E133" s="1">
        <v>326.2693674937438</v>
      </c>
      <c r="F133" s="1">
        <v>87.000993198039197</v>
      </c>
      <c r="G133" s="1">
        <v>50.738078789215706</v>
      </c>
      <c r="H133" s="1">
        <v>3.2587217794589423</v>
      </c>
      <c r="I133" s="1">
        <v>49.155541830371902</v>
      </c>
    </row>
    <row r="134" spans="2:9" x14ac:dyDescent="0.15">
      <c r="B134" s="1">
        <v>2680.0377088854689</v>
      </c>
      <c r="C134" s="1">
        <v>1030.8870412940366</v>
      </c>
      <c r="D134" s="1">
        <v>205.23456817541918</v>
      </c>
      <c r="E134" s="1">
        <v>382.90730498552557</v>
      </c>
      <c r="F134" s="1">
        <v>139.56790755357849</v>
      </c>
      <c r="G134" s="1">
        <v>119.62996344578799</v>
      </c>
      <c r="H134" s="1">
        <v>13.444318909206492</v>
      </c>
      <c r="I134" s="1">
        <v>91.585788177985194</v>
      </c>
    </row>
    <row r="135" spans="2:9" x14ac:dyDescent="0.15">
      <c r="B135" s="1">
        <v>2825.1591303222954</v>
      </c>
      <c r="C135" s="1">
        <v>1191.2216574436482</v>
      </c>
      <c r="D135" s="1">
        <v>236.52284043892649</v>
      </c>
      <c r="E135" s="1">
        <v>488.75661086659306</v>
      </c>
      <c r="F135" s="1">
        <v>238.97229699581879</v>
      </c>
      <c r="G135" s="1">
        <v>300.82784742006987</v>
      </c>
      <c r="H135" s="1">
        <v>63.36598019917728</v>
      </c>
      <c r="I135" s="1">
        <v>109.96489120818465</v>
      </c>
    </row>
    <row r="136" spans="2:9" x14ac:dyDescent="0.15">
      <c r="B136" s="1">
        <v>2829.6928005533782</v>
      </c>
      <c r="C136" s="1">
        <v>1318.0191941701335</v>
      </c>
      <c r="D136" s="1">
        <v>260.86802621157904</v>
      </c>
      <c r="E136" s="1">
        <v>533.98930669794606</v>
      </c>
      <c r="F136" s="1">
        <v>333.18773820577331</v>
      </c>
      <c r="G136" s="1">
        <v>521.09264848329747</v>
      </c>
      <c r="H136" s="1">
        <v>130.13482333655566</v>
      </c>
      <c r="I136" s="1">
        <v>133.82931629968627</v>
      </c>
    </row>
    <row r="138" spans="2:9" x14ac:dyDescent="0.15">
      <c r="B138" s="1">
        <v>1780.8522621554541</v>
      </c>
      <c r="C138" s="1">
        <v>613.14989238999999</v>
      </c>
      <c r="D138" s="1">
        <v>124.05309000000001</v>
      </c>
      <c r="E138" s="1">
        <v>230.85710344323147</v>
      </c>
      <c r="F138" s="1">
        <v>23.61725849574054</v>
      </c>
      <c r="G138" s="1">
        <v>14.264338232227049</v>
      </c>
      <c r="H138" s="1">
        <v>3.3618334562870458E-2</v>
      </c>
      <c r="I138" s="1">
        <v>5.4125518646221442</v>
      </c>
    </row>
    <row r="139" spans="2:9" x14ac:dyDescent="0.15">
      <c r="B139" s="1">
        <v>2259.5741849794285</v>
      </c>
      <c r="C139" s="1">
        <v>822.32711105275962</v>
      </c>
      <c r="D139" s="1">
        <v>164.94063447318038</v>
      </c>
      <c r="E139" s="1">
        <v>326.2693674937438</v>
      </c>
      <c r="F139" s="1">
        <v>87.000993198039197</v>
      </c>
      <c r="G139" s="1">
        <v>50.738078789215706</v>
      </c>
      <c r="H139" s="1">
        <v>3.2587217794589423</v>
      </c>
      <c r="I139" s="1">
        <v>49.155541830371902</v>
      </c>
    </row>
    <row r="140" spans="2:9" x14ac:dyDescent="0.15">
      <c r="B140" s="1">
        <v>2680.0377088854689</v>
      </c>
      <c r="C140" s="1">
        <v>1030.8870412940366</v>
      </c>
      <c r="D140" s="1">
        <v>205.23456817541918</v>
      </c>
      <c r="E140" s="1">
        <v>382.90730498552557</v>
      </c>
      <c r="F140" s="1">
        <v>139.56790755357849</v>
      </c>
      <c r="G140" s="1">
        <v>119.62996344578799</v>
      </c>
      <c r="H140" s="1">
        <v>13.444318909206492</v>
      </c>
      <c r="I140" s="1">
        <v>91.585788177985194</v>
      </c>
    </row>
    <row r="141" spans="2:9" x14ac:dyDescent="0.15">
      <c r="B141" s="1">
        <v>2598.4085783103797</v>
      </c>
      <c r="C141" s="1">
        <v>1199.3774661578718</v>
      </c>
      <c r="D141" s="1">
        <v>233.75632963612773</v>
      </c>
      <c r="E141" s="1">
        <v>493.79575764081847</v>
      </c>
      <c r="F141" s="1">
        <v>241.32959517722338</v>
      </c>
      <c r="G141" s="1">
        <v>315.57452450273496</v>
      </c>
      <c r="H141" s="1">
        <v>64.404491597629601</v>
      </c>
      <c r="I141" s="1">
        <v>112.07084008342454</v>
      </c>
    </row>
    <row r="142" spans="2:9" x14ac:dyDescent="0.15">
      <c r="B142" s="1">
        <v>2378.1609824385409</v>
      </c>
      <c r="C142" s="1">
        <v>1332.4016474603768</v>
      </c>
      <c r="D142" s="1">
        <v>253.62934286197978</v>
      </c>
      <c r="E142" s="1">
        <v>539.25985265257157</v>
      </c>
      <c r="F142" s="1">
        <v>335.98582711534812</v>
      </c>
      <c r="G142" s="1">
        <v>556.45224908052637</v>
      </c>
      <c r="H142" s="1">
        <v>132.34181307088116</v>
      </c>
      <c r="I142" s="1">
        <v>137.10910445601277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A1 VS B1</vt:lpstr>
      <vt:lpstr>作图专用页</vt:lpstr>
      <vt:lpstr>GDP</vt:lpstr>
      <vt:lpstr>电力结构</vt:lpstr>
      <vt:lpstr>失业 </vt:lpstr>
      <vt:lpstr>就业</vt:lpstr>
      <vt:lpstr>部门产出</vt:lpstr>
      <vt:lpstr>价格</vt:lpstr>
      <vt:lpstr>能源</vt:lpstr>
      <vt:lpstr>排放</vt:lpstr>
      <vt:lpstr>排放!OLE_LINK5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2016-07-08T06:07:56Z</dcterms:modified>
</cp:coreProperties>
</file>