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E62DF45-E3F0-48DC-BE0E-FC44A4AE005D}" xr6:coauthVersionLast="47" xr6:coauthVersionMax="47" xr10:uidLastSave="{00000000-0000-0000-0000-000000000000}"/>
  <bookViews>
    <workbookView xWindow="-120" yWindow="-120" windowWidth="20730" windowHeight="11160" xr2:uid="{677BAD2D-DD63-DC4F-9568-A734DA42A892}"/>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8" i="1" l="1"/>
  <c r="J22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J13" i="1"/>
  <c r="J14" i="1"/>
  <c r="J15" i="1"/>
  <c r="J212" i="1" s="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23" i="1"/>
  <c r="J219" i="1"/>
  <c r="K12" i="1"/>
  <c r="J12" i="1"/>
  <c r="G2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12" i="1"/>
  <c r="J217" i="1"/>
  <c r="D2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K212" i="1" l="1"/>
  <c r="F12" i="1"/>
  <c r="F212" i="1"/>
  <c r="E12" i="1"/>
  <c r="E212" i="1" s="1"/>
  <c r="H169" i="1"/>
  <c r="H184" i="1"/>
  <c r="I184" i="1" s="1"/>
  <c r="H78" i="1"/>
  <c r="H61" i="1"/>
  <c r="H21" i="1"/>
  <c r="I21" i="1" s="1"/>
  <c r="H194" i="1"/>
  <c r="L194" i="1" s="1"/>
  <c r="H116" i="1"/>
  <c r="L116" i="1" s="1"/>
  <c r="H32" i="1"/>
  <c r="I32" i="1" s="1"/>
  <c r="H35" i="1"/>
  <c r="L35" i="1" s="1"/>
  <c r="H58" i="1"/>
  <c r="I58" i="1" s="1"/>
  <c r="H176" i="1"/>
  <c r="H164" i="1"/>
  <c r="I164" i="1" s="1"/>
  <c r="H139" i="1"/>
  <c r="L139" i="1" s="1"/>
  <c r="H97" i="1"/>
  <c r="L97" i="1" s="1"/>
  <c r="H101" i="1"/>
  <c r="I101" i="1" s="1"/>
  <c r="H16" i="1"/>
  <c r="H137" i="1"/>
  <c r="I137" i="1" s="1"/>
  <c r="H120" i="1"/>
  <c r="L120" i="1" s="1"/>
  <c r="H44" i="1"/>
  <c r="I44" i="1" s="1"/>
  <c r="H134" i="1"/>
  <c r="I134" i="1" s="1"/>
  <c r="H98" i="1"/>
  <c r="L98" i="1" s="1"/>
  <c r="H60" i="1"/>
  <c r="I60" i="1" s="1"/>
  <c r="H94" i="1"/>
  <c r="L94" i="1" s="1"/>
  <c r="H59" i="1"/>
  <c r="L59" i="1" s="1"/>
  <c r="H50" i="1"/>
  <c r="I50" i="1" s="1"/>
  <c r="H43" i="1"/>
  <c r="L43" i="1" s="1"/>
  <c r="H80" i="1"/>
  <c r="I80" i="1" s="1"/>
  <c r="H122" i="1"/>
  <c r="I122" i="1" s="1"/>
  <c r="H151" i="1"/>
  <c r="I151" i="1" s="1"/>
  <c r="C212" i="1"/>
  <c r="J218" i="1"/>
  <c r="H17" i="1" s="1"/>
  <c r="H113" i="1"/>
  <c r="I113" i="1" s="1"/>
  <c r="J221" i="1"/>
  <c r="J225" i="1"/>
  <c r="I17" i="1" l="1"/>
  <c r="L17" i="1"/>
  <c r="H193" i="1"/>
  <c r="H89" i="1"/>
  <c r="H70" i="1"/>
  <c r="H12" i="1"/>
  <c r="H115" i="1"/>
  <c r="H69" i="1"/>
  <c r="H90" i="1"/>
  <c r="H158" i="1"/>
  <c r="H186" i="1"/>
  <c r="H55" i="1"/>
  <c r="H203" i="1"/>
  <c r="H56" i="1"/>
  <c r="H206" i="1"/>
  <c r="H99" i="1"/>
  <c r="H154" i="1"/>
  <c r="H179" i="1"/>
  <c r="I94" i="1"/>
  <c r="I120" i="1"/>
  <c r="I116" i="1"/>
  <c r="H165" i="1"/>
  <c r="H197" i="1"/>
  <c r="H27" i="1"/>
  <c r="H111" i="1"/>
  <c r="H47" i="1"/>
  <c r="H68" i="1"/>
  <c r="H102" i="1"/>
  <c r="H23" i="1"/>
  <c r="H20" i="1"/>
  <c r="H107" i="1"/>
  <c r="H112" i="1"/>
  <c r="H103" i="1"/>
  <c r="H52" i="1"/>
  <c r="H127" i="1"/>
  <c r="H63" i="1"/>
  <c r="I35" i="1"/>
  <c r="L134" i="1"/>
  <c r="I16" i="1"/>
  <c r="L16" i="1"/>
  <c r="I176" i="1"/>
  <c r="L176" i="1"/>
  <c r="I61" i="1"/>
  <c r="L61" i="1"/>
  <c r="L78" i="1"/>
  <c r="I78" i="1"/>
  <c r="I169" i="1"/>
  <c r="L169" i="1"/>
  <c r="H13" i="1"/>
  <c r="H189" i="1"/>
  <c r="H45" i="1"/>
  <c r="H110" i="1"/>
  <c r="H157" i="1"/>
  <c r="H121" i="1"/>
  <c r="H41" i="1"/>
  <c r="H141" i="1"/>
  <c r="H25" i="1"/>
  <c r="H57" i="1"/>
  <c r="H88" i="1"/>
  <c r="H19" i="1"/>
  <c r="H180" i="1"/>
  <c r="H82" i="1"/>
  <c r="H108" i="1"/>
  <c r="H53" i="1"/>
  <c r="H79" i="1"/>
  <c r="H93" i="1"/>
  <c r="H131" i="1"/>
  <c r="H202" i="1"/>
  <c r="H37" i="1"/>
  <c r="H177" i="1"/>
  <c r="H106" i="1"/>
  <c r="H73" i="1"/>
  <c r="H181" i="1"/>
  <c r="H175" i="1"/>
  <c r="H40" i="1"/>
  <c r="H30" i="1"/>
  <c r="H132" i="1"/>
  <c r="H200" i="1"/>
  <c r="H142" i="1"/>
  <c r="H161" i="1"/>
  <c r="H160" i="1"/>
  <c r="H168" i="1"/>
  <c r="H135" i="1"/>
  <c r="H210" i="1"/>
  <c r="H76" i="1"/>
  <c r="H162" i="1"/>
  <c r="H150" i="1"/>
  <c r="H138" i="1"/>
  <c r="H129" i="1"/>
  <c r="H146" i="1"/>
  <c r="H109" i="1"/>
  <c r="H51" i="1"/>
  <c r="H192" i="1"/>
  <c r="H104" i="1"/>
  <c r="H29" i="1"/>
  <c r="H24" i="1"/>
  <c r="H15" i="1"/>
  <c r="H125" i="1"/>
  <c r="H64" i="1"/>
  <c r="H152" i="1"/>
  <c r="H188" i="1"/>
  <c r="H191" i="1"/>
  <c r="H145" i="1"/>
  <c r="H148" i="1"/>
  <c r="H126" i="1"/>
  <c r="H18" i="1"/>
  <c r="H185" i="1"/>
  <c r="H130" i="1"/>
  <c r="H48" i="1"/>
  <c r="H34" i="1"/>
  <c r="H204" i="1"/>
  <c r="H144" i="1"/>
  <c r="H156" i="1"/>
  <c r="H211" i="1"/>
  <c r="H28" i="1"/>
  <c r="H105" i="1"/>
  <c r="H96" i="1"/>
  <c r="H33" i="1"/>
  <c r="H199" i="1"/>
  <c r="H209" i="1"/>
  <c r="H207" i="1"/>
  <c r="H67" i="1"/>
  <c r="H38" i="1"/>
  <c r="H75" i="1"/>
  <c r="H123" i="1"/>
  <c r="H62" i="1"/>
  <c r="H167" i="1"/>
  <c r="H155" i="1"/>
  <c r="H36" i="1"/>
  <c r="H95" i="1"/>
  <c r="H173" i="1"/>
  <c r="H149" i="1"/>
  <c r="H190" i="1"/>
  <c r="H117" i="1"/>
  <c r="H22" i="1"/>
  <c r="H163" i="1"/>
  <c r="H81" i="1"/>
  <c r="H170" i="1"/>
  <c r="I59" i="1"/>
  <c r="H46" i="1"/>
  <c r="H49" i="1"/>
  <c r="H39" i="1"/>
  <c r="H84" i="1"/>
  <c r="H195" i="1"/>
  <c r="H201" i="1"/>
  <c r="H85" i="1"/>
  <c r="I97" i="1"/>
  <c r="H86" i="1"/>
  <c r="H208" i="1"/>
  <c r="H92" i="1"/>
  <c r="H119" i="1"/>
  <c r="H166" i="1"/>
  <c r="H183" i="1"/>
  <c r="H66" i="1"/>
  <c r="H87" i="1"/>
  <c r="H205" i="1"/>
  <c r="H54" i="1"/>
  <c r="H140" i="1"/>
  <c r="H128" i="1"/>
  <c r="H143" i="1"/>
  <c r="L44" i="1"/>
  <c r="H171" i="1"/>
  <c r="I43" i="1"/>
  <c r="H159" i="1"/>
  <c r="L113" i="1"/>
  <c r="L151" i="1"/>
  <c r="L122" i="1"/>
  <c r="L80" i="1"/>
  <c r="H172" i="1"/>
  <c r="H147" i="1"/>
  <c r="L50" i="1"/>
  <c r="H77" i="1"/>
  <c r="H26" i="1"/>
  <c r="H114" i="1"/>
  <c r="L60" i="1"/>
  <c r="I98" i="1"/>
  <c r="H83" i="1"/>
  <c r="H42" i="1"/>
  <c r="L137" i="1"/>
  <c r="H182" i="1"/>
  <c r="H178" i="1"/>
  <c r="H136" i="1"/>
  <c r="H14" i="1"/>
  <c r="L101" i="1"/>
  <c r="H198" i="1"/>
  <c r="H100" i="1"/>
  <c r="L164" i="1"/>
  <c r="H187" i="1"/>
  <c r="H91" i="1"/>
  <c r="L58" i="1"/>
  <c r="H174" i="1"/>
  <c r="H118" i="1"/>
  <c r="L32" i="1"/>
  <c r="I194" i="1"/>
  <c r="H124" i="1"/>
  <c r="H71" i="1"/>
  <c r="H133" i="1"/>
  <c r="L21" i="1"/>
  <c r="H31" i="1"/>
  <c r="I139" i="1"/>
  <c r="H72" i="1"/>
  <c r="H74" i="1"/>
  <c r="L184" i="1"/>
  <c r="H196" i="1"/>
  <c r="H65" i="1"/>
  <c r="H153" i="1"/>
  <c r="I174" i="1" l="1"/>
  <c r="L174" i="1"/>
  <c r="I128" i="1"/>
  <c r="L128" i="1"/>
  <c r="I87" i="1"/>
  <c r="L87" i="1"/>
  <c r="I119" i="1"/>
  <c r="L119" i="1"/>
  <c r="I195" i="1"/>
  <c r="L195" i="1"/>
  <c r="I163" i="1"/>
  <c r="L163" i="1"/>
  <c r="I155" i="1"/>
  <c r="L155" i="1"/>
  <c r="I75" i="1"/>
  <c r="L75" i="1"/>
  <c r="I105" i="1"/>
  <c r="L105" i="1"/>
  <c r="L130" i="1"/>
  <c r="I130" i="1"/>
  <c r="I152" i="1"/>
  <c r="L152" i="1"/>
  <c r="I51" i="1"/>
  <c r="L51" i="1"/>
  <c r="L210" i="1"/>
  <c r="I210" i="1"/>
  <c r="I30" i="1"/>
  <c r="L30" i="1"/>
  <c r="I202" i="1"/>
  <c r="L202" i="1"/>
  <c r="I19" i="1"/>
  <c r="L19" i="1"/>
  <c r="I110" i="1"/>
  <c r="L110" i="1"/>
  <c r="I63" i="1"/>
  <c r="L63" i="1"/>
  <c r="L112" i="1"/>
  <c r="I112" i="1"/>
  <c r="I102" i="1"/>
  <c r="L102" i="1"/>
  <c r="I27" i="1"/>
  <c r="L27" i="1"/>
  <c r="L154" i="1"/>
  <c r="I154" i="1"/>
  <c r="I90" i="1"/>
  <c r="L90" i="1"/>
  <c r="I70" i="1"/>
  <c r="L70" i="1"/>
  <c r="I153" i="1"/>
  <c r="L153" i="1"/>
  <c r="I74" i="1"/>
  <c r="L74" i="1"/>
  <c r="L100" i="1"/>
  <c r="I100" i="1"/>
  <c r="L42" i="1"/>
  <c r="I42" i="1"/>
  <c r="I114" i="1"/>
  <c r="L114" i="1"/>
  <c r="I147" i="1"/>
  <c r="L147" i="1"/>
  <c r="L171" i="1"/>
  <c r="I171" i="1"/>
  <c r="L140" i="1"/>
  <c r="I140" i="1"/>
  <c r="L66" i="1"/>
  <c r="I66" i="1"/>
  <c r="I92" i="1"/>
  <c r="L92" i="1"/>
  <c r="L84" i="1"/>
  <c r="I84" i="1"/>
  <c r="I173" i="1"/>
  <c r="L173" i="1"/>
  <c r="L167" i="1"/>
  <c r="I167" i="1"/>
  <c r="I38" i="1"/>
  <c r="L38" i="1"/>
  <c r="I199" i="1"/>
  <c r="L199" i="1"/>
  <c r="I28" i="1"/>
  <c r="L28" i="1"/>
  <c r="L204" i="1"/>
  <c r="I204" i="1"/>
  <c r="I185" i="1"/>
  <c r="L185" i="1"/>
  <c r="I64" i="1"/>
  <c r="L64" i="1"/>
  <c r="L29" i="1"/>
  <c r="I29" i="1"/>
  <c r="I109" i="1"/>
  <c r="L109" i="1"/>
  <c r="L150" i="1"/>
  <c r="I150" i="1"/>
  <c r="I135" i="1"/>
  <c r="L135" i="1"/>
  <c r="I142" i="1"/>
  <c r="L142" i="1"/>
  <c r="I40" i="1"/>
  <c r="L40" i="1"/>
  <c r="L106" i="1"/>
  <c r="I106" i="1"/>
  <c r="I131" i="1"/>
  <c r="L131" i="1"/>
  <c r="L108" i="1"/>
  <c r="I108" i="1"/>
  <c r="L88" i="1"/>
  <c r="I88" i="1"/>
  <c r="I41" i="1"/>
  <c r="L41" i="1"/>
  <c r="I45" i="1"/>
  <c r="L45" i="1"/>
  <c r="I127" i="1"/>
  <c r="L127" i="1"/>
  <c r="L107" i="1"/>
  <c r="I107" i="1"/>
  <c r="I31" i="1"/>
  <c r="L31" i="1"/>
  <c r="I124" i="1"/>
  <c r="L124" i="1"/>
  <c r="I14" i="1"/>
  <c r="L14" i="1"/>
  <c r="I46" i="1"/>
  <c r="L46" i="1"/>
  <c r="I149" i="1"/>
  <c r="L149" i="1"/>
  <c r="I209" i="1"/>
  <c r="L209" i="1"/>
  <c r="L144" i="1"/>
  <c r="I144" i="1"/>
  <c r="I148" i="1"/>
  <c r="L148" i="1"/>
  <c r="I24" i="1"/>
  <c r="L24" i="1"/>
  <c r="I138" i="1"/>
  <c r="L138" i="1"/>
  <c r="I161" i="1"/>
  <c r="L161" i="1"/>
  <c r="L73" i="1"/>
  <c r="I73" i="1"/>
  <c r="I53" i="1"/>
  <c r="L53" i="1"/>
  <c r="I141" i="1"/>
  <c r="L141" i="1"/>
  <c r="I203" i="1"/>
  <c r="L203" i="1"/>
  <c r="L136" i="1"/>
  <c r="I136" i="1"/>
  <c r="L22" i="1"/>
  <c r="I22" i="1"/>
  <c r="I145" i="1"/>
  <c r="L145" i="1"/>
  <c r="I68" i="1"/>
  <c r="L68" i="1"/>
  <c r="L99" i="1"/>
  <c r="I99" i="1"/>
  <c r="L55" i="1"/>
  <c r="I55" i="1"/>
  <c r="I69" i="1"/>
  <c r="L69" i="1"/>
  <c r="I89" i="1"/>
  <c r="L89" i="1"/>
  <c r="I65" i="1"/>
  <c r="L65" i="1"/>
  <c r="L72" i="1"/>
  <c r="I72" i="1"/>
  <c r="I133" i="1"/>
  <c r="L133" i="1"/>
  <c r="I91" i="1"/>
  <c r="L91" i="1"/>
  <c r="I198" i="1"/>
  <c r="L198" i="1"/>
  <c r="I178" i="1"/>
  <c r="L178" i="1"/>
  <c r="I83" i="1"/>
  <c r="L83" i="1"/>
  <c r="I26" i="1"/>
  <c r="L26" i="1"/>
  <c r="I172" i="1"/>
  <c r="L172" i="1"/>
  <c r="L54" i="1"/>
  <c r="I54" i="1"/>
  <c r="L183" i="1"/>
  <c r="I183" i="1"/>
  <c r="I208" i="1"/>
  <c r="L208" i="1"/>
  <c r="I85" i="1"/>
  <c r="L85" i="1"/>
  <c r="L39" i="1"/>
  <c r="I39" i="1"/>
  <c r="L170" i="1"/>
  <c r="I170" i="1"/>
  <c r="I117" i="1"/>
  <c r="L117" i="1"/>
  <c r="I95" i="1"/>
  <c r="L95" i="1"/>
  <c r="I62" i="1"/>
  <c r="L62" i="1"/>
  <c r="I67" i="1"/>
  <c r="L67" i="1"/>
  <c r="I33" i="1"/>
  <c r="L33" i="1"/>
  <c r="I211" i="1"/>
  <c r="L211" i="1"/>
  <c r="L34" i="1"/>
  <c r="I34" i="1"/>
  <c r="I18" i="1"/>
  <c r="L18" i="1"/>
  <c r="L191" i="1"/>
  <c r="I191" i="1"/>
  <c r="I125" i="1"/>
  <c r="L125" i="1"/>
  <c r="I104" i="1"/>
  <c r="L104" i="1"/>
  <c r="I146" i="1"/>
  <c r="L146" i="1"/>
  <c r="I162" i="1"/>
  <c r="L162" i="1"/>
  <c r="I168" i="1"/>
  <c r="L168" i="1"/>
  <c r="I200" i="1"/>
  <c r="L200" i="1"/>
  <c r="I175" i="1"/>
  <c r="L175" i="1"/>
  <c r="I177" i="1"/>
  <c r="L177" i="1"/>
  <c r="I93" i="1"/>
  <c r="L93" i="1"/>
  <c r="L82" i="1"/>
  <c r="I82" i="1"/>
  <c r="I57" i="1"/>
  <c r="L57" i="1"/>
  <c r="I121" i="1"/>
  <c r="L121" i="1"/>
  <c r="L189" i="1"/>
  <c r="I189" i="1"/>
  <c r="I52" i="1"/>
  <c r="L52" i="1"/>
  <c r="L20" i="1"/>
  <c r="I20" i="1"/>
  <c r="I47" i="1"/>
  <c r="L47" i="1"/>
  <c r="I197" i="1"/>
  <c r="L197" i="1"/>
  <c r="L206" i="1"/>
  <c r="I206" i="1"/>
  <c r="L186" i="1"/>
  <c r="I186" i="1"/>
  <c r="I115" i="1"/>
  <c r="L115" i="1"/>
  <c r="I193" i="1"/>
  <c r="L193" i="1"/>
  <c r="I196" i="1"/>
  <c r="L196" i="1"/>
  <c r="L71" i="1"/>
  <c r="I71" i="1"/>
  <c r="L118" i="1"/>
  <c r="I118" i="1"/>
  <c r="I187" i="1"/>
  <c r="L187" i="1"/>
  <c r="I182" i="1"/>
  <c r="L182" i="1"/>
  <c r="I77" i="1"/>
  <c r="L77" i="1"/>
  <c r="I159" i="1"/>
  <c r="L159" i="1"/>
  <c r="I143" i="1"/>
  <c r="L143" i="1"/>
  <c r="I205" i="1"/>
  <c r="L205" i="1"/>
  <c r="I166" i="1"/>
  <c r="L166" i="1"/>
  <c r="I86" i="1"/>
  <c r="L86" i="1"/>
  <c r="I201" i="1"/>
  <c r="L201" i="1"/>
  <c r="I49" i="1"/>
  <c r="L49" i="1"/>
  <c r="I81" i="1"/>
  <c r="L81" i="1"/>
  <c r="L190" i="1"/>
  <c r="I190" i="1"/>
  <c r="I36" i="1"/>
  <c r="L36" i="1"/>
  <c r="I123" i="1"/>
  <c r="L123" i="1"/>
  <c r="I207" i="1"/>
  <c r="L207" i="1"/>
  <c r="I96" i="1"/>
  <c r="L96" i="1"/>
  <c r="I156" i="1"/>
  <c r="L156" i="1"/>
  <c r="L48" i="1"/>
  <c r="I48" i="1"/>
  <c r="I126" i="1"/>
  <c r="L126" i="1"/>
  <c r="I188" i="1"/>
  <c r="L188" i="1"/>
  <c r="L15" i="1"/>
  <c r="I15" i="1"/>
  <c r="I192" i="1"/>
  <c r="L192" i="1"/>
  <c r="I129" i="1"/>
  <c r="L129" i="1"/>
  <c r="I76" i="1"/>
  <c r="L76" i="1"/>
  <c r="L160" i="1"/>
  <c r="I160" i="1"/>
  <c r="I132" i="1"/>
  <c r="L132" i="1"/>
  <c r="I181" i="1"/>
  <c r="L181" i="1"/>
  <c r="I37" i="1"/>
  <c r="L37" i="1"/>
  <c r="L79" i="1"/>
  <c r="I79" i="1"/>
  <c r="I180" i="1"/>
  <c r="L180" i="1"/>
  <c r="L25" i="1"/>
  <c r="I25" i="1"/>
  <c r="L157" i="1"/>
  <c r="I157" i="1"/>
  <c r="L13" i="1"/>
  <c r="I13" i="1"/>
  <c r="L103" i="1"/>
  <c r="I103" i="1"/>
  <c r="L23" i="1"/>
  <c r="I23" i="1"/>
  <c r="I111" i="1"/>
  <c r="L111" i="1"/>
  <c r="I165" i="1"/>
  <c r="L165" i="1"/>
  <c r="I179" i="1"/>
  <c r="L179" i="1"/>
  <c r="I56" i="1"/>
  <c r="L56" i="1"/>
  <c r="L158" i="1"/>
  <c r="I158" i="1"/>
  <c r="L12" i="1"/>
  <c r="H212" i="1"/>
  <c r="I12" i="1"/>
  <c r="R141" i="1" l="1"/>
  <c r="R150" i="1"/>
  <c r="R210" i="1"/>
  <c r="R187" i="1"/>
  <c r="R57" i="1"/>
  <c r="R146" i="1"/>
  <c r="R67" i="1"/>
  <c r="R83" i="1"/>
  <c r="R69" i="1"/>
  <c r="R124" i="1"/>
  <c r="R28" i="1"/>
  <c r="R42" i="1"/>
  <c r="R202" i="1"/>
  <c r="R195" i="1"/>
  <c r="R13" i="1"/>
  <c r="R15" i="1"/>
  <c r="R121" i="1"/>
  <c r="R104" i="1"/>
  <c r="R208" i="1"/>
  <c r="R89" i="1"/>
  <c r="R31" i="1"/>
  <c r="R40" i="1"/>
  <c r="R199" i="1"/>
  <c r="R100" i="1"/>
  <c r="R19" i="1"/>
  <c r="R163" i="1"/>
  <c r="I212" i="1"/>
  <c r="R170" i="1" s="1"/>
  <c r="R12" i="1"/>
  <c r="R129" i="1"/>
  <c r="R36" i="1"/>
  <c r="R143" i="1"/>
  <c r="R189" i="1"/>
  <c r="R209" i="1"/>
  <c r="R157" i="1"/>
  <c r="L212" i="1"/>
  <c r="R180" i="1"/>
  <c r="R192" i="1"/>
  <c r="R49" i="1"/>
  <c r="R118" i="1"/>
  <c r="R191" i="1"/>
  <c r="R54" i="1"/>
  <c r="R72" i="1"/>
  <c r="R53" i="1"/>
  <c r="R161" i="1"/>
  <c r="R88" i="1"/>
  <c r="R204" i="1"/>
  <c r="R147" i="1"/>
  <c r="R74" i="1"/>
  <c r="R174" i="1"/>
  <c r="R82" i="1" l="1"/>
  <c r="R159" i="1"/>
  <c r="R123" i="1"/>
  <c r="R76" i="1"/>
  <c r="R165" i="1"/>
  <c r="R153" i="1"/>
  <c r="R138" i="1"/>
  <c r="R115" i="1"/>
  <c r="R166" i="1"/>
  <c r="R207" i="1"/>
  <c r="R181" i="1"/>
  <c r="R75" i="1"/>
  <c r="R171" i="1"/>
  <c r="R131" i="1"/>
  <c r="R91" i="1"/>
  <c r="R162" i="1"/>
  <c r="R160" i="1"/>
  <c r="R155" i="1"/>
  <c r="R185" i="1"/>
  <c r="R65" i="1"/>
  <c r="R211" i="1"/>
  <c r="R52" i="1"/>
  <c r="R112" i="1"/>
  <c r="R68" i="1"/>
  <c r="R92" i="1"/>
  <c r="R39" i="1"/>
  <c r="R205" i="1"/>
  <c r="R56" i="1"/>
  <c r="R99" i="1"/>
  <c r="R156" i="1"/>
  <c r="R128" i="1"/>
  <c r="R102" i="1"/>
  <c r="R45" i="1"/>
  <c r="R178" i="1"/>
  <c r="R206" i="1"/>
  <c r="R158" i="1"/>
  <c r="R173" i="1"/>
  <c r="R133" i="1"/>
  <c r="R18" i="1"/>
  <c r="R48" i="1"/>
  <c r="J220" i="1"/>
  <c r="AE39" i="1" s="1"/>
  <c r="R134" i="1"/>
  <c r="R184" i="1"/>
  <c r="R21" i="1"/>
  <c r="R80" i="1"/>
  <c r="R151" i="1"/>
  <c r="R113" i="1"/>
  <c r="R32" i="1"/>
  <c r="R44" i="1"/>
  <c r="R50" i="1"/>
  <c r="J229" i="1"/>
  <c r="R58" i="1"/>
  <c r="R60" i="1"/>
  <c r="R164" i="1"/>
  <c r="R122" i="1"/>
  <c r="R137" i="1"/>
  <c r="R101" i="1"/>
  <c r="R59" i="1"/>
  <c r="R116" i="1"/>
  <c r="R120" i="1"/>
  <c r="R16" i="1"/>
  <c r="R139" i="1"/>
  <c r="R176" i="1"/>
  <c r="R194" i="1"/>
  <c r="R78" i="1"/>
  <c r="R17" i="1"/>
  <c r="R169" i="1"/>
  <c r="R97" i="1"/>
  <c r="R94" i="1"/>
  <c r="R98" i="1"/>
  <c r="R35" i="1"/>
  <c r="R43" i="1"/>
  <c r="R61" i="1"/>
  <c r="R63" i="1"/>
  <c r="R64" i="1"/>
  <c r="R14" i="1"/>
  <c r="R212" i="1" s="1"/>
  <c r="R117" i="1"/>
  <c r="R197" i="1"/>
  <c r="R103" i="1"/>
  <c r="R110" i="1"/>
  <c r="R140" i="1"/>
  <c r="R144" i="1"/>
  <c r="R172" i="1"/>
  <c r="R168" i="1"/>
  <c r="R190" i="1"/>
  <c r="R108" i="1"/>
  <c r="R130" i="1"/>
  <c r="R149" i="1"/>
  <c r="R145" i="1"/>
  <c r="R20" i="1"/>
  <c r="R96" i="1"/>
  <c r="R132" i="1"/>
  <c r="R106" i="1"/>
  <c r="R71" i="1"/>
  <c r="R201" i="1"/>
  <c r="R111" i="1"/>
  <c r="R51" i="1"/>
  <c r="R66" i="1"/>
  <c r="R109" i="1"/>
  <c r="R73" i="1"/>
  <c r="R62" i="1"/>
  <c r="R200" i="1"/>
  <c r="R79" i="1"/>
  <c r="R105" i="1"/>
  <c r="R27" i="1"/>
  <c r="R142" i="1"/>
  <c r="R203" i="1"/>
  <c r="R85" i="1"/>
  <c r="R175" i="1"/>
  <c r="R47" i="1"/>
  <c r="R114" i="1"/>
  <c r="R46" i="1"/>
  <c r="R154" i="1"/>
  <c r="R167" i="1"/>
  <c r="R24" i="1"/>
  <c r="R55" i="1"/>
  <c r="R34" i="1"/>
  <c r="R193" i="1"/>
  <c r="R86" i="1"/>
  <c r="R188" i="1"/>
  <c r="R37" i="1"/>
  <c r="J226" i="1"/>
  <c r="J224" i="1"/>
  <c r="R107" i="1"/>
  <c r="R183" i="1"/>
  <c r="R77" i="1"/>
  <c r="R81" i="1"/>
  <c r="R126" i="1"/>
  <c r="R179" i="1"/>
  <c r="R119" i="1"/>
  <c r="R30" i="1"/>
  <c r="R70" i="1"/>
  <c r="R84" i="1"/>
  <c r="R135" i="1"/>
  <c r="R127" i="1"/>
  <c r="R22" i="1"/>
  <c r="R26" i="1"/>
  <c r="R33" i="1"/>
  <c r="R177" i="1"/>
  <c r="R182" i="1"/>
  <c r="R25" i="1"/>
  <c r="R87" i="1"/>
  <c r="R152" i="1"/>
  <c r="R90" i="1"/>
  <c r="R38" i="1"/>
  <c r="R41" i="1"/>
  <c r="R136" i="1"/>
  <c r="R198" i="1"/>
  <c r="R95" i="1"/>
  <c r="R125" i="1"/>
  <c r="R93" i="1"/>
  <c r="R186" i="1"/>
  <c r="R23" i="1"/>
  <c r="R29" i="1"/>
  <c r="R148" i="1"/>
  <c r="R196" i="1"/>
  <c r="J227" i="1" l="1"/>
  <c r="J236" i="1"/>
  <c r="AE19" i="1"/>
  <c r="AE20" i="1" s="1"/>
  <c r="F231" i="1"/>
  <c r="N54" i="1" l="1"/>
  <c r="N25" i="1"/>
  <c r="N70" i="1"/>
  <c r="N18" i="1"/>
  <c r="N26" i="1"/>
  <c r="N86" i="1"/>
  <c r="N14" i="1"/>
  <c r="N34" i="1"/>
  <c r="N42" i="1"/>
  <c r="N22" i="1"/>
  <c r="N38" i="1"/>
  <c r="N46" i="1"/>
  <c r="N62" i="1"/>
  <c r="N82" i="1"/>
  <c r="N90" i="1"/>
  <c r="N116" i="1"/>
  <c r="N180" i="1"/>
  <c r="N48" i="1"/>
  <c r="N57" i="1"/>
  <c r="N105" i="1"/>
  <c r="N102" i="1"/>
  <c r="N47" i="1"/>
  <c r="N30" i="1"/>
  <c r="N78" i="1"/>
  <c r="N98" i="1"/>
  <c r="N106" i="1"/>
  <c r="N20" i="1"/>
  <c r="N31" i="1"/>
  <c r="N95" i="1"/>
  <c r="N164" i="1"/>
  <c r="N28" i="1"/>
  <c r="N138" i="1"/>
  <c r="N68" i="1"/>
  <c r="N79" i="1"/>
  <c r="N74" i="1"/>
  <c r="N110" i="1"/>
  <c r="N36" i="1"/>
  <c r="N132" i="1"/>
  <c r="N72" i="1"/>
  <c r="N84" i="1"/>
  <c r="N111" i="1"/>
  <c r="N128" i="1"/>
  <c r="N136" i="1"/>
  <c r="N172" i="1"/>
  <c r="N192" i="1"/>
  <c r="N200" i="1"/>
  <c r="N40" i="1"/>
  <c r="N64" i="1"/>
  <c r="N76" i="1"/>
  <c r="N117" i="1"/>
  <c r="N159" i="1"/>
  <c r="N123" i="1"/>
  <c r="N59" i="1"/>
  <c r="N185" i="1"/>
  <c r="N187" i="1"/>
  <c r="N53" i="1"/>
  <c r="N109" i="1"/>
  <c r="N122" i="1"/>
  <c r="N170" i="1"/>
  <c r="N197" i="1"/>
  <c r="N207" i="1"/>
  <c r="N69" i="1"/>
  <c r="N61" i="1"/>
  <c r="N91" i="1"/>
  <c r="N155" i="1"/>
  <c r="N182" i="1"/>
  <c r="N193" i="1"/>
  <c r="N107" i="1"/>
  <c r="N35" i="1"/>
  <c r="N93" i="1"/>
  <c r="N206" i="1"/>
  <c r="N146" i="1"/>
  <c r="N58" i="1"/>
  <c r="N94" i="1"/>
  <c r="N114" i="1"/>
  <c r="N15" i="1"/>
  <c r="N41" i="1"/>
  <c r="N148" i="1"/>
  <c r="N92" i="1"/>
  <c r="N63" i="1"/>
  <c r="N89" i="1"/>
  <c r="N124" i="1"/>
  <c r="N144" i="1"/>
  <c r="N152" i="1"/>
  <c r="N188" i="1"/>
  <c r="N208" i="1"/>
  <c r="N60" i="1"/>
  <c r="N88" i="1"/>
  <c r="N96" i="1"/>
  <c r="N196" i="1"/>
  <c r="N120" i="1"/>
  <c r="N140" i="1"/>
  <c r="N160" i="1"/>
  <c r="N32" i="1"/>
  <c r="N80" i="1"/>
  <c r="N112" i="1"/>
  <c r="N75" i="1"/>
  <c r="N181" i="1"/>
  <c r="J228" i="1"/>
  <c r="J230" i="1" s="1"/>
  <c r="N73" i="1"/>
  <c r="N100" i="1"/>
  <c r="N184" i="1"/>
  <c r="N16" i="1"/>
  <c r="N44" i="1"/>
  <c r="N39" i="1"/>
  <c r="N202" i="1"/>
  <c r="N51" i="1"/>
  <c r="N142" i="1"/>
  <c r="N108" i="1"/>
  <c r="N17" i="1"/>
  <c r="N143" i="1"/>
  <c r="N186" i="1"/>
  <c r="N191" i="1"/>
  <c r="N85" i="1"/>
  <c r="N129" i="1"/>
  <c r="N171" i="1"/>
  <c r="N177" i="1"/>
  <c r="N203" i="1"/>
  <c r="N65" i="1"/>
  <c r="N195" i="1"/>
  <c r="N201" i="1"/>
  <c r="N135" i="1"/>
  <c r="N157" i="1"/>
  <c r="N87" i="1"/>
  <c r="N130" i="1"/>
  <c r="N162" i="1"/>
  <c r="N205" i="1"/>
  <c r="N156" i="1"/>
  <c r="N176" i="1"/>
  <c r="N56" i="1"/>
  <c r="N104" i="1"/>
  <c r="N21" i="1"/>
  <c r="N83" i="1"/>
  <c r="N45" i="1"/>
  <c r="N19" i="1"/>
  <c r="N134" i="1"/>
  <c r="N150" i="1"/>
  <c r="N121" i="1"/>
  <c r="N153" i="1"/>
  <c r="N163" i="1"/>
  <c r="N126" i="1"/>
  <c r="N158" i="1"/>
  <c r="N211" i="1"/>
  <c r="N23" i="1"/>
  <c r="N77" i="1"/>
  <c r="N190" i="1"/>
  <c r="N167" i="1"/>
  <c r="N50" i="1"/>
  <c r="N103" i="1"/>
  <c r="N127" i="1"/>
  <c r="N37" i="1"/>
  <c r="N33" i="1"/>
  <c r="N198" i="1"/>
  <c r="N189" i="1"/>
  <c r="N115" i="1"/>
  <c r="N199" i="1"/>
  <c r="N151" i="1"/>
  <c r="N194" i="1"/>
  <c r="N66" i="1"/>
  <c r="N52" i="1"/>
  <c r="N24" i="1"/>
  <c r="N166" i="1"/>
  <c r="N209" i="1"/>
  <c r="N81" i="1"/>
  <c r="N133" i="1"/>
  <c r="N154" i="1"/>
  <c r="N179" i="1"/>
  <c r="N147" i="1"/>
  <c r="N99" i="1"/>
  <c r="N125" i="1"/>
  <c r="N178" i="1"/>
  <c r="N210" i="1"/>
  <c r="N168" i="1"/>
  <c r="N204" i="1"/>
  <c r="N145" i="1"/>
  <c r="N67" i="1"/>
  <c r="N149" i="1"/>
  <c r="N165" i="1"/>
  <c r="N55" i="1"/>
  <c r="N97" i="1"/>
  <c r="N161" i="1"/>
  <c r="N43" i="1"/>
  <c r="N13" i="1"/>
  <c r="N174" i="1"/>
  <c r="N137" i="1"/>
  <c r="N71" i="1"/>
  <c r="N173" i="1"/>
  <c r="N101" i="1"/>
  <c r="N27" i="1"/>
  <c r="N175" i="1"/>
  <c r="N12" i="1"/>
  <c r="N118" i="1"/>
  <c r="N139" i="1"/>
  <c r="N49" i="1"/>
  <c r="N113" i="1"/>
  <c r="N131" i="1"/>
  <c r="N119" i="1"/>
  <c r="N169" i="1"/>
  <c r="N141" i="1"/>
  <c r="N183" i="1"/>
  <c r="N29" i="1"/>
  <c r="P157" i="1" l="1"/>
  <c r="P65" i="1"/>
  <c r="P129" i="1"/>
  <c r="P143" i="1"/>
  <c r="P51" i="1"/>
  <c r="P16" i="1"/>
  <c r="P80" i="1"/>
  <c r="P120" i="1"/>
  <c r="P144" i="1"/>
  <c r="P114" i="1"/>
  <c r="P193" i="1"/>
  <c r="P170" i="1"/>
  <c r="P159" i="1"/>
  <c r="P136" i="1"/>
  <c r="P74" i="1"/>
  <c r="P20" i="1"/>
  <c r="P57" i="1"/>
  <c r="P38" i="1"/>
  <c r="P70" i="1"/>
  <c r="P49" i="1"/>
  <c r="P71" i="1"/>
  <c r="P165" i="1"/>
  <c r="P125" i="1"/>
  <c r="P166" i="1"/>
  <c r="P189" i="1"/>
  <c r="P190" i="1"/>
  <c r="P158" i="1"/>
  <c r="P45" i="1"/>
  <c r="P162" i="1"/>
  <c r="P203" i="1"/>
  <c r="P17" i="1"/>
  <c r="P184" i="1"/>
  <c r="P32" i="1"/>
  <c r="P208" i="1"/>
  <c r="P94" i="1"/>
  <c r="P182" i="1"/>
  <c r="P122" i="1"/>
  <c r="P117" i="1"/>
  <c r="P128" i="1"/>
  <c r="P79" i="1"/>
  <c r="P106" i="1"/>
  <c r="P48" i="1"/>
  <c r="P22" i="1"/>
  <c r="P25" i="1"/>
  <c r="P119" i="1"/>
  <c r="P137" i="1"/>
  <c r="P168" i="1"/>
  <c r="P24" i="1"/>
  <c r="P198" i="1"/>
  <c r="P126" i="1"/>
  <c r="P83" i="1"/>
  <c r="P201" i="1"/>
  <c r="P108" i="1"/>
  <c r="P100" i="1"/>
  <c r="P160" i="1"/>
  <c r="P89" i="1"/>
  <c r="P35" i="1"/>
  <c r="P109" i="1"/>
  <c r="P76" i="1"/>
  <c r="P111" i="1"/>
  <c r="P68" i="1"/>
  <c r="P95" i="1"/>
  <c r="P102" i="1"/>
  <c r="P180" i="1"/>
  <c r="P62" i="1"/>
  <c r="P42" i="1"/>
  <c r="P26" i="1"/>
  <c r="P54" i="1"/>
  <c r="P141" i="1"/>
  <c r="P113" i="1"/>
  <c r="P12" i="1"/>
  <c r="N212" i="1"/>
  <c r="P173" i="1"/>
  <c r="P13" i="1"/>
  <c r="P55" i="1"/>
  <c r="P145" i="1"/>
  <c r="P178" i="1"/>
  <c r="P179" i="1"/>
  <c r="P209" i="1"/>
  <c r="P66" i="1"/>
  <c r="P115" i="1"/>
  <c r="P37" i="1"/>
  <c r="P167" i="1"/>
  <c r="P211" i="1"/>
  <c r="P153" i="1"/>
  <c r="P19" i="1"/>
  <c r="P104" i="1"/>
  <c r="P205" i="1"/>
  <c r="P60" i="1"/>
  <c r="P92" i="1"/>
  <c r="P206" i="1"/>
  <c r="P61" i="1"/>
  <c r="P187" i="1"/>
  <c r="P40" i="1"/>
  <c r="P72" i="1"/>
  <c r="P28" i="1"/>
  <c r="P30" i="1"/>
  <c r="P90" i="1"/>
  <c r="P14" i="1"/>
  <c r="P169" i="1"/>
  <c r="P175" i="1"/>
  <c r="P43" i="1"/>
  <c r="P204" i="1"/>
  <c r="P154" i="1"/>
  <c r="P194" i="1"/>
  <c r="P127" i="1"/>
  <c r="P121" i="1"/>
  <c r="P56" i="1"/>
  <c r="P135" i="1"/>
  <c r="P85" i="1"/>
  <c r="P202" i="1"/>
  <c r="P181" i="1"/>
  <c r="P196" i="1"/>
  <c r="P124" i="1"/>
  <c r="P148" i="1"/>
  <c r="P93" i="1"/>
  <c r="P69" i="1"/>
  <c r="P185" i="1"/>
  <c r="P200" i="1"/>
  <c r="P132" i="1"/>
  <c r="P164" i="1"/>
  <c r="P47" i="1"/>
  <c r="P82" i="1"/>
  <c r="P86" i="1"/>
  <c r="P29" i="1"/>
  <c r="P139" i="1"/>
  <c r="P27" i="1"/>
  <c r="P161" i="1"/>
  <c r="P149" i="1"/>
  <c r="P99" i="1"/>
  <c r="P133" i="1"/>
  <c r="P151" i="1"/>
  <c r="P103" i="1"/>
  <c r="P77" i="1"/>
  <c r="P150" i="1"/>
  <c r="P176" i="1"/>
  <c r="P130" i="1"/>
  <c r="P177" i="1"/>
  <c r="P191" i="1"/>
  <c r="P39" i="1"/>
  <c r="P75" i="1"/>
  <c r="P96" i="1"/>
  <c r="P188" i="1"/>
  <c r="P41" i="1"/>
  <c r="P58" i="1"/>
  <c r="P155" i="1"/>
  <c r="P207" i="1"/>
  <c r="P59" i="1"/>
  <c r="P192" i="1"/>
  <c r="P36" i="1"/>
  <c r="P98" i="1"/>
  <c r="P183" i="1"/>
  <c r="P131" i="1"/>
  <c r="P118" i="1"/>
  <c r="P101" i="1"/>
  <c r="P174" i="1"/>
  <c r="P97" i="1"/>
  <c r="P67" i="1"/>
  <c r="P210" i="1"/>
  <c r="P147" i="1"/>
  <c r="P81" i="1"/>
  <c r="P52" i="1"/>
  <c r="P199" i="1"/>
  <c r="P33" i="1"/>
  <c r="P50" i="1"/>
  <c r="P23" i="1"/>
  <c r="P163" i="1"/>
  <c r="P134" i="1"/>
  <c r="P21" i="1"/>
  <c r="P156" i="1"/>
  <c r="P87" i="1"/>
  <c r="P195" i="1"/>
  <c r="P171" i="1"/>
  <c r="P186" i="1"/>
  <c r="P142" i="1"/>
  <c r="P44" i="1"/>
  <c r="P73" i="1"/>
  <c r="P112" i="1"/>
  <c r="P140" i="1"/>
  <c r="P88" i="1"/>
  <c r="P152" i="1"/>
  <c r="P63" i="1"/>
  <c r="P15" i="1"/>
  <c r="P146" i="1"/>
  <c r="P107" i="1"/>
  <c r="P91" i="1"/>
  <c r="P197" i="1"/>
  <c r="P53" i="1"/>
  <c r="P123" i="1"/>
  <c r="P64" i="1"/>
  <c r="P172" i="1"/>
  <c r="P84" i="1"/>
  <c r="P110" i="1"/>
  <c r="P138" i="1"/>
  <c r="P31" i="1"/>
  <c r="P78" i="1"/>
  <c r="P105" i="1"/>
  <c r="P116" i="1"/>
  <c r="P46" i="1"/>
  <c r="P34" i="1"/>
  <c r="P18" i="1"/>
  <c r="S18" i="1" l="1"/>
  <c r="Q18" i="1"/>
  <c r="S78" i="1"/>
  <c r="Q78" i="1"/>
  <c r="S53" i="1"/>
  <c r="Q53" i="1"/>
  <c r="Q146" i="1"/>
  <c r="S146" i="1"/>
  <c r="Q152" i="1"/>
  <c r="S152" i="1"/>
  <c r="Q73" i="1"/>
  <c r="S73" i="1"/>
  <c r="S195" i="1"/>
  <c r="Q195" i="1"/>
  <c r="S21" i="1"/>
  <c r="Q21" i="1"/>
  <c r="Q52" i="1"/>
  <c r="S52" i="1"/>
  <c r="Q174" i="1"/>
  <c r="S174" i="1"/>
  <c r="S192" i="1"/>
  <c r="Q192" i="1"/>
  <c r="Q41" i="1"/>
  <c r="S41" i="1"/>
  <c r="S99" i="1"/>
  <c r="Q99" i="1"/>
  <c r="Q69" i="1"/>
  <c r="S69" i="1"/>
  <c r="Q154" i="1"/>
  <c r="S154" i="1"/>
  <c r="S14" i="1"/>
  <c r="Q14" i="1"/>
  <c r="Q30" i="1"/>
  <c r="S30" i="1"/>
  <c r="S187" i="1"/>
  <c r="Q187" i="1"/>
  <c r="Q70" i="1"/>
  <c r="S70" i="1"/>
  <c r="S170" i="1"/>
  <c r="Q170" i="1"/>
  <c r="S16" i="1"/>
  <c r="Q16" i="1"/>
  <c r="Q51" i="1"/>
  <c r="S51" i="1"/>
  <c r="Q143" i="1"/>
  <c r="S143" i="1"/>
  <c r="S34" i="1"/>
  <c r="Q34" i="1"/>
  <c r="Q84" i="1"/>
  <c r="S84" i="1"/>
  <c r="Q172" i="1"/>
  <c r="S172" i="1"/>
  <c r="Q197" i="1"/>
  <c r="S197" i="1"/>
  <c r="S15" i="1"/>
  <c r="Q15" i="1"/>
  <c r="S140" i="1"/>
  <c r="Q140" i="1"/>
  <c r="S44" i="1"/>
  <c r="Q44" i="1"/>
  <c r="S188" i="1"/>
  <c r="Q188" i="1"/>
  <c r="Q103" i="1"/>
  <c r="S103" i="1"/>
  <c r="Q27" i="1"/>
  <c r="S27" i="1"/>
  <c r="Q86" i="1"/>
  <c r="S86" i="1"/>
  <c r="Q148" i="1"/>
  <c r="S148" i="1"/>
  <c r="S204" i="1"/>
  <c r="Q204" i="1"/>
  <c r="Q205" i="1"/>
  <c r="S205" i="1"/>
  <c r="Q167" i="1"/>
  <c r="S167" i="1"/>
  <c r="S113" i="1"/>
  <c r="Q113" i="1"/>
  <c r="Q35" i="1"/>
  <c r="S35" i="1"/>
  <c r="S168" i="1"/>
  <c r="Q168" i="1"/>
  <c r="Q137" i="1"/>
  <c r="S137" i="1"/>
  <c r="S94" i="1"/>
  <c r="Q94" i="1"/>
  <c r="Q17" i="1"/>
  <c r="S17" i="1"/>
  <c r="Q158" i="1"/>
  <c r="S158" i="1"/>
  <c r="Q166" i="1"/>
  <c r="S166" i="1"/>
  <c r="Q125" i="1"/>
  <c r="S125" i="1"/>
  <c r="S20" i="1"/>
  <c r="Q20" i="1"/>
  <c r="S193" i="1"/>
  <c r="Q193" i="1"/>
  <c r="Q80" i="1"/>
  <c r="S80" i="1"/>
  <c r="Q112" i="1"/>
  <c r="S112" i="1"/>
  <c r="Q186" i="1"/>
  <c r="S186" i="1"/>
  <c r="S23" i="1"/>
  <c r="Q23" i="1"/>
  <c r="S147" i="1"/>
  <c r="Q147" i="1"/>
  <c r="S67" i="1"/>
  <c r="Q67" i="1"/>
  <c r="Q97" i="1"/>
  <c r="S97" i="1"/>
  <c r="S131" i="1"/>
  <c r="Q131" i="1"/>
  <c r="S98" i="1"/>
  <c r="Q98" i="1"/>
  <c r="S36" i="1"/>
  <c r="Q36" i="1"/>
  <c r="Q207" i="1"/>
  <c r="S207" i="1"/>
  <c r="S96" i="1"/>
  <c r="Q96" i="1"/>
  <c r="Q75" i="1"/>
  <c r="S75" i="1"/>
  <c r="Q176" i="1"/>
  <c r="S176" i="1"/>
  <c r="Q151" i="1"/>
  <c r="S151" i="1"/>
  <c r="S133" i="1"/>
  <c r="Q133" i="1"/>
  <c r="S82" i="1"/>
  <c r="Q82" i="1"/>
  <c r="S47" i="1"/>
  <c r="Q47" i="1"/>
  <c r="S200" i="1"/>
  <c r="Q200" i="1"/>
  <c r="S185" i="1"/>
  <c r="Q185" i="1"/>
  <c r="S124" i="1"/>
  <c r="Q124" i="1"/>
  <c r="Q56" i="1"/>
  <c r="S56" i="1"/>
  <c r="S127" i="1"/>
  <c r="Q127" i="1"/>
  <c r="Q194" i="1"/>
  <c r="S194" i="1"/>
  <c r="S43" i="1"/>
  <c r="Q43" i="1"/>
  <c r="S169" i="1"/>
  <c r="Q169" i="1"/>
  <c r="S90" i="1"/>
  <c r="Q90" i="1"/>
  <c r="S72" i="1"/>
  <c r="Q72" i="1"/>
  <c r="S40" i="1"/>
  <c r="Q40" i="1"/>
  <c r="Q61" i="1"/>
  <c r="S61" i="1"/>
  <c r="S104" i="1"/>
  <c r="Q104" i="1"/>
  <c r="S211" i="1"/>
  <c r="Q211" i="1"/>
  <c r="Q37" i="1"/>
  <c r="S37" i="1"/>
  <c r="S145" i="1"/>
  <c r="Q145" i="1"/>
  <c r="S141" i="1"/>
  <c r="Q141" i="1"/>
  <c r="Q54" i="1"/>
  <c r="S54" i="1"/>
  <c r="Q26" i="1"/>
  <c r="S26" i="1"/>
  <c r="S102" i="1"/>
  <c r="Q102" i="1"/>
  <c r="S95" i="1"/>
  <c r="Q95" i="1"/>
  <c r="S76" i="1"/>
  <c r="Q76" i="1"/>
  <c r="S109" i="1"/>
  <c r="Q109" i="1"/>
  <c r="Q160" i="1"/>
  <c r="S160" i="1"/>
  <c r="S100" i="1"/>
  <c r="Q100" i="1"/>
  <c r="Q25" i="1"/>
  <c r="S25" i="1"/>
  <c r="Q128" i="1"/>
  <c r="S128" i="1"/>
  <c r="Q117" i="1"/>
  <c r="S117" i="1"/>
  <c r="S184" i="1"/>
  <c r="Q184" i="1"/>
  <c r="Q190" i="1"/>
  <c r="S190" i="1"/>
  <c r="Q189" i="1"/>
  <c r="S189" i="1"/>
  <c r="S165" i="1"/>
  <c r="Q165" i="1"/>
  <c r="Q136" i="1"/>
  <c r="S136" i="1"/>
  <c r="Q114" i="1"/>
  <c r="S114" i="1"/>
  <c r="Q129" i="1"/>
  <c r="S129" i="1"/>
  <c r="Q123" i="1"/>
  <c r="S123" i="1"/>
  <c r="S63" i="1"/>
  <c r="Q63" i="1"/>
  <c r="Q88" i="1"/>
  <c r="S88" i="1"/>
  <c r="Q134" i="1"/>
  <c r="S134" i="1"/>
  <c r="S59" i="1"/>
  <c r="Q59" i="1"/>
  <c r="S39" i="1"/>
  <c r="Q39" i="1"/>
  <c r="S77" i="1"/>
  <c r="Q77" i="1"/>
  <c r="Q139" i="1"/>
  <c r="S139" i="1"/>
  <c r="Q93" i="1"/>
  <c r="S93" i="1"/>
  <c r="Q196" i="1"/>
  <c r="S196" i="1"/>
  <c r="S181" i="1"/>
  <c r="Q181" i="1"/>
  <c r="Q28" i="1"/>
  <c r="S28" i="1"/>
  <c r="S178" i="1"/>
  <c r="Q178" i="1"/>
  <c r="Q55" i="1"/>
  <c r="S55" i="1"/>
  <c r="S13" i="1"/>
  <c r="Q13" i="1"/>
  <c r="Q201" i="1"/>
  <c r="S201" i="1"/>
  <c r="Q126" i="1"/>
  <c r="S126" i="1"/>
  <c r="S24" i="1"/>
  <c r="Q24" i="1"/>
  <c r="Q182" i="1"/>
  <c r="S182" i="1"/>
  <c r="Q32" i="1"/>
  <c r="S32" i="1"/>
  <c r="S45" i="1"/>
  <c r="Q45" i="1"/>
  <c r="S49" i="1"/>
  <c r="Q49" i="1"/>
  <c r="S38" i="1"/>
  <c r="Q38" i="1"/>
  <c r="Q31" i="1"/>
  <c r="S31" i="1"/>
  <c r="S142" i="1"/>
  <c r="Q142" i="1"/>
  <c r="S101" i="1"/>
  <c r="Q101" i="1"/>
  <c r="Q191" i="1"/>
  <c r="S191" i="1"/>
  <c r="S150" i="1"/>
  <c r="Q150" i="1"/>
  <c r="Q132" i="1"/>
  <c r="S132" i="1"/>
  <c r="S85" i="1"/>
  <c r="Q85" i="1"/>
  <c r="S206" i="1"/>
  <c r="Q206" i="1"/>
  <c r="S19" i="1"/>
  <c r="Q19" i="1"/>
  <c r="Q66" i="1"/>
  <c r="S66" i="1"/>
  <c r="Q173" i="1"/>
  <c r="S173" i="1"/>
  <c r="S180" i="1"/>
  <c r="Q180" i="1"/>
  <c r="Q89" i="1"/>
  <c r="S89" i="1"/>
  <c r="S83" i="1"/>
  <c r="Q83" i="1"/>
  <c r="Q79" i="1"/>
  <c r="S79" i="1"/>
  <c r="S138" i="1"/>
  <c r="Q138" i="1"/>
  <c r="S171" i="1"/>
  <c r="Q171" i="1"/>
  <c r="S87" i="1"/>
  <c r="Q87" i="1"/>
  <c r="Q46" i="1"/>
  <c r="S46" i="1"/>
  <c r="Q116" i="1"/>
  <c r="S116" i="1"/>
  <c r="Q105" i="1"/>
  <c r="S105" i="1"/>
  <c r="Q110" i="1"/>
  <c r="S110" i="1"/>
  <c r="S64" i="1"/>
  <c r="Q64" i="1"/>
  <c r="S91" i="1"/>
  <c r="Q91" i="1"/>
  <c r="Q107" i="1"/>
  <c r="S107" i="1"/>
  <c r="Q156" i="1"/>
  <c r="S156" i="1"/>
  <c r="Q163" i="1"/>
  <c r="S163" i="1"/>
  <c r="S50" i="1"/>
  <c r="Q50" i="1"/>
  <c r="Q33" i="1"/>
  <c r="S33" i="1"/>
  <c r="Q199" i="1"/>
  <c r="S199" i="1"/>
  <c r="Q81" i="1"/>
  <c r="S81" i="1"/>
  <c r="S210" i="1"/>
  <c r="Q210" i="1"/>
  <c r="S118" i="1"/>
  <c r="Q118" i="1"/>
  <c r="S183" i="1"/>
  <c r="Q183" i="1"/>
  <c r="S155" i="1"/>
  <c r="Q155" i="1"/>
  <c r="S58" i="1"/>
  <c r="Q58" i="1"/>
  <c r="Q177" i="1"/>
  <c r="S177" i="1"/>
  <c r="Q130" i="1"/>
  <c r="S130" i="1"/>
  <c r="S149" i="1"/>
  <c r="Q149" i="1"/>
  <c r="S161" i="1"/>
  <c r="Q161" i="1"/>
  <c r="Q29" i="1"/>
  <c r="S29" i="1"/>
  <c r="S164" i="1"/>
  <c r="Q164" i="1"/>
  <c r="Q202" i="1"/>
  <c r="S202" i="1"/>
  <c r="S135" i="1"/>
  <c r="Q135" i="1"/>
  <c r="S121" i="1"/>
  <c r="Q121" i="1"/>
  <c r="S175" i="1"/>
  <c r="Q175" i="1"/>
  <c r="S92" i="1"/>
  <c r="Q92" i="1"/>
  <c r="Q60" i="1"/>
  <c r="S60" i="1"/>
  <c r="Q153" i="1"/>
  <c r="S153" i="1"/>
  <c r="Q115" i="1"/>
  <c r="S115" i="1"/>
  <c r="Q209" i="1"/>
  <c r="S209" i="1"/>
  <c r="S179" i="1"/>
  <c r="Q179" i="1"/>
  <c r="S12" i="1"/>
  <c r="P212" i="1"/>
  <c r="Q12" i="1"/>
  <c r="Q42" i="1"/>
  <c r="S42" i="1"/>
  <c r="Q62" i="1"/>
  <c r="S62" i="1"/>
  <c r="S68" i="1"/>
  <c r="Q68" i="1"/>
  <c r="Q111" i="1"/>
  <c r="S111" i="1"/>
  <c r="S108" i="1"/>
  <c r="Q108" i="1"/>
  <c r="Q198" i="1"/>
  <c r="S198" i="1"/>
  <c r="Q119" i="1"/>
  <c r="S119" i="1"/>
  <c r="Q22" i="1"/>
  <c r="S22" i="1"/>
  <c r="S48" i="1"/>
  <c r="Q48" i="1"/>
  <c r="Q106" i="1"/>
  <c r="S106" i="1"/>
  <c r="S122" i="1"/>
  <c r="Q122" i="1"/>
  <c r="S208" i="1"/>
  <c r="Q208" i="1"/>
  <c r="S203" i="1"/>
  <c r="Q203" i="1"/>
  <c r="S162" i="1"/>
  <c r="Q162" i="1"/>
  <c r="S71" i="1"/>
  <c r="Q71" i="1"/>
  <c r="S57" i="1"/>
  <c r="Q57" i="1"/>
  <c r="S74" i="1"/>
  <c r="Q74" i="1"/>
  <c r="S159" i="1"/>
  <c r="Q159" i="1"/>
  <c r="S144" i="1"/>
  <c r="Q144" i="1"/>
  <c r="S120" i="1"/>
  <c r="Q120" i="1"/>
  <c r="Q65" i="1"/>
  <c r="S65" i="1"/>
  <c r="Q157" i="1"/>
  <c r="S157" i="1"/>
  <c r="S212" i="1" l="1"/>
  <c r="Q212" i="1"/>
  <c r="J234" i="1" l="1"/>
  <c r="J232" i="1"/>
  <c r="J233" i="1"/>
  <c r="AE31" i="1" s="1"/>
  <c r="AE32" i="1" s="1"/>
  <c r="J235" i="1" l="1"/>
  <c r="AE23" i="1"/>
  <c r="AE24" i="1" s="1"/>
  <c r="W157" i="1"/>
  <c r="T129" i="1"/>
  <c r="U143" i="1"/>
  <c r="V51" i="1"/>
  <c r="T51" i="1"/>
  <c r="W16" i="1"/>
  <c r="U80" i="1"/>
  <c r="W144" i="1"/>
  <c r="V114" i="1"/>
  <c r="V193" i="1"/>
  <c r="V170" i="1"/>
  <c r="V159" i="1"/>
  <c r="V136" i="1"/>
  <c r="T20" i="1"/>
  <c r="U57" i="1"/>
  <c r="V38" i="1"/>
  <c r="W70" i="1"/>
  <c r="W49" i="1"/>
  <c r="W71" i="1"/>
  <c r="T165" i="1"/>
  <c r="U125" i="1"/>
  <c r="U166" i="1"/>
  <c r="U189" i="1"/>
  <c r="V189" i="1"/>
  <c r="T190" i="1"/>
  <c r="T158" i="1"/>
  <c r="W45" i="1"/>
  <c r="U162" i="1"/>
  <c r="U17" i="1"/>
  <c r="V184" i="1"/>
  <c r="W32" i="1"/>
  <c r="T32" i="1"/>
  <c r="V94" i="1"/>
  <c r="W182" i="1"/>
  <c r="V122" i="1"/>
  <c r="U117" i="1"/>
  <c r="W128" i="1"/>
  <c r="T79" i="1"/>
  <c r="V106" i="1"/>
  <c r="U25" i="1"/>
  <c r="W119" i="1"/>
  <c r="W137" i="1"/>
  <c r="W168" i="1"/>
  <c r="W24" i="1"/>
  <c r="W198" i="1"/>
  <c r="W126" i="1"/>
  <c r="U83" i="1"/>
  <c r="U201" i="1"/>
  <c r="V108" i="1"/>
  <c r="V100" i="1"/>
  <c r="T160" i="1"/>
  <c r="W89" i="1"/>
  <c r="T35" i="1"/>
  <c r="V35" i="1"/>
  <c r="U109" i="1"/>
  <c r="T76" i="1"/>
  <c r="V68" i="1"/>
  <c r="U95" i="1"/>
  <c r="W102" i="1"/>
  <c r="W180" i="1"/>
  <c r="U62" i="1"/>
  <c r="U26" i="1"/>
  <c r="W54" i="1"/>
  <c r="T141" i="1"/>
  <c r="U141" i="1"/>
  <c r="T113" i="1"/>
  <c r="T173" i="1"/>
  <c r="W173" i="1"/>
  <c r="U13" i="1"/>
  <c r="V55" i="1"/>
  <c r="V145" i="1"/>
  <c r="W178" i="1"/>
  <c r="U178" i="1"/>
  <c r="V66" i="1"/>
  <c r="V115" i="1"/>
  <c r="V37" i="1"/>
  <c r="W167" i="1"/>
  <c r="T211" i="1"/>
  <c r="T153" i="1"/>
  <c r="W19" i="1"/>
  <c r="T104" i="1"/>
  <c r="T205" i="1"/>
  <c r="U60" i="1"/>
  <c r="T206" i="1"/>
  <c r="U61" i="1"/>
  <c r="U187" i="1"/>
  <c r="V187" i="1"/>
  <c r="T40" i="1"/>
  <c r="T72" i="1"/>
  <c r="W28" i="1"/>
  <c r="T30" i="1"/>
  <c r="U30" i="1"/>
  <c r="U90" i="1"/>
  <c r="T14" i="1"/>
  <c r="W169" i="1"/>
  <c r="U175" i="1"/>
  <c r="T43" i="1"/>
  <c r="U204" i="1"/>
  <c r="U154" i="1"/>
  <c r="U194" i="1"/>
  <c r="V194" i="1"/>
  <c r="V127" i="1"/>
  <c r="W56" i="1"/>
  <c r="T135" i="1"/>
  <c r="W85" i="1"/>
  <c r="W181" i="1"/>
  <c r="U196" i="1"/>
  <c r="W196" i="1"/>
  <c r="U124" i="1"/>
  <c r="T148" i="1"/>
  <c r="U93" i="1"/>
  <c r="T69" i="1"/>
  <c r="U69" i="1"/>
  <c r="U185" i="1"/>
  <c r="T200" i="1"/>
  <c r="T132" i="1"/>
  <c r="U164" i="1"/>
  <c r="T47" i="1"/>
  <c r="V82" i="1"/>
  <c r="W86" i="1"/>
  <c r="V29" i="1"/>
  <c r="T139" i="1"/>
  <c r="W27" i="1"/>
  <c r="T149" i="1"/>
  <c r="T99" i="1"/>
  <c r="U133" i="1"/>
  <c r="W151" i="1"/>
  <c r="U103" i="1"/>
  <c r="V103" i="1"/>
  <c r="T77" i="1"/>
  <c r="W150" i="1"/>
  <c r="W176" i="1"/>
  <c r="T130" i="1"/>
  <c r="U191" i="1"/>
  <c r="U39" i="1"/>
  <c r="T75" i="1"/>
  <c r="V75" i="1"/>
  <c r="T96" i="1"/>
  <c r="V188" i="1"/>
  <c r="U41" i="1"/>
  <c r="T58" i="1"/>
  <c r="T207" i="1"/>
  <c r="U59" i="1"/>
  <c r="U192" i="1"/>
  <c r="T192" i="1"/>
  <c r="V36" i="1"/>
  <c r="V98" i="1"/>
  <c r="U131" i="1"/>
  <c r="T131" i="1"/>
  <c r="W101" i="1"/>
  <c r="V174" i="1"/>
  <c r="T97" i="1"/>
  <c r="V97" i="1"/>
  <c r="V67" i="1"/>
  <c r="V147" i="1"/>
  <c r="T81" i="1"/>
  <c r="T52" i="1"/>
  <c r="V50" i="1"/>
  <c r="V23" i="1"/>
  <c r="U134" i="1"/>
  <c r="V21" i="1"/>
  <c r="W21" i="1"/>
  <c r="V87" i="1"/>
  <c r="T195" i="1"/>
  <c r="W171" i="1"/>
  <c r="U171" i="1"/>
  <c r="W186" i="1"/>
  <c r="W142" i="1"/>
  <c r="W44" i="1"/>
  <c r="V73" i="1"/>
  <c r="W73" i="1"/>
  <c r="W112" i="1"/>
  <c r="T140" i="1"/>
  <c r="V88" i="1"/>
  <c r="U152" i="1"/>
  <c r="W152" i="1"/>
  <c r="W63" i="1"/>
  <c r="V15" i="1"/>
  <c r="U146" i="1"/>
  <c r="W107" i="1"/>
  <c r="T197" i="1"/>
  <c r="T53" i="1"/>
  <c r="V123" i="1"/>
  <c r="T123" i="1"/>
  <c r="T172" i="1"/>
  <c r="T84" i="1"/>
  <c r="V110" i="1"/>
  <c r="U138" i="1"/>
  <c r="V31" i="1"/>
  <c r="W78" i="1"/>
  <c r="V105" i="1"/>
  <c r="V34" i="1"/>
  <c r="T18" i="1"/>
  <c r="V18" i="1"/>
  <c r="V52" i="1"/>
  <c r="W23" i="1"/>
  <c r="W163" i="1"/>
  <c r="T21" i="1"/>
  <c r="T156" i="1"/>
  <c r="V186" i="1"/>
  <c r="T142" i="1"/>
  <c r="V44" i="1"/>
  <c r="T112" i="1"/>
  <c r="W140" i="1"/>
  <c r="W88" i="1"/>
  <c r="T63" i="1"/>
  <c r="U15" i="1"/>
  <c r="V107" i="1"/>
  <c r="U91" i="1"/>
  <c r="U197" i="1"/>
  <c r="W123" i="1"/>
  <c r="T64" i="1"/>
  <c r="W172" i="1"/>
  <c r="W110" i="1"/>
  <c r="T31" i="1"/>
  <c r="W105" i="1"/>
  <c r="U116" i="1"/>
  <c r="W34" i="1"/>
  <c r="U18" i="1"/>
  <c r="W65" i="1"/>
  <c r="U38" i="1"/>
  <c r="T49" i="1"/>
  <c r="U165" i="1"/>
  <c r="W125" i="1"/>
  <c r="W189" i="1"/>
  <c r="V158" i="1"/>
  <c r="T162" i="1"/>
  <c r="V17" i="1"/>
  <c r="U184" i="1"/>
  <c r="T208" i="1"/>
  <c r="T94" i="1"/>
  <c r="W122" i="1"/>
  <c r="T128" i="1"/>
  <c r="W48" i="1"/>
  <c r="T22" i="1"/>
  <c r="T119" i="1"/>
  <c r="U168" i="1"/>
  <c r="U24" i="1"/>
  <c r="U126" i="1"/>
  <c r="U108" i="1"/>
  <c r="V160" i="1"/>
  <c r="T109" i="1"/>
  <c r="U76" i="1"/>
  <c r="W68" i="1"/>
  <c r="U102" i="1"/>
  <c r="U42" i="1"/>
  <c r="V26" i="1"/>
  <c r="V141" i="1"/>
  <c r="W12" i="1"/>
  <c r="W55" i="1"/>
  <c r="T55" i="1"/>
  <c r="T178" i="1"/>
  <c r="U209" i="1"/>
  <c r="T37" i="1"/>
  <c r="T167" i="1"/>
  <c r="U104" i="1"/>
  <c r="V60" i="1"/>
  <c r="T61" i="1"/>
  <c r="U40" i="1"/>
  <c r="W72" i="1"/>
  <c r="V30" i="1"/>
  <c r="W14" i="1"/>
  <c r="V169" i="1"/>
  <c r="U43" i="1"/>
  <c r="T204" i="1"/>
  <c r="T194" i="1"/>
  <c r="W121" i="1"/>
  <c r="V56" i="1"/>
  <c r="T202" i="1"/>
  <c r="V196" i="1"/>
  <c r="V148" i="1"/>
  <c r="W69" i="1"/>
  <c r="V200" i="1"/>
  <c r="U47" i="1"/>
  <c r="W82" i="1"/>
  <c r="U29" i="1"/>
  <c r="V27" i="1"/>
  <c r="U161" i="1"/>
  <c r="W99" i="1"/>
  <c r="T133" i="1"/>
  <c r="U151" i="1"/>
  <c r="U77" i="1"/>
  <c r="U130" i="1"/>
  <c r="V39" i="1"/>
  <c r="U96" i="1"/>
  <c r="T188" i="1"/>
  <c r="V58" i="1"/>
  <c r="U207" i="1"/>
  <c r="T59" i="1"/>
  <c r="W36" i="1"/>
  <c r="U183" i="1"/>
  <c r="T118" i="1"/>
  <c r="U97" i="1"/>
  <c r="W210" i="1"/>
  <c r="T147" i="1"/>
  <c r="U52" i="1"/>
  <c r="T199" i="1"/>
  <c r="W50" i="1"/>
  <c r="T163" i="1"/>
  <c r="W134" i="1"/>
  <c r="V156" i="1"/>
  <c r="T87" i="1"/>
  <c r="T186" i="1"/>
  <c r="U73" i="1"/>
  <c r="V140" i="1"/>
  <c r="U88" i="1"/>
  <c r="V63" i="1"/>
  <c r="T15" i="1"/>
  <c r="T107" i="1"/>
  <c r="W197" i="1"/>
  <c r="W53" i="1"/>
  <c r="U64" i="1"/>
  <c r="U172" i="1"/>
  <c r="T138" i="1"/>
  <c r="U105" i="1"/>
  <c r="T46" i="1"/>
  <c r="W18" i="1"/>
  <c r="U65" i="1"/>
  <c r="V165" i="1"/>
  <c r="V166" i="1"/>
  <c r="T189" i="1"/>
  <c r="U158" i="1"/>
  <c r="T203" i="1"/>
  <c r="T184" i="1"/>
  <c r="W94" i="1"/>
  <c r="T117" i="1"/>
  <c r="V79" i="1"/>
  <c r="T106" i="1"/>
  <c r="V22" i="1"/>
  <c r="U119" i="1"/>
  <c r="T168" i="1"/>
  <c r="T108" i="1"/>
  <c r="U160" i="1"/>
  <c r="U89" i="1"/>
  <c r="V109" i="1"/>
  <c r="U111" i="1"/>
  <c r="T68" i="1"/>
  <c r="T102" i="1"/>
  <c r="U180" i="1"/>
  <c r="T42" i="1"/>
  <c r="T54" i="1"/>
  <c r="W141" i="1"/>
  <c r="U12" i="1"/>
  <c r="V173" i="1"/>
  <c r="U145" i="1"/>
  <c r="T145" i="1"/>
  <c r="U179" i="1"/>
  <c r="V209" i="1"/>
  <c r="W66" i="1"/>
  <c r="T66" i="1"/>
  <c r="W115" i="1"/>
  <c r="U37" i="1"/>
  <c r="V167" i="1"/>
  <c r="W211" i="1"/>
  <c r="U211" i="1"/>
  <c r="U153" i="1"/>
  <c r="U19" i="1"/>
  <c r="V205" i="1"/>
  <c r="W205" i="1"/>
  <c r="T60" i="1"/>
  <c r="V92" i="1"/>
  <c r="W61" i="1"/>
  <c r="V61" i="1"/>
  <c r="V40" i="1"/>
  <c r="U72" i="1"/>
  <c r="W90" i="1"/>
  <c r="T169" i="1"/>
  <c r="W175" i="1"/>
  <c r="V43" i="1"/>
  <c r="V154" i="1"/>
  <c r="W194" i="1"/>
  <c r="V121" i="1"/>
  <c r="T56" i="1"/>
  <c r="T85" i="1"/>
  <c r="W148" i="1"/>
  <c r="W185" i="1"/>
  <c r="U132" i="1"/>
  <c r="W164" i="1"/>
  <c r="T82" i="1"/>
  <c r="V86" i="1"/>
  <c r="T161" i="1"/>
  <c r="W149" i="1"/>
  <c r="W133" i="1"/>
  <c r="V151" i="1"/>
  <c r="U176" i="1"/>
  <c r="W130" i="1"/>
  <c r="W191" i="1"/>
  <c r="V96" i="1"/>
  <c r="V41" i="1"/>
  <c r="U58" i="1"/>
  <c r="V207" i="1"/>
  <c r="U98" i="1"/>
  <c r="T183" i="1"/>
  <c r="U118" i="1"/>
  <c r="T174" i="1"/>
  <c r="W97" i="1"/>
  <c r="V210" i="1"/>
  <c r="V81" i="1"/>
  <c r="W199" i="1"/>
  <c r="V33" i="1"/>
  <c r="T23" i="1"/>
  <c r="U156" i="1"/>
  <c r="W195" i="1"/>
  <c r="V171" i="1"/>
  <c r="U142" i="1"/>
  <c r="U44" i="1"/>
  <c r="U140" i="1"/>
  <c r="W146" i="1"/>
  <c r="U107" i="1"/>
  <c r="V197" i="1"/>
  <c r="V172" i="1"/>
  <c r="U84" i="1"/>
  <c r="W138" i="1"/>
  <c r="V78" i="1"/>
  <c r="T105" i="1"/>
  <c r="W46" i="1"/>
  <c r="T34" i="1"/>
  <c r="U157" i="1"/>
  <c r="V65" i="1"/>
  <c r="T65" i="1"/>
  <c r="W143" i="1"/>
  <c r="U51" i="1"/>
  <c r="V16" i="1"/>
  <c r="T16" i="1"/>
  <c r="T80" i="1"/>
  <c r="V120" i="1"/>
  <c r="U144" i="1"/>
  <c r="T114" i="1"/>
  <c r="T193" i="1"/>
  <c r="W170" i="1"/>
  <c r="T159" i="1"/>
  <c r="T136" i="1"/>
  <c r="W74" i="1"/>
  <c r="W20" i="1"/>
  <c r="T57" i="1"/>
  <c r="T38" i="1"/>
  <c r="W38" i="1"/>
  <c r="T70" i="1"/>
  <c r="V49" i="1"/>
  <c r="T71" i="1"/>
  <c r="W165" i="1"/>
  <c r="V125" i="1"/>
  <c r="T166" i="1"/>
  <c r="V190" i="1"/>
  <c r="W158" i="1"/>
  <c r="V45" i="1"/>
  <c r="W162" i="1"/>
  <c r="V203" i="1"/>
  <c r="W203" i="1"/>
  <c r="T17" i="1"/>
  <c r="U32" i="1"/>
  <c r="V208" i="1"/>
  <c r="U208" i="1"/>
  <c r="U94" i="1"/>
  <c r="T182" i="1"/>
  <c r="T122" i="1"/>
  <c r="W117" i="1"/>
  <c r="U79" i="1"/>
  <c r="U106" i="1"/>
  <c r="V48" i="1"/>
  <c r="T48" i="1"/>
  <c r="U22" i="1"/>
  <c r="V119" i="1"/>
  <c r="V137" i="1"/>
  <c r="T137" i="1"/>
  <c r="V168" i="1"/>
  <c r="V24" i="1"/>
  <c r="V198" i="1"/>
  <c r="V126" i="1"/>
  <c r="T126" i="1"/>
  <c r="W83" i="1"/>
  <c r="T201" i="1"/>
  <c r="W108" i="1"/>
  <c r="T100" i="1"/>
  <c r="V89" i="1"/>
  <c r="W35" i="1"/>
  <c r="W109" i="1"/>
  <c r="V111" i="1"/>
  <c r="U68" i="1"/>
  <c r="T95" i="1"/>
  <c r="T180" i="1"/>
  <c r="W62" i="1"/>
  <c r="W42" i="1"/>
  <c r="V42" i="1"/>
  <c r="W113" i="1"/>
  <c r="V113" i="1"/>
  <c r="T12" i="1"/>
  <c r="U173" i="1"/>
  <c r="T13" i="1"/>
  <c r="W13" i="1"/>
  <c r="U55" i="1"/>
  <c r="V178" i="1"/>
  <c r="T179" i="1"/>
  <c r="W179" i="1"/>
  <c r="W209" i="1"/>
  <c r="U66" i="1"/>
  <c r="U115" i="1"/>
  <c r="W37" i="1"/>
  <c r="U167" i="1"/>
  <c r="V153" i="1"/>
  <c r="T19" i="1"/>
  <c r="V19" i="1"/>
  <c r="U205" i="1"/>
  <c r="W60" i="1"/>
  <c r="U92" i="1"/>
  <c r="T92" i="1"/>
  <c r="U206" i="1"/>
  <c r="T187" i="1"/>
  <c r="W40" i="1"/>
  <c r="T28" i="1"/>
  <c r="W30" i="1"/>
  <c r="V90" i="1"/>
  <c r="U14" i="1"/>
  <c r="T175" i="1"/>
  <c r="W43" i="1"/>
  <c r="W204" i="1"/>
  <c r="T154" i="1"/>
  <c r="T127" i="1"/>
  <c r="T121" i="1"/>
  <c r="U135" i="1"/>
  <c r="U85" i="1"/>
  <c r="V85" i="1"/>
  <c r="V202" i="1"/>
  <c r="U181" i="1"/>
  <c r="T196" i="1"/>
  <c r="T124" i="1"/>
  <c r="U148" i="1"/>
  <c r="T93" i="1"/>
  <c r="V69" i="1"/>
  <c r="V185" i="1"/>
  <c r="V132" i="1"/>
  <c r="T164" i="1"/>
  <c r="V47" i="1"/>
  <c r="T86" i="1"/>
  <c r="T29" i="1"/>
  <c r="V139" i="1"/>
  <c r="U139" i="1"/>
  <c r="U27" i="1"/>
  <c r="W161" i="1"/>
  <c r="V149" i="1"/>
  <c r="U99" i="1"/>
  <c r="V99" i="1"/>
  <c r="T103" i="1"/>
  <c r="W77" i="1"/>
  <c r="V77" i="1"/>
  <c r="T150" i="1"/>
  <c r="V130" i="1"/>
  <c r="W177" i="1"/>
  <c r="U177" i="1"/>
  <c r="T191" i="1"/>
  <c r="W39" i="1"/>
  <c r="W96" i="1"/>
  <c r="U188" i="1"/>
  <c r="W41" i="1"/>
  <c r="W58" i="1"/>
  <c r="T155" i="1"/>
  <c r="W155" i="1"/>
  <c r="W59" i="1"/>
  <c r="W192" i="1"/>
  <c r="U36" i="1"/>
  <c r="W183" i="1"/>
  <c r="V118" i="1"/>
  <c r="W118" i="1"/>
  <c r="U101" i="1"/>
  <c r="U174" i="1"/>
  <c r="U67" i="1"/>
  <c r="T210" i="1"/>
  <c r="U81" i="1"/>
  <c r="W52" i="1"/>
  <c r="U199" i="1"/>
  <c r="W33" i="1"/>
  <c r="U50" i="1"/>
  <c r="T134" i="1"/>
  <c r="W156" i="1"/>
  <c r="V195" i="1"/>
  <c r="T73" i="1"/>
  <c r="T152" i="1"/>
  <c r="U63" i="1"/>
  <c r="V146" i="1"/>
  <c r="T91" i="1"/>
  <c r="U53" i="1"/>
  <c r="V64" i="1"/>
  <c r="V84" i="1"/>
  <c r="V138" i="1"/>
  <c r="T78" i="1"/>
  <c r="W116" i="1"/>
  <c r="U46" i="1"/>
  <c r="V157" i="1"/>
  <c r="U129" i="1"/>
  <c r="V129" i="1"/>
  <c r="T143" i="1"/>
  <c r="W51" i="1"/>
  <c r="U16" i="1"/>
  <c r="W80" i="1"/>
  <c r="W120" i="1"/>
  <c r="V144" i="1"/>
  <c r="W114" i="1"/>
  <c r="U193" i="1"/>
  <c r="T170" i="1"/>
  <c r="U159" i="1"/>
  <c r="W136" i="1"/>
  <c r="U74" i="1"/>
  <c r="V74" i="1"/>
  <c r="W57" i="1"/>
  <c r="U70" i="1"/>
  <c r="V70" i="1"/>
  <c r="U71" i="1"/>
  <c r="U190" i="1"/>
  <c r="U45" i="1"/>
  <c r="U203" i="1"/>
  <c r="V32" i="1"/>
  <c r="V182" i="1"/>
  <c r="V117" i="1"/>
  <c r="V128" i="1"/>
  <c r="W106" i="1"/>
  <c r="W22" i="1"/>
  <c r="T25" i="1"/>
  <c r="U198" i="1"/>
  <c r="V83" i="1"/>
  <c r="W201" i="1"/>
  <c r="W100" i="1"/>
  <c r="W160" i="1"/>
  <c r="W76" i="1"/>
  <c r="W111" i="1"/>
  <c r="W95" i="1"/>
  <c r="V102" i="1"/>
  <c r="T62" i="1"/>
  <c r="W26" i="1"/>
  <c r="V54" i="1"/>
  <c r="V12" i="1"/>
  <c r="V13" i="1"/>
  <c r="W145" i="1"/>
  <c r="V179" i="1"/>
  <c r="T209" i="1"/>
  <c r="T115" i="1"/>
  <c r="V211" i="1"/>
  <c r="W153" i="1"/>
  <c r="W104" i="1"/>
  <c r="W92" i="1"/>
  <c r="W206" i="1"/>
  <c r="W187" i="1"/>
  <c r="V72" i="1"/>
  <c r="V28" i="1"/>
  <c r="T90" i="1"/>
  <c r="V14" i="1"/>
  <c r="V175" i="1"/>
  <c r="W154" i="1"/>
  <c r="W127" i="1"/>
  <c r="U121" i="1"/>
  <c r="W135" i="1"/>
  <c r="W202" i="1"/>
  <c r="V181" i="1"/>
  <c r="W124" i="1"/>
  <c r="W93" i="1"/>
  <c r="T185" i="1"/>
  <c r="U200" i="1"/>
  <c r="V164" i="1"/>
  <c r="U82" i="1"/>
  <c r="W139" i="1"/>
  <c r="U149" i="1"/>
  <c r="V133" i="1"/>
  <c r="U150" i="1"/>
  <c r="V176" i="1"/>
  <c r="V177" i="1"/>
  <c r="V191" i="1"/>
  <c r="U75" i="1"/>
  <c r="T41" i="1"/>
  <c r="U155" i="1"/>
  <c r="W207" i="1"/>
  <c r="V192" i="1"/>
  <c r="T98" i="1"/>
  <c r="W98" i="1"/>
  <c r="W131" i="1"/>
  <c r="V101" i="1"/>
  <c r="W174" i="1"/>
  <c r="W67" i="1"/>
  <c r="U210" i="1"/>
  <c r="W81" i="1"/>
  <c r="V199" i="1"/>
  <c r="T33" i="1"/>
  <c r="U23" i="1"/>
  <c r="U163" i="1"/>
  <c r="U21" i="1"/>
  <c r="U87" i="1"/>
  <c r="U195" i="1"/>
  <c r="T171" i="1"/>
  <c r="V142" i="1"/>
  <c r="V112" i="1"/>
  <c r="V152" i="1"/>
  <c r="T146" i="1"/>
  <c r="V91" i="1"/>
  <c r="U123" i="1"/>
  <c r="U110" i="1"/>
  <c r="U31" i="1"/>
  <c r="U78" i="1"/>
  <c r="V116" i="1"/>
  <c r="V46" i="1"/>
  <c r="T157" i="1"/>
  <c r="W129" i="1"/>
  <c r="V143" i="1"/>
  <c r="V80" i="1"/>
  <c r="U120" i="1"/>
  <c r="T120" i="1"/>
  <c r="T144" i="1"/>
  <c r="U114" i="1"/>
  <c r="W193" i="1"/>
  <c r="U170" i="1"/>
  <c r="W159" i="1"/>
  <c r="U136" i="1"/>
  <c r="T74" i="1"/>
  <c r="U20" i="1"/>
  <c r="V20" i="1"/>
  <c r="V57" i="1"/>
  <c r="U49" i="1"/>
  <c r="V71" i="1"/>
  <c r="T125" i="1"/>
  <c r="W166" i="1"/>
  <c r="W190" i="1"/>
  <c r="T45" i="1"/>
  <c r="V162" i="1"/>
  <c r="W17" i="1"/>
  <c r="W184" i="1"/>
  <c r="W208" i="1"/>
  <c r="U182" i="1"/>
  <c r="U122" i="1"/>
  <c r="U128" i="1"/>
  <c r="W79" i="1"/>
  <c r="U48" i="1"/>
  <c r="W25" i="1"/>
  <c r="V25" i="1"/>
  <c r="U137" i="1"/>
  <c r="T24" i="1"/>
  <c r="T198" i="1"/>
  <c r="T83" i="1"/>
  <c r="V201" i="1"/>
  <c r="U100" i="1"/>
  <c r="T89" i="1"/>
  <c r="U35" i="1"/>
  <c r="V76" i="1"/>
  <c r="T111" i="1"/>
  <c r="V95" i="1"/>
  <c r="V180" i="1"/>
  <c r="V62" i="1"/>
  <c r="T26" i="1"/>
  <c r="U54" i="1"/>
  <c r="U113" i="1"/>
  <c r="V104" i="1"/>
  <c r="V206" i="1"/>
  <c r="U28" i="1"/>
  <c r="U169" i="1"/>
  <c r="V204" i="1"/>
  <c r="U127" i="1"/>
  <c r="U56" i="1"/>
  <c r="V135" i="1"/>
  <c r="U202" i="1"/>
  <c r="T181" i="1"/>
  <c r="V124" i="1"/>
  <c r="V93" i="1"/>
  <c r="W200" i="1"/>
  <c r="W132" i="1"/>
  <c r="W47" i="1"/>
  <c r="U86" i="1"/>
  <c r="W29" i="1"/>
  <c r="T27" i="1"/>
  <c r="V161" i="1"/>
  <c r="T151" i="1"/>
  <c r="W103" i="1"/>
  <c r="V150" i="1"/>
  <c r="T176" i="1"/>
  <c r="T177" i="1"/>
  <c r="T39" i="1"/>
  <c r="W75" i="1"/>
  <c r="W188" i="1"/>
  <c r="V155" i="1"/>
  <c r="V59" i="1"/>
  <c r="T36" i="1"/>
  <c r="V183" i="1"/>
  <c r="V131" i="1"/>
  <c r="T101" i="1"/>
  <c r="T67" i="1"/>
  <c r="W147" i="1"/>
  <c r="U147" i="1"/>
  <c r="U33" i="1"/>
  <c r="T50" i="1"/>
  <c r="V163" i="1"/>
  <c r="V134" i="1"/>
  <c r="W87" i="1"/>
  <c r="U186" i="1"/>
  <c r="T44" i="1"/>
  <c r="U112" i="1"/>
  <c r="T88" i="1"/>
  <c r="W15" i="1"/>
  <c r="W91" i="1"/>
  <c r="V53" i="1"/>
  <c r="W64" i="1"/>
  <c r="W84" i="1"/>
  <c r="T110" i="1"/>
  <c r="W31" i="1"/>
  <c r="T116" i="1"/>
  <c r="U34" i="1"/>
  <c r="W212" i="1" l="1"/>
  <c r="V212" i="1"/>
  <c r="T212" i="1"/>
  <c r="U212" i="1"/>
</calcChain>
</file>

<file path=xl/sharedStrings.xml><?xml version="1.0" encoding="utf-8"?>
<sst xmlns="http://schemas.openxmlformats.org/spreadsheetml/2006/main" count="124" uniqueCount="113">
  <si>
    <t>En el humano, la altura y el peso son en su mayoria rasgos hereditarios, pero los factores de estilo de vida, dieta salud y medio ambiente tambien juegan un papel en la determinación de las caracteristicas fisicas del individuo. El conjunto de los datos siguientes contiene 200 registros de alturas y pesos humanos. Estos fueron obtenidos entre 25,000 niños desde el nacimiento hasta los 18 años de edad, los cuales se usarón para elaborar las tablas actales de peso-altura, edad-peso de Honk Kong. (Estos datos fueron obtenidos en un estudio prospectivo en 1993. se desea obtener un módelo por medio del cual pueda determinarse la altura al conocer su peso)</t>
  </si>
  <si>
    <t>N</t>
  </si>
  <si>
    <t>n</t>
  </si>
  <si>
    <t>Altura (pulgadas)</t>
  </si>
  <si>
    <t>Peso (Libras)</t>
  </si>
  <si>
    <t xml:space="preserve">Sxy
</t>
  </si>
  <si>
    <t>Sxx</t>
  </si>
  <si>
    <t>Sy^2</t>
  </si>
  <si>
    <t>SCTx=Sumatoria Cuadratica Total</t>
  </si>
  <si>
    <t xml:space="preserve"> </t>
  </si>
  <si>
    <t>SCTy=Sumatoria Cuadratica Total</t>
  </si>
  <si>
    <t>Linea de regresion</t>
  </si>
  <si>
    <t>Suma de regresion</t>
  </si>
  <si>
    <t>Residuos</t>
  </si>
  <si>
    <t>SCE=Sumatoria Cuadratica del Error</t>
  </si>
  <si>
    <t>h</t>
  </si>
  <si>
    <t>Residuos estandarizados</t>
  </si>
  <si>
    <t>Bandas de confianza</t>
  </si>
  <si>
    <t>Bandas de prediccion</t>
  </si>
  <si>
    <t>xi</t>
  </si>
  <si>
    <t>yi</t>
  </si>
  <si>
    <t>xiyi</t>
  </si>
  <si>
    <t>x^2</t>
  </si>
  <si>
    <t>y^2</t>
  </si>
  <si>
    <t>(x - x̅)</t>
  </si>
  <si>
    <t>(x - x̅)^2</t>
  </si>
  <si>
    <t>(y - y̅)</t>
  </si>
  <si>
    <t>(y - y̅)^2</t>
  </si>
  <si>
    <t>(x - x̅) (y - y̅)</t>
  </si>
  <si>
    <t>ŷ=B0 + B1x</t>
  </si>
  <si>
    <t>SREC=(ŷi-y̅)^2</t>
  </si>
  <si>
    <t>ei = yi - ŷi</t>
  </si>
  <si>
    <t>ei^2</t>
  </si>
  <si>
    <t>ℎ=1/𝑛+〖(𝑥_𝑖−𝑥 ̅)〗^2/(∑(〖𝑥_𝑖〗^2−𝑛(x̅̅)^2 〗)</t>
  </si>
  <si>
    <t>SRi=ei/(Syx √(1−ℎ))</t>
  </si>
  <si>
    <t>LIC</t>
  </si>
  <si>
    <t>LSC</t>
  </si>
  <si>
    <t>LIP</t>
  </si>
  <si>
    <t>LSP</t>
  </si>
  <si>
    <t>Descripcion</t>
  </si>
  <si>
    <t>Formula</t>
  </si>
  <si>
    <t>Numero de muestras</t>
  </si>
  <si>
    <t>Media de X</t>
  </si>
  <si>
    <t>x̅</t>
  </si>
  <si>
    <t>Media de Y</t>
  </si>
  <si>
    <t>y̅</t>
  </si>
  <si>
    <t>Desviacion Estandar de X</t>
  </si>
  <si>
    <r>
      <rPr>
        <b/>
        <sz val="11"/>
        <color theme="1"/>
        <rFont val="Calibri"/>
        <family val="2"/>
      </rPr>
      <t>σx</t>
    </r>
    <r>
      <rPr>
        <b/>
        <sz val="11"/>
        <color theme="1"/>
        <rFont val="Calibri"/>
        <family val="2"/>
        <scheme val="minor"/>
      </rPr>
      <t>=√(1/(n−1) ∑(x𝑖−  x̅)^2 )</t>
    </r>
  </si>
  <si>
    <t>DESV EST X EXCEL</t>
  </si>
  <si>
    <t>Desviacion Estandar de Y</t>
  </si>
  <si>
    <t>σy=√(1/(n−1) ∑(x𝑖−  x̅)^2 )</t>
  </si>
  <si>
    <t>DESV EST Y EXCEL</t>
  </si>
  <si>
    <t>Covarianza</t>
  </si>
  <si>
    <t>S^2=[∑(xi𝑖− x̅)(yi − y̅)] / (n-1)</t>
  </si>
  <si>
    <t>COVARIANZA EXCEL</t>
  </si>
  <si>
    <t>Ecuacion normal</t>
  </si>
  <si>
    <t xml:space="preserve">B1=(∑(x − x̅)(y − y̅))/∑(x − x̅)^2 </t>
  </si>
  <si>
    <t>B0 =  y̅ − B1 x̅</t>
  </si>
  <si>
    <t>Error estandar de estimacion</t>
  </si>
  <si>
    <t>Syx=√( (∑Y2-B0∑Y-B1∑XY)/(n-1) )</t>
  </si>
  <si>
    <t>Error estandar del coeficiente B1</t>
  </si>
  <si>
    <t>SB1=Syx(√[(∑x^2)/(∑(xi-x̅)^2))]</t>
  </si>
  <si>
    <t>Error estandar del coeficiente Bo</t>
  </si>
  <si>
    <t>SB0=Syx/(√(∑(xi-x̅)^2)</t>
  </si>
  <si>
    <t>Ecuacion de regresion</t>
  </si>
  <si>
    <t>Coeficiente de determinacion</t>
  </si>
  <si>
    <t>r^2= [ (∑(y - y̅)^2) - (∑ei^2)] /  (∑(y - y̅)^2)</t>
  </si>
  <si>
    <t>Coeficiente de correlacion</t>
  </si>
  <si>
    <t>r=√ [ (∑(y - y̅)^2) - (∑ei^2)] /  (∑(y - y̅)^2)</t>
  </si>
  <si>
    <t>Sumatoria de Errores Medios</t>
  </si>
  <si>
    <t>SEM=(∑ei^2/n-g)</t>
  </si>
  <si>
    <t>Estimacion del Error</t>
  </si>
  <si>
    <t>EE=√(∑ei^2/n-g)</t>
  </si>
  <si>
    <t>Ordenada al origen</t>
  </si>
  <si>
    <t>Bo=y̅-B1x̅</t>
  </si>
  <si>
    <t>∑x</t>
  </si>
  <si>
    <t>∑y</t>
  </si>
  <si>
    <t>∑xy</t>
  </si>
  <si>
    <t>∑x^2</t>
  </si>
  <si>
    <t>∑y^2</t>
  </si>
  <si>
    <t>∑(x - x̅)</t>
  </si>
  <si>
    <t>∑(x - x̅)^2</t>
  </si>
  <si>
    <t>∑(y - y̅)</t>
  </si>
  <si>
    <t>∑(y - y̅)^2</t>
  </si>
  <si>
    <t>∑(x - x̅) (y - y̅)</t>
  </si>
  <si>
    <t>∑ŷi</t>
  </si>
  <si>
    <t>∑(ŷ-y̅)^2</t>
  </si>
  <si>
    <t>∑ei</t>
  </si>
  <si>
    <t>∑ei^2</t>
  </si>
  <si>
    <t>Existe una fuerte correlación lineal positiva 0.95 (Coeficiente de correlacion)</t>
  </si>
  <si>
    <t>Analisis de contraste de hipotesisde prueba de significancia</t>
  </si>
  <si>
    <t>α</t>
  </si>
  <si>
    <t>La variable X,Y se distribuyen normalmente</t>
  </si>
  <si>
    <t>α/2</t>
  </si>
  <si>
    <t>G.L=N-g</t>
  </si>
  <si>
    <t xml:space="preserve">El estadistico de prueba tiene una distribucion de T-studen con n-2 grados libertad </t>
  </si>
  <si>
    <r>
      <t xml:space="preserve">Se propone que los datos tienen un nivel d confianza C=0.995 por lo que </t>
    </r>
    <r>
      <rPr>
        <sz val="12"/>
        <color theme="1"/>
        <rFont val="Calibri"/>
        <family val="2"/>
      </rPr>
      <t>α=0.005</t>
    </r>
  </si>
  <si>
    <t>Grados Libertad</t>
  </si>
  <si>
    <t>Region de Rechazo |T| &gt; t( α/2)</t>
  </si>
  <si>
    <t>Si el valor absoluto de T es suficientemente alto, puede deducirse que el coeficiente de la pendiente, es util para predecir nuevos valores.</t>
  </si>
  <si>
    <t>Estadistico de contraste bajo H0, Tc=B1-(B1-B0)/((∑e1^2/n-g)(∑(x - x̅)^2))</t>
  </si>
  <si>
    <t>Decisión</t>
  </si>
  <si>
    <t>Contraste de la hipotesis con coeficiente de correlación de Pearson</t>
  </si>
  <si>
    <t>(El caso es unica y exclusivamente para verificar si la correlación de Pearson es 0)</t>
  </si>
  <si>
    <t>Prueba ded Hipotesis H0: P = 0</t>
  </si>
  <si>
    <t>Prueba ded Hipotesis H1: P ≠ 0</t>
  </si>
  <si>
    <t>Prueba de Hipotesis H0: B1 = 0</t>
  </si>
  <si>
    <t>Prueba de Hipotesis H1: B1 ≠ 0</t>
  </si>
  <si>
    <t xml:space="preserve">Estadistico de contraste bajo P0, T = (raiz(n-2))/(raiz(1-r^2)) </t>
  </si>
  <si>
    <t>Contraste de la hipotesis sobre la media, conocida α</t>
  </si>
  <si>
    <t>±</t>
  </si>
  <si>
    <t>Prueba ded Hipotesis H1: µ ≠ µ0</t>
  </si>
  <si>
    <t>Prueba ded Hipotesis H0: µ = µ0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</si>
</sst>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0"/>
    <numFmt numFmtId="169" formatCode="0.00000000"/>
  </numFmts>
  <fonts count="8" x14ac:knownFonts="1">
    <font>
      <sz val="12"/>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sz val="10"/>
      <color rgb="FF000000"/>
      <name val="Calibri"/>
      <family val="2"/>
      <scheme val="minor"/>
    </font>
    <font>
      <b/>
      <sz val="12"/>
      <color theme="1"/>
      <name val="Calibri"/>
      <family val="2"/>
      <scheme val="minor"/>
    </font>
    <font>
      <sz val="12"/>
      <color theme="1"/>
      <name val="Calibri"/>
      <family val="2"/>
    </font>
    <font>
      <b/>
      <sz val="12"/>
      <color theme="1"/>
      <name val="Calibri"/>
      <family val="2"/>
    </font>
  </fonts>
  <fills count="5">
    <fill>
      <patternFill patternType="none"/>
    </fill>
    <fill>
      <patternFill patternType="gray125"/>
    </fill>
    <fill>
      <patternFill patternType="solid">
        <fgColor theme="3"/>
        <bgColor indexed="64"/>
      </patternFill>
    </fill>
    <fill>
      <patternFill patternType="solid">
        <fgColor theme="0" tint="-0.34998626667073579"/>
        <bgColor indexed="64"/>
      </patternFill>
    </fill>
    <fill>
      <patternFill patternType="solid">
        <fgColor rgb="FFF9F9F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top" wrapText="1"/>
    </xf>
    <xf numFmtId="0" fontId="2" fillId="3" borderId="0" xfId="0" applyFont="1" applyFill="1" applyAlignment="1">
      <alignment horizontal="center" vertical="top" wrapText="1"/>
    </xf>
    <xf numFmtId="0" fontId="1" fillId="2" borderId="4" xfId="0" applyFont="1" applyFill="1" applyBorder="1" applyAlignment="1">
      <alignment horizontal="center"/>
    </xf>
    <xf numFmtId="0" fontId="0" fillId="3" borderId="0" xfId="0" applyFill="1"/>
    <xf numFmtId="0" fontId="1" fillId="2" borderId="4" xfId="0" applyFont="1" applyFill="1" applyBorder="1"/>
    <xf numFmtId="2" fontId="4" fillId="4" borderId="6" xfId="0" applyNumberFormat="1" applyFont="1" applyFill="1" applyBorder="1" applyAlignment="1">
      <alignment horizontal="center" vertical="center" wrapText="1"/>
    </xf>
    <xf numFmtId="2" fontId="4" fillId="4" borderId="1" xfId="0" applyNumberFormat="1" applyFont="1" applyFill="1" applyBorder="1" applyAlignment="1">
      <alignment horizontal="center" vertical="center" wrapText="1"/>
    </xf>
    <xf numFmtId="0" fontId="2" fillId="0" borderId="9" xfId="0" applyFont="1" applyBorder="1" applyAlignment="1">
      <alignment horizontal="center"/>
    </xf>
    <xf numFmtId="0" fontId="0" fillId="0" borderId="9" xfId="0" applyBorder="1"/>
    <xf numFmtId="0" fontId="2" fillId="0" borderId="9" xfId="0" applyFont="1" applyBorder="1"/>
    <xf numFmtId="2" fontId="0" fillId="0" borderId="0" xfId="0" applyNumberFormat="1"/>
    <xf numFmtId="164" fontId="0" fillId="0" borderId="0" xfId="0" applyNumberFormat="1"/>
    <xf numFmtId="2" fontId="0" fillId="0" borderId="5" xfId="0" applyNumberFormat="1" applyBorder="1" applyAlignment="1">
      <alignment horizontal="left"/>
    </xf>
    <xf numFmtId="2" fontId="0" fillId="0" borderId="6" xfId="0" applyNumberFormat="1" applyBorder="1"/>
    <xf numFmtId="2" fontId="0" fillId="0" borderId="7" xfId="0" applyNumberFormat="1" applyBorder="1" applyAlignment="1">
      <alignment horizontal="left"/>
    </xf>
    <xf numFmtId="2" fontId="0" fillId="0" borderId="1" xfId="0" applyNumberFormat="1" applyBorder="1"/>
    <xf numFmtId="0" fontId="0" fillId="0" borderId="1" xfId="0" applyBorder="1"/>
    <xf numFmtId="164" fontId="0" fillId="0" borderId="1" xfId="0" applyNumberFormat="1" applyBorder="1"/>
    <xf numFmtId="2" fontId="5" fillId="0" borderId="0" xfId="0" applyNumberFormat="1" applyFont="1"/>
    <xf numFmtId="164" fontId="5" fillId="0" borderId="0" xfId="0" applyNumberFormat="1" applyFont="1"/>
    <xf numFmtId="0" fontId="2" fillId="0" borderId="10" xfId="0" applyFont="1" applyBorder="1"/>
    <xf numFmtId="0" fontId="2" fillId="0" borderId="11" xfId="0" applyFont="1" applyBorder="1"/>
    <xf numFmtId="0" fontId="2" fillId="0" borderId="8" xfId="0" applyFont="1" applyBorder="1" applyAlignment="1">
      <alignment horizontal="left"/>
    </xf>
    <xf numFmtId="0" fontId="2" fillId="0" borderId="9" xfId="0" applyFont="1" applyBorder="1" applyAlignment="1">
      <alignment horizontal="left"/>
    </xf>
    <xf numFmtId="0" fontId="2" fillId="0" borderId="7" xfId="0" applyFont="1" applyBorder="1" applyAlignment="1">
      <alignment horizontal="left"/>
    </xf>
    <xf numFmtId="0" fontId="2" fillId="0" borderId="1" xfId="0" applyFont="1" applyBorder="1" applyAlignment="1">
      <alignment horizontal="left"/>
    </xf>
    <xf numFmtId="0" fontId="0" fillId="0" borderId="0" xfId="0"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left"/>
    </xf>
    <xf numFmtId="0" fontId="1" fillId="2" borderId="6" xfId="0" applyFont="1" applyFill="1" applyBorder="1" applyAlignment="1">
      <alignment horizontal="left"/>
    </xf>
    <xf numFmtId="0" fontId="6" fillId="0" borderId="0" xfId="0" applyFont="1"/>
    <xf numFmtId="0" fontId="5" fillId="0" borderId="0" xfId="0" applyFont="1"/>
    <xf numFmtId="0" fontId="7" fillId="0" borderId="0" xfId="0" applyFont="1"/>
    <xf numFmtId="165"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layout>
                <c:manualLayout>
                  <c:x val="0.14151029166473159"/>
                  <c:y val="-0.2157057451151939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trendlineLbl>
          </c:trendline>
          <c:xVal>
            <c:numRef>
              <c:f>Hoja1!$C$12:$C$211</c:f>
              <c:numCache>
                <c:formatCode>0.00</c:formatCode>
                <c:ptCount val="200"/>
                <c:pt idx="0">
                  <c:v>65.78</c:v>
                </c:pt>
                <c:pt idx="1">
                  <c:v>71.52</c:v>
                </c:pt>
                <c:pt idx="2">
                  <c:v>69.400000000000006</c:v>
                </c:pt>
                <c:pt idx="3">
                  <c:v>68.22</c:v>
                </c:pt>
                <c:pt idx="4">
                  <c:v>67.790000000000006</c:v>
                </c:pt>
                <c:pt idx="5">
                  <c:v>68.7</c:v>
                </c:pt>
                <c:pt idx="6">
                  <c:v>69.8</c:v>
                </c:pt>
                <c:pt idx="7">
                  <c:v>70.010000000000005</c:v>
                </c:pt>
                <c:pt idx="8">
                  <c:v>67.900000000000006</c:v>
                </c:pt>
                <c:pt idx="9">
                  <c:v>66.78</c:v>
                </c:pt>
                <c:pt idx="10">
                  <c:v>66.489999999999995</c:v>
                </c:pt>
                <c:pt idx="11">
                  <c:v>67.62</c:v>
                </c:pt>
                <c:pt idx="12">
                  <c:v>68.3</c:v>
                </c:pt>
                <c:pt idx="13">
                  <c:v>67.12</c:v>
                </c:pt>
                <c:pt idx="14">
                  <c:v>68.28</c:v>
                </c:pt>
                <c:pt idx="15">
                  <c:v>71.09</c:v>
                </c:pt>
                <c:pt idx="16">
                  <c:v>66.459999999999994</c:v>
                </c:pt>
                <c:pt idx="17">
                  <c:v>68.650000000000006</c:v>
                </c:pt>
                <c:pt idx="18">
                  <c:v>71.23</c:v>
                </c:pt>
                <c:pt idx="19">
                  <c:v>67.13</c:v>
                </c:pt>
                <c:pt idx="20">
                  <c:v>67.83</c:v>
                </c:pt>
                <c:pt idx="21">
                  <c:v>68.88</c:v>
                </c:pt>
                <c:pt idx="22">
                  <c:v>63.48</c:v>
                </c:pt>
                <c:pt idx="23">
                  <c:v>68.42</c:v>
                </c:pt>
                <c:pt idx="24">
                  <c:v>67.63</c:v>
                </c:pt>
                <c:pt idx="25">
                  <c:v>67.209999999999994</c:v>
                </c:pt>
                <c:pt idx="26">
                  <c:v>70.84</c:v>
                </c:pt>
                <c:pt idx="27">
                  <c:v>67.489999999999995</c:v>
                </c:pt>
                <c:pt idx="28">
                  <c:v>66.53</c:v>
                </c:pt>
                <c:pt idx="29">
                  <c:v>65.44</c:v>
                </c:pt>
                <c:pt idx="30">
                  <c:v>69.52</c:v>
                </c:pt>
                <c:pt idx="31">
                  <c:v>65.81</c:v>
                </c:pt>
                <c:pt idx="32">
                  <c:v>67.819999999999993</c:v>
                </c:pt>
                <c:pt idx="33">
                  <c:v>70.599999999999994</c:v>
                </c:pt>
                <c:pt idx="34">
                  <c:v>71.8</c:v>
                </c:pt>
                <c:pt idx="35">
                  <c:v>69.209999999999994</c:v>
                </c:pt>
                <c:pt idx="36">
                  <c:v>66.8</c:v>
                </c:pt>
                <c:pt idx="37">
                  <c:v>67.66</c:v>
                </c:pt>
                <c:pt idx="38">
                  <c:v>67.81</c:v>
                </c:pt>
                <c:pt idx="39">
                  <c:v>64.05</c:v>
                </c:pt>
                <c:pt idx="40">
                  <c:v>68.569999999999993</c:v>
                </c:pt>
                <c:pt idx="41">
                  <c:v>65.180000000000007</c:v>
                </c:pt>
                <c:pt idx="42">
                  <c:v>69.66</c:v>
                </c:pt>
                <c:pt idx="43">
                  <c:v>67.97</c:v>
                </c:pt>
                <c:pt idx="44">
                  <c:v>65.98</c:v>
                </c:pt>
                <c:pt idx="45">
                  <c:v>68.67</c:v>
                </c:pt>
                <c:pt idx="46">
                  <c:v>66.88</c:v>
                </c:pt>
                <c:pt idx="47">
                  <c:v>67.7</c:v>
                </c:pt>
                <c:pt idx="48">
                  <c:v>69.819999999999993</c:v>
                </c:pt>
                <c:pt idx="49">
                  <c:v>69.09</c:v>
                </c:pt>
                <c:pt idx="50">
                  <c:v>69.91</c:v>
                </c:pt>
                <c:pt idx="51">
                  <c:v>67.33</c:v>
                </c:pt>
                <c:pt idx="52">
                  <c:v>70.27</c:v>
                </c:pt>
                <c:pt idx="53">
                  <c:v>69.099999999999994</c:v>
                </c:pt>
                <c:pt idx="54">
                  <c:v>65.38</c:v>
                </c:pt>
                <c:pt idx="55">
                  <c:v>70.180000000000007</c:v>
                </c:pt>
                <c:pt idx="56">
                  <c:v>70.41</c:v>
                </c:pt>
                <c:pt idx="57">
                  <c:v>66.540000000000006</c:v>
                </c:pt>
                <c:pt idx="58">
                  <c:v>66.36</c:v>
                </c:pt>
                <c:pt idx="59">
                  <c:v>67.540000000000006</c:v>
                </c:pt>
                <c:pt idx="60">
                  <c:v>66.5</c:v>
                </c:pt>
                <c:pt idx="61">
                  <c:v>69</c:v>
                </c:pt>
                <c:pt idx="62">
                  <c:v>68.3</c:v>
                </c:pt>
                <c:pt idx="63">
                  <c:v>67.010000000000005</c:v>
                </c:pt>
                <c:pt idx="64">
                  <c:v>70.81</c:v>
                </c:pt>
                <c:pt idx="65">
                  <c:v>68.22</c:v>
                </c:pt>
                <c:pt idx="66">
                  <c:v>69.06</c:v>
                </c:pt>
                <c:pt idx="67">
                  <c:v>67.73</c:v>
                </c:pt>
                <c:pt idx="68">
                  <c:v>67.22</c:v>
                </c:pt>
                <c:pt idx="69">
                  <c:v>67.37</c:v>
                </c:pt>
                <c:pt idx="70">
                  <c:v>65.27</c:v>
                </c:pt>
                <c:pt idx="71">
                  <c:v>70.84</c:v>
                </c:pt>
                <c:pt idx="72">
                  <c:v>69.92</c:v>
                </c:pt>
                <c:pt idx="73">
                  <c:v>64.290000000000006</c:v>
                </c:pt>
                <c:pt idx="74">
                  <c:v>68.25</c:v>
                </c:pt>
                <c:pt idx="75">
                  <c:v>66.36</c:v>
                </c:pt>
                <c:pt idx="76">
                  <c:v>68.36</c:v>
                </c:pt>
                <c:pt idx="77">
                  <c:v>65.48</c:v>
                </c:pt>
                <c:pt idx="78">
                  <c:v>69.72</c:v>
                </c:pt>
                <c:pt idx="79">
                  <c:v>67.73</c:v>
                </c:pt>
                <c:pt idx="80">
                  <c:v>68.64</c:v>
                </c:pt>
                <c:pt idx="81">
                  <c:v>66.78</c:v>
                </c:pt>
                <c:pt idx="82">
                  <c:v>70.05</c:v>
                </c:pt>
                <c:pt idx="83">
                  <c:v>66.28</c:v>
                </c:pt>
                <c:pt idx="84">
                  <c:v>69.2</c:v>
                </c:pt>
                <c:pt idx="85">
                  <c:v>69.13</c:v>
                </c:pt>
                <c:pt idx="86">
                  <c:v>67.36</c:v>
                </c:pt>
                <c:pt idx="87">
                  <c:v>70.09</c:v>
                </c:pt>
                <c:pt idx="88">
                  <c:v>70.180000000000007</c:v>
                </c:pt>
                <c:pt idx="89">
                  <c:v>68.23</c:v>
                </c:pt>
                <c:pt idx="90">
                  <c:v>68.13</c:v>
                </c:pt>
                <c:pt idx="91">
                  <c:v>70.239999999999995</c:v>
                </c:pt>
                <c:pt idx="92">
                  <c:v>71.489999999999995</c:v>
                </c:pt>
                <c:pt idx="93">
                  <c:v>69.2</c:v>
                </c:pt>
                <c:pt idx="94">
                  <c:v>70.06</c:v>
                </c:pt>
                <c:pt idx="95">
                  <c:v>70.56</c:v>
                </c:pt>
                <c:pt idx="96">
                  <c:v>66.290000000000006</c:v>
                </c:pt>
                <c:pt idx="97">
                  <c:v>63.43</c:v>
                </c:pt>
                <c:pt idx="98">
                  <c:v>66.77</c:v>
                </c:pt>
                <c:pt idx="99">
                  <c:v>68.89</c:v>
                </c:pt>
                <c:pt idx="100">
                  <c:v>64.87</c:v>
                </c:pt>
                <c:pt idx="101">
                  <c:v>67.09</c:v>
                </c:pt>
                <c:pt idx="102">
                  <c:v>68.349999999999994</c:v>
                </c:pt>
                <c:pt idx="103">
                  <c:v>65.61</c:v>
                </c:pt>
                <c:pt idx="104">
                  <c:v>67.760000000000005</c:v>
                </c:pt>
                <c:pt idx="105">
                  <c:v>68.02</c:v>
                </c:pt>
                <c:pt idx="106">
                  <c:v>67.66</c:v>
                </c:pt>
                <c:pt idx="107">
                  <c:v>66.31</c:v>
                </c:pt>
                <c:pt idx="108">
                  <c:v>69.44</c:v>
                </c:pt>
                <c:pt idx="109">
                  <c:v>63.84</c:v>
                </c:pt>
                <c:pt idx="110">
                  <c:v>67.72</c:v>
                </c:pt>
                <c:pt idx="111">
                  <c:v>70.05</c:v>
                </c:pt>
                <c:pt idx="112">
                  <c:v>70.19</c:v>
                </c:pt>
                <c:pt idx="113">
                  <c:v>65.95</c:v>
                </c:pt>
                <c:pt idx="114">
                  <c:v>70.010000000000005</c:v>
                </c:pt>
                <c:pt idx="115">
                  <c:v>68.61</c:v>
                </c:pt>
                <c:pt idx="116">
                  <c:v>68.81</c:v>
                </c:pt>
                <c:pt idx="117">
                  <c:v>69.760000000000005</c:v>
                </c:pt>
                <c:pt idx="118">
                  <c:v>65.459999999999994</c:v>
                </c:pt>
                <c:pt idx="119">
                  <c:v>68.83</c:v>
                </c:pt>
                <c:pt idx="120">
                  <c:v>65.8</c:v>
                </c:pt>
                <c:pt idx="121">
                  <c:v>67.209999999999994</c:v>
                </c:pt>
                <c:pt idx="122">
                  <c:v>69.42</c:v>
                </c:pt>
                <c:pt idx="123">
                  <c:v>68.94</c:v>
                </c:pt>
                <c:pt idx="124">
                  <c:v>67.94</c:v>
                </c:pt>
                <c:pt idx="125">
                  <c:v>65.63</c:v>
                </c:pt>
                <c:pt idx="126">
                  <c:v>66.5</c:v>
                </c:pt>
                <c:pt idx="127">
                  <c:v>67.930000000000007</c:v>
                </c:pt>
                <c:pt idx="128">
                  <c:v>68.89</c:v>
                </c:pt>
                <c:pt idx="129">
                  <c:v>70.239999999999995</c:v>
                </c:pt>
                <c:pt idx="130">
                  <c:v>68.27</c:v>
                </c:pt>
                <c:pt idx="131">
                  <c:v>71.23</c:v>
                </c:pt>
                <c:pt idx="132">
                  <c:v>69.099999999999994</c:v>
                </c:pt>
                <c:pt idx="133">
                  <c:v>64.400000000000006</c:v>
                </c:pt>
                <c:pt idx="134">
                  <c:v>71.099999999999994</c:v>
                </c:pt>
                <c:pt idx="135">
                  <c:v>68.22</c:v>
                </c:pt>
                <c:pt idx="136">
                  <c:v>65.92</c:v>
                </c:pt>
                <c:pt idx="137">
                  <c:v>67.44</c:v>
                </c:pt>
                <c:pt idx="138">
                  <c:v>73.900000000000006</c:v>
                </c:pt>
                <c:pt idx="139">
                  <c:v>69.98</c:v>
                </c:pt>
                <c:pt idx="140">
                  <c:v>69.52</c:v>
                </c:pt>
                <c:pt idx="141">
                  <c:v>65.180000000000007</c:v>
                </c:pt>
                <c:pt idx="142">
                  <c:v>68.010000000000005</c:v>
                </c:pt>
                <c:pt idx="143">
                  <c:v>68.34</c:v>
                </c:pt>
                <c:pt idx="144">
                  <c:v>65.180000000000007</c:v>
                </c:pt>
                <c:pt idx="145">
                  <c:v>68.260000000000005</c:v>
                </c:pt>
                <c:pt idx="146">
                  <c:v>68.569999999999993</c:v>
                </c:pt>
                <c:pt idx="147">
                  <c:v>64.5</c:v>
                </c:pt>
                <c:pt idx="148">
                  <c:v>68.709999999999994</c:v>
                </c:pt>
                <c:pt idx="149">
                  <c:v>68.89</c:v>
                </c:pt>
                <c:pt idx="150">
                  <c:v>69.540000000000006</c:v>
                </c:pt>
                <c:pt idx="151">
                  <c:v>67.400000000000006</c:v>
                </c:pt>
                <c:pt idx="152">
                  <c:v>66.48</c:v>
                </c:pt>
                <c:pt idx="153">
                  <c:v>66.010000000000005</c:v>
                </c:pt>
                <c:pt idx="154">
                  <c:v>72.44</c:v>
                </c:pt>
                <c:pt idx="155">
                  <c:v>64.13</c:v>
                </c:pt>
                <c:pt idx="156">
                  <c:v>70.98</c:v>
                </c:pt>
                <c:pt idx="157">
                  <c:v>67.5</c:v>
                </c:pt>
                <c:pt idx="158">
                  <c:v>72.02</c:v>
                </c:pt>
                <c:pt idx="159">
                  <c:v>65.31</c:v>
                </c:pt>
                <c:pt idx="160">
                  <c:v>67.08</c:v>
                </c:pt>
                <c:pt idx="161">
                  <c:v>64.39</c:v>
                </c:pt>
                <c:pt idx="162">
                  <c:v>69.37</c:v>
                </c:pt>
                <c:pt idx="163">
                  <c:v>68.38</c:v>
                </c:pt>
                <c:pt idx="164">
                  <c:v>65.31</c:v>
                </c:pt>
                <c:pt idx="165">
                  <c:v>67.14</c:v>
                </c:pt>
                <c:pt idx="166">
                  <c:v>68.39</c:v>
                </c:pt>
                <c:pt idx="167">
                  <c:v>66.290000000000006</c:v>
                </c:pt>
                <c:pt idx="168">
                  <c:v>67.19</c:v>
                </c:pt>
                <c:pt idx="169">
                  <c:v>65.989999999999995</c:v>
                </c:pt>
                <c:pt idx="170">
                  <c:v>69.430000000000007</c:v>
                </c:pt>
                <c:pt idx="171">
                  <c:v>67.97</c:v>
                </c:pt>
                <c:pt idx="172">
                  <c:v>67.760000000000005</c:v>
                </c:pt>
                <c:pt idx="173">
                  <c:v>65.28</c:v>
                </c:pt>
                <c:pt idx="174">
                  <c:v>73.83</c:v>
                </c:pt>
                <c:pt idx="175">
                  <c:v>66.81</c:v>
                </c:pt>
                <c:pt idx="176">
                  <c:v>66.89</c:v>
                </c:pt>
                <c:pt idx="177">
                  <c:v>65.739999999999995</c:v>
                </c:pt>
                <c:pt idx="178">
                  <c:v>65.98</c:v>
                </c:pt>
                <c:pt idx="179">
                  <c:v>66.58</c:v>
                </c:pt>
                <c:pt idx="180">
                  <c:v>67.11</c:v>
                </c:pt>
                <c:pt idx="181">
                  <c:v>65.87</c:v>
                </c:pt>
                <c:pt idx="182">
                  <c:v>66.78</c:v>
                </c:pt>
                <c:pt idx="183">
                  <c:v>68.739999999999995</c:v>
                </c:pt>
                <c:pt idx="184">
                  <c:v>66.23</c:v>
                </c:pt>
                <c:pt idx="185">
                  <c:v>65.959999999999994</c:v>
                </c:pt>
                <c:pt idx="186">
                  <c:v>68.58</c:v>
                </c:pt>
                <c:pt idx="187">
                  <c:v>66.59</c:v>
                </c:pt>
                <c:pt idx="188">
                  <c:v>66.97</c:v>
                </c:pt>
                <c:pt idx="189">
                  <c:v>68.08</c:v>
                </c:pt>
                <c:pt idx="190">
                  <c:v>70.19</c:v>
                </c:pt>
                <c:pt idx="191">
                  <c:v>65.52</c:v>
                </c:pt>
                <c:pt idx="192">
                  <c:v>67.459999999999994</c:v>
                </c:pt>
                <c:pt idx="193">
                  <c:v>67.41</c:v>
                </c:pt>
                <c:pt idx="194">
                  <c:v>69.66</c:v>
                </c:pt>
                <c:pt idx="195">
                  <c:v>65.8</c:v>
                </c:pt>
                <c:pt idx="196">
                  <c:v>66.11</c:v>
                </c:pt>
                <c:pt idx="197">
                  <c:v>68.239999999999995</c:v>
                </c:pt>
                <c:pt idx="198">
                  <c:v>68.02</c:v>
                </c:pt>
                <c:pt idx="199">
                  <c:v>71.39</c:v>
                </c:pt>
              </c:numCache>
            </c:numRef>
          </c:xVal>
          <c:yVal>
            <c:numRef>
              <c:f>Hoja1!$D$12:$D$211</c:f>
              <c:numCache>
                <c:formatCode>0.00</c:formatCode>
                <c:ptCount val="200"/>
                <c:pt idx="0">
                  <c:v>112.99</c:v>
                </c:pt>
                <c:pt idx="1">
                  <c:v>136.49</c:v>
                </c:pt>
                <c:pt idx="2">
                  <c:v>153.03</c:v>
                </c:pt>
                <c:pt idx="3">
                  <c:v>142.34</c:v>
                </c:pt>
                <c:pt idx="4">
                  <c:v>144.30000000000001</c:v>
                </c:pt>
                <c:pt idx="5">
                  <c:v>123.3</c:v>
                </c:pt>
                <c:pt idx="6">
                  <c:v>141.49</c:v>
                </c:pt>
                <c:pt idx="7">
                  <c:v>136.46</c:v>
                </c:pt>
                <c:pt idx="8">
                  <c:v>112.37</c:v>
                </c:pt>
                <c:pt idx="9">
                  <c:v>120.67</c:v>
                </c:pt>
                <c:pt idx="10">
                  <c:v>127.45</c:v>
                </c:pt>
                <c:pt idx="11">
                  <c:v>114.14</c:v>
                </c:pt>
                <c:pt idx="12">
                  <c:v>125.61</c:v>
                </c:pt>
                <c:pt idx="13">
                  <c:v>122.46</c:v>
                </c:pt>
                <c:pt idx="14">
                  <c:v>116.09</c:v>
                </c:pt>
                <c:pt idx="15">
                  <c:v>140</c:v>
                </c:pt>
                <c:pt idx="16">
                  <c:v>129.5</c:v>
                </c:pt>
                <c:pt idx="17">
                  <c:v>142.97</c:v>
                </c:pt>
                <c:pt idx="18">
                  <c:v>137.9</c:v>
                </c:pt>
                <c:pt idx="19">
                  <c:v>124.04</c:v>
                </c:pt>
                <c:pt idx="20">
                  <c:v>141.28</c:v>
                </c:pt>
                <c:pt idx="21">
                  <c:v>143.54</c:v>
                </c:pt>
                <c:pt idx="22">
                  <c:v>97.9</c:v>
                </c:pt>
                <c:pt idx="23">
                  <c:v>129.5</c:v>
                </c:pt>
                <c:pt idx="24">
                  <c:v>141.85</c:v>
                </c:pt>
                <c:pt idx="25">
                  <c:v>129.72</c:v>
                </c:pt>
                <c:pt idx="26">
                  <c:v>142.41999999999999</c:v>
                </c:pt>
                <c:pt idx="27">
                  <c:v>131.55000000000001</c:v>
                </c:pt>
                <c:pt idx="28">
                  <c:v>108.33</c:v>
                </c:pt>
                <c:pt idx="29">
                  <c:v>113.89</c:v>
                </c:pt>
                <c:pt idx="30">
                  <c:v>103.3</c:v>
                </c:pt>
                <c:pt idx="31">
                  <c:v>120.75</c:v>
                </c:pt>
                <c:pt idx="32">
                  <c:v>125.79</c:v>
                </c:pt>
                <c:pt idx="33">
                  <c:v>136.22</c:v>
                </c:pt>
                <c:pt idx="34">
                  <c:v>140.1</c:v>
                </c:pt>
                <c:pt idx="35">
                  <c:v>128.75</c:v>
                </c:pt>
                <c:pt idx="36">
                  <c:v>141.80000000000001</c:v>
                </c:pt>
                <c:pt idx="37">
                  <c:v>121.23</c:v>
                </c:pt>
                <c:pt idx="38">
                  <c:v>131.35</c:v>
                </c:pt>
                <c:pt idx="39">
                  <c:v>106.71</c:v>
                </c:pt>
                <c:pt idx="40">
                  <c:v>124.36</c:v>
                </c:pt>
                <c:pt idx="41">
                  <c:v>124.86</c:v>
                </c:pt>
                <c:pt idx="42">
                  <c:v>139.66999999999999</c:v>
                </c:pt>
                <c:pt idx="43">
                  <c:v>137.37</c:v>
                </c:pt>
                <c:pt idx="44">
                  <c:v>106.45</c:v>
                </c:pt>
                <c:pt idx="45">
                  <c:v>128.76</c:v>
                </c:pt>
                <c:pt idx="46">
                  <c:v>145.68</c:v>
                </c:pt>
                <c:pt idx="47">
                  <c:v>116.82</c:v>
                </c:pt>
                <c:pt idx="48">
                  <c:v>143.62</c:v>
                </c:pt>
                <c:pt idx="49">
                  <c:v>134.93</c:v>
                </c:pt>
                <c:pt idx="50">
                  <c:v>147.02000000000001</c:v>
                </c:pt>
                <c:pt idx="51">
                  <c:v>126.33</c:v>
                </c:pt>
                <c:pt idx="52">
                  <c:v>125.48</c:v>
                </c:pt>
                <c:pt idx="53">
                  <c:v>115.71</c:v>
                </c:pt>
                <c:pt idx="54">
                  <c:v>123.49</c:v>
                </c:pt>
                <c:pt idx="55">
                  <c:v>147.88999999999999</c:v>
                </c:pt>
                <c:pt idx="56">
                  <c:v>155.9</c:v>
                </c:pt>
                <c:pt idx="57">
                  <c:v>128.07</c:v>
                </c:pt>
                <c:pt idx="58">
                  <c:v>119.37</c:v>
                </c:pt>
                <c:pt idx="59">
                  <c:v>133.81</c:v>
                </c:pt>
                <c:pt idx="60">
                  <c:v>128.72999999999999</c:v>
                </c:pt>
                <c:pt idx="61">
                  <c:v>137.55000000000001</c:v>
                </c:pt>
                <c:pt idx="62">
                  <c:v>129.76</c:v>
                </c:pt>
                <c:pt idx="63">
                  <c:v>128.82</c:v>
                </c:pt>
                <c:pt idx="64">
                  <c:v>135.32</c:v>
                </c:pt>
                <c:pt idx="65">
                  <c:v>109.61</c:v>
                </c:pt>
                <c:pt idx="66">
                  <c:v>142.47</c:v>
                </c:pt>
                <c:pt idx="67">
                  <c:v>132.75</c:v>
                </c:pt>
                <c:pt idx="68">
                  <c:v>103.53</c:v>
                </c:pt>
                <c:pt idx="69">
                  <c:v>124.73</c:v>
                </c:pt>
                <c:pt idx="70">
                  <c:v>129.31</c:v>
                </c:pt>
                <c:pt idx="71">
                  <c:v>134.02000000000001</c:v>
                </c:pt>
                <c:pt idx="72">
                  <c:v>140.4</c:v>
                </c:pt>
                <c:pt idx="73">
                  <c:v>102.84</c:v>
                </c:pt>
                <c:pt idx="74">
                  <c:v>128.52000000000001</c:v>
                </c:pt>
                <c:pt idx="75">
                  <c:v>120.3</c:v>
                </c:pt>
                <c:pt idx="76">
                  <c:v>138.6</c:v>
                </c:pt>
                <c:pt idx="77">
                  <c:v>132.96</c:v>
                </c:pt>
                <c:pt idx="78">
                  <c:v>115.62</c:v>
                </c:pt>
                <c:pt idx="79">
                  <c:v>122.52</c:v>
                </c:pt>
                <c:pt idx="80">
                  <c:v>134.63</c:v>
                </c:pt>
                <c:pt idx="81">
                  <c:v>121.9</c:v>
                </c:pt>
                <c:pt idx="82">
                  <c:v>155.38</c:v>
                </c:pt>
                <c:pt idx="83">
                  <c:v>128.94</c:v>
                </c:pt>
                <c:pt idx="84">
                  <c:v>129.1</c:v>
                </c:pt>
                <c:pt idx="85">
                  <c:v>139.47</c:v>
                </c:pt>
                <c:pt idx="86">
                  <c:v>140.88999999999999</c:v>
                </c:pt>
                <c:pt idx="87">
                  <c:v>131.59</c:v>
                </c:pt>
                <c:pt idx="88">
                  <c:v>121.12</c:v>
                </c:pt>
                <c:pt idx="89">
                  <c:v>131.51</c:v>
                </c:pt>
                <c:pt idx="90">
                  <c:v>136.55000000000001</c:v>
                </c:pt>
                <c:pt idx="91">
                  <c:v>141.49</c:v>
                </c:pt>
                <c:pt idx="92">
                  <c:v>140.61000000000001</c:v>
                </c:pt>
                <c:pt idx="93">
                  <c:v>112.14</c:v>
                </c:pt>
                <c:pt idx="94">
                  <c:v>133.46</c:v>
                </c:pt>
                <c:pt idx="95">
                  <c:v>131.80000000000001</c:v>
                </c:pt>
                <c:pt idx="96">
                  <c:v>120.03</c:v>
                </c:pt>
                <c:pt idx="97">
                  <c:v>123.1</c:v>
                </c:pt>
                <c:pt idx="98">
                  <c:v>128.13999999999999</c:v>
                </c:pt>
                <c:pt idx="99">
                  <c:v>115.48</c:v>
                </c:pt>
                <c:pt idx="100">
                  <c:v>102.09</c:v>
                </c:pt>
                <c:pt idx="101">
                  <c:v>130.35</c:v>
                </c:pt>
                <c:pt idx="102">
                  <c:v>134.18</c:v>
                </c:pt>
                <c:pt idx="103">
                  <c:v>98.64</c:v>
                </c:pt>
                <c:pt idx="104">
                  <c:v>114.56</c:v>
                </c:pt>
                <c:pt idx="105">
                  <c:v>123.49</c:v>
                </c:pt>
                <c:pt idx="106">
                  <c:v>123.05</c:v>
                </c:pt>
                <c:pt idx="107">
                  <c:v>126.48</c:v>
                </c:pt>
                <c:pt idx="108">
                  <c:v>128.41999999999999</c:v>
                </c:pt>
                <c:pt idx="109">
                  <c:v>127.19</c:v>
                </c:pt>
                <c:pt idx="110">
                  <c:v>122.06</c:v>
                </c:pt>
                <c:pt idx="111">
                  <c:v>127.61</c:v>
                </c:pt>
                <c:pt idx="112">
                  <c:v>131.63999999999999</c:v>
                </c:pt>
                <c:pt idx="113">
                  <c:v>111.9</c:v>
                </c:pt>
                <c:pt idx="114">
                  <c:v>122.04</c:v>
                </c:pt>
                <c:pt idx="115">
                  <c:v>128.55000000000001</c:v>
                </c:pt>
                <c:pt idx="116">
                  <c:v>132.68</c:v>
                </c:pt>
                <c:pt idx="117">
                  <c:v>136.06</c:v>
                </c:pt>
                <c:pt idx="118">
                  <c:v>115.94</c:v>
                </c:pt>
                <c:pt idx="119">
                  <c:v>136.9</c:v>
                </c:pt>
                <c:pt idx="120">
                  <c:v>119.88</c:v>
                </c:pt>
                <c:pt idx="121">
                  <c:v>109.01</c:v>
                </c:pt>
                <c:pt idx="122">
                  <c:v>128.27000000000001</c:v>
                </c:pt>
                <c:pt idx="123">
                  <c:v>135.29</c:v>
                </c:pt>
                <c:pt idx="124">
                  <c:v>106.86</c:v>
                </c:pt>
                <c:pt idx="125">
                  <c:v>123.29</c:v>
                </c:pt>
                <c:pt idx="126">
                  <c:v>109.51</c:v>
                </c:pt>
                <c:pt idx="127">
                  <c:v>119.31</c:v>
                </c:pt>
                <c:pt idx="128">
                  <c:v>140.24</c:v>
                </c:pt>
                <c:pt idx="129">
                  <c:v>133.97999999999999</c:v>
                </c:pt>
                <c:pt idx="130">
                  <c:v>132.58000000000001</c:v>
                </c:pt>
                <c:pt idx="131">
                  <c:v>130.69999999999999</c:v>
                </c:pt>
                <c:pt idx="132">
                  <c:v>115.56</c:v>
                </c:pt>
                <c:pt idx="133">
                  <c:v>123.79</c:v>
                </c:pt>
                <c:pt idx="134">
                  <c:v>128.13999999999999</c:v>
                </c:pt>
                <c:pt idx="135">
                  <c:v>135.96</c:v>
                </c:pt>
                <c:pt idx="136">
                  <c:v>116.63</c:v>
                </c:pt>
                <c:pt idx="137">
                  <c:v>126.82</c:v>
                </c:pt>
                <c:pt idx="138">
                  <c:v>151.38999999999999</c:v>
                </c:pt>
                <c:pt idx="139">
                  <c:v>130.4</c:v>
                </c:pt>
                <c:pt idx="140">
                  <c:v>136.21</c:v>
                </c:pt>
                <c:pt idx="141">
                  <c:v>113.4</c:v>
                </c:pt>
                <c:pt idx="142">
                  <c:v>125.33</c:v>
                </c:pt>
                <c:pt idx="143">
                  <c:v>127.58</c:v>
                </c:pt>
                <c:pt idx="144">
                  <c:v>107.16</c:v>
                </c:pt>
                <c:pt idx="145">
                  <c:v>116.46</c:v>
                </c:pt>
                <c:pt idx="146">
                  <c:v>133.84</c:v>
                </c:pt>
                <c:pt idx="147">
                  <c:v>112.89</c:v>
                </c:pt>
                <c:pt idx="148">
                  <c:v>130.76</c:v>
                </c:pt>
                <c:pt idx="149">
                  <c:v>137.76</c:v>
                </c:pt>
                <c:pt idx="150">
                  <c:v>125.4</c:v>
                </c:pt>
                <c:pt idx="151">
                  <c:v>138.47</c:v>
                </c:pt>
                <c:pt idx="152">
                  <c:v>120.82</c:v>
                </c:pt>
                <c:pt idx="153">
                  <c:v>140.15</c:v>
                </c:pt>
                <c:pt idx="154">
                  <c:v>136.74</c:v>
                </c:pt>
                <c:pt idx="155">
                  <c:v>106.11</c:v>
                </c:pt>
                <c:pt idx="156">
                  <c:v>158.96</c:v>
                </c:pt>
                <c:pt idx="157">
                  <c:v>108.79</c:v>
                </c:pt>
                <c:pt idx="158">
                  <c:v>138.78</c:v>
                </c:pt>
                <c:pt idx="159">
                  <c:v>115.91</c:v>
                </c:pt>
                <c:pt idx="160">
                  <c:v>146.29</c:v>
                </c:pt>
                <c:pt idx="161">
                  <c:v>109.88</c:v>
                </c:pt>
                <c:pt idx="162">
                  <c:v>139.05000000000001</c:v>
                </c:pt>
                <c:pt idx="163">
                  <c:v>119.9</c:v>
                </c:pt>
                <c:pt idx="164">
                  <c:v>128.31</c:v>
                </c:pt>
                <c:pt idx="165">
                  <c:v>127.24</c:v>
                </c:pt>
                <c:pt idx="166">
                  <c:v>115.23</c:v>
                </c:pt>
                <c:pt idx="167">
                  <c:v>124.8</c:v>
                </c:pt>
                <c:pt idx="168">
                  <c:v>126.95</c:v>
                </c:pt>
                <c:pt idx="169">
                  <c:v>111.27</c:v>
                </c:pt>
                <c:pt idx="170">
                  <c:v>122.61</c:v>
                </c:pt>
                <c:pt idx="171">
                  <c:v>124.21</c:v>
                </c:pt>
                <c:pt idx="172">
                  <c:v>124.65</c:v>
                </c:pt>
                <c:pt idx="173">
                  <c:v>119.52</c:v>
                </c:pt>
                <c:pt idx="174">
                  <c:v>139.30000000000001</c:v>
                </c:pt>
                <c:pt idx="175">
                  <c:v>104.83</c:v>
                </c:pt>
                <c:pt idx="176">
                  <c:v>123.04</c:v>
                </c:pt>
                <c:pt idx="177">
                  <c:v>118.89</c:v>
                </c:pt>
                <c:pt idx="178">
                  <c:v>121.49</c:v>
                </c:pt>
                <c:pt idx="179">
                  <c:v>119.25</c:v>
                </c:pt>
                <c:pt idx="180">
                  <c:v>135.02000000000001</c:v>
                </c:pt>
                <c:pt idx="181">
                  <c:v>116.23</c:v>
                </c:pt>
                <c:pt idx="182">
                  <c:v>109.17</c:v>
                </c:pt>
                <c:pt idx="183">
                  <c:v>124.22</c:v>
                </c:pt>
                <c:pt idx="184">
                  <c:v>141.16</c:v>
                </c:pt>
                <c:pt idx="185">
                  <c:v>129.15</c:v>
                </c:pt>
                <c:pt idx="186">
                  <c:v>127.87</c:v>
                </c:pt>
                <c:pt idx="187">
                  <c:v>120.92</c:v>
                </c:pt>
                <c:pt idx="188">
                  <c:v>127.65</c:v>
                </c:pt>
                <c:pt idx="189">
                  <c:v>101.47</c:v>
                </c:pt>
                <c:pt idx="190">
                  <c:v>144.99</c:v>
                </c:pt>
                <c:pt idx="191">
                  <c:v>110.95</c:v>
                </c:pt>
                <c:pt idx="192">
                  <c:v>132.86000000000001</c:v>
                </c:pt>
                <c:pt idx="193">
                  <c:v>146.34</c:v>
                </c:pt>
                <c:pt idx="194">
                  <c:v>145.59</c:v>
                </c:pt>
                <c:pt idx="195">
                  <c:v>120.84</c:v>
                </c:pt>
                <c:pt idx="196">
                  <c:v>115.78</c:v>
                </c:pt>
                <c:pt idx="197">
                  <c:v>128.30000000000001</c:v>
                </c:pt>
                <c:pt idx="198">
                  <c:v>127.47</c:v>
                </c:pt>
                <c:pt idx="199">
                  <c:v>127.88</c:v>
                </c:pt>
              </c:numCache>
            </c:numRef>
          </c:yVal>
          <c:smooth val="0"/>
          <c:extLst>
            <c:ext xmlns:c16="http://schemas.microsoft.com/office/drawing/2014/chart" uri="{C3380CC4-5D6E-409C-BE32-E72D297353CC}">
              <c16:uniqueId val="{00000000-D1FE-4B7B-9A0C-F61546CF38B0}"/>
            </c:ext>
          </c:extLst>
        </c:ser>
        <c:dLbls>
          <c:showLegendKey val="0"/>
          <c:showVal val="0"/>
          <c:showCatName val="0"/>
          <c:showSerName val="0"/>
          <c:showPercent val="0"/>
          <c:showBubbleSize val="0"/>
        </c:dLbls>
        <c:axId val="33018816"/>
        <c:axId val="33022176"/>
      </c:scatterChart>
      <c:valAx>
        <c:axId val="3301881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3022176"/>
        <c:crosses val="autoZero"/>
        <c:crossBetween val="midCat"/>
      </c:valAx>
      <c:valAx>
        <c:axId val="33022176"/>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3301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814387</xdr:colOff>
      <xdr:row>214</xdr:row>
      <xdr:rowOff>200025</xdr:rowOff>
    </xdr:from>
    <xdr:to>
      <xdr:col>17</xdr:col>
      <xdr:colOff>28575</xdr:colOff>
      <xdr:row>228</xdr:row>
      <xdr:rowOff>133350</xdr:rowOff>
    </xdr:to>
    <xdr:graphicFrame macro="">
      <xdr:nvGraphicFramePr>
        <xdr:cNvPr id="4" name="Gráfico 3">
          <a:extLst>
            <a:ext uri="{FF2B5EF4-FFF2-40B4-BE49-F238E27FC236}">
              <a16:creationId xmlns:a16="http://schemas.microsoft.com/office/drawing/2014/main" id="{1D91ACEB-6521-14C7-8B19-8D5247E8E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A373-BE0C-974E-8B0D-1CD85C92D632}">
  <dimension ref="A1:AF236"/>
  <sheetViews>
    <sheetView tabSelected="1" topLeftCell="E1" zoomScaleNormal="100" workbookViewId="0">
      <selection activeCell="O12" sqref="O12"/>
    </sheetView>
  </sheetViews>
  <sheetFormatPr baseColWidth="10" defaultRowHeight="15.75" x14ac:dyDescent="0.25"/>
  <cols>
    <col min="1" max="1" width="3.625" customWidth="1"/>
    <col min="8" max="8" width="11.875" bestFit="1" customWidth="1"/>
    <col min="12" max="12" width="11.375" bestFit="1" customWidth="1"/>
    <col min="13" max="13" width="3" customWidth="1"/>
    <col min="15" max="15" width="15.375" customWidth="1"/>
    <col min="16" max="16" width="11.5" customWidth="1"/>
    <col min="18" max="18" width="34.375" customWidth="1"/>
    <col min="19" max="19" width="19" customWidth="1"/>
    <col min="20" max="20" width="11.375" bestFit="1" customWidth="1"/>
    <col min="31" max="31" width="15" bestFit="1" customWidth="1"/>
  </cols>
  <sheetData>
    <row r="1" spans="1:25" x14ac:dyDescent="0.25">
      <c r="A1" s="27" t="s">
        <v>0</v>
      </c>
      <c r="B1" s="27"/>
      <c r="C1" s="27"/>
      <c r="D1" s="27"/>
      <c r="E1" s="27"/>
      <c r="F1" s="27"/>
      <c r="G1" s="27"/>
      <c r="H1" s="27"/>
      <c r="I1" s="27"/>
      <c r="J1" s="27"/>
      <c r="K1" s="27"/>
      <c r="L1" s="27"/>
      <c r="M1" s="27"/>
    </row>
    <row r="2" spans="1:25" x14ac:dyDescent="0.25">
      <c r="A2" s="27"/>
      <c r="B2" s="27"/>
      <c r="C2" s="27"/>
      <c r="D2" s="27"/>
      <c r="E2" s="27"/>
      <c r="F2" s="27"/>
      <c r="G2" s="27"/>
      <c r="H2" s="27"/>
      <c r="I2" s="27"/>
      <c r="J2" s="27"/>
      <c r="K2" s="27"/>
      <c r="L2" s="27"/>
      <c r="M2" s="27"/>
    </row>
    <row r="3" spans="1:25" x14ac:dyDescent="0.25">
      <c r="A3" s="27"/>
      <c r="B3" s="27"/>
      <c r="C3" s="27"/>
      <c r="D3" s="27"/>
      <c r="E3" s="27"/>
      <c r="F3" s="27"/>
      <c r="G3" s="27"/>
      <c r="H3" s="27"/>
      <c r="I3" s="27"/>
      <c r="J3" s="27"/>
      <c r="K3" s="27"/>
      <c r="L3" s="27"/>
      <c r="M3" s="27"/>
    </row>
    <row r="4" spans="1:25" x14ac:dyDescent="0.25">
      <c r="A4" s="27"/>
      <c r="B4" s="27"/>
      <c r="C4" s="27"/>
      <c r="D4" s="27"/>
      <c r="E4" s="27"/>
      <c r="F4" s="27"/>
      <c r="G4" s="27"/>
      <c r="H4" s="27"/>
      <c r="I4" s="27"/>
      <c r="J4" s="27"/>
      <c r="K4" s="27"/>
      <c r="L4" s="27"/>
      <c r="M4" s="27"/>
    </row>
    <row r="5" spans="1:25" x14ac:dyDescent="0.25">
      <c r="A5" s="27"/>
      <c r="B5" s="27"/>
      <c r="C5" s="27"/>
      <c r="D5" s="27"/>
      <c r="E5" s="27"/>
      <c r="F5" s="27"/>
      <c r="G5" s="27"/>
      <c r="H5" s="27"/>
      <c r="I5" s="27"/>
      <c r="J5" s="27"/>
      <c r="K5" s="27"/>
      <c r="L5" s="27"/>
      <c r="M5" s="27"/>
    </row>
    <row r="6" spans="1:25" x14ac:dyDescent="0.25">
      <c r="A6" s="27"/>
      <c r="B6" s="27"/>
      <c r="C6" s="27"/>
      <c r="D6" s="27"/>
      <c r="E6" s="27"/>
      <c r="F6" s="27"/>
      <c r="G6" s="27"/>
      <c r="H6" s="27"/>
      <c r="I6" s="27"/>
      <c r="J6" s="27"/>
      <c r="K6" s="27"/>
      <c r="L6" s="27"/>
      <c r="M6" s="27"/>
    </row>
    <row r="10" spans="1:25" ht="60" x14ac:dyDescent="0.25">
      <c r="B10" s="1" t="s">
        <v>1</v>
      </c>
      <c r="C10" s="1" t="s">
        <v>3</v>
      </c>
      <c r="D10" s="1" t="s">
        <v>4</v>
      </c>
      <c r="E10" s="1" t="s">
        <v>5</v>
      </c>
      <c r="F10" s="1" t="s">
        <v>6</v>
      </c>
      <c r="G10" s="1" t="s">
        <v>7</v>
      </c>
      <c r="H10" s="1"/>
      <c r="I10" s="1" t="s">
        <v>8</v>
      </c>
      <c r="J10" s="1" t="s">
        <v>9</v>
      </c>
      <c r="K10" s="1" t="s">
        <v>10</v>
      </c>
      <c r="L10" s="1" t="s">
        <v>9</v>
      </c>
      <c r="M10" s="2"/>
      <c r="N10" s="1" t="s">
        <v>11</v>
      </c>
      <c r="O10" s="1" t="s">
        <v>12</v>
      </c>
      <c r="P10" s="1" t="s">
        <v>13</v>
      </c>
      <c r="Q10" s="1" t="s">
        <v>14</v>
      </c>
      <c r="R10" s="1" t="s">
        <v>15</v>
      </c>
      <c r="S10" s="1" t="s">
        <v>16</v>
      </c>
      <c r="T10" s="28" t="s">
        <v>17</v>
      </c>
      <c r="U10" s="29"/>
      <c r="V10" s="28" t="s">
        <v>18</v>
      </c>
      <c r="W10" s="29"/>
    </row>
    <row r="11" spans="1:25" ht="16.5" thickBot="1" x14ac:dyDescent="0.3">
      <c r="B11" s="3" t="s">
        <v>2</v>
      </c>
      <c r="C11" s="3" t="s">
        <v>19</v>
      </c>
      <c r="D11" s="3" t="s">
        <v>20</v>
      </c>
      <c r="E11" s="3" t="s">
        <v>21</v>
      </c>
      <c r="F11" s="3" t="s">
        <v>22</v>
      </c>
      <c r="G11" s="3" t="s">
        <v>23</v>
      </c>
      <c r="H11" s="3" t="s">
        <v>24</v>
      </c>
      <c r="I11" s="3" t="s">
        <v>25</v>
      </c>
      <c r="J11" s="3" t="s">
        <v>26</v>
      </c>
      <c r="K11" s="3" t="s">
        <v>27</v>
      </c>
      <c r="L11" s="3" t="s">
        <v>28</v>
      </c>
      <c r="M11" s="4"/>
      <c r="N11" s="3" t="s">
        <v>29</v>
      </c>
      <c r="O11" s="3" t="s">
        <v>30</v>
      </c>
      <c r="P11" s="3" t="s">
        <v>31</v>
      </c>
      <c r="Q11" s="3" t="s">
        <v>32</v>
      </c>
      <c r="R11" s="5" t="s">
        <v>33</v>
      </c>
      <c r="S11" s="3" t="s">
        <v>34</v>
      </c>
      <c r="T11" s="3" t="s">
        <v>35</v>
      </c>
      <c r="U11" s="3" t="s">
        <v>36</v>
      </c>
      <c r="V11" s="3" t="s">
        <v>37</v>
      </c>
      <c r="W11" s="3" t="s">
        <v>38</v>
      </c>
    </row>
    <row r="12" spans="1:25" x14ac:dyDescent="0.25">
      <c r="B12" s="13">
        <v>1</v>
      </c>
      <c r="C12" s="6">
        <v>65.78</v>
      </c>
      <c r="D12" s="6">
        <v>112.99</v>
      </c>
      <c r="E12" s="14">
        <f>C12*D12</f>
        <v>7432.4821999999995</v>
      </c>
      <c r="F12" s="16">
        <f>POWER(C12,2)</f>
        <v>4327.0083999999997</v>
      </c>
      <c r="G12" s="16">
        <f>POWER(D12,2)</f>
        <v>12766.740099999999</v>
      </c>
      <c r="H12" s="17">
        <f>C12-$J$218</f>
        <v>-2.1697999999999809</v>
      </c>
      <c r="I12" s="17">
        <f t="shared" ref="I12:I75" si="0">POWER(H12,2)</f>
        <v>4.7080320399999165</v>
      </c>
      <c r="J12" s="18">
        <f>D12-$J$219</f>
        <v>-14.231950000000111</v>
      </c>
      <c r="K12" s="18">
        <f t="shared" ref="K12:K75" si="1">POWER(J12,2)</f>
        <v>202.54840080250318</v>
      </c>
      <c r="L12" s="18">
        <f>H12*J12</f>
        <v>30.88048510999997</v>
      </c>
      <c r="N12" s="18">
        <f>$J$227+$J$226*C12</f>
        <v>119.77372933470659</v>
      </c>
      <c r="O12" s="18"/>
      <c r="P12" s="18">
        <f>D12-N12</f>
        <v>-6.7837293347065923</v>
      </c>
      <c r="Q12" s="18">
        <f>POWER(P12,2)</f>
        <v>46.018983686558748</v>
      </c>
      <c r="R12" s="18">
        <f>(1/$J$217)+((I12)/($I$212))</f>
        <v>1.128377383996574E-2</v>
      </c>
      <c r="S12" s="17">
        <f>P12/($J$228)*SQRT(1-R12)</f>
        <v>-0.68415680273224266</v>
      </c>
      <c r="T12" s="18">
        <f>N12-$AE$20*SQRT($J$234*((1/$J$217)+((C12-$J$218)^2)/$I$212))</f>
        <v>117.68735854035417</v>
      </c>
      <c r="U12" s="18">
        <f>N12+$AE$20*SQRT($J$234*((1/$J$217)+((C12-$J$218)^2)/$I$212))</f>
        <v>121.86010012905901</v>
      </c>
      <c r="V12" s="18">
        <f>N12-$AE$20*SQRT($J$234*(1+(1/$J$217)+((C12-$J$218)^2)/$I$212))</f>
        <v>100.02219547111378</v>
      </c>
      <c r="W12" s="16">
        <f>N12+$AE$20*SQRT($J$234*(1+(1/$J$217)+((C12-$J$218)^2)/$I$212))</f>
        <v>139.5252631982994</v>
      </c>
      <c r="Y12" t="s">
        <v>89</v>
      </c>
    </row>
    <row r="13" spans="1:25" x14ac:dyDescent="0.25">
      <c r="B13" s="15">
        <v>2</v>
      </c>
      <c r="C13" s="7">
        <v>71.52</v>
      </c>
      <c r="D13" s="7">
        <v>136.49</v>
      </c>
      <c r="E13" s="16">
        <f t="shared" ref="E13:E76" si="2">C13*D13</f>
        <v>9761.7648000000008</v>
      </c>
      <c r="F13" s="16">
        <f t="shared" ref="F13:F76" si="3">POWER(C13,2)</f>
        <v>5115.1103999999996</v>
      </c>
      <c r="G13" s="16">
        <f t="shared" ref="G13:G76" si="4">POWER(D13,2)</f>
        <v>18629.520100000002</v>
      </c>
      <c r="H13" s="17">
        <f t="shared" ref="H13:H76" si="5">C13-$J$218</f>
        <v>3.570200000000014</v>
      </c>
      <c r="I13" s="17">
        <f t="shared" si="0"/>
        <v>12.746328040000099</v>
      </c>
      <c r="J13" s="18">
        <f t="shared" ref="J13:J76" si="6">D13-$J$219</f>
        <v>9.2680499999999029</v>
      </c>
      <c r="K13" s="18">
        <f t="shared" si="1"/>
        <v>85.896750802498204</v>
      </c>
      <c r="L13" s="18">
        <f t="shared" ref="L13:L76" si="7">H13*J13</f>
        <v>33.08879210999978</v>
      </c>
      <c r="N13" s="18">
        <f t="shared" ref="N13:N76" si="8">$J$227+$J$226*C13</f>
        <v>139.47729031672571</v>
      </c>
      <c r="O13" s="17"/>
      <c r="P13" s="18">
        <f t="shared" ref="P13:P76" si="9">D13-N13</f>
        <v>-2.987290316725705</v>
      </c>
      <c r="Q13" s="18">
        <f t="shared" ref="Q13:Q76" si="10">POWER(P13,2)</f>
        <v>8.9239034364031635</v>
      </c>
      <c r="R13" s="18">
        <f t="shared" ref="R13:R76" si="11">(1/$J$217)+((I13)/($I$212))</f>
        <v>2.2012425151927351E-2</v>
      </c>
      <c r="S13" s="17">
        <f t="shared" ref="S13:S76" si="12">P13/($J$228)*SQRT(1-R13)</f>
        <v>-0.29963697704263109</v>
      </c>
      <c r="T13" s="18">
        <f t="shared" ref="T13:T76" si="13">N13-$AE$20*SQRT($J$234*((1/$J$217)+((C13-$J$218)^2)/$I$212))</f>
        <v>136.56323189522953</v>
      </c>
      <c r="U13" s="18">
        <f t="shared" ref="U13:U76" si="14">N13+$AE$20*SQRT($J$234*((1/$J$217)+((C13-$J$218)^2)/$I$212))</f>
        <v>142.39134873822189</v>
      </c>
      <c r="V13" s="18">
        <f t="shared" ref="V13:V76" si="15">N13-$AE$20*SQRT($J$234*(1+(1/$J$217)+((C13-$J$218)^2)/$I$212))</f>
        <v>119.62126142479923</v>
      </c>
      <c r="W13" s="16">
        <f t="shared" ref="W13:W76" si="16">N13+$AE$20*SQRT($J$234*(1+(1/$J$217)+((C13-$J$218)^2)/$I$212))</f>
        <v>159.3333192086522</v>
      </c>
    </row>
    <row r="14" spans="1:25" x14ac:dyDescent="0.25">
      <c r="B14" s="15">
        <v>3</v>
      </c>
      <c r="C14" s="7">
        <v>69.400000000000006</v>
      </c>
      <c r="D14" s="7">
        <v>153.03</v>
      </c>
      <c r="E14" s="16">
        <f t="shared" si="2"/>
        <v>10620.282000000001</v>
      </c>
      <c r="F14" s="16">
        <f t="shared" si="3"/>
        <v>4816.3600000000006</v>
      </c>
      <c r="G14" s="16">
        <f t="shared" si="4"/>
        <v>23418.180899999999</v>
      </c>
      <c r="H14" s="17">
        <f t="shared" si="5"/>
        <v>1.4502000000000237</v>
      </c>
      <c r="I14" s="17">
        <f t="shared" si="0"/>
        <v>2.1030800400000689</v>
      </c>
      <c r="J14" s="18">
        <f t="shared" si="6"/>
        <v>25.808049999999895</v>
      </c>
      <c r="K14" s="18">
        <f t="shared" si="1"/>
        <v>666.05544480249455</v>
      </c>
      <c r="L14" s="18">
        <f t="shared" si="7"/>
        <v>37.426834110000456</v>
      </c>
      <c r="N14" s="18">
        <f t="shared" si="8"/>
        <v>132.2000169226699</v>
      </c>
      <c r="O14" s="17"/>
      <c r="P14" s="18">
        <f t="shared" si="9"/>
        <v>20.829983077330098</v>
      </c>
      <c r="Q14" s="18">
        <f t="shared" si="10"/>
        <v>433.88819500185826</v>
      </c>
      <c r="R14" s="18">
        <f t="shared" si="11"/>
        <v>7.8069646141802323E-3</v>
      </c>
      <c r="S14" s="17">
        <f t="shared" si="12"/>
        <v>2.1044485449852046</v>
      </c>
      <c r="T14" s="18">
        <f t="shared" si="13"/>
        <v>130.46459366425552</v>
      </c>
      <c r="U14" s="18">
        <f t="shared" si="14"/>
        <v>133.93544018108429</v>
      </c>
      <c r="V14" s="18">
        <f t="shared" si="15"/>
        <v>112.48246533128381</v>
      </c>
      <c r="W14" s="16">
        <f t="shared" si="16"/>
        <v>151.917568514056</v>
      </c>
      <c r="Y14" s="33" t="s">
        <v>90</v>
      </c>
    </row>
    <row r="15" spans="1:25" x14ac:dyDescent="0.25">
      <c r="B15" s="15">
        <v>4</v>
      </c>
      <c r="C15" s="7">
        <v>68.22</v>
      </c>
      <c r="D15" s="7">
        <v>142.34</v>
      </c>
      <c r="E15" s="16">
        <f t="shared" si="2"/>
        <v>9710.4348000000009</v>
      </c>
      <c r="F15" s="16">
        <f t="shared" si="3"/>
        <v>4653.9683999999997</v>
      </c>
      <c r="G15" s="16">
        <f t="shared" si="4"/>
        <v>20260.675600000002</v>
      </c>
      <c r="H15" s="17">
        <f t="shared" si="5"/>
        <v>0.27020000000001687</v>
      </c>
      <c r="I15" s="17">
        <f t="shared" si="0"/>
        <v>7.3008040000009114E-2</v>
      </c>
      <c r="J15" s="18">
        <f t="shared" si="6"/>
        <v>15.118049999999897</v>
      </c>
      <c r="K15" s="18">
        <f t="shared" si="1"/>
        <v>228.5554358024969</v>
      </c>
      <c r="L15" s="18">
        <f t="shared" si="7"/>
        <v>4.0848971100002274</v>
      </c>
      <c r="N15" s="18">
        <f t="shared" si="8"/>
        <v>128.14945909012937</v>
      </c>
      <c r="O15" s="17"/>
      <c r="P15" s="18">
        <f t="shared" si="9"/>
        <v>14.190540909870634</v>
      </c>
      <c r="Q15" s="18">
        <f t="shared" si="10"/>
        <v>201.37145131471209</v>
      </c>
      <c r="R15" s="18">
        <f t="shared" si="11"/>
        <v>5.097443264608547E-3</v>
      </c>
      <c r="S15" s="17">
        <f t="shared" si="12"/>
        <v>1.4356234073634864</v>
      </c>
      <c r="T15" s="18">
        <f t="shared" si="13"/>
        <v>126.74716046399246</v>
      </c>
      <c r="U15" s="18">
        <f t="shared" si="14"/>
        <v>129.55175771626628</v>
      </c>
      <c r="V15" s="18">
        <f t="shared" si="15"/>
        <v>108.4584309729895</v>
      </c>
      <c r="W15" s="16">
        <f t="shared" si="16"/>
        <v>147.84048720726923</v>
      </c>
      <c r="Y15" t="s">
        <v>95</v>
      </c>
    </row>
    <row r="16" spans="1:25" x14ac:dyDescent="0.25">
      <c r="B16" s="15">
        <v>5</v>
      </c>
      <c r="C16" s="7">
        <v>67.790000000000006</v>
      </c>
      <c r="D16" s="7">
        <v>144.30000000000001</v>
      </c>
      <c r="E16" s="16">
        <f t="shared" si="2"/>
        <v>9782.0970000000016</v>
      </c>
      <c r="F16" s="16">
        <f t="shared" si="3"/>
        <v>4595.4841000000006</v>
      </c>
      <c r="G16" s="16">
        <f t="shared" si="4"/>
        <v>20822.490000000002</v>
      </c>
      <c r="H16" s="17">
        <f t="shared" si="5"/>
        <v>-0.15979999999997574</v>
      </c>
      <c r="I16" s="17">
        <f t="shared" si="0"/>
        <v>2.5536039999992245E-2</v>
      </c>
      <c r="J16" s="18">
        <f t="shared" si="6"/>
        <v>17.078049999999905</v>
      </c>
      <c r="K16" s="18">
        <f t="shared" si="1"/>
        <v>291.65979180249678</v>
      </c>
      <c r="L16" s="18">
        <f t="shared" si="7"/>
        <v>-2.7290723899995704</v>
      </c>
      <c r="N16" s="18">
        <f t="shared" si="8"/>
        <v>126.67340835454257</v>
      </c>
      <c r="O16" s="17"/>
      <c r="P16" s="18">
        <f t="shared" si="9"/>
        <v>17.626591645457438</v>
      </c>
      <c r="Q16" s="18">
        <f t="shared" si="10"/>
        <v>310.69673303570994</v>
      </c>
      <c r="R16" s="18">
        <f t="shared" si="11"/>
        <v>5.0340827544853054E-3</v>
      </c>
      <c r="S16" s="17">
        <f t="shared" si="12"/>
        <v>1.7832973025557566</v>
      </c>
      <c r="T16" s="18">
        <f t="shared" si="13"/>
        <v>125.27985216853166</v>
      </c>
      <c r="U16" s="18">
        <f t="shared" si="14"/>
        <v>128.06696454055347</v>
      </c>
      <c r="V16" s="18">
        <f t="shared" si="15"/>
        <v>106.98300090023386</v>
      </c>
      <c r="W16" s="16">
        <f t="shared" si="16"/>
        <v>146.36381580885129</v>
      </c>
      <c r="Y16" t="s">
        <v>96</v>
      </c>
    </row>
    <row r="17" spans="2:32" x14ac:dyDescent="0.25">
      <c r="B17" s="15">
        <v>6</v>
      </c>
      <c r="C17" s="7">
        <v>68.7</v>
      </c>
      <c r="D17" s="7">
        <v>123.3</v>
      </c>
      <c r="E17" s="16">
        <f t="shared" si="2"/>
        <v>8470.7100000000009</v>
      </c>
      <c r="F17" s="16">
        <f t="shared" si="3"/>
        <v>4719.6900000000005</v>
      </c>
      <c r="G17" s="16">
        <f t="shared" si="4"/>
        <v>15202.89</v>
      </c>
      <c r="H17" s="17">
        <f t="shared" si="5"/>
        <v>0.75020000000002085</v>
      </c>
      <c r="I17" s="17">
        <f t="shared" si="0"/>
        <v>0.56280004000003125</v>
      </c>
      <c r="J17" s="18">
        <f t="shared" si="6"/>
        <v>-3.9219500000001091</v>
      </c>
      <c r="K17" s="18">
        <f t="shared" si="1"/>
        <v>15.381691802500855</v>
      </c>
      <c r="L17" s="18">
        <f t="shared" si="7"/>
        <v>-2.9422468900001637</v>
      </c>
      <c r="N17" s="18">
        <f t="shared" si="8"/>
        <v>129.79714363217974</v>
      </c>
      <c r="O17" s="17"/>
      <c r="P17" s="18">
        <f t="shared" si="9"/>
        <v>-6.4971436321797427</v>
      </c>
      <c r="Q17" s="18">
        <f t="shared" si="10"/>
        <v>42.212875377173781</v>
      </c>
      <c r="R17" s="18">
        <f t="shared" si="11"/>
        <v>5.7511648473156807E-3</v>
      </c>
      <c r="S17" s="17">
        <f t="shared" si="12"/>
        <v>-0.65708464788371657</v>
      </c>
      <c r="T17" s="18">
        <f t="shared" si="13"/>
        <v>128.30763777188898</v>
      </c>
      <c r="U17" s="18">
        <f t="shared" si="14"/>
        <v>131.2866494924705</v>
      </c>
      <c r="V17" s="18">
        <f t="shared" si="15"/>
        <v>110.09971297280268</v>
      </c>
      <c r="W17" s="16">
        <f t="shared" si="16"/>
        <v>149.4945742915568</v>
      </c>
      <c r="Y17" s="34" t="s">
        <v>91</v>
      </c>
      <c r="AE17">
        <v>0.05</v>
      </c>
      <c r="AF17" t="s">
        <v>92</v>
      </c>
    </row>
    <row r="18" spans="2:32" x14ac:dyDescent="0.25">
      <c r="B18" s="15">
        <v>7</v>
      </c>
      <c r="C18" s="7">
        <v>69.8</v>
      </c>
      <c r="D18" s="7">
        <v>141.49</v>
      </c>
      <c r="E18" s="16">
        <f t="shared" si="2"/>
        <v>9876.0020000000004</v>
      </c>
      <c r="F18" s="16">
        <f t="shared" si="3"/>
        <v>4872.04</v>
      </c>
      <c r="G18" s="16">
        <f t="shared" si="4"/>
        <v>20019.420100000003</v>
      </c>
      <c r="H18" s="17">
        <f t="shared" si="5"/>
        <v>1.8502000000000152</v>
      </c>
      <c r="I18" s="17">
        <f t="shared" si="0"/>
        <v>3.423240040000056</v>
      </c>
      <c r="J18" s="18">
        <f t="shared" si="6"/>
        <v>14.268049999999903</v>
      </c>
      <c r="K18" s="18">
        <f t="shared" si="1"/>
        <v>203.57725080249722</v>
      </c>
      <c r="L18" s="18">
        <f t="shared" si="7"/>
        <v>26.398746110000037</v>
      </c>
      <c r="N18" s="18">
        <f t="shared" si="8"/>
        <v>133.57308737437853</v>
      </c>
      <c r="O18" s="17"/>
      <c r="P18" s="18">
        <f t="shared" si="9"/>
        <v>7.9169126256214781</v>
      </c>
      <c r="Q18" s="18">
        <f t="shared" si="10"/>
        <v>62.677505521724768</v>
      </c>
      <c r="R18" s="18">
        <f t="shared" si="11"/>
        <v>9.5689719246846959E-3</v>
      </c>
      <c r="S18" s="17">
        <f t="shared" si="12"/>
        <v>0.79913339141758799</v>
      </c>
      <c r="T18" s="18">
        <f t="shared" si="13"/>
        <v>131.65177956332627</v>
      </c>
      <c r="U18" s="18">
        <f t="shared" si="14"/>
        <v>135.49439518543079</v>
      </c>
      <c r="V18" s="18">
        <f t="shared" si="15"/>
        <v>113.83830664142036</v>
      </c>
      <c r="W18" s="16">
        <f t="shared" si="16"/>
        <v>153.3078681073367</v>
      </c>
      <c r="Y18" s="34" t="s">
        <v>93</v>
      </c>
      <c r="AE18">
        <f>AE17/2</f>
        <v>2.5000000000000001E-2</v>
      </c>
    </row>
    <row r="19" spans="2:32" x14ac:dyDescent="0.25">
      <c r="B19" s="15">
        <v>8</v>
      </c>
      <c r="C19" s="7">
        <v>70.010000000000005</v>
      </c>
      <c r="D19" s="7">
        <v>136.46</v>
      </c>
      <c r="E19" s="16">
        <f t="shared" si="2"/>
        <v>9553.5646000000015</v>
      </c>
      <c r="F19" s="16">
        <f t="shared" si="3"/>
        <v>4901.4001000000007</v>
      </c>
      <c r="G19" s="16">
        <f t="shared" si="4"/>
        <v>18621.331600000001</v>
      </c>
      <c r="H19" s="17">
        <f t="shared" si="5"/>
        <v>2.0602000000000231</v>
      </c>
      <c r="I19" s="17">
        <f t="shared" si="0"/>
        <v>4.2444240400000952</v>
      </c>
      <c r="J19" s="18">
        <f t="shared" si="6"/>
        <v>9.2380499999999017</v>
      </c>
      <c r="K19" s="18">
        <f t="shared" si="1"/>
        <v>85.34156780249819</v>
      </c>
      <c r="L19" s="18">
        <f t="shared" si="7"/>
        <v>19.03223061000001</v>
      </c>
      <c r="N19" s="18">
        <f t="shared" si="8"/>
        <v>134.29394936152559</v>
      </c>
      <c r="O19" s="17"/>
      <c r="P19" s="18">
        <f t="shared" si="9"/>
        <v>2.1660506384744167</v>
      </c>
      <c r="Q19" s="18">
        <f t="shared" si="10"/>
        <v>4.6917753684354286</v>
      </c>
      <c r="R19" s="18">
        <f t="shared" si="11"/>
        <v>1.0664999838929469E-2</v>
      </c>
      <c r="S19" s="17">
        <f t="shared" si="12"/>
        <v>0.21852020510449943</v>
      </c>
      <c r="T19" s="18">
        <f t="shared" si="13"/>
        <v>132.26559077531218</v>
      </c>
      <c r="U19" s="18">
        <f t="shared" si="14"/>
        <v>136.32230794773901</v>
      </c>
      <c r="V19" s="18">
        <f t="shared" si="15"/>
        <v>114.54845910609276</v>
      </c>
      <c r="W19" s="16">
        <f t="shared" si="16"/>
        <v>154.03943961695842</v>
      </c>
      <c r="Y19" s="34" t="s">
        <v>97</v>
      </c>
      <c r="AB19" t="s">
        <v>94</v>
      </c>
      <c r="AE19" s="11">
        <f>J217-COUNT(J226:J227)</f>
        <v>198</v>
      </c>
      <c r="AF19" s="12"/>
    </row>
    <row r="20" spans="2:32" x14ac:dyDescent="0.25">
      <c r="B20" s="15">
        <v>9</v>
      </c>
      <c r="C20" s="7">
        <v>67.900000000000006</v>
      </c>
      <c r="D20" s="7">
        <v>112.37</v>
      </c>
      <c r="E20" s="16">
        <f t="shared" si="2"/>
        <v>7629.9230000000007</v>
      </c>
      <c r="F20" s="16">
        <f t="shared" si="3"/>
        <v>4610.4100000000008</v>
      </c>
      <c r="G20" s="16">
        <f t="shared" si="4"/>
        <v>12627.016900000001</v>
      </c>
      <c r="H20" s="17">
        <f t="shared" si="5"/>
        <v>-4.9799999999976308E-2</v>
      </c>
      <c r="I20" s="17">
        <f t="shared" si="0"/>
        <v>2.4800399999976401E-3</v>
      </c>
      <c r="J20" s="18">
        <f t="shared" si="6"/>
        <v>-14.851950000000102</v>
      </c>
      <c r="K20" s="18">
        <f t="shared" si="1"/>
        <v>220.58041880250303</v>
      </c>
      <c r="L20" s="18">
        <f t="shared" si="7"/>
        <v>0.7396271099996532</v>
      </c>
      <c r="N20" s="18">
        <f t="shared" si="8"/>
        <v>127.05100272876246</v>
      </c>
      <c r="O20" s="17"/>
      <c r="P20" s="18">
        <f t="shared" si="9"/>
        <v>-14.681002728762451</v>
      </c>
      <c r="Q20" s="18">
        <f t="shared" si="10"/>
        <v>215.53184112193051</v>
      </c>
      <c r="R20" s="18">
        <f t="shared" si="11"/>
        <v>5.0033100901484212E-3</v>
      </c>
      <c r="S20" s="17">
        <f t="shared" si="12"/>
        <v>-1.4853125294947129</v>
      </c>
      <c r="T20" s="18">
        <f t="shared" si="13"/>
        <v>125.66171238174051</v>
      </c>
      <c r="U20" s="18">
        <f t="shared" si="14"/>
        <v>128.44029307578441</v>
      </c>
      <c r="V20" s="18">
        <f t="shared" si="15"/>
        <v>107.36089672240851</v>
      </c>
      <c r="W20" s="16">
        <f t="shared" si="16"/>
        <v>146.7411087351164</v>
      </c>
      <c r="X20" t="s">
        <v>9</v>
      </c>
      <c r="Y20" s="34" t="s">
        <v>98</v>
      </c>
      <c r="AE20" s="35">
        <f>TINV(AE17,AE19)</f>
        <v>1.9720174778363073</v>
      </c>
      <c r="AF20" t="s">
        <v>110</v>
      </c>
    </row>
    <row r="21" spans="2:32" x14ac:dyDescent="0.25">
      <c r="B21" s="15">
        <v>10</v>
      </c>
      <c r="C21" s="7">
        <v>66.78</v>
      </c>
      <c r="D21" s="7">
        <v>120.67</v>
      </c>
      <c r="E21" s="16">
        <f t="shared" si="2"/>
        <v>8058.3425999999999</v>
      </c>
      <c r="F21" s="16">
        <f t="shared" si="3"/>
        <v>4459.5684000000001</v>
      </c>
      <c r="G21" s="16">
        <f t="shared" si="4"/>
        <v>14561.248900000001</v>
      </c>
      <c r="H21" s="17">
        <f t="shared" si="5"/>
        <v>-1.1697999999999809</v>
      </c>
      <c r="I21" s="17">
        <f t="shared" si="0"/>
        <v>1.3684320399999552</v>
      </c>
      <c r="J21" s="18">
        <f t="shared" si="6"/>
        <v>-6.5519500000001045</v>
      </c>
      <c r="K21" s="18">
        <f t="shared" si="1"/>
        <v>42.928048802501372</v>
      </c>
      <c r="L21" s="18">
        <f t="shared" si="7"/>
        <v>7.6644711099999965</v>
      </c>
      <c r="N21" s="18">
        <f t="shared" si="8"/>
        <v>123.20640546397823</v>
      </c>
      <c r="O21" s="17"/>
      <c r="P21" s="18">
        <f t="shared" si="9"/>
        <v>-2.5364054639782267</v>
      </c>
      <c r="Q21" s="18">
        <f t="shared" si="10"/>
        <v>6.4333526776986041</v>
      </c>
      <c r="R21" s="18">
        <f t="shared" si="11"/>
        <v>6.8264356278091142E-3</v>
      </c>
      <c r="S21" s="17">
        <f t="shared" si="12"/>
        <v>-0.25637906712109482</v>
      </c>
      <c r="T21" s="18">
        <f t="shared" si="13"/>
        <v>121.58361925662993</v>
      </c>
      <c r="U21" s="18">
        <f t="shared" si="14"/>
        <v>124.82919167132653</v>
      </c>
      <c r="V21" s="18">
        <f t="shared" si="15"/>
        <v>103.49844813837275</v>
      </c>
      <c r="W21" s="16">
        <f t="shared" si="16"/>
        <v>142.91436278958372</v>
      </c>
      <c r="Y21" s="34" t="s">
        <v>106</v>
      </c>
    </row>
    <row r="22" spans="2:32" x14ac:dyDescent="0.25">
      <c r="B22" s="15">
        <v>11</v>
      </c>
      <c r="C22" s="7">
        <v>66.489999999999995</v>
      </c>
      <c r="D22" s="7">
        <v>127.45</v>
      </c>
      <c r="E22" s="16">
        <f t="shared" si="2"/>
        <v>8474.1504999999997</v>
      </c>
      <c r="F22" s="16">
        <f t="shared" si="3"/>
        <v>4420.9200999999994</v>
      </c>
      <c r="G22" s="16">
        <f t="shared" si="4"/>
        <v>16243.502500000001</v>
      </c>
      <c r="H22" s="17">
        <f t="shared" si="5"/>
        <v>-1.4597999999999871</v>
      </c>
      <c r="I22" s="17">
        <f t="shared" si="0"/>
        <v>2.1310160399999623</v>
      </c>
      <c r="J22" s="18">
        <f t="shared" si="6"/>
        <v>0.22804999999989661</v>
      </c>
      <c r="K22" s="18">
        <f t="shared" si="1"/>
        <v>5.2006802499952848E-2</v>
      </c>
      <c r="L22" s="18">
        <f t="shared" si="7"/>
        <v>-0.33290738999984615</v>
      </c>
      <c r="N22" s="18">
        <f t="shared" si="8"/>
        <v>122.21092938648943</v>
      </c>
      <c r="O22" s="17"/>
      <c r="P22" s="18">
        <f t="shared" si="9"/>
        <v>5.2390706135105773</v>
      </c>
      <c r="Q22" s="18">
        <f t="shared" si="10"/>
        <v>27.447860893350096</v>
      </c>
      <c r="R22" s="18">
        <f t="shared" si="11"/>
        <v>7.8442505766590717E-3</v>
      </c>
      <c r="S22" s="17">
        <f t="shared" si="12"/>
        <v>0.52929219020535623</v>
      </c>
      <c r="T22" s="18">
        <f t="shared" si="13"/>
        <v>120.47136688486225</v>
      </c>
      <c r="U22" s="18">
        <f t="shared" si="14"/>
        <v>123.9504918881166</v>
      </c>
      <c r="V22" s="18">
        <f t="shared" si="15"/>
        <v>102.4930130520946</v>
      </c>
      <c r="W22" s="16">
        <f t="shared" si="16"/>
        <v>141.92884572088425</v>
      </c>
      <c r="Y22" s="34" t="s">
        <v>107</v>
      </c>
    </row>
    <row r="23" spans="2:32" x14ac:dyDescent="0.25">
      <c r="B23" s="15">
        <v>12</v>
      </c>
      <c r="C23" s="7">
        <v>67.62</v>
      </c>
      <c r="D23" s="7">
        <v>114.14</v>
      </c>
      <c r="E23" s="16">
        <f t="shared" si="2"/>
        <v>7718.1468000000004</v>
      </c>
      <c r="F23" s="16">
        <f t="shared" si="3"/>
        <v>4572.4644000000008</v>
      </c>
      <c r="G23" s="16">
        <f t="shared" si="4"/>
        <v>13027.9396</v>
      </c>
      <c r="H23" s="17">
        <f t="shared" si="5"/>
        <v>-0.32979999999997744</v>
      </c>
      <c r="I23" s="17">
        <f t="shared" si="0"/>
        <v>0.10876803999998512</v>
      </c>
      <c r="J23" s="18">
        <f t="shared" si="6"/>
        <v>-13.081950000000106</v>
      </c>
      <c r="K23" s="18">
        <f t="shared" si="1"/>
        <v>171.13741580250277</v>
      </c>
      <c r="L23" s="18">
        <f t="shared" si="7"/>
        <v>4.3144271099997402</v>
      </c>
      <c r="N23" s="18">
        <f t="shared" si="8"/>
        <v>126.08985341256641</v>
      </c>
      <c r="O23" s="17"/>
      <c r="P23" s="18">
        <f t="shared" si="9"/>
        <v>-11.949853412566412</v>
      </c>
      <c r="Q23" s="18">
        <f t="shared" si="10"/>
        <v>142.79899658182512</v>
      </c>
      <c r="R23" s="18">
        <f t="shared" si="11"/>
        <v>5.1451718591907173E-3</v>
      </c>
      <c r="S23" s="17">
        <f t="shared" si="12"/>
        <v>-1.208909362677921</v>
      </c>
      <c r="T23" s="18">
        <f t="shared" si="13"/>
        <v>124.68100505173851</v>
      </c>
      <c r="U23" s="18">
        <f t="shared" si="14"/>
        <v>127.49870177339432</v>
      </c>
      <c r="V23" s="18">
        <f t="shared" si="15"/>
        <v>106.39835777163211</v>
      </c>
      <c r="W23" s="16">
        <f t="shared" si="16"/>
        <v>145.78134905350072</v>
      </c>
      <c r="Y23" s="34" t="s">
        <v>100</v>
      </c>
      <c r="AE23" s="36">
        <f>(J226-0)/((J234)*(I212))</f>
        <v>4.618562970171056E-5</v>
      </c>
      <c r="AF23" t="s">
        <v>99</v>
      </c>
    </row>
    <row r="24" spans="2:32" x14ac:dyDescent="0.25">
      <c r="B24" s="15">
        <v>13</v>
      </c>
      <c r="C24" s="7">
        <v>68.3</v>
      </c>
      <c r="D24" s="7">
        <v>125.61</v>
      </c>
      <c r="E24" s="16">
        <f t="shared" si="2"/>
        <v>8579.1630000000005</v>
      </c>
      <c r="F24" s="16">
        <f t="shared" si="3"/>
        <v>4664.8899999999994</v>
      </c>
      <c r="G24" s="16">
        <f t="shared" si="4"/>
        <v>15777.872100000001</v>
      </c>
      <c r="H24" s="17">
        <f t="shared" si="5"/>
        <v>0.35020000000001517</v>
      </c>
      <c r="I24" s="17">
        <f t="shared" si="0"/>
        <v>0.12264004000001062</v>
      </c>
      <c r="J24" s="18">
        <f t="shared" si="6"/>
        <v>-1.6119500000001068</v>
      </c>
      <c r="K24" s="18">
        <f t="shared" si="1"/>
        <v>2.5983828025003444</v>
      </c>
      <c r="L24" s="18">
        <f t="shared" si="7"/>
        <v>-0.56450489000006188</v>
      </c>
      <c r="N24" s="18">
        <f t="shared" si="8"/>
        <v>128.42407318047108</v>
      </c>
      <c r="O24" s="17"/>
      <c r="P24" s="18">
        <f t="shared" si="9"/>
        <v>-2.8140731804710839</v>
      </c>
      <c r="Q24" s="18">
        <f t="shared" si="10"/>
        <v>7.9190078650466411</v>
      </c>
      <c r="R24" s="18">
        <f t="shared" si="11"/>
        <v>5.1636867099749883E-3</v>
      </c>
      <c r="S24" s="17">
        <f t="shared" si="12"/>
        <v>-0.28468363931102336</v>
      </c>
      <c r="T24" s="18">
        <f t="shared" si="13"/>
        <v>127.01269223242274</v>
      </c>
      <c r="U24" s="18">
        <f t="shared" si="14"/>
        <v>129.83545412851944</v>
      </c>
      <c r="V24" s="18">
        <f t="shared" si="15"/>
        <v>108.7323961809456</v>
      </c>
      <c r="W24" s="16">
        <f t="shared" si="16"/>
        <v>148.11575017999655</v>
      </c>
      <c r="Y24" s="34" t="s">
        <v>101</v>
      </c>
      <c r="AE24" t="str">
        <f>"|Tc="&amp;ROUND(AE23,5)&amp;"| &gt; T0="&amp;ROUND(AE20,5)</f>
        <v>|Tc=0.00005| &gt; T0=1.97202</v>
      </c>
    </row>
    <row r="25" spans="2:32" x14ac:dyDescent="0.25">
      <c r="B25" s="15">
        <v>14</v>
      </c>
      <c r="C25" s="7">
        <v>67.12</v>
      </c>
      <c r="D25" s="7">
        <v>122.46</v>
      </c>
      <c r="E25" s="16">
        <f t="shared" si="2"/>
        <v>8219.5151999999998</v>
      </c>
      <c r="F25" s="16">
        <f t="shared" si="3"/>
        <v>4505.0944000000009</v>
      </c>
      <c r="G25" s="16">
        <f t="shared" si="4"/>
        <v>14996.451599999999</v>
      </c>
      <c r="H25" s="17">
        <f t="shared" si="5"/>
        <v>-0.82979999999997744</v>
      </c>
      <c r="I25" s="17">
        <f t="shared" si="0"/>
        <v>0.68856803999996252</v>
      </c>
      <c r="J25" s="18">
        <f t="shared" si="6"/>
        <v>-4.7619500000001125</v>
      </c>
      <c r="K25" s="18">
        <f t="shared" si="1"/>
        <v>22.67616780250107</v>
      </c>
      <c r="L25" s="18">
        <f t="shared" si="7"/>
        <v>3.9514661099999859</v>
      </c>
      <c r="N25" s="18">
        <f t="shared" si="8"/>
        <v>124.37351534793058</v>
      </c>
      <c r="O25" s="17"/>
      <c r="P25" s="18">
        <f t="shared" si="9"/>
        <v>-1.9135153479305842</v>
      </c>
      <c r="Q25" s="18">
        <f t="shared" si="10"/>
        <v>3.6615409867659046</v>
      </c>
      <c r="R25" s="18">
        <f t="shared" si="11"/>
        <v>5.9190264212365734E-3</v>
      </c>
      <c r="S25" s="17">
        <f t="shared" si="12"/>
        <v>-0.19350586738025188</v>
      </c>
      <c r="T25" s="18">
        <f t="shared" si="13"/>
        <v>122.86242842393635</v>
      </c>
      <c r="U25" s="18">
        <f t="shared" si="14"/>
        <v>125.88460227192481</v>
      </c>
      <c r="V25" s="18">
        <f t="shared" si="15"/>
        <v>104.67444098985493</v>
      </c>
      <c r="W25" s="16">
        <f t="shared" si="16"/>
        <v>144.07258970600623</v>
      </c>
    </row>
    <row r="26" spans="2:32" x14ac:dyDescent="0.25">
      <c r="B26" s="15">
        <v>15</v>
      </c>
      <c r="C26" s="7">
        <v>68.28</v>
      </c>
      <c r="D26" s="7">
        <v>116.09</v>
      </c>
      <c r="E26" s="16">
        <f t="shared" si="2"/>
        <v>7926.6252000000004</v>
      </c>
      <c r="F26" s="16">
        <f t="shared" si="3"/>
        <v>4662.1584000000003</v>
      </c>
      <c r="G26" s="16">
        <f t="shared" si="4"/>
        <v>13476.8881</v>
      </c>
      <c r="H26" s="17">
        <f t="shared" si="5"/>
        <v>0.33020000000001914</v>
      </c>
      <c r="I26" s="17">
        <f t="shared" si="0"/>
        <v>0.10903204000001264</v>
      </c>
      <c r="J26" s="18">
        <f t="shared" si="6"/>
        <v>-11.131950000000103</v>
      </c>
      <c r="K26" s="18">
        <f t="shared" si="1"/>
        <v>123.92031080250229</v>
      </c>
      <c r="L26" s="18">
        <f t="shared" si="7"/>
        <v>-3.6757698900002471</v>
      </c>
      <c r="N26" s="18">
        <f t="shared" si="8"/>
        <v>128.35541965788568</v>
      </c>
      <c r="O26" s="17"/>
      <c r="P26" s="18">
        <f t="shared" si="9"/>
        <v>-12.265419657885673</v>
      </c>
      <c r="Q26" s="18">
        <f t="shared" si="10"/>
        <v>150.44051938404829</v>
      </c>
      <c r="R26" s="18">
        <f t="shared" si="11"/>
        <v>5.1455242179427032E-3</v>
      </c>
      <c r="S26" s="17">
        <f t="shared" si="12"/>
        <v>-1.2408334666381022</v>
      </c>
      <c r="T26" s="18">
        <f t="shared" si="13"/>
        <v>126.94652305653588</v>
      </c>
      <c r="U26" s="18">
        <f t="shared" si="14"/>
        <v>129.76431625923547</v>
      </c>
      <c r="V26" s="18">
        <f t="shared" si="15"/>
        <v>108.66392056547471</v>
      </c>
      <c r="W26" s="16">
        <f t="shared" si="16"/>
        <v>148.04691875029664</v>
      </c>
    </row>
    <row r="27" spans="2:32" x14ac:dyDescent="0.25">
      <c r="B27" s="15">
        <v>16</v>
      </c>
      <c r="C27" s="7">
        <v>71.09</v>
      </c>
      <c r="D27" s="7">
        <v>140</v>
      </c>
      <c r="E27" s="16">
        <f t="shared" si="2"/>
        <v>9952.6</v>
      </c>
      <c r="F27" s="16">
        <f t="shared" si="3"/>
        <v>5053.7881000000007</v>
      </c>
      <c r="G27" s="16">
        <f t="shared" si="4"/>
        <v>19600</v>
      </c>
      <c r="H27" s="17">
        <f t="shared" si="5"/>
        <v>3.1402000000000214</v>
      </c>
      <c r="I27" s="17">
        <f t="shared" si="0"/>
        <v>9.8608560400001348</v>
      </c>
      <c r="J27" s="18">
        <f t="shared" si="6"/>
        <v>12.778049999999894</v>
      </c>
      <c r="K27" s="18">
        <f t="shared" si="1"/>
        <v>163.27856180249728</v>
      </c>
      <c r="L27" s="18">
        <f t="shared" si="7"/>
        <v>40.12563260999994</v>
      </c>
      <c r="N27" s="18">
        <f t="shared" si="8"/>
        <v>138.00123958113895</v>
      </c>
      <c r="O27" s="17"/>
      <c r="P27" s="18">
        <f t="shared" si="9"/>
        <v>1.9987604188610533</v>
      </c>
      <c r="Q27" s="18">
        <f t="shared" si="10"/>
        <v>3.995043212005613</v>
      </c>
      <c r="R27" s="18">
        <f t="shared" si="11"/>
        <v>1.8161208058350878E-2</v>
      </c>
      <c r="S27" s="17">
        <f t="shared" si="12"/>
        <v>0.20087789152601365</v>
      </c>
      <c r="T27" s="18">
        <f t="shared" si="13"/>
        <v>135.35434481555731</v>
      </c>
      <c r="U27" s="18">
        <f t="shared" si="14"/>
        <v>140.64813434672058</v>
      </c>
      <c r="V27" s="18">
        <f t="shared" si="15"/>
        <v>118.18265742263955</v>
      </c>
      <c r="W27" s="16">
        <f t="shared" si="16"/>
        <v>157.81982173963834</v>
      </c>
      <c r="Y27" s="34" t="s">
        <v>102</v>
      </c>
    </row>
    <row r="28" spans="2:32" x14ac:dyDescent="0.25">
      <c r="B28" s="15">
        <v>17</v>
      </c>
      <c r="C28" s="7">
        <v>66.459999999999994</v>
      </c>
      <c r="D28" s="7">
        <v>129.5</v>
      </c>
      <c r="E28" s="16">
        <f t="shared" si="2"/>
        <v>8606.57</v>
      </c>
      <c r="F28" s="16">
        <f t="shared" si="3"/>
        <v>4416.931599999999</v>
      </c>
      <c r="G28" s="16">
        <f t="shared" si="4"/>
        <v>16770.25</v>
      </c>
      <c r="H28" s="17">
        <f t="shared" si="5"/>
        <v>-1.4897999999999882</v>
      </c>
      <c r="I28" s="17">
        <f t="shared" si="0"/>
        <v>2.2195040399999648</v>
      </c>
      <c r="J28" s="18">
        <f t="shared" si="6"/>
        <v>2.2780499999998938</v>
      </c>
      <c r="K28" s="18">
        <f t="shared" si="1"/>
        <v>5.1895118024995162</v>
      </c>
      <c r="L28" s="18">
        <f t="shared" si="7"/>
        <v>-3.3938388899998149</v>
      </c>
      <c r="N28" s="18">
        <f t="shared" si="8"/>
        <v>122.10794910261129</v>
      </c>
      <c r="O28" s="17"/>
      <c r="P28" s="18">
        <f t="shared" si="9"/>
        <v>7.3920508973887138</v>
      </c>
      <c r="Q28" s="18">
        <f t="shared" si="10"/>
        <v>54.642416469585292</v>
      </c>
      <c r="R28" s="18">
        <f t="shared" si="11"/>
        <v>7.9623548237896663E-3</v>
      </c>
      <c r="S28" s="17">
        <f t="shared" si="12"/>
        <v>0.74675877076311747</v>
      </c>
      <c r="T28" s="18">
        <f t="shared" si="13"/>
        <v>120.35533996483147</v>
      </c>
      <c r="U28" s="18">
        <f t="shared" si="14"/>
        <v>123.8605582403911</v>
      </c>
      <c r="V28" s="18">
        <f t="shared" si="15"/>
        <v>102.38887747986605</v>
      </c>
      <c r="W28" s="16">
        <f t="shared" si="16"/>
        <v>141.82702072535653</v>
      </c>
      <c r="Y28" s="34" t="s">
        <v>103</v>
      </c>
    </row>
    <row r="29" spans="2:32" x14ac:dyDescent="0.25">
      <c r="B29" s="15">
        <v>18</v>
      </c>
      <c r="C29" s="7">
        <v>68.650000000000006</v>
      </c>
      <c r="D29" s="7">
        <v>142.97</v>
      </c>
      <c r="E29" s="16">
        <f t="shared" si="2"/>
        <v>9814.8905000000013</v>
      </c>
      <c r="F29" s="16">
        <f t="shared" si="3"/>
        <v>4712.8225000000011</v>
      </c>
      <c r="G29" s="16">
        <f t="shared" si="4"/>
        <v>20440.420900000001</v>
      </c>
      <c r="H29" s="17">
        <f t="shared" si="5"/>
        <v>0.70020000000002369</v>
      </c>
      <c r="I29" s="17">
        <f t="shared" si="0"/>
        <v>0.49028004000003317</v>
      </c>
      <c r="J29" s="18">
        <f t="shared" si="6"/>
        <v>15.748049999999893</v>
      </c>
      <c r="K29" s="18">
        <f t="shared" si="1"/>
        <v>248.00107880249661</v>
      </c>
      <c r="L29" s="18">
        <f t="shared" si="7"/>
        <v>11.026784610000298</v>
      </c>
      <c r="N29" s="18">
        <f t="shared" si="8"/>
        <v>129.62550982571619</v>
      </c>
      <c r="O29" s="17"/>
      <c r="P29" s="18">
        <f t="shared" si="9"/>
        <v>13.344490174283806</v>
      </c>
      <c r="Q29" s="18">
        <f t="shared" si="10"/>
        <v>178.07541801155702</v>
      </c>
      <c r="R29" s="18">
        <f t="shared" si="11"/>
        <v>5.6543729659090467E-3</v>
      </c>
      <c r="S29" s="17">
        <f t="shared" si="12"/>
        <v>1.3496525436285014</v>
      </c>
      <c r="T29" s="18">
        <f t="shared" si="13"/>
        <v>128.14859131424234</v>
      </c>
      <c r="U29" s="18">
        <f t="shared" si="14"/>
        <v>131.10242833719005</v>
      </c>
      <c r="V29" s="18">
        <f t="shared" si="15"/>
        <v>109.92902701373524</v>
      </c>
      <c r="W29" s="16">
        <f t="shared" si="16"/>
        <v>149.32199263769715</v>
      </c>
      <c r="Y29" s="34" t="s">
        <v>104</v>
      </c>
    </row>
    <row r="30" spans="2:32" x14ac:dyDescent="0.25">
      <c r="B30" s="15">
        <v>19</v>
      </c>
      <c r="C30" s="7">
        <v>71.23</v>
      </c>
      <c r="D30" s="7">
        <v>137.9</v>
      </c>
      <c r="E30" s="16">
        <f t="shared" si="2"/>
        <v>9822.6170000000002</v>
      </c>
      <c r="F30" s="16">
        <f t="shared" si="3"/>
        <v>5073.7129000000004</v>
      </c>
      <c r="G30" s="16">
        <f t="shared" si="4"/>
        <v>19016.41</v>
      </c>
      <c r="H30" s="17">
        <f t="shared" si="5"/>
        <v>3.280200000000022</v>
      </c>
      <c r="I30" s="17">
        <f t="shared" si="0"/>
        <v>10.759712040000144</v>
      </c>
      <c r="J30" s="18">
        <f t="shared" si="6"/>
        <v>10.678049999999899</v>
      </c>
      <c r="K30" s="18">
        <f t="shared" si="1"/>
        <v>114.02075180249786</v>
      </c>
      <c r="L30" s="18">
        <f t="shared" si="7"/>
        <v>35.026139609999902</v>
      </c>
      <c r="N30" s="18">
        <f t="shared" si="8"/>
        <v>138.48181423923697</v>
      </c>
      <c r="O30" s="17"/>
      <c r="P30" s="18">
        <f t="shared" si="9"/>
        <v>-0.58181423923696229</v>
      </c>
      <c r="Q30" s="18">
        <f t="shared" si="10"/>
        <v>0.33850780897888522</v>
      </c>
      <c r="R30" s="18">
        <f t="shared" si="11"/>
        <v>1.9360904188434221E-2</v>
      </c>
      <c r="S30" s="17">
        <f t="shared" si="12"/>
        <v>-5.8437315212530219E-2</v>
      </c>
      <c r="T30" s="18">
        <f t="shared" si="13"/>
        <v>135.74889293550925</v>
      </c>
      <c r="U30" s="18">
        <f t="shared" si="14"/>
        <v>141.21473554296469</v>
      </c>
      <c r="V30" s="18">
        <f t="shared" si="15"/>
        <v>118.65155943186004</v>
      </c>
      <c r="W30" s="16">
        <f t="shared" si="16"/>
        <v>158.31206904661389</v>
      </c>
      <c r="Y30" s="34" t="s">
        <v>105</v>
      </c>
    </row>
    <row r="31" spans="2:32" x14ac:dyDescent="0.25">
      <c r="B31" s="15">
        <v>20</v>
      </c>
      <c r="C31" s="7">
        <v>67.13</v>
      </c>
      <c r="D31" s="7">
        <v>124.04</v>
      </c>
      <c r="E31" s="16">
        <f t="shared" si="2"/>
        <v>8326.8052000000007</v>
      </c>
      <c r="F31" s="16">
        <f t="shared" si="3"/>
        <v>4506.4368999999997</v>
      </c>
      <c r="G31" s="16">
        <f t="shared" si="4"/>
        <v>15385.921600000001</v>
      </c>
      <c r="H31" s="17">
        <f t="shared" si="5"/>
        <v>-0.81979999999998654</v>
      </c>
      <c r="I31" s="17">
        <f t="shared" si="0"/>
        <v>0.67207203999997789</v>
      </c>
      <c r="J31" s="18">
        <f t="shared" si="6"/>
        <v>-3.1819500000001</v>
      </c>
      <c r="K31" s="18">
        <f t="shared" si="1"/>
        <v>10.124805802500637</v>
      </c>
      <c r="L31" s="18">
        <f t="shared" si="7"/>
        <v>2.608562610000039</v>
      </c>
      <c r="N31" s="18">
        <f t="shared" si="8"/>
        <v>124.40784210922328</v>
      </c>
      <c r="O31" s="17"/>
      <c r="P31" s="18">
        <f t="shared" si="9"/>
        <v>-0.36784210922327532</v>
      </c>
      <c r="Q31" s="18">
        <f t="shared" si="10"/>
        <v>0.13530781731782801</v>
      </c>
      <c r="R31" s="18">
        <f t="shared" si="11"/>
        <v>5.8970093380087416E-3</v>
      </c>
      <c r="S31" s="17">
        <f t="shared" si="12"/>
        <v>-3.7198758152723561E-2</v>
      </c>
      <c r="T31" s="18">
        <f t="shared" si="13"/>
        <v>122.89956820888693</v>
      </c>
      <c r="U31" s="18">
        <f t="shared" si="14"/>
        <v>125.91611600955963</v>
      </c>
      <c r="V31" s="18">
        <f t="shared" si="15"/>
        <v>104.70898333437131</v>
      </c>
      <c r="W31" s="16">
        <f t="shared" si="16"/>
        <v>144.10670088407525</v>
      </c>
      <c r="Y31" s="34" t="s">
        <v>108</v>
      </c>
      <c r="AE31">
        <f>(J233*SQRT((J217-2)))/(SQRT(1-J233^2))</f>
        <v>9.4338445002930236</v>
      </c>
    </row>
    <row r="32" spans="2:32" x14ac:dyDescent="0.25">
      <c r="B32" s="15">
        <v>21</v>
      </c>
      <c r="C32" s="7">
        <v>67.83</v>
      </c>
      <c r="D32" s="7">
        <v>141.28</v>
      </c>
      <c r="E32" s="16">
        <f t="shared" si="2"/>
        <v>9583.0223999999998</v>
      </c>
      <c r="F32" s="16">
        <f t="shared" si="3"/>
        <v>4600.9088999999994</v>
      </c>
      <c r="G32" s="16">
        <f t="shared" si="4"/>
        <v>19960.038400000001</v>
      </c>
      <c r="H32" s="17">
        <f t="shared" si="5"/>
        <v>-0.1197999999999837</v>
      </c>
      <c r="I32" s="17">
        <f t="shared" si="0"/>
        <v>1.4352039999996093E-2</v>
      </c>
      <c r="J32" s="18">
        <f t="shared" si="6"/>
        <v>14.058049999999895</v>
      </c>
      <c r="K32" s="18">
        <f t="shared" si="1"/>
        <v>197.62876980249703</v>
      </c>
      <c r="L32" s="18">
        <f t="shared" si="7"/>
        <v>-1.6841543899997582</v>
      </c>
      <c r="N32" s="18">
        <f t="shared" si="8"/>
        <v>126.81071539971342</v>
      </c>
      <c r="O32" s="17"/>
      <c r="P32" s="18">
        <f t="shared" si="9"/>
        <v>14.469284600286585</v>
      </c>
      <c r="Q32" s="18">
        <f t="shared" si="10"/>
        <v>209.36019684409052</v>
      </c>
      <c r="R32" s="18">
        <f t="shared" si="11"/>
        <v>5.019155556448193E-3</v>
      </c>
      <c r="S32" s="17">
        <f t="shared" si="12"/>
        <v>1.4638808383258004</v>
      </c>
      <c r="T32" s="18">
        <f t="shared" si="13"/>
        <v>125.41922685280041</v>
      </c>
      <c r="U32" s="18">
        <f t="shared" si="14"/>
        <v>128.20220394662644</v>
      </c>
      <c r="V32" s="18">
        <f t="shared" si="15"/>
        <v>107.12045417114366</v>
      </c>
      <c r="W32" s="16">
        <f t="shared" si="16"/>
        <v>146.50097662828315</v>
      </c>
      <c r="Y32" s="34" t="s">
        <v>101</v>
      </c>
      <c r="AE32" t="str">
        <f>IF(AND(-AE20&lt;AE31,AE31&lt;AE20),"Se acepta","Se rechaza H0, la hipotesis de que |X y Y sean linealmente independientes es falsa")</f>
        <v>Se rechaza H0, la hipotesis de que |X y Y sean linealmente independientes es falsa</v>
      </c>
    </row>
    <row r="33" spans="2:32" x14ac:dyDescent="0.25">
      <c r="B33" s="15">
        <v>22</v>
      </c>
      <c r="C33" s="7">
        <v>68.88</v>
      </c>
      <c r="D33" s="7">
        <v>143.54</v>
      </c>
      <c r="E33" s="16">
        <f t="shared" si="2"/>
        <v>9887.0351999999984</v>
      </c>
      <c r="F33" s="16">
        <f t="shared" si="3"/>
        <v>4744.4543999999996</v>
      </c>
      <c r="G33" s="16">
        <f t="shared" si="4"/>
        <v>20603.731599999999</v>
      </c>
      <c r="H33" s="17">
        <f t="shared" si="5"/>
        <v>0.93020000000001346</v>
      </c>
      <c r="I33" s="17">
        <f t="shared" si="0"/>
        <v>0.865272040000025</v>
      </c>
      <c r="J33" s="18">
        <f t="shared" si="6"/>
        <v>16.318049999999886</v>
      </c>
      <c r="K33" s="18">
        <f t="shared" si="1"/>
        <v>266.27875580249628</v>
      </c>
      <c r="L33" s="18">
        <f t="shared" si="7"/>
        <v>15.179050110000114</v>
      </c>
      <c r="N33" s="18">
        <f t="shared" si="8"/>
        <v>130.41502533544863</v>
      </c>
      <c r="O33" s="17"/>
      <c r="P33" s="18">
        <f t="shared" si="9"/>
        <v>13.12497466455136</v>
      </c>
      <c r="Q33" s="18">
        <f t="shared" si="10"/>
        <v>172.26495994511507</v>
      </c>
      <c r="R33" s="18">
        <f t="shared" si="11"/>
        <v>6.1548718792079514E-3</v>
      </c>
      <c r="S33" s="17">
        <f t="shared" si="12"/>
        <v>1.327116771246363</v>
      </c>
      <c r="T33" s="18">
        <f t="shared" si="13"/>
        <v>128.87412760074093</v>
      </c>
      <c r="U33" s="18">
        <f t="shared" si="14"/>
        <v>131.95592307015633</v>
      </c>
      <c r="V33" s="18">
        <f t="shared" si="15"/>
        <v>110.71364181291514</v>
      </c>
      <c r="W33" s="16">
        <f t="shared" si="16"/>
        <v>150.11640885798212</v>
      </c>
    </row>
    <row r="34" spans="2:32" x14ac:dyDescent="0.25">
      <c r="B34" s="15">
        <v>23</v>
      </c>
      <c r="C34" s="7">
        <v>63.48</v>
      </c>
      <c r="D34" s="7">
        <v>97.9</v>
      </c>
      <c r="E34" s="16">
        <f t="shared" si="2"/>
        <v>6214.692</v>
      </c>
      <c r="F34" s="16">
        <f t="shared" si="3"/>
        <v>4029.7103999999995</v>
      </c>
      <c r="G34" s="16">
        <f t="shared" si="4"/>
        <v>9584.4100000000017</v>
      </c>
      <c r="H34" s="17">
        <f t="shared" si="5"/>
        <v>-4.4697999999999851</v>
      </c>
      <c r="I34" s="17">
        <f t="shared" si="0"/>
        <v>19.979112039999865</v>
      </c>
      <c r="J34" s="18">
        <f t="shared" si="6"/>
        <v>-29.321950000000101</v>
      </c>
      <c r="K34" s="18">
        <f t="shared" si="1"/>
        <v>859.77675180250594</v>
      </c>
      <c r="L34" s="18">
        <f t="shared" si="7"/>
        <v>131.06325211000001</v>
      </c>
      <c r="N34" s="18">
        <f t="shared" si="8"/>
        <v>111.87857423738183</v>
      </c>
      <c r="O34" s="17"/>
      <c r="P34" s="18">
        <f t="shared" si="9"/>
        <v>-13.978574237381821</v>
      </c>
      <c r="Q34" s="18">
        <f t="shared" si="10"/>
        <v>195.40053770999475</v>
      </c>
      <c r="R34" s="18">
        <f t="shared" si="11"/>
        <v>3.1665965846463938E-2</v>
      </c>
      <c r="S34" s="17">
        <f t="shared" si="12"/>
        <v>-1.3951688867878778</v>
      </c>
      <c r="T34" s="18">
        <f t="shared" si="13"/>
        <v>108.3834656131085</v>
      </c>
      <c r="U34" s="18">
        <f t="shared" si="14"/>
        <v>115.37368286165515</v>
      </c>
      <c r="V34" s="18">
        <f t="shared" si="15"/>
        <v>91.928989500636135</v>
      </c>
      <c r="W34" s="16">
        <f t="shared" si="16"/>
        <v>131.82815897412752</v>
      </c>
    </row>
    <row r="35" spans="2:32" x14ac:dyDescent="0.25">
      <c r="B35" s="15">
        <v>24</v>
      </c>
      <c r="C35" s="7">
        <v>68.42</v>
      </c>
      <c r="D35" s="7">
        <v>129.5</v>
      </c>
      <c r="E35" s="16">
        <f t="shared" si="2"/>
        <v>8860.39</v>
      </c>
      <c r="F35" s="16">
        <f t="shared" si="3"/>
        <v>4681.2964000000002</v>
      </c>
      <c r="G35" s="16">
        <f t="shared" si="4"/>
        <v>16770.25</v>
      </c>
      <c r="H35" s="17">
        <f t="shared" si="5"/>
        <v>0.47020000000001971</v>
      </c>
      <c r="I35" s="17">
        <f t="shared" si="0"/>
        <v>0.22108804000001853</v>
      </c>
      <c r="J35" s="18">
        <f t="shared" si="6"/>
        <v>2.2780499999998938</v>
      </c>
      <c r="K35" s="18">
        <f t="shared" si="1"/>
        <v>5.1895118024995162</v>
      </c>
      <c r="L35" s="18">
        <f t="shared" si="7"/>
        <v>1.071139109999995</v>
      </c>
      <c r="N35" s="18">
        <f t="shared" si="8"/>
        <v>128.8359943159837</v>
      </c>
      <c r="O35" s="17"/>
      <c r="P35" s="18">
        <f t="shared" si="9"/>
        <v>0.66400568401630267</v>
      </c>
      <c r="Q35" s="18">
        <f t="shared" si="10"/>
        <v>0.44090354840595797</v>
      </c>
      <c r="R35" s="18">
        <f t="shared" si="11"/>
        <v>5.2950844918382162E-3</v>
      </c>
      <c r="S35" s="17">
        <f t="shared" si="12"/>
        <v>6.7169209359391316E-2</v>
      </c>
      <c r="T35" s="18">
        <f t="shared" si="13"/>
        <v>127.40676881868733</v>
      </c>
      <c r="U35" s="18">
        <f t="shared" si="14"/>
        <v>130.26521981328005</v>
      </c>
      <c r="V35" s="18">
        <f t="shared" si="15"/>
        <v>109.14303028323208</v>
      </c>
      <c r="W35" s="16">
        <f t="shared" si="16"/>
        <v>148.52895834873533</v>
      </c>
      <c r="Y35" s="34" t="s">
        <v>109</v>
      </c>
    </row>
    <row r="36" spans="2:32" x14ac:dyDescent="0.25">
      <c r="B36" s="15">
        <v>25</v>
      </c>
      <c r="C36" s="7">
        <v>67.63</v>
      </c>
      <c r="D36" s="7">
        <v>141.85</v>
      </c>
      <c r="E36" s="16">
        <f t="shared" si="2"/>
        <v>9593.3154999999988</v>
      </c>
      <c r="F36" s="16">
        <f t="shared" si="3"/>
        <v>4573.8168999999998</v>
      </c>
      <c r="G36" s="16">
        <f t="shared" si="4"/>
        <v>20121.422499999997</v>
      </c>
      <c r="H36" s="17">
        <f t="shared" si="5"/>
        <v>-0.31979999999998654</v>
      </c>
      <c r="I36" s="17">
        <f t="shared" si="0"/>
        <v>0.10227203999999139</v>
      </c>
      <c r="J36" s="18">
        <f t="shared" si="6"/>
        <v>14.628049999999888</v>
      </c>
      <c r="K36" s="18">
        <f t="shared" si="1"/>
        <v>213.97984680249672</v>
      </c>
      <c r="L36" s="18">
        <f t="shared" si="7"/>
        <v>-4.6780503899997674</v>
      </c>
      <c r="N36" s="18">
        <f t="shared" si="8"/>
        <v>126.12418017385909</v>
      </c>
      <c r="O36" s="17"/>
      <c r="P36" s="18">
        <f t="shared" si="9"/>
        <v>15.725819826140906</v>
      </c>
      <c r="Q36" s="18">
        <f t="shared" si="10"/>
        <v>247.3014092042464</v>
      </c>
      <c r="R36" s="18">
        <f t="shared" si="11"/>
        <v>5.136501698385189E-3</v>
      </c>
      <c r="S36" s="17">
        <f t="shared" si="12"/>
        <v>1.5909127089603354</v>
      </c>
      <c r="T36" s="18">
        <f t="shared" si="13"/>
        <v>124.71651934304788</v>
      </c>
      <c r="U36" s="18">
        <f t="shared" si="14"/>
        <v>127.5318410046703</v>
      </c>
      <c r="V36" s="18">
        <f t="shared" si="15"/>
        <v>106.43276946035948</v>
      </c>
      <c r="W36" s="16">
        <f t="shared" si="16"/>
        <v>145.8155908873587</v>
      </c>
      <c r="Y36" s="34" t="s">
        <v>112</v>
      </c>
    </row>
    <row r="37" spans="2:32" x14ac:dyDescent="0.25">
      <c r="B37" s="15">
        <v>26</v>
      </c>
      <c r="C37" s="7">
        <v>67.209999999999994</v>
      </c>
      <c r="D37" s="7">
        <v>129.72</v>
      </c>
      <c r="E37" s="16">
        <f t="shared" si="2"/>
        <v>8718.4811999999984</v>
      </c>
      <c r="F37" s="16">
        <f t="shared" si="3"/>
        <v>4517.1840999999995</v>
      </c>
      <c r="G37" s="16">
        <f t="shared" si="4"/>
        <v>16827.278399999999</v>
      </c>
      <c r="H37" s="17">
        <f t="shared" si="5"/>
        <v>-0.73979999999998824</v>
      </c>
      <c r="I37" s="17">
        <f t="shared" si="0"/>
        <v>0.54730403999998256</v>
      </c>
      <c r="J37" s="18">
        <f t="shared" si="6"/>
        <v>2.4980499999998926</v>
      </c>
      <c r="K37" s="18">
        <f t="shared" si="1"/>
        <v>6.2402538024994634</v>
      </c>
      <c r="L37" s="18">
        <f t="shared" si="7"/>
        <v>-1.8480573899998911</v>
      </c>
      <c r="N37" s="18">
        <f t="shared" si="8"/>
        <v>124.682456199565</v>
      </c>
      <c r="O37" s="17"/>
      <c r="P37" s="18">
        <f t="shared" si="9"/>
        <v>5.037543800435003</v>
      </c>
      <c r="Q37" s="18">
        <f t="shared" si="10"/>
        <v>25.376847541301135</v>
      </c>
      <c r="R37" s="18">
        <f t="shared" si="11"/>
        <v>5.7304824563299949E-3</v>
      </c>
      <c r="S37" s="17">
        <f t="shared" si="12"/>
        <v>0.50947421049034969</v>
      </c>
      <c r="T37" s="18">
        <f t="shared" si="13"/>
        <v>123.19563103875008</v>
      </c>
      <c r="U37" s="18">
        <f t="shared" si="14"/>
        <v>126.16928136037991</v>
      </c>
      <c r="V37" s="18">
        <f t="shared" si="15"/>
        <v>104.98522807142577</v>
      </c>
      <c r="W37" s="16">
        <f t="shared" si="16"/>
        <v>144.37968432770424</v>
      </c>
      <c r="Y37" s="34" t="s">
        <v>111</v>
      </c>
    </row>
    <row r="38" spans="2:32" x14ac:dyDescent="0.25">
      <c r="B38" s="15">
        <v>27</v>
      </c>
      <c r="C38" s="7">
        <v>70.84</v>
      </c>
      <c r="D38" s="7">
        <v>142.41999999999999</v>
      </c>
      <c r="E38" s="16">
        <f t="shared" si="2"/>
        <v>10089.032799999999</v>
      </c>
      <c r="F38" s="16">
        <f t="shared" si="3"/>
        <v>5018.3056000000006</v>
      </c>
      <c r="G38" s="16">
        <f t="shared" si="4"/>
        <v>20283.456399999995</v>
      </c>
      <c r="H38" s="17">
        <f t="shared" si="5"/>
        <v>2.8902000000000214</v>
      </c>
      <c r="I38" s="17">
        <f t="shared" si="0"/>
        <v>8.3532560400001241</v>
      </c>
      <c r="J38" s="18">
        <f t="shared" si="6"/>
        <v>15.198049999999881</v>
      </c>
      <c r="K38" s="18">
        <f t="shared" si="1"/>
        <v>230.98072380249639</v>
      </c>
      <c r="L38" s="18">
        <f t="shared" si="7"/>
        <v>43.925404109999981</v>
      </c>
      <c r="N38" s="18">
        <f t="shared" si="8"/>
        <v>137.14307054882104</v>
      </c>
      <c r="O38" s="17"/>
      <c r="P38" s="18">
        <f t="shared" si="9"/>
        <v>5.276929451178944</v>
      </c>
      <c r="Q38" s="18">
        <f t="shared" si="10"/>
        <v>27.84598443271971</v>
      </c>
      <c r="R38" s="18">
        <f t="shared" si="11"/>
        <v>1.6149026033962489E-2</v>
      </c>
      <c r="S38" s="17">
        <f t="shared" si="12"/>
        <v>0.53088108895334885</v>
      </c>
      <c r="T38" s="18">
        <f t="shared" si="13"/>
        <v>134.64711138549731</v>
      </c>
      <c r="U38" s="18">
        <f t="shared" si="14"/>
        <v>139.63902971214478</v>
      </c>
      <c r="V38" s="18">
        <f t="shared" si="15"/>
        <v>117.34408171054685</v>
      </c>
      <c r="W38" s="16">
        <f t="shared" si="16"/>
        <v>156.94205938709524</v>
      </c>
      <c r="Y38" s="34" t="s">
        <v>108</v>
      </c>
    </row>
    <row r="39" spans="2:32" x14ac:dyDescent="0.25">
      <c r="B39" s="15">
        <v>28</v>
      </c>
      <c r="C39" s="7">
        <v>67.489999999999995</v>
      </c>
      <c r="D39" s="7">
        <v>131.55000000000001</v>
      </c>
      <c r="E39" s="16">
        <f t="shared" si="2"/>
        <v>8878.3094999999994</v>
      </c>
      <c r="F39" s="16">
        <f t="shared" si="3"/>
        <v>4554.9000999999989</v>
      </c>
      <c r="G39" s="16">
        <f t="shared" si="4"/>
        <v>17305.402500000004</v>
      </c>
      <c r="H39" s="17">
        <f t="shared" si="5"/>
        <v>-0.45979999999998711</v>
      </c>
      <c r="I39" s="17">
        <f t="shared" si="0"/>
        <v>0.21141603999998815</v>
      </c>
      <c r="J39" s="18">
        <f t="shared" si="6"/>
        <v>4.3280499999999051</v>
      </c>
      <c r="K39" s="18">
        <f t="shared" si="1"/>
        <v>18.732016802499178</v>
      </c>
      <c r="L39" s="18">
        <f t="shared" si="7"/>
        <v>-1.9900373899999007</v>
      </c>
      <c r="N39" s="18">
        <f t="shared" si="8"/>
        <v>125.64360551576107</v>
      </c>
      <c r="O39" s="17"/>
      <c r="P39" s="18">
        <f t="shared" si="9"/>
        <v>5.9063944842389446</v>
      </c>
      <c r="Q39" s="18">
        <f t="shared" si="10"/>
        <v>34.885495803448229</v>
      </c>
      <c r="R39" s="18">
        <f t="shared" si="11"/>
        <v>5.2821753484713118E-3</v>
      </c>
      <c r="S39" s="17">
        <f t="shared" si="12"/>
        <v>0.59748046071332228</v>
      </c>
      <c r="T39" s="18">
        <f t="shared" si="13"/>
        <v>124.21612327069131</v>
      </c>
      <c r="U39" s="18">
        <f t="shared" si="14"/>
        <v>127.07108776083082</v>
      </c>
      <c r="V39" s="18">
        <f t="shared" si="15"/>
        <v>105.95076792355215</v>
      </c>
      <c r="W39" s="16">
        <f t="shared" si="16"/>
        <v>145.33644310796998</v>
      </c>
      <c r="Y39" s="34" t="s">
        <v>101</v>
      </c>
      <c r="AE39">
        <f>(J218-88)/(J220/SQRT(J217))</f>
        <v>-146.1338456047632</v>
      </c>
      <c r="AF39" s="32" t="s">
        <v>110</v>
      </c>
    </row>
    <row r="40" spans="2:32" x14ac:dyDescent="0.25">
      <c r="B40" s="15">
        <v>29</v>
      </c>
      <c r="C40" s="7">
        <v>66.53</v>
      </c>
      <c r="D40" s="7">
        <v>108.33</v>
      </c>
      <c r="E40" s="16">
        <f t="shared" si="2"/>
        <v>7207.1949000000004</v>
      </c>
      <c r="F40" s="16">
        <f t="shared" si="3"/>
        <v>4426.2408999999998</v>
      </c>
      <c r="G40" s="16">
        <f t="shared" si="4"/>
        <v>11735.3889</v>
      </c>
      <c r="H40" s="17">
        <f t="shared" si="5"/>
        <v>-1.4197999999999809</v>
      </c>
      <c r="I40" s="17">
        <f t="shared" si="0"/>
        <v>2.0158320399999456</v>
      </c>
      <c r="J40" s="18">
        <f t="shared" si="6"/>
        <v>-18.891950000000108</v>
      </c>
      <c r="K40" s="18">
        <f t="shared" si="1"/>
        <v>356.90577480250408</v>
      </c>
      <c r="L40" s="18">
        <f t="shared" si="7"/>
        <v>26.822790609999792</v>
      </c>
      <c r="N40" s="18">
        <f t="shared" si="8"/>
        <v>122.34823643166033</v>
      </c>
      <c r="O40" s="17"/>
      <c r="P40" s="18">
        <f t="shared" si="9"/>
        <v>-14.018236431660327</v>
      </c>
      <c r="Q40" s="18">
        <f t="shared" si="10"/>
        <v>196.51095265392885</v>
      </c>
      <c r="R40" s="18">
        <f t="shared" si="11"/>
        <v>7.6905153854298445E-3</v>
      </c>
      <c r="S40" s="17">
        <f t="shared" si="12"/>
        <v>-1.4163424080182501</v>
      </c>
      <c r="T40" s="18">
        <f t="shared" si="13"/>
        <v>120.62580464788272</v>
      </c>
      <c r="U40" s="18">
        <f t="shared" si="14"/>
        <v>124.07066821543793</v>
      </c>
      <c r="V40" s="18">
        <f t="shared" si="15"/>
        <v>102.63182402668933</v>
      </c>
      <c r="W40" s="16">
        <f t="shared" si="16"/>
        <v>142.06464883663133</v>
      </c>
      <c r="Y40" s="34"/>
    </row>
    <row r="41" spans="2:32" x14ac:dyDescent="0.25">
      <c r="B41" s="15">
        <v>30</v>
      </c>
      <c r="C41" s="7">
        <v>65.44</v>
      </c>
      <c r="D41" s="7">
        <v>113.89</v>
      </c>
      <c r="E41" s="16">
        <f t="shared" si="2"/>
        <v>7452.9615999999996</v>
      </c>
      <c r="F41" s="16">
        <f t="shared" si="3"/>
        <v>4282.3935999999994</v>
      </c>
      <c r="G41" s="16">
        <f t="shared" si="4"/>
        <v>12970.9321</v>
      </c>
      <c r="H41" s="17">
        <f t="shared" si="5"/>
        <v>-2.5097999999999843</v>
      </c>
      <c r="I41" s="17">
        <f t="shared" si="0"/>
        <v>6.2990960399999212</v>
      </c>
      <c r="J41" s="18">
        <f t="shared" si="6"/>
        <v>-13.331950000000106</v>
      </c>
      <c r="K41" s="18">
        <f t="shared" si="1"/>
        <v>177.7408908025028</v>
      </c>
      <c r="L41" s="18">
        <f t="shared" si="7"/>
        <v>33.460528110000055</v>
      </c>
      <c r="N41" s="18">
        <f t="shared" si="8"/>
        <v>118.60661945075424</v>
      </c>
      <c r="O41" s="17"/>
      <c r="P41" s="18">
        <f t="shared" si="9"/>
        <v>-4.7166194507542372</v>
      </c>
      <c r="Q41" s="18">
        <f t="shared" si="10"/>
        <v>22.2464990432332</v>
      </c>
      <c r="R41" s="18">
        <f t="shared" si="11"/>
        <v>1.3407354617659739E-2</v>
      </c>
      <c r="S41" s="17">
        <f t="shared" si="12"/>
        <v>-0.47517226283302277</v>
      </c>
      <c r="T41" s="18">
        <f t="shared" si="13"/>
        <v>116.3323817410953</v>
      </c>
      <c r="U41" s="18">
        <f t="shared" si="14"/>
        <v>120.88085716041317</v>
      </c>
      <c r="V41" s="18">
        <f t="shared" si="15"/>
        <v>98.834358476521629</v>
      </c>
      <c r="W41" s="16">
        <f t="shared" si="16"/>
        <v>138.37888042498685</v>
      </c>
    </row>
    <row r="42" spans="2:32" x14ac:dyDescent="0.25">
      <c r="B42" s="15">
        <v>31</v>
      </c>
      <c r="C42" s="7">
        <v>69.52</v>
      </c>
      <c r="D42" s="7">
        <v>103.3</v>
      </c>
      <c r="E42" s="16">
        <f t="shared" si="2"/>
        <v>7181.4159999999993</v>
      </c>
      <c r="F42" s="16">
        <f t="shared" si="3"/>
        <v>4833.0303999999996</v>
      </c>
      <c r="G42" s="16">
        <f t="shared" si="4"/>
        <v>10670.89</v>
      </c>
      <c r="H42" s="17">
        <f t="shared" si="5"/>
        <v>1.570200000000014</v>
      </c>
      <c r="I42" s="17">
        <f t="shared" si="0"/>
        <v>2.4655280400000441</v>
      </c>
      <c r="J42" s="18">
        <f t="shared" si="6"/>
        <v>-23.921950000000109</v>
      </c>
      <c r="K42" s="18">
        <f t="shared" si="1"/>
        <v>572.25969180250524</v>
      </c>
      <c r="L42" s="18">
        <f t="shared" si="7"/>
        <v>-37.562245890000504</v>
      </c>
      <c r="N42" s="18">
        <f t="shared" si="8"/>
        <v>132.61193805818246</v>
      </c>
      <c r="O42" s="17"/>
      <c r="P42" s="18">
        <f t="shared" si="9"/>
        <v>-29.311938058182463</v>
      </c>
      <c r="Q42" s="18">
        <f t="shared" si="10"/>
        <v>859.18971272672547</v>
      </c>
      <c r="R42" s="18">
        <f t="shared" si="11"/>
        <v>8.2907211479925601E-3</v>
      </c>
      <c r="S42" s="17">
        <f t="shared" si="12"/>
        <v>-2.9606565479220355</v>
      </c>
      <c r="T42" s="18">
        <f t="shared" si="13"/>
        <v>130.82355534887631</v>
      </c>
      <c r="U42" s="18">
        <f t="shared" si="14"/>
        <v>134.40032076748861</v>
      </c>
      <c r="V42" s="18">
        <f t="shared" si="15"/>
        <v>112.88965473225713</v>
      </c>
      <c r="W42" s="16">
        <f t="shared" si="16"/>
        <v>152.33422138410779</v>
      </c>
    </row>
    <row r="43" spans="2:32" x14ac:dyDescent="0.25">
      <c r="B43" s="15">
        <v>32</v>
      </c>
      <c r="C43" s="7">
        <v>65.81</v>
      </c>
      <c r="D43" s="7">
        <v>120.75</v>
      </c>
      <c r="E43" s="16">
        <f t="shared" si="2"/>
        <v>7946.5574999999999</v>
      </c>
      <c r="F43" s="16">
        <f t="shared" si="3"/>
        <v>4330.9561000000003</v>
      </c>
      <c r="G43" s="16">
        <f t="shared" si="4"/>
        <v>14580.5625</v>
      </c>
      <c r="H43" s="17">
        <f t="shared" si="5"/>
        <v>-2.1397999999999797</v>
      </c>
      <c r="I43" s="17">
        <f t="shared" si="0"/>
        <v>4.5787440399999131</v>
      </c>
      <c r="J43" s="18">
        <f t="shared" si="6"/>
        <v>-6.4719500000001062</v>
      </c>
      <c r="K43" s="18">
        <f t="shared" si="1"/>
        <v>41.886136802501376</v>
      </c>
      <c r="L43" s="18">
        <f t="shared" si="7"/>
        <v>13.848678610000096</v>
      </c>
      <c r="N43" s="18">
        <f t="shared" si="8"/>
        <v>119.87670961858475</v>
      </c>
      <c r="O43" s="17"/>
      <c r="P43" s="18">
        <f t="shared" si="9"/>
        <v>0.87329038141524506</v>
      </c>
      <c r="Q43" s="18">
        <f t="shared" si="10"/>
        <v>0.76263609027238422</v>
      </c>
      <c r="R43" s="18">
        <f t="shared" si="11"/>
        <v>1.1111214149352096E-2</v>
      </c>
      <c r="S43" s="17">
        <f t="shared" si="12"/>
        <v>8.8081298820789883E-2</v>
      </c>
      <c r="T43" s="18">
        <f t="shared" si="13"/>
        <v>117.80635343803651</v>
      </c>
      <c r="U43" s="18">
        <f t="shared" si="14"/>
        <v>121.947065799133</v>
      </c>
      <c r="V43" s="18">
        <f t="shared" si="15"/>
        <v>100.12686097138086</v>
      </c>
      <c r="W43" s="16">
        <f t="shared" si="16"/>
        <v>139.62655826578865</v>
      </c>
    </row>
    <row r="44" spans="2:32" x14ac:dyDescent="0.25">
      <c r="B44" s="15">
        <v>33</v>
      </c>
      <c r="C44" s="7">
        <v>67.819999999999993</v>
      </c>
      <c r="D44" s="7">
        <v>125.79</v>
      </c>
      <c r="E44" s="16">
        <f t="shared" si="2"/>
        <v>8531.0777999999991</v>
      </c>
      <c r="F44" s="16">
        <f t="shared" si="3"/>
        <v>4599.5523999999987</v>
      </c>
      <c r="G44" s="16">
        <f t="shared" si="4"/>
        <v>15823.124100000001</v>
      </c>
      <c r="H44" s="17">
        <f t="shared" si="5"/>
        <v>-0.12979999999998881</v>
      </c>
      <c r="I44" s="17">
        <f t="shared" si="0"/>
        <v>1.6848039999997094E-2</v>
      </c>
      <c r="J44" s="18">
        <f t="shared" si="6"/>
        <v>-1.4319500000001</v>
      </c>
      <c r="K44" s="18">
        <f t="shared" si="1"/>
        <v>2.0504808025002865</v>
      </c>
      <c r="L44" s="18">
        <f t="shared" si="7"/>
        <v>0.18586710999999695</v>
      </c>
      <c r="N44" s="18">
        <f t="shared" si="8"/>
        <v>126.77638863842068</v>
      </c>
      <c r="O44" s="17"/>
      <c r="P44" s="18">
        <f t="shared" si="9"/>
        <v>-0.98638863842067792</v>
      </c>
      <c r="Q44" s="18">
        <f t="shared" si="10"/>
        <v>0.97296254600539889</v>
      </c>
      <c r="R44" s="18">
        <f t="shared" si="11"/>
        <v>5.0224869482848045E-3</v>
      </c>
      <c r="S44" s="17">
        <f t="shared" si="12"/>
        <v>-9.9794360916233546E-2</v>
      </c>
      <c r="T44" s="18">
        <f t="shared" si="13"/>
        <v>125.38443837791991</v>
      </c>
      <c r="U44" s="18">
        <f t="shared" si="14"/>
        <v>128.16833889892146</v>
      </c>
      <c r="V44" s="18">
        <f t="shared" si="15"/>
        <v>107.08609477568631</v>
      </c>
      <c r="W44" s="16">
        <f t="shared" si="16"/>
        <v>146.46668250115505</v>
      </c>
    </row>
    <row r="45" spans="2:32" x14ac:dyDescent="0.25">
      <c r="B45" s="15">
        <v>34</v>
      </c>
      <c r="C45" s="7">
        <v>70.599999999999994</v>
      </c>
      <c r="D45" s="7">
        <v>136.22</v>
      </c>
      <c r="E45" s="16">
        <f t="shared" si="2"/>
        <v>9617.1319999999996</v>
      </c>
      <c r="F45" s="16">
        <f t="shared" si="3"/>
        <v>4984.3599999999988</v>
      </c>
      <c r="G45" s="16">
        <f t="shared" si="4"/>
        <v>18555.8884</v>
      </c>
      <c r="H45" s="17">
        <f t="shared" si="5"/>
        <v>2.6502000000000123</v>
      </c>
      <c r="I45" s="17">
        <f t="shared" si="0"/>
        <v>7.0235600400000653</v>
      </c>
      <c r="J45" s="18">
        <f t="shared" si="6"/>
        <v>8.9980499999998926</v>
      </c>
      <c r="K45" s="18">
        <f t="shared" si="1"/>
        <v>80.964903802498071</v>
      </c>
      <c r="L45" s="18">
        <f t="shared" si="7"/>
        <v>23.846632109999828</v>
      </c>
      <c r="N45" s="18">
        <f t="shared" si="8"/>
        <v>136.31922827779582</v>
      </c>
      <c r="O45" s="17"/>
      <c r="P45" s="18">
        <f t="shared" si="9"/>
        <v>-9.9228277795816666E-2</v>
      </c>
      <c r="Q45" s="18">
        <f t="shared" si="10"/>
        <v>9.8462511143237626E-3</v>
      </c>
      <c r="R45" s="18">
        <f t="shared" si="11"/>
        <v>1.437429109823601E-2</v>
      </c>
      <c r="S45" s="17">
        <f t="shared" si="12"/>
        <v>-9.9917779162005047E-3</v>
      </c>
      <c r="T45" s="18">
        <f t="shared" si="13"/>
        <v>133.96440930637496</v>
      </c>
      <c r="U45" s="18">
        <f t="shared" si="14"/>
        <v>138.67404724921667</v>
      </c>
      <c r="V45" s="18">
        <f t="shared" si="15"/>
        <v>116.53753676111073</v>
      </c>
      <c r="W45" s="16">
        <f t="shared" si="16"/>
        <v>156.10091979448089</v>
      </c>
    </row>
    <row r="46" spans="2:32" x14ac:dyDescent="0.25">
      <c r="B46" s="15">
        <v>35</v>
      </c>
      <c r="C46" s="7">
        <v>71.8</v>
      </c>
      <c r="D46" s="7">
        <v>140.1</v>
      </c>
      <c r="E46" s="16">
        <f t="shared" si="2"/>
        <v>10059.179999999998</v>
      </c>
      <c r="F46" s="16">
        <f t="shared" si="3"/>
        <v>5155.24</v>
      </c>
      <c r="G46" s="16">
        <f t="shared" si="4"/>
        <v>19628.009999999998</v>
      </c>
      <c r="H46" s="17">
        <f t="shared" si="5"/>
        <v>3.8502000000000152</v>
      </c>
      <c r="I46" s="17">
        <f t="shared" si="0"/>
        <v>14.824040040000117</v>
      </c>
      <c r="J46" s="18">
        <f t="shared" si="6"/>
        <v>12.878049999999888</v>
      </c>
      <c r="K46" s="18">
        <f t="shared" si="1"/>
        <v>165.84417180249713</v>
      </c>
      <c r="L46" s="18">
        <f t="shared" si="7"/>
        <v>49.583068109999765</v>
      </c>
      <c r="N46" s="18">
        <f t="shared" si="8"/>
        <v>140.43843963292179</v>
      </c>
      <c r="O46" s="17"/>
      <c r="P46" s="18">
        <f t="shared" si="9"/>
        <v>-0.33843963292179069</v>
      </c>
      <c r="Q46" s="18">
        <f t="shared" si="10"/>
        <v>0.11454138513223643</v>
      </c>
      <c r="R46" s="18">
        <f t="shared" si="11"/>
        <v>2.4785531239918897E-2</v>
      </c>
      <c r="S46" s="17">
        <f t="shared" si="12"/>
        <v>-3.3898664646866403E-2</v>
      </c>
      <c r="T46" s="18">
        <f t="shared" si="13"/>
        <v>137.34626919344856</v>
      </c>
      <c r="U46" s="18">
        <f t="shared" si="14"/>
        <v>143.53061007239501</v>
      </c>
      <c r="V46" s="18">
        <f t="shared" si="15"/>
        <v>120.55549053325655</v>
      </c>
      <c r="W46" s="16">
        <f t="shared" si="16"/>
        <v>160.32138873258702</v>
      </c>
    </row>
    <row r="47" spans="2:32" x14ac:dyDescent="0.25">
      <c r="B47" s="15">
        <v>36</v>
      </c>
      <c r="C47" s="7">
        <v>69.209999999999994</v>
      </c>
      <c r="D47" s="7">
        <v>128.75</v>
      </c>
      <c r="E47" s="16">
        <f t="shared" si="2"/>
        <v>8910.7874999999985</v>
      </c>
      <c r="F47" s="16">
        <f t="shared" si="3"/>
        <v>4790.0240999999987</v>
      </c>
      <c r="G47" s="16">
        <f t="shared" si="4"/>
        <v>16576.5625</v>
      </c>
      <c r="H47" s="17">
        <f t="shared" si="5"/>
        <v>1.2602000000000118</v>
      </c>
      <c r="I47" s="17">
        <f t="shared" si="0"/>
        <v>1.5881040400000297</v>
      </c>
      <c r="J47" s="18">
        <f t="shared" si="6"/>
        <v>1.5280499999998938</v>
      </c>
      <c r="K47" s="18">
        <f t="shared" si="1"/>
        <v>2.3349368024996755</v>
      </c>
      <c r="L47" s="18">
        <f t="shared" si="7"/>
        <v>1.9256486099998842</v>
      </c>
      <c r="N47" s="18">
        <f t="shared" si="8"/>
        <v>131.54780845810825</v>
      </c>
      <c r="O47" s="17"/>
      <c r="P47" s="18">
        <f t="shared" si="9"/>
        <v>-2.7978084581082499</v>
      </c>
      <c r="Q47" s="18">
        <f t="shared" si="10"/>
        <v>7.8277321682620622</v>
      </c>
      <c r="R47" s="18">
        <f t="shared" si="11"/>
        <v>7.1196301420447155E-3</v>
      </c>
      <c r="S47" s="17">
        <f t="shared" si="12"/>
        <v>-0.28275985363510969</v>
      </c>
      <c r="T47" s="18">
        <f t="shared" si="13"/>
        <v>129.89053938955632</v>
      </c>
      <c r="U47" s="18">
        <f t="shared" si="14"/>
        <v>133.20507752666018</v>
      </c>
      <c r="V47" s="18">
        <f t="shared" si="15"/>
        <v>111.83698179764812</v>
      </c>
      <c r="W47" s="16">
        <f t="shared" si="16"/>
        <v>151.25863511856838</v>
      </c>
    </row>
    <row r="48" spans="2:32" x14ac:dyDescent="0.25">
      <c r="B48" s="15">
        <v>37</v>
      </c>
      <c r="C48" s="7">
        <v>66.8</v>
      </c>
      <c r="D48" s="7">
        <v>141.80000000000001</v>
      </c>
      <c r="E48" s="16">
        <f t="shared" si="2"/>
        <v>9472.24</v>
      </c>
      <c r="F48" s="16">
        <f t="shared" si="3"/>
        <v>4462.24</v>
      </c>
      <c r="G48" s="16">
        <f t="shared" si="4"/>
        <v>20107.240000000002</v>
      </c>
      <c r="H48" s="17">
        <f t="shared" si="5"/>
        <v>-1.1497999999999848</v>
      </c>
      <c r="I48" s="17">
        <f t="shared" si="0"/>
        <v>1.3220400399999652</v>
      </c>
      <c r="J48" s="18">
        <f t="shared" si="6"/>
        <v>14.578049999999905</v>
      </c>
      <c r="K48" s="18">
        <f t="shared" si="1"/>
        <v>212.51954180249723</v>
      </c>
      <c r="L48" s="18">
        <f t="shared" si="7"/>
        <v>-16.761841889999669</v>
      </c>
      <c r="N48" s="18">
        <f t="shared" si="8"/>
        <v>123.27505898656364</v>
      </c>
      <c r="O48" s="17"/>
      <c r="P48" s="18">
        <f t="shared" si="9"/>
        <v>18.524941013436376</v>
      </c>
      <c r="Q48" s="18">
        <f t="shared" si="10"/>
        <v>343.17343955129712</v>
      </c>
      <c r="R48" s="18">
        <f t="shared" si="11"/>
        <v>6.7645165853075185E-3</v>
      </c>
      <c r="S48" s="17">
        <f t="shared" si="12"/>
        <v>1.8725535844592782</v>
      </c>
      <c r="T48" s="18">
        <f t="shared" si="13"/>
        <v>121.65964926867787</v>
      </c>
      <c r="U48" s="18">
        <f t="shared" si="14"/>
        <v>124.8904687044494</v>
      </c>
      <c r="V48" s="18">
        <f t="shared" si="15"/>
        <v>103.56770768229734</v>
      </c>
      <c r="W48" s="16">
        <f t="shared" si="16"/>
        <v>142.98241029082993</v>
      </c>
    </row>
    <row r="49" spans="2:23" x14ac:dyDescent="0.25">
      <c r="B49" s="15">
        <v>38</v>
      </c>
      <c r="C49" s="7">
        <v>67.66</v>
      </c>
      <c r="D49" s="7">
        <v>121.23</v>
      </c>
      <c r="E49" s="16">
        <f t="shared" si="2"/>
        <v>8202.4218000000001</v>
      </c>
      <c r="F49" s="16">
        <f t="shared" si="3"/>
        <v>4577.8755999999994</v>
      </c>
      <c r="G49" s="16">
        <f t="shared" si="4"/>
        <v>14696.7129</v>
      </c>
      <c r="H49" s="17">
        <f t="shared" si="5"/>
        <v>-0.2897999999999854</v>
      </c>
      <c r="I49" s="17">
        <f t="shared" si="0"/>
        <v>8.3984039999991544E-2</v>
      </c>
      <c r="J49" s="18">
        <f t="shared" si="6"/>
        <v>-5.9919500000001022</v>
      </c>
      <c r="K49" s="18">
        <f t="shared" si="1"/>
        <v>35.903464802501226</v>
      </c>
      <c r="L49" s="18">
        <f t="shared" si="7"/>
        <v>1.7364671099999422</v>
      </c>
      <c r="N49" s="18">
        <f t="shared" si="8"/>
        <v>126.22716045773723</v>
      </c>
      <c r="O49" s="17"/>
      <c r="P49" s="18">
        <f t="shared" si="9"/>
        <v>-4.9971604577372233</v>
      </c>
      <c r="Q49" s="18">
        <f t="shared" si="10"/>
        <v>24.971612640372495</v>
      </c>
      <c r="R49" s="18">
        <f t="shared" si="11"/>
        <v>5.1120928466592578E-3</v>
      </c>
      <c r="S49" s="17">
        <f t="shared" si="12"/>
        <v>-0.50554716351312712</v>
      </c>
      <c r="T49" s="18">
        <f t="shared" si="13"/>
        <v>124.82284823878989</v>
      </c>
      <c r="U49" s="18">
        <f t="shared" si="14"/>
        <v>127.63147267668457</v>
      </c>
      <c r="V49" s="18">
        <f t="shared" si="15"/>
        <v>106.53598883994333</v>
      </c>
      <c r="W49" s="16">
        <f t="shared" si="16"/>
        <v>145.91833207553111</v>
      </c>
    </row>
    <row r="50" spans="2:23" x14ac:dyDescent="0.25">
      <c r="B50" s="15">
        <v>39</v>
      </c>
      <c r="C50" s="7">
        <v>67.81</v>
      </c>
      <c r="D50" s="7">
        <v>131.35</v>
      </c>
      <c r="E50" s="16">
        <f t="shared" si="2"/>
        <v>8906.843499999999</v>
      </c>
      <c r="F50" s="16">
        <f t="shared" si="3"/>
        <v>4598.1961000000001</v>
      </c>
      <c r="G50" s="16">
        <f t="shared" si="4"/>
        <v>17252.822499999998</v>
      </c>
      <c r="H50" s="17">
        <f t="shared" si="5"/>
        <v>-0.13979999999997972</v>
      </c>
      <c r="I50" s="17">
        <f t="shared" si="0"/>
        <v>1.954403999999433E-2</v>
      </c>
      <c r="J50" s="18">
        <f t="shared" si="6"/>
        <v>4.1280499999998881</v>
      </c>
      <c r="K50" s="18">
        <f t="shared" si="1"/>
        <v>17.040796802499077</v>
      </c>
      <c r="L50" s="18">
        <f t="shared" si="7"/>
        <v>-0.57710138999990068</v>
      </c>
      <c r="N50" s="18">
        <f t="shared" si="8"/>
        <v>126.74206187712801</v>
      </c>
      <c r="O50" s="17"/>
      <c r="P50" s="18">
        <f t="shared" si="9"/>
        <v>4.6079381228719853</v>
      </c>
      <c r="Q50" s="18">
        <f t="shared" si="10"/>
        <v>21.233093744216998</v>
      </c>
      <c r="R50" s="18">
        <f t="shared" si="11"/>
        <v>5.0260852785698569E-3</v>
      </c>
      <c r="S50" s="17">
        <f t="shared" si="12"/>
        <v>0.46619090152282172</v>
      </c>
      <c r="T50" s="18">
        <f t="shared" si="13"/>
        <v>125.34961307874771</v>
      </c>
      <c r="U50" s="18">
        <f t="shared" si="14"/>
        <v>128.13451067550832</v>
      </c>
      <c r="V50" s="18">
        <f t="shared" si="15"/>
        <v>107.05173276537272</v>
      </c>
      <c r="W50" s="16">
        <f t="shared" si="16"/>
        <v>146.4323909888833</v>
      </c>
    </row>
    <row r="51" spans="2:23" x14ac:dyDescent="0.25">
      <c r="B51" s="15">
        <v>40</v>
      </c>
      <c r="C51" s="7">
        <v>64.05</v>
      </c>
      <c r="D51" s="7">
        <v>106.71</v>
      </c>
      <c r="E51" s="16">
        <f t="shared" si="2"/>
        <v>6834.7754999999997</v>
      </c>
      <c r="F51" s="16">
        <f t="shared" si="3"/>
        <v>4102.4024999999992</v>
      </c>
      <c r="G51" s="16">
        <f t="shared" si="4"/>
        <v>11387.024099999999</v>
      </c>
      <c r="H51" s="17">
        <f t="shared" si="5"/>
        <v>-3.8997999999999848</v>
      </c>
      <c r="I51" s="17">
        <f t="shared" si="0"/>
        <v>15.208440039999882</v>
      </c>
      <c r="J51" s="18">
        <f t="shared" si="6"/>
        <v>-20.511950000000112</v>
      </c>
      <c r="K51" s="18">
        <f t="shared" si="1"/>
        <v>420.74009280250459</v>
      </c>
      <c r="L51" s="18">
        <f t="shared" si="7"/>
        <v>79.99250261000013</v>
      </c>
      <c r="N51" s="18">
        <f t="shared" si="8"/>
        <v>113.83519963106667</v>
      </c>
      <c r="O51" s="17"/>
      <c r="P51" s="18">
        <f t="shared" si="9"/>
        <v>-7.1251996310666783</v>
      </c>
      <c r="Q51" s="18">
        <f t="shared" si="10"/>
        <v>50.768469782552728</v>
      </c>
      <c r="R51" s="18">
        <f t="shared" si="11"/>
        <v>2.529858693783241E-2</v>
      </c>
      <c r="S51" s="17">
        <f t="shared" si="12"/>
        <v>-0.71348384126708408</v>
      </c>
      <c r="T51" s="18">
        <f t="shared" si="13"/>
        <v>110.71118945203553</v>
      </c>
      <c r="U51" s="18">
        <f t="shared" si="14"/>
        <v>116.95920981009782</v>
      </c>
      <c r="V51" s="18">
        <f t="shared" si="15"/>
        <v>93.947273985795945</v>
      </c>
      <c r="W51" s="16">
        <f t="shared" si="16"/>
        <v>133.72312527633741</v>
      </c>
    </row>
    <row r="52" spans="2:23" x14ac:dyDescent="0.25">
      <c r="B52" s="15">
        <v>41</v>
      </c>
      <c r="C52" s="7">
        <v>68.569999999999993</v>
      </c>
      <c r="D52" s="7">
        <v>124.36</v>
      </c>
      <c r="E52" s="16">
        <f t="shared" si="2"/>
        <v>8527.3651999999984</v>
      </c>
      <c r="F52" s="16">
        <f t="shared" si="3"/>
        <v>4701.8448999999991</v>
      </c>
      <c r="G52" s="16">
        <f t="shared" si="4"/>
        <v>15465.409599999999</v>
      </c>
      <c r="H52" s="17">
        <f t="shared" si="5"/>
        <v>0.62020000000001119</v>
      </c>
      <c r="I52" s="17">
        <f t="shared" si="0"/>
        <v>0.3846480400000139</v>
      </c>
      <c r="J52" s="18">
        <f t="shared" si="6"/>
        <v>-2.8619500000001068</v>
      </c>
      <c r="K52" s="18">
        <f t="shared" si="1"/>
        <v>8.1907578025006114</v>
      </c>
      <c r="L52" s="18">
        <f t="shared" si="7"/>
        <v>-1.7749813900000984</v>
      </c>
      <c r="N52" s="18">
        <f t="shared" si="8"/>
        <v>129.35089573537439</v>
      </c>
      <c r="O52" s="17"/>
      <c r="P52" s="18">
        <f t="shared" si="9"/>
        <v>-4.9908957353743943</v>
      </c>
      <c r="Q52" s="18">
        <f t="shared" si="10"/>
        <v>24.909040241378317</v>
      </c>
      <c r="R52" s="18">
        <f t="shared" si="11"/>
        <v>5.513386754977612E-3</v>
      </c>
      <c r="S52" s="17">
        <f t="shared" si="12"/>
        <v>-0.50481154089216929</v>
      </c>
      <c r="T52" s="18">
        <f t="shared" si="13"/>
        <v>127.89250620639523</v>
      </c>
      <c r="U52" s="18">
        <f t="shared" si="14"/>
        <v>130.80928526435355</v>
      </c>
      <c r="V52" s="18">
        <f t="shared" si="15"/>
        <v>109.65579363126325</v>
      </c>
      <c r="W52" s="16">
        <f t="shared" si="16"/>
        <v>149.04599783948552</v>
      </c>
    </row>
    <row r="53" spans="2:23" x14ac:dyDescent="0.25">
      <c r="B53" s="15">
        <v>42</v>
      </c>
      <c r="C53" s="7">
        <v>65.180000000000007</v>
      </c>
      <c r="D53" s="7">
        <v>124.86</v>
      </c>
      <c r="E53" s="16">
        <f t="shared" si="2"/>
        <v>8138.3748000000005</v>
      </c>
      <c r="F53" s="16">
        <f t="shared" si="3"/>
        <v>4248.4324000000006</v>
      </c>
      <c r="G53" s="16">
        <f t="shared" si="4"/>
        <v>15590.0196</v>
      </c>
      <c r="H53" s="17">
        <f t="shared" si="5"/>
        <v>-2.7697999999999752</v>
      </c>
      <c r="I53" s="17">
        <f t="shared" si="0"/>
        <v>7.671792039999862</v>
      </c>
      <c r="J53" s="18">
        <f t="shared" si="6"/>
        <v>-2.3619500000001068</v>
      </c>
      <c r="K53" s="18">
        <f t="shared" si="1"/>
        <v>5.5788078025005046</v>
      </c>
      <c r="L53" s="18">
        <f t="shared" si="7"/>
        <v>6.5421291100002374</v>
      </c>
      <c r="N53" s="18">
        <f t="shared" si="8"/>
        <v>117.71412365714363</v>
      </c>
      <c r="O53" s="17"/>
      <c r="P53" s="18">
        <f t="shared" si="9"/>
        <v>7.1458763428563685</v>
      </c>
      <c r="Q53" s="18">
        <f t="shared" si="10"/>
        <v>51.063548707394311</v>
      </c>
      <c r="R53" s="18">
        <f t="shared" si="11"/>
        <v>1.5239481319802021E-2</v>
      </c>
      <c r="S53" s="17">
        <f t="shared" si="12"/>
        <v>0.71923716088452083</v>
      </c>
      <c r="T53" s="18">
        <f t="shared" si="13"/>
        <v>115.28947173428742</v>
      </c>
      <c r="U53" s="18">
        <f t="shared" si="14"/>
        <v>120.13877557999984</v>
      </c>
      <c r="V53" s="18">
        <f t="shared" si="15"/>
        <v>97.923997739905573</v>
      </c>
      <c r="W53" s="16">
        <f t="shared" si="16"/>
        <v>137.50424957438167</v>
      </c>
    </row>
    <row r="54" spans="2:23" x14ac:dyDescent="0.25">
      <c r="B54" s="15">
        <v>43</v>
      </c>
      <c r="C54" s="7">
        <v>69.66</v>
      </c>
      <c r="D54" s="7">
        <v>139.66999999999999</v>
      </c>
      <c r="E54" s="16">
        <f t="shared" si="2"/>
        <v>9729.4121999999988</v>
      </c>
      <c r="F54" s="16">
        <f t="shared" si="3"/>
        <v>4852.5155999999997</v>
      </c>
      <c r="G54" s="16">
        <f t="shared" si="4"/>
        <v>19507.708899999998</v>
      </c>
      <c r="H54" s="17">
        <f t="shared" si="5"/>
        <v>1.7102000000000146</v>
      </c>
      <c r="I54" s="17">
        <f t="shared" si="0"/>
        <v>2.9247840400000498</v>
      </c>
      <c r="J54" s="18">
        <f t="shared" si="6"/>
        <v>12.448049999999881</v>
      </c>
      <c r="K54" s="18">
        <f t="shared" si="1"/>
        <v>154.95394880249705</v>
      </c>
      <c r="L54" s="18">
        <f t="shared" si="7"/>
        <v>21.288655109999979</v>
      </c>
      <c r="N54" s="18">
        <f t="shared" si="8"/>
        <v>133.09251271628048</v>
      </c>
      <c r="O54" s="17"/>
      <c r="P54" s="18">
        <f t="shared" si="9"/>
        <v>6.5774872837195062</v>
      </c>
      <c r="Q54" s="18">
        <f t="shared" si="10"/>
        <v>43.263338967491805</v>
      </c>
      <c r="R54" s="18">
        <f t="shared" si="11"/>
        <v>8.9036865683908874E-3</v>
      </c>
      <c r="S54" s="17">
        <f t="shared" si="12"/>
        <v>0.66415470667618848</v>
      </c>
      <c r="T54" s="18">
        <f t="shared" si="13"/>
        <v>131.23919772006411</v>
      </c>
      <c r="U54" s="18">
        <f t="shared" si="14"/>
        <v>134.94582771249685</v>
      </c>
      <c r="V54" s="18">
        <f t="shared" si="15"/>
        <v>113.36423546386112</v>
      </c>
      <c r="W54" s="16">
        <f t="shared" si="16"/>
        <v>152.82078996869984</v>
      </c>
    </row>
    <row r="55" spans="2:23" x14ac:dyDescent="0.25">
      <c r="B55" s="15">
        <v>44</v>
      </c>
      <c r="C55" s="7">
        <v>67.97</v>
      </c>
      <c r="D55" s="7">
        <v>137.37</v>
      </c>
      <c r="E55" s="16">
        <f t="shared" si="2"/>
        <v>9337.0388999999996</v>
      </c>
      <c r="F55" s="16">
        <f t="shared" si="3"/>
        <v>4619.9209000000001</v>
      </c>
      <c r="G55" s="16">
        <f t="shared" si="4"/>
        <v>18870.516900000002</v>
      </c>
      <c r="H55" s="17">
        <f t="shared" si="5"/>
        <v>2.0200000000016871E-2</v>
      </c>
      <c r="I55" s="17">
        <f t="shared" si="0"/>
        <v>4.0804000000068161E-4</v>
      </c>
      <c r="J55" s="18">
        <f t="shared" si="6"/>
        <v>10.148049999999898</v>
      </c>
      <c r="K55" s="18">
        <f t="shared" si="1"/>
        <v>102.98291880249793</v>
      </c>
      <c r="L55" s="18">
        <f t="shared" si="7"/>
        <v>0.20499061000016916</v>
      </c>
      <c r="N55" s="18">
        <f t="shared" si="8"/>
        <v>127.29129005781144</v>
      </c>
      <c r="O55" s="17"/>
      <c r="P55" s="18">
        <f t="shared" si="9"/>
        <v>10.078709942188567</v>
      </c>
      <c r="Q55" s="18">
        <f t="shared" si="10"/>
        <v>101.58039409877067</v>
      </c>
      <c r="R55" s="18">
        <f t="shared" si="11"/>
        <v>5.0005446078225215E-3</v>
      </c>
      <c r="S55" s="17">
        <f t="shared" si="12"/>
        <v>1.019688861763002</v>
      </c>
      <c r="T55" s="18">
        <f t="shared" si="13"/>
        <v>125.90238371546674</v>
      </c>
      <c r="U55" s="18">
        <f t="shared" si="14"/>
        <v>128.68019640015612</v>
      </c>
      <c r="V55" s="18">
        <f t="shared" si="15"/>
        <v>107.60121114225265</v>
      </c>
      <c r="W55" s="16">
        <f t="shared" si="16"/>
        <v>146.98136897337022</v>
      </c>
    </row>
    <row r="56" spans="2:23" x14ac:dyDescent="0.25">
      <c r="B56" s="15">
        <v>45</v>
      </c>
      <c r="C56" s="7">
        <v>65.98</v>
      </c>
      <c r="D56" s="7">
        <v>106.45</v>
      </c>
      <c r="E56" s="16">
        <f t="shared" si="2"/>
        <v>7023.5710000000008</v>
      </c>
      <c r="F56" s="16">
        <f t="shared" si="3"/>
        <v>4353.3604000000005</v>
      </c>
      <c r="G56" s="16">
        <f t="shared" si="4"/>
        <v>11331.602500000001</v>
      </c>
      <c r="H56" s="17">
        <f t="shared" si="5"/>
        <v>-1.969799999999978</v>
      </c>
      <c r="I56" s="17">
        <f t="shared" si="0"/>
        <v>3.8801120399999132</v>
      </c>
      <c r="J56" s="18">
        <f t="shared" si="6"/>
        <v>-20.771950000000103</v>
      </c>
      <c r="K56" s="18">
        <f t="shared" si="1"/>
        <v>431.4739068025043</v>
      </c>
      <c r="L56" s="18">
        <f t="shared" si="7"/>
        <v>40.916587109999746</v>
      </c>
      <c r="N56" s="18">
        <f t="shared" si="8"/>
        <v>120.46026456056094</v>
      </c>
      <c r="O56" s="17"/>
      <c r="P56" s="18">
        <f t="shared" si="9"/>
        <v>-14.010264560560941</v>
      </c>
      <c r="Q56" s="18">
        <f t="shared" si="10"/>
        <v>196.28751305690986</v>
      </c>
      <c r="R56" s="18">
        <f t="shared" si="11"/>
        <v>1.0178755438777344E-2</v>
      </c>
      <c r="S56" s="17">
        <f t="shared" si="12"/>
        <v>-1.4137611038433728</v>
      </c>
      <c r="T56" s="18">
        <f t="shared" si="13"/>
        <v>118.47868438792024</v>
      </c>
      <c r="U56" s="18">
        <f t="shared" si="14"/>
        <v>122.44184473320165</v>
      </c>
      <c r="V56" s="18">
        <f t="shared" si="15"/>
        <v>100.71952478582783</v>
      </c>
      <c r="W56" s="16">
        <f t="shared" si="16"/>
        <v>140.20100433529404</v>
      </c>
    </row>
    <row r="57" spans="2:23" x14ac:dyDescent="0.25">
      <c r="B57" s="15">
        <v>46</v>
      </c>
      <c r="C57" s="7">
        <v>68.67</v>
      </c>
      <c r="D57" s="7">
        <v>128.76</v>
      </c>
      <c r="E57" s="16">
        <f t="shared" si="2"/>
        <v>8841.9491999999991</v>
      </c>
      <c r="F57" s="16">
        <f t="shared" si="3"/>
        <v>4715.5689000000002</v>
      </c>
      <c r="G57" s="16">
        <f t="shared" si="4"/>
        <v>16579.137599999998</v>
      </c>
      <c r="H57" s="17">
        <f t="shared" si="5"/>
        <v>0.72020000000001971</v>
      </c>
      <c r="I57" s="17">
        <f t="shared" si="0"/>
        <v>0.51868804000002844</v>
      </c>
      <c r="J57" s="18">
        <f t="shared" si="6"/>
        <v>1.5380499999998847</v>
      </c>
      <c r="K57" s="18">
        <f t="shared" si="1"/>
        <v>2.3655978024996451</v>
      </c>
      <c r="L57" s="18">
        <f t="shared" si="7"/>
        <v>1.1077036099999473</v>
      </c>
      <c r="N57" s="18">
        <f t="shared" si="8"/>
        <v>129.6941633483016</v>
      </c>
      <c r="O57" s="17"/>
      <c r="P57" s="18">
        <f t="shared" si="9"/>
        <v>-0.93416334830160963</v>
      </c>
      <c r="Q57" s="18">
        <f t="shared" si="10"/>
        <v>0.87266116131007443</v>
      </c>
      <c r="R57" s="18">
        <f t="shared" si="11"/>
        <v>5.692288903126356E-3</v>
      </c>
      <c r="S57" s="17">
        <f t="shared" si="12"/>
        <v>-9.4478836167928543E-2</v>
      </c>
      <c r="T57" s="18">
        <f t="shared" si="13"/>
        <v>128.2123013013474</v>
      </c>
      <c r="U57" s="18">
        <f t="shared" si="14"/>
        <v>131.17602539525581</v>
      </c>
      <c r="V57" s="18">
        <f t="shared" si="15"/>
        <v>109.99730923401903</v>
      </c>
      <c r="W57" s="16">
        <f t="shared" si="16"/>
        <v>149.39101746258416</v>
      </c>
    </row>
    <row r="58" spans="2:23" x14ac:dyDescent="0.25">
      <c r="B58" s="15">
        <v>47</v>
      </c>
      <c r="C58" s="7">
        <v>66.88</v>
      </c>
      <c r="D58" s="7">
        <v>145.68</v>
      </c>
      <c r="E58" s="16">
        <f t="shared" si="2"/>
        <v>9743.0784000000003</v>
      </c>
      <c r="F58" s="16">
        <f t="shared" si="3"/>
        <v>4472.9343999999992</v>
      </c>
      <c r="G58" s="16">
        <f t="shared" si="4"/>
        <v>21222.662400000001</v>
      </c>
      <c r="H58" s="17">
        <f t="shared" si="5"/>
        <v>-1.0697999999999865</v>
      </c>
      <c r="I58" s="17">
        <f t="shared" si="0"/>
        <v>1.1444720399999713</v>
      </c>
      <c r="J58" s="18">
        <f t="shared" si="6"/>
        <v>18.458049999999901</v>
      </c>
      <c r="K58" s="18">
        <f t="shared" si="1"/>
        <v>340.69960980249635</v>
      </c>
      <c r="L58" s="18">
        <f t="shared" si="7"/>
        <v>-19.746421889999645</v>
      </c>
      <c r="N58" s="18">
        <f t="shared" si="8"/>
        <v>123.54967307690538</v>
      </c>
      <c r="O58" s="17"/>
      <c r="P58" s="18">
        <f t="shared" si="9"/>
        <v>22.130326923094628</v>
      </c>
      <c r="Q58" s="18">
        <f t="shared" si="10"/>
        <v>489.75136972304699</v>
      </c>
      <c r="R58" s="18">
        <f t="shared" si="11"/>
        <v>6.5275179532389444E-3</v>
      </c>
      <c r="S58" s="17">
        <f t="shared" si="12"/>
        <v>2.2372630910160853</v>
      </c>
      <c r="T58" s="18">
        <f t="shared" si="13"/>
        <v>121.96281405369696</v>
      </c>
      <c r="U58" s="18">
        <f t="shared" si="14"/>
        <v>125.1365321001138</v>
      </c>
      <c r="V58" s="18">
        <f t="shared" si="15"/>
        <v>103.84464152573386</v>
      </c>
      <c r="W58" s="16">
        <f t="shared" si="16"/>
        <v>143.25470462807689</v>
      </c>
    </row>
    <row r="59" spans="2:23" x14ac:dyDescent="0.25">
      <c r="B59" s="15">
        <v>48</v>
      </c>
      <c r="C59" s="7">
        <v>67.7</v>
      </c>
      <c r="D59" s="7">
        <v>116.82</v>
      </c>
      <c r="E59" s="16">
        <f t="shared" si="2"/>
        <v>7908.7139999999999</v>
      </c>
      <c r="F59" s="16">
        <f t="shared" si="3"/>
        <v>4583.29</v>
      </c>
      <c r="G59" s="16">
        <f t="shared" si="4"/>
        <v>13646.912399999999</v>
      </c>
      <c r="H59" s="17">
        <f t="shared" si="5"/>
        <v>-0.24979999999997915</v>
      </c>
      <c r="I59" s="17">
        <f t="shared" si="0"/>
        <v>6.2400039999989582E-2</v>
      </c>
      <c r="J59" s="18">
        <f t="shared" si="6"/>
        <v>-10.401950000000113</v>
      </c>
      <c r="K59" s="18">
        <f t="shared" si="1"/>
        <v>108.20056380250236</v>
      </c>
      <c r="L59" s="18">
        <f t="shared" si="7"/>
        <v>2.5984071099998114</v>
      </c>
      <c r="N59" s="18">
        <f t="shared" si="8"/>
        <v>126.36446750290813</v>
      </c>
      <c r="O59" s="17"/>
      <c r="P59" s="18">
        <f t="shared" si="9"/>
        <v>-9.5444675029081338</v>
      </c>
      <c r="Q59" s="18">
        <f t="shared" si="10"/>
        <v>91.096859914069427</v>
      </c>
      <c r="R59" s="18">
        <f t="shared" si="11"/>
        <v>5.0832848493029279E-3</v>
      </c>
      <c r="S59" s="17">
        <f t="shared" si="12"/>
        <v>-0.96559803765189722</v>
      </c>
      <c r="T59" s="18">
        <f t="shared" si="13"/>
        <v>124.96411770985158</v>
      </c>
      <c r="U59" s="18">
        <f t="shared" si="14"/>
        <v>127.76481729596468</v>
      </c>
      <c r="V59" s="18">
        <f t="shared" si="15"/>
        <v>106.67357807616966</v>
      </c>
      <c r="W59" s="16">
        <f t="shared" si="16"/>
        <v>146.05535692964659</v>
      </c>
    </row>
    <row r="60" spans="2:23" x14ac:dyDescent="0.25">
      <c r="B60" s="15">
        <v>49</v>
      </c>
      <c r="C60" s="7">
        <v>69.819999999999993</v>
      </c>
      <c r="D60" s="7">
        <v>143.62</v>
      </c>
      <c r="E60" s="16">
        <f t="shared" si="2"/>
        <v>10027.5484</v>
      </c>
      <c r="F60" s="16">
        <f t="shared" si="3"/>
        <v>4874.8323999999993</v>
      </c>
      <c r="G60" s="16">
        <f t="shared" si="4"/>
        <v>20626.704400000002</v>
      </c>
      <c r="H60" s="17">
        <f t="shared" si="5"/>
        <v>1.8702000000000112</v>
      </c>
      <c r="I60" s="17">
        <f t="shared" si="0"/>
        <v>3.4976480400000418</v>
      </c>
      <c r="J60" s="18">
        <f t="shared" si="6"/>
        <v>16.398049999999898</v>
      </c>
      <c r="K60" s="18">
        <f t="shared" si="1"/>
        <v>268.89604380249665</v>
      </c>
      <c r="L60" s="18">
        <f t="shared" si="7"/>
        <v>30.667633109999993</v>
      </c>
      <c r="N60" s="18">
        <f t="shared" si="8"/>
        <v>133.64174089696394</v>
      </c>
      <c r="O60" s="17"/>
      <c r="P60" s="18">
        <f t="shared" si="9"/>
        <v>9.9782591030360663</v>
      </c>
      <c r="Q60" s="18">
        <f t="shared" si="10"/>
        <v>99.565654727322126</v>
      </c>
      <c r="R60" s="18">
        <f t="shared" si="11"/>
        <v>9.6682837050446457E-3</v>
      </c>
      <c r="S60" s="17">
        <f t="shared" si="12"/>
        <v>1.0071552668223702</v>
      </c>
      <c r="T60" s="18">
        <f t="shared" si="13"/>
        <v>131.7104886542711</v>
      </c>
      <c r="U60" s="18">
        <f t="shared" si="14"/>
        <v>135.57299313965677</v>
      </c>
      <c r="V60" s="18">
        <f t="shared" si="15"/>
        <v>113.90598952798805</v>
      </c>
      <c r="W60" s="16">
        <f t="shared" si="16"/>
        <v>153.37749226593982</v>
      </c>
    </row>
    <row r="61" spans="2:23" x14ac:dyDescent="0.25">
      <c r="B61" s="15">
        <v>50</v>
      </c>
      <c r="C61" s="7">
        <v>69.09</v>
      </c>
      <c r="D61" s="7">
        <v>134.93</v>
      </c>
      <c r="E61" s="16">
        <f t="shared" si="2"/>
        <v>9322.3137000000006</v>
      </c>
      <c r="F61" s="16">
        <f t="shared" si="3"/>
        <v>4773.4281000000001</v>
      </c>
      <c r="G61" s="16">
        <f t="shared" si="4"/>
        <v>18206.104900000002</v>
      </c>
      <c r="H61" s="17">
        <f t="shared" si="5"/>
        <v>1.1402000000000214</v>
      </c>
      <c r="I61" s="17">
        <f t="shared" si="0"/>
        <v>1.3000560400000489</v>
      </c>
      <c r="J61" s="18">
        <f t="shared" si="6"/>
        <v>7.7080499999999006</v>
      </c>
      <c r="K61" s="18">
        <f t="shared" si="1"/>
        <v>59.41403480249847</v>
      </c>
      <c r="L61" s="18">
        <f t="shared" si="7"/>
        <v>8.7887186100000516</v>
      </c>
      <c r="N61" s="18">
        <f t="shared" si="8"/>
        <v>131.13588732259569</v>
      </c>
      <c r="O61" s="17"/>
      <c r="P61" s="18">
        <f t="shared" si="9"/>
        <v>3.7941126774043141</v>
      </c>
      <c r="Q61" s="18">
        <f t="shared" si="10"/>
        <v>14.395291008840132</v>
      </c>
      <c r="R61" s="18">
        <f t="shared" si="11"/>
        <v>6.7351747110544107E-3</v>
      </c>
      <c r="S61" s="17">
        <f t="shared" si="12"/>
        <v>0.3835253364733523</v>
      </c>
      <c r="T61" s="18">
        <f t="shared" si="13"/>
        <v>129.52398492558166</v>
      </c>
      <c r="U61" s="18">
        <f t="shared" si="14"/>
        <v>132.74778971960973</v>
      </c>
      <c r="V61" s="18">
        <f t="shared" si="15"/>
        <v>111.42882320308193</v>
      </c>
      <c r="W61" s="16">
        <f t="shared" si="16"/>
        <v>150.84295144210944</v>
      </c>
    </row>
    <row r="62" spans="2:23" x14ac:dyDescent="0.25">
      <c r="B62" s="15">
        <v>51</v>
      </c>
      <c r="C62" s="7">
        <v>69.91</v>
      </c>
      <c r="D62" s="7">
        <v>147.02000000000001</v>
      </c>
      <c r="E62" s="16">
        <f t="shared" si="2"/>
        <v>10278.1682</v>
      </c>
      <c r="F62" s="16">
        <f t="shared" si="3"/>
        <v>4887.4080999999996</v>
      </c>
      <c r="G62" s="16">
        <f t="shared" si="4"/>
        <v>21614.880400000002</v>
      </c>
      <c r="H62" s="17">
        <f t="shared" si="5"/>
        <v>1.9602000000000146</v>
      </c>
      <c r="I62" s="17">
        <f t="shared" si="0"/>
        <v>3.8423840400000571</v>
      </c>
      <c r="J62" s="18">
        <f t="shared" si="6"/>
        <v>19.798049999999904</v>
      </c>
      <c r="K62" s="18">
        <f t="shared" si="1"/>
        <v>391.96278380249618</v>
      </c>
      <c r="L62" s="18">
        <f t="shared" si="7"/>
        <v>38.808137610000102</v>
      </c>
      <c r="N62" s="18">
        <f t="shared" si="8"/>
        <v>133.95068174859838</v>
      </c>
      <c r="O62" s="17"/>
      <c r="P62" s="18">
        <f t="shared" si="9"/>
        <v>13.069318251401626</v>
      </c>
      <c r="Q62" s="18">
        <f t="shared" si="10"/>
        <v>170.80707955641964</v>
      </c>
      <c r="R62" s="18">
        <f t="shared" si="11"/>
        <v>1.0128400169862621E-2</v>
      </c>
      <c r="S62" s="17">
        <f t="shared" si="12"/>
        <v>1.3188447441594555</v>
      </c>
      <c r="T62" s="18">
        <f t="shared" si="13"/>
        <v>131.97400918564878</v>
      </c>
      <c r="U62" s="18">
        <f t="shared" si="14"/>
        <v>135.92735431154799</v>
      </c>
      <c r="V62" s="18">
        <f t="shared" si="15"/>
        <v>114.21043399700609</v>
      </c>
      <c r="W62" s="16">
        <f t="shared" si="16"/>
        <v>153.69092950019069</v>
      </c>
    </row>
    <row r="63" spans="2:23" x14ac:dyDescent="0.25">
      <c r="B63" s="15">
        <v>52</v>
      </c>
      <c r="C63" s="7">
        <v>67.33</v>
      </c>
      <c r="D63" s="7">
        <v>126.33</v>
      </c>
      <c r="E63" s="16">
        <f t="shared" si="2"/>
        <v>8505.7988999999998</v>
      </c>
      <c r="F63" s="16">
        <f t="shared" si="3"/>
        <v>4533.3288999999995</v>
      </c>
      <c r="G63" s="16">
        <f t="shared" si="4"/>
        <v>15959.268899999999</v>
      </c>
      <c r="H63" s="17">
        <f t="shared" si="5"/>
        <v>-0.6197999999999837</v>
      </c>
      <c r="I63" s="17">
        <f t="shared" si="0"/>
        <v>0.38415203999997977</v>
      </c>
      <c r="J63" s="18">
        <f t="shared" si="6"/>
        <v>-0.89195000000010793</v>
      </c>
      <c r="K63" s="18">
        <f t="shared" si="1"/>
        <v>0.79557480250019252</v>
      </c>
      <c r="L63" s="18">
        <f t="shared" si="7"/>
        <v>0.5528306100000524</v>
      </c>
      <c r="N63" s="18">
        <f t="shared" si="8"/>
        <v>125.09437733507761</v>
      </c>
      <c r="O63" s="17"/>
      <c r="P63" s="18">
        <f t="shared" si="9"/>
        <v>1.2356226649223885</v>
      </c>
      <c r="Q63" s="18">
        <f t="shared" si="10"/>
        <v>1.526763370069905</v>
      </c>
      <c r="R63" s="18">
        <f t="shared" si="11"/>
        <v>5.51272474762542E-3</v>
      </c>
      <c r="S63" s="17">
        <f t="shared" si="12"/>
        <v>0.12497892605329913</v>
      </c>
      <c r="T63" s="18">
        <f t="shared" si="13"/>
        <v>123.63607536512674</v>
      </c>
      <c r="U63" s="18">
        <f t="shared" si="14"/>
        <v>126.55267930502848</v>
      </c>
      <c r="V63" s="18">
        <f t="shared" si="15"/>
        <v>105.39928171437322</v>
      </c>
      <c r="W63" s="16">
        <f t="shared" si="16"/>
        <v>144.789472955782</v>
      </c>
    </row>
    <row r="64" spans="2:23" x14ac:dyDescent="0.25">
      <c r="B64" s="15">
        <v>53</v>
      </c>
      <c r="C64" s="7">
        <v>70.27</v>
      </c>
      <c r="D64" s="7">
        <v>125.48</v>
      </c>
      <c r="E64" s="16">
        <f t="shared" si="2"/>
        <v>8817.4796000000006</v>
      </c>
      <c r="F64" s="16">
        <f t="shared" si="3"/>
        <v>4937.8728999999994</v>
      </c>
      <c r="G64" s="16">
        <f t="shared" si="4"/>
        <v>15745.2304</v>
      </c>
      <c r="H64" s="17">
        <f t="shared" si="5"/>
        <v>2.320200000000014</v>
      </c>
      <c r="I64" s="17">
        <f t="shared" si="0"/>
        <v>5.3833280400000652</v>
      </c>
      <c r="J64" s="18">
        <f t="shared" si="6"/>
        <v>-1.7419500000001022</v>
      </c>
      <c r="K64" s="18">
        <f t="shared" si="1"/>
        <v>3.0343898025003564</v>
      </c>
      <c r="L64" s="18">
        <f t="shared" si="7"/>
        <v>-4.0416723900002616</v>
      </c>
      <c r="N64" s="18">
        <f t="shared" si="8"/>
        <v>135.18644515513617</v>
      </c>
      <c r="O64" s="17"/>
      <c r="P64" s="18">
        <f t="shared" si="9"/>
        <v>-9.7064451551361657</v>
      </c>
      <c r="Q64" s="18">
        <f t="shared" si="10"/>
        <v>94.215077549666347</v>
      </c>
      <c r="R64" s="18">
        <f t="shared" si="11"/>
        <v>1.2185086172375976E-2</v>
      </c>
      <c r="S64" s="17">
        <f t="shared" si="12"/>
        <v>-0.97847402590516963</v>
      </c>
      <c r="T64" s="18">
        <f t="shared" si="13"/>
        <v>133.0183486438205</v>
      </c>
      <c r="U64" s="18">
        <f t="shared" si="14"/>
        <v>137.35454166645184</v>
      </c>
      <c r="V64" s="18">
        <f t="shared" si="15"/>
        <v>115.42611141920179</v>
      </c>
      <c r="W64" s="16">
        <f t="shared" si="16"/>
        <v>154.94677889107055</v>
      </c>
    </row>
    <row r="65" spans="2:23" x14ac:dyDescent="0.25">
      <c r="B65" s="15">
        <v>54</v>
      </c>
      <c r="C65" s="7">
        <v>69.099999999999994</v>
      </c>
      <c r="D65" s="7">
        <v>115.71</v>
      </c>
      <c r="E65" s="16">
        <f t="shared" si="2"/>
        <v>7995.5609999999988</v>
      </c>
      <c r="F65" s="16">
        <f t="shared" si="3"/>
        <v>4774.8099999999995</v>
      </c>
      <c r="G65" s="16">
        <f t="shared" si="4"/>
        <v>13388.804099999999</v>
      </c>
      <c r="H65" s="17">
        <f t="shared" si="5"/>
        <v>1.1502000000000123</v>
      </c>
      <c r="I65" s="17">
        <f t="shared" si="0"/>
        <v>1.3229600400000283</v>
      </c>
      <c r="J65" s="18">
        <f t="shared" si="6"/>
        <v>-11.511950000000112</v>
      </c>
      <c r="K65" s="18">
        <f t="shared" si="1"/>
        <v>132.5249928025026</v>
      </c>
      <c r="L65" s="18">
        <f t="shared" si="7"/>
        <v>-13.241044890000271</v>
      </c>
      <c r="N65" s="18">
        <f t="shared" si="8"/>
        <v>131.17021408388837</v>
      </c>
      <c r="O65" s="17"/>
      <c r="P65" s="18">
        <f t="shared" si="9"/>
        <v>-15.460214083888374</v>
      </c>
      <c r="Q65" s="18">
        <f t="shared" si="10"/>
        <v>239.01821951966045</v>
      </c>
      <c r="R65" s="18">
        <f t="shared" si="11"/>
        <v>6.765744502170456E-3</v>
      </c>
      <c r="S65" s="17">
        <f t="shared" si="12"/>
        <v>-1.5627613271800418</v>
      </c>
      <c r="T65" s="18">
        <f t="shared" si="13"/>
        <v>129.55465775546514</v>
      </c>
      <c r="U65" s="18">
        <f t="shared" si="14"/>
        <v>132.78577041231159</v>
      </c>
      <c r="V65" s="18">
        <f t="shared" si="15"/>
        <v>111.46285076142853</v>
      </c>
      <c r="W65" s="16">
        <f t="shared" si="16"/>
        <v>150.87757740634822</v>
      </c>
    </row>
    <row r="66" spans="2:23" x14ac:dyDescent="0.25">
      <c r="B66" s="15">
        <v>55</v>
      </c>
      <c r="C66" s="7">
        <v>65.38</v>
      </c>
      <c r="D66" s="7">
        <v>123.49</v>
      </c>
      <c r="E66" s="16">
        <f t="shared" si="2"/>
        <v>8073.7761999999993</v>
      </c>
      <c r="F66" s="16">
        <f t="shared" si="3"/>
        <v>4274.5443999999998</v>
      </c>
      <c r="G66" s="16">
        <f t="shared" si="4"/>
        <v>15249.780099999998</v>
      </c>
      <c r="H66" s="17">
        <f t="shared" si="5"/>
        <v>-2.5697999999999865</v>
      </c>
      <c r="I66" s="17">
        <f t="shared" si="0"/>
        <v>6.6038720399999304</v>
      </c>
      <c r="J66" s="18">
        <f t="shared" si="6"/>
        <v>-3.7319500000001113</v>
      </c>
      <c r="K66" s="18">
        <f t="shared" si="1"/>
        <v>13.927450802500831</v>
      </c>
      <c r="L66" s="18">
        <f t="shared" si="7"/>
        <v>9.5903651100002367</v>
      </c>
      <c r="N66" s="18">
        <f t="shared" si="8"/>
        <v>118.40065888299793</v>
      </c>
      <c r="O66" s="17"/>
      <c r="P66" s="18">
        <f t="shared" si="9"/>
        <v>5.0893411170020642</v>
      </c>
      <c r="Q66" s="18">
        <f t="shared" si="10"/>
        <v>25.901393005207819</v>
      </c>
      <c r="R66" s="18">
        <f t="shared" si="11"/>
        <v>1.3814136780478131E-2</v>
      </c>
      <c r="S66" s="17">
        <f t="shared" si="12"/>
        <v>0.51261611437781851</v>
      </c>
      <c r="T66" s="18">
        <f t="shared" si="13"/>
        <v>116.09217852251606</v>
      </c>
      <c r="U66" s="18">
        <f t="shared" si="14"/>
        <v>120.7091392434798</v>
      </c>
      <c r="V66" s="18">
        <f t="shared" si="15"/>
        <v>98.624430009730474</v>
      </c>
      <c r="W66" s="16">
        <f t="shared" si="16"/>
        <v>138.17688775626539</v>
      </c>
    </row>
    <row r="67" spans="2:23" x14ac:dyDescent="0.25">
      <c r="B67" s="15">
        <v>56</v>
      </c>
      <c r="C67" s="7">
        <v>70.180000000000007</v>
      </c>
      <c r="D67" s="7">
        <v>147.88999999999999</v>
      </c>
      <c r="E67" s="16">
        <f t="shared" si="2"/>
        <v>10378.9202</v>
      </c>
      <c r="F67" s="16">
        <f t="shared" si="3"/>
        <v>4925.2324000000008</v>
      </c>
      <c r="G67" s="16">
        <f t="shared" si="4"/>
        <v>21871.452099999995</v>
      </c>
      <c r="H67" s="17">
        <f t="shared" si="5"/>
        <v>2.2302000000000248</v>
      </c>
      <c r="I67" s="17">
        <f t="shared" si="0"/>
        <v>4.9737920400001103</v>
      </c>
      <c r="J67" s="18">
        <f t="shared" si="6"/>
        <v>20.66804999999988</v>
      </c>
      <c r="K67" s="18">
        <f t="shared" si="1"/>
        <v>427.16829080249505</v>
      </c>
      <c r="L67" s="18">
        <f t="shared" si="7"/>
        <v>46.093885110000244</v>
      </c>
      <c r="N67" s="18">
        <f t="shared" si="8"/>
        <v>134.87750430350178</v>
      </c>
      <c r="O67" s="17"/>
      <c r="P67" s="18">
        <f t="shared" si="9"/>
        <v>13.012495696498206</v>
      </c>
      <c r="Q67" s="18">
        <f t="shared" si="10"/>
        <v>169.32504425138433</v>
      </c>
      <c r="R67" s="18">
        <f t="shared" si="11"/>
        <v>1.1638481650261472E-2</v>
      </c>
      <c r="S67" s="17">
        <f t="shared" si="12"/>
        <v>1.3121087149610806</v>
      </c>
      <c r="T67" s="18">
        <f t="shared" si="13"/>
        <v>132.75859449522736</v>
      </c>
      <c r="U67" s="18">
        <f t="shared" si="14"/>
        <v>136.9964141117762</v>
      </c>
      <c r="V67" s="18">
        <f t="shared" si="15"/>
        <v>115.1225068180874</v>
      </c>
      <c r="W67" s="16">
        <f t="shared" si="16"/>
        <v>154.63250178891616</v>
      </c>
    </row>
    <row r="68" spans="2:23" x14ac:dyDescent="0.25">
      <c r="B68" s="15">
        <v>57</v>
      </c>
      <c r="C68" s="7">
        <v>70.41</v>
      </c>
      <c r="D68" s="7">
        <v>155.9</v>
      </c>
      <c r="E68" s="16">
        <f t="shared" si="2"/>
        <v>10976.919</v>
      </c>
      <c r="F68" s="16">
        <f t="shared" si="3"/>
        <v>4957.5680999999995</v>
      </c>
      <c r="G68" s="16">
        <f t="shared" si="4"/>
        <v>24304.81</v>
      </c>
      <c r="H68" s="17">
        <f t="shared" si="5"/>
        <v>2.4602000000000146</v>
      </c>
      <c r="I68" s="17">
        <f t="shared" si="0"/>
        <v>6.0525840400000721</v>
      </c>
      <c r="J68" s="18">
        <f t="shared" si="6"/>
        <v>28.678049999999899</v>
      </c>
      <c r="K68" s="18">
        <f t="shared" si="1"/>
        <v>822.43055180249428</v>
      </c>
      <c r="L68" s="18">
        <f t="shared" si="7"/>
        <v>70.553738610000167</v>
      </c>
      <c r="N68" s="18">
        <f t="shared" si="8"/>
        <v>135.66701981323422</v>
      </c>
      <c r="O68" s="17"/>
      <c r="P68" s="18">
        <f t="shared" si="9"/>
        <v>20.232980186765786</v>
      </c>
      <c r="Q68" s="18">
        <f t="shared" si="10"/>
        <v>409.3734872380569</v>
      </c>
      <c r="R68" s="18">
        <f t="shared" si="11"/>
        <v>1.3078336963642943E-2</v>
      </c>
      <c r="S68" s="17">
        <f t="shared" si="12"/>
        <v>2.0386961577202793</v>
      </c>
      <c r="T68" s="18">
        <f t="shared" si="13"/>
        <v>133.42086043079476</v>
      </c>
      <c r="U68" s="18">
        <f t="shared" si="14"/>
        <v>137.91317919567368</v>
      </c>
      <c r="V68" s="18">
        <f t="shared" si="15"/>
        <v>115.89796877772804</v>
      </c>
      <c r="W68" s="16">
        <f t="shared" si="16"/>
        <v>155.4360708487404</v>
      </c>
    </row>
    <row r="69" spans="2:23" x14ac:dyDescent="0.25">
      <c r="B69" s="15">
        <v>58</v>
      </c>
      <c r="C69" s="7">
        <v>66.540000000000006</v>
      </c>
      <c r="D69" s="7">
        <v>128.07</v>
      </c>
      <c r="E69" s="16">
        <f t="shared" si="2"/>
        <v>8521.7777999999998</v>
      </c>
      <c r="F69" s="16">
        <f t="shared" si="3"/>
        <v>4427.5716000000011</v>
      </c>
      <c r="G69" s="16">
        <f t="shared" si="4"/>
        <v>16401.924899999998</v>
      </c>
      <c r="H69" s="17">
        <f t="shared" si="5"/>
        <v>-1.4097999999999757</v>
      </c>
      <c r="I69" s="17">
        <f t="shared" si="0"/>
        <v>1.9875360399999316</v>
      </c>
      <c r="J69" s="18">
        <f t="shared" si="6"/>
        <v>0.84804999999988695</v>
      </c>
      <c r="K69" s="18">
        <f t="shared" si="1"/>
        <v>0.71918880249980821</v>
      </c>
      <c r="L69" s="18">
        <f t="shared" si="7"/>
        <v>-1.1955808899998202</v>
      </c>
      <c r="N69" s="18">
        <f t="shared" si="8"/>
        <v>122.38256319295306</v>
      </c>
      <c r="O69" s="17"/>
      <c r="P69" s="18">
        <f t="shared" si="9"/>
        <v>5.6874368070469359</v>
      </c>
      <c r="Q69" s="18">
        <f t="shared" si="10"/>
        <v>32.346937434152245</v>
      </c>
      <c r="R69" s="18">
        <f t="shared" si="11"/>
        <v>7.6527489337436406E-3</v>
      </c>
      <c r="S69" s="17">
        <f t="shared" si="12"/>
        <v>0.57464512533938261</v>
      </c>
      <c r="T69" s="18">
        <f t="shared" si="13"/>
        <v>120.66436585849073</v>
      </c>
      <c r="U69" s="18">
        <f t="shared" si="14"/>
        <v>124.10076052741539</v>
      </c>
      <c r="V69" s="18">
        <f t="shared" si="15"/>
        <v>102.66652025951227</v>
      </c>
      <c r="W69" s="16">
        <f t="shared" si="16"/>
        <v>142.09860612639386</v>
      </c>
    </row>
    <row r="70" spans="2:23" x14ac:dyDescent="0.25">
      <c r="B70" s="15">
        <v>59</v>
      </c>
      <c r="C70" s="7">
        <v>66.36</v>
      </c>
      <c r="D70" s="7">
        <v>119.37</v>
      </c>
      <c r="E70" s="16">
        <f t="shared" si="2"/>
        <v>7921.3932000000004</v>
      </c>
      <c r="F70" s="16">
        <f t="shared" si="3"/>
        <v>4403.6495999999997</v>
      </c>
      <c r="G70" s="16">
        <f t="shared" si="4"/>
        <v>14249.196900000001</v>
      </c>
      <c r="H70" s="17">
        <f t="shared" si="5"/>
        <v>-1.5897999999999826</v>
      </c>
      <c r="I70" s="17">
        <f t="shared" si="0"/>
        <v>2.5274640399999444</v>
      </c>
      <c r="J70" s="18">
        <f t="shared" si="6"/>
        <v>-7.8519500000001017</v>
      </c>
      <c r="K70" s="18">
        <f t="shared" si="1"/>
        <v>61.653118802501595</v>
      </c>
      <c r="L70" s="18">
        <f t="shared" si="7"/>
        <v>12.483030110000024</v>
      </c>
      <c r="N70" s="18">
        <f t="shared" si="8"/>
        <v>121.76468148968414</v>
      </c>
      <c r="O70" s="17"/>
      <c r="P70" s="18">
        <f t="shared" si="9"/>
        <v>-2.3946814896841317</v>
      </c>
      <c r="Q70" s="18">
        <f t="shared" si="10"/>
        <v>5.7344994370358124</v>
      </c>
      <c r="R70" s="18">
        <f t="shared" si="11"/>
        <v>8.373386646707285E-3</v>
      </c>
      <c r="S70" s="17">
        <f t="shared" si="12"/>
        <v>-0.24186506946098499</v>
      </c>
      <c r="T70" s="18">
        <f t="shared" si="13"/>
        <v>119.9674050511456</v>
      </c>
      <c r="U70" s="18">
        <f t="shared" si="14"/>
        <v>123.56195792822267</v>
      </c>
      <c r="V70" s="18">
        <f t="shared" si="15"/>
        <v>102.04158970696272</v>
      </c>
      <c r="W70" s="16">
        <f t="shared" si="16"/>
        <v>141.48777327240555</v>
      </c>
    </row>
    <row r="71" spans="2:23" x14ac:dyDescent="0.25">
      <c r="B71" s="15">
        <v>60</v>
      </c>
      <c r="C71" s="7">
        <v>67.540000000000006</v>
      </c>
      <c r="D71" s="7">
        <v>133.81</v>
      </c>
      <c r="E71" s="16">
        <f t="shared" si="2"/>
        <v>9037.5274000000009</v>
      </c>
      <c r="F71" s="16">
        <f t="shared" si="3"/>
        <v>4561.6516000000011</v>
      </c>
      <c r="G71" s="16">
        <f t="shared" si="4"/>
        <v>17905.116099999999</v>
      </c>
      <c r="H71" s="17">
        <f t="shared" si="5"/>
        <v>-0.40979999999997574</v>
      </c>
      <c r="I71" s="17">
        <f t="shared" si="0"/>
        <v>0.16793603999998011</v>
      </c>
      <c r="J71" s="18">
        <f t="shared" si="6"/>
        <v>6.588049999999896</v>
      </c>
      <c r="K71" s="18">
        <f t="shared" si="1"/>
        <v>43.402402802498628</v>
      </c>
      <c r="L71" s="18">
        <f t="shared" si="7"/>
        <v>-2.6997828899997978</v>
      </c>
      <c r="N71" s="18">
        <f t="shared" si="8"/>
        <v>125.81523932222467</v>
      </c>
      <c r="O71" s="17"/>
      <c r="P71" s="18">
        <f t="shared" si="9"/>
        <v>7.9947606777753322</v>
      </c>
      <c r="Q71" s="18">
        <f t="shared" si="10"/>
        <v>63.916198294902692</v>
      </c>
      <c r="R71" s="18">
        <f t="shared" si="11"/>
        <v>5.2241429297790708E-3</v>
      </c>
      <c r="S71" s="17">
        <f t="shared" si="12"/>
        <v>0.80875949648909184</v>
      </c>
      <c r="T71" s="18">
        <f t="shared" si="13"/>
        <v>124.39562022355521</v>
      </c>
      <c r="U71" s="18">
        <f t="shared" si="14"/>
        <v>127.23485842089413</v>
      </c>
      <c r="V71" s="18">
        <f t="shared" si="15"/>
        <v>106.12297014728107</v>
      </c>
      <c r="W71" s="16">
        <f t="shared" si="16"/>
        <v>145.50750849716826</v>
      </c>
    </row>
    <row r="72" spans="2:23" x14ac:dyDescent="0.25">
      <c r="B72" s="15">
        <v>61</v>
      </c>
      <c r="C72" s="7">
        <v>66.5</v>
      </c>
      <c r="D72" s="7">
        <v>128.72999999999999</v>
      </c>
      <c r="E72" s="16">
        <f t="shared" si="2"/>
        <v>8560.5450000000001</v>
      </c>
      <c r="F72" s="16">
        <f t="shared" si="3"/>
        <v>4422.25</v>
      </c>
      <c r="G72" s="16">
        <f t="shared" si="4"/>
        <v>16571.412899999996</v>
      </c>
      <c r="H72" s="17">
        <f t="shared" si="5"/>
        <v>-1.449799999999982</v>
      </c>
      <c r="I72" s="17">
        <f t="shared" si="0"/>
        <v>2.1019200399999476</v>
      </c>
      <c r="J72" s="18">
        <f t="shared" si="6"/>
        <v>1.5080499999998835</v>
      </c>
      <c r="K72" s="18">
        <f t="shared" si="1"/>
        <v>2.2742148024996487</v>
      </c>
      <c r="L72" s="18">
        <f t="shared" si="7"/>
        <v>-2.1863708899998038</v>
      </c>
      <c r="N72" s="18">
        <f t="shared" si="8"/>
        <v>122.24525614778216</v>
      </c>
      <c r="O72" s="17"/>
      <c r="P72" s="18">
        <f t="shared" si="9"/>
        <v>6.4847438522178322</v>
      </c>
      <c r="Q72" s="18">
        <f t="shared" si="10"/>
        <v>42.051902828876969</v>
      </c>
      <c r="R72" s="18">
        <f t="shared" si="11"/>
        <v>7.8054163711790813E-3</v>
      </c>
      <c r="S72" s="17">
        <f t="shared" si="12"/>
        <v>0.6551527363775197</v>
      </c>
      <c r="T72" s="18">
        <f t="shared" si="13"/>
        <v>120.51000497866696</v>
      </c>
      <c r="U72" s="18">
        <f t="shared" si="14"/>
        <v>123.98050731689736</v>
      </c>
      <c r="V72" s="18">
        <f t="shared" si="15"/>
        <v>102.52771970194181</v>
      </c>
      <c r="W72" s="16">
        <f t="shared" si="16"/>
        <v>141.96279259362251</v>
      </c>
    </row>
    <row r="73" spans="2:23" x14ac:dyDescent="0.25">
      <c r="B73" s="15">
        <v>62</v>
      </c>
      <c r="C73" s="7">
        <v>69</v>
      </c>
      <c r="D73" s="7">
        <v>137.55000000000001</v>
      </c>
      <c r="E73" s="16">
        <f t="shared" si="2"/>
        <v>9490.9500000000007</v>
      </c>
      <c r="F73" s="16">
        <f t="shared" si="3"/>
        <v>4761</v>
      </c>
      <c r="G73" s="16">
        <f t="shared" si="4"/>
        <v>18920.002500000002</v>
      </c>
      <c r="H73" s="17">
        <f t="shared" si="5"/>
        <v>1.050200000000018</v>
      </c>
      <c r="I73" s="17">
        <f t="shared" si="0"/>
        <v>1.1029200400000378</v>
      </c>
      <c r="J73" s="18">
        <f t="shared" si="6"/>
        <v>10.328049999999905</v>
      </c>
      <c r="K73" s="18">
        <f t="shared" si="1"/>
        <v>106.66861680249804</v>
      </c>
      <c r="L73" s="18">
        <f t="shared" si="7"/>
        <v>10.846518110000087</v>
      </c>
      <c r="N73" s="18">
        <f t="shared" si="8"/>
        <v>130.82694647096122</v>
      </c>
      <c r="O73" s="17"/>
      <c r="P73" s="18">
        <f t="shared" si="9"/>
        <v>6.7230535290387934</v>
      </c>
      <c r="Q73" s="18">
        <f t="shared" si="10"/>
        <v>45.199448754320976</v>
      </c>
      <c r="R73" s="18">
        <f t="shared" si="11"/>
        <v>6.4720588211898255E-3</v>
      </c>
      <c r="S73" s="17">
        <f t="shared" si="12"/>
        <v>0.67968536539619218</v>
      </c>
      <c r="T73" s="18">
        <f t="shared" si="13"/>
        <v>129.24684296738243</v>
      </c>
      <c r="U73" s="18">
        <f t="shared" si="14"/>
        <v>132.40704997454</v>
      </c>
      <c r="V73" s="18">
        <f t="shared" si="15"/>
        <v>111.12245779565809</v>
      </c>
      <c r="W73" s="16">
        <f t="shared" si="16"/>
        <v>150.53143514626433</v>
      </c>
    </row>
    <row r="74" spans="2:23" x14ac:dyDescent="0.25">
      <c r="B74" s="15">
        <v>63</v>
      </c>
      <c r="C74" s="7">
        <v>68.3</v>
      </c>
      <c r="D74" s="7">
        <v>129.76</v>
      </c>
      <c r="E74" s="16">
        <f t="shared" si="2"/>
        <v>8862.6079999999984</v>
      </c>
      <c r="F74" s="16">
        <f t="shared" si="3"/>
        <v>4664.8899999999994</v>
      </c>
      <c r="G74" s="16">
        <f t="shared" si="4"/>
        <v>16837.657599999999</v>
      </c>
      <c r="H74" s="17">
        <f t="shared" si="5"/>
        <v>0.35020000000001517</v>
      </c>
      <c r="I74" s="17">
        <f t="shared" si="0"/>
        <v>0.12264004000001062</v>
      </c>
      <c r="J74" s="18">
        <f t="shared" si="6"/>
        <v>2.5380499999998847</v>
      </c>
      <c r="K74" s="18">
        <f t="shared" si="1"/>
        <v>6.4416978024994149</v>
      </c>
      <c r="L74" s="18">
        <f t="shared" si="7"/>
        <v>0.88882510999999809</v>
      </c>
      <c r="N74" s="18">
        <f t="shared" si="8"/>
        <v>128.42407318047108</v>
      </c>
      <c r="O74" s="17"/>
      <c r="P74" s="18">
        <f t="shared" si="9"/>
        <v>1.3359268195289076</v>
      </c>
      <c r="Q74" s="18">
        <f t="shared" si="10"/>
        <v>1.7847004671366224</v>
      </c>
      <c r="R74" s="18">
        <f t="shared" si="11"/>
        <v>5.1636867099749883E-3</v>
      </c>
      <c r="S74" s="17">
        <f t="shared" si="12"/>
        <v>0.13514805211036626</v>
      </c>
      <c r="T74" s="18">
        <f t="shared" si="13"/>
        <v>127.01269223242274</v>
      </c>
      <c r="U74" s="18">
        <f t="shared" si="14"/>
        <v>129.83545412851944</v>
      </c>
      <c r="V74" s="18">
        <f t="shared" si="15"/>
        <v>108.7323961809456</v>
      </c>
      <c r="W74" s="16">
        <f t="shared" si="16"/>
        <v>148.11575017999655</v>
      </c>
    </row>
    <row r="75" spans="2:23" x14ac:dyDescent="0.25">
      <c r="B75" s="15">
        <v>64</v>
      </c>
      <c r="C75" s="7">
        <v>67.010000000000005</v>
      </c>
      <c r="D75" s="7">
        <v>128.82</v>
      </c>
      <c r="E75" s="16">
        <f t="shared" si="2"/>
        <v>8632.2281999999996</v>
      </c>
      <c r="F75" s="16">
        <f t="shared" si="3"/>
        <v>4490.3401000000003</v>
      </c>
      <c r="G75" s="16">
        <f t="shared" si="4"/>
        <v>16594.592399999998</v>
      </c>
      <c r="H75" s="17">
        <f t="shared" si="5"/>
        <v>-0.93979999999997688</v>
      </c>
      <c r="I75" s="17">
        <f t="shared" si="0"/>
        <v>0.88322403999995658</v>
      </c>
      <c r="J75" s="18">
        <f t="shared" si="6"/>
        <v>1.5980499999998869</v>
      </c>
      <c r="K75" s="18">
        <f t="shared" si="1"/>
        <v>2.5537638024996387</v>
      </c>
      <c r="L75" s="18">
        <f t="shared" si="7"/>
        <v>-1.5018473899998568</v>
      </c>
      <c r="N75" s="18">
        <f t="shared" si="8"/>
        <v>123.99592097371072</v>
      </c>
      <c r="O75" s="17"/>
      <c r="P75" s="18">
        <f t="shared" si="9"/>
        <v>4.8240790262892688</v>
      </c>
      <c r="Q75" s="18">
        <f t="shared" si="10"/>
        <v>23.271738451884019</v>
      </c>
      <c r="R75" s="18">
        <f t="shared" si="11"/>
        <v>6.1788322743404015E-3</v>
      </c>
      <c r="S75" s="17">
        <f t="shared" si="12"/>
        <v>0.48777534213622203</v>
      </c>
      <c r="T75" s="18">
        <f t="shared" si="13"/>
        <v>122.45202686012109</v>
      </c>
      <c r="U75" s="18">
        <f t="shared" si="14"/>
        <v>125.53981508730035</v>
      </c>
      <c r="V75" s="18">
        <f t="shared" si="15"/>
        <v>104.29430286993296</v>
      </c>
      <c r="W75" s="16">
        <f t="shared" si="16"/>
        <v>143.6975390774885</v>
      </c>
    </row>
    <row r="76" spans="2:23" x14ac:dyDescent="0.25">
      <c r="B76" s="15">
        <v>65</v>
      </c>
      <c r="C76" s="7">
        <v>70.81</v>
      </c>
      <c r="D76" s="7">
        <v>135.32</v>
      </c>
      <c r="E76" s="16">
        <f t="shared" si="2"/>
        <v>9582.0092000000004</v>
      </c>
      <c r="F76" s="16">
        <f t="shared" si="3"/>
        <v>5014.0561000000007</v>
      </c>
      <c r="G76" s="16">
        <f t="shared" si="4"/>
        <v>18311.502399999998</v>
      </c>
      <c r="H76" s="17">
        <f t="shared" si="5"/>
        <v>2.8602000000000203</v>
      </c>
      <c r="I76" s="17">
        <f t="shared" ref="I76:I139" si="17">POWER(H76,2)</f>
        <v>8.1807440400001159</v>
      </c>
      <c r="J76" s="18">
        <f t="shared" si="6"/>
        <v>8.0980499999998869</v>
      </c>
      <c r="K76" s="18">
        <f t="shared" ref="K76:K139" si="18">POWER(J76,2)</f>
        <v>65.578413802498176</v>
      </c>
      <c r="L76" s="18">
        <f t="shared" si="7"/>
        <v>23.16204260999984</v>
      </c>
      <c r="N76" s="18">
        <f t="shared" si="8"/>
        <v>137.04009026494288</v>
      </c>
      <c r="O76" s="17"/>
      <c r="P76" s="18">
        <f t="shared" si="9"/>
        <v>-1.7200902649428826</v>
      </c>
      <c r="Q76" s="18">
        <f t="shared" si="10"/>
        <v>2.9587105195512762</v>
      </c>
      <c r="R76" s="18">
        <f t="shared" si="11"/>
        <v>1.5918775605870621E-2</v>
      </c>
      <c r="S76" s="17">
        <f t="shared" si="12"/>
        <v>-0.17306849539373259</v>
      </c>
      <c r="T76" s="18">
        <f t="shared" si="13"/>
        <v>134.5619884906977</v>
      </c>
      <c r="U76" s="18">
        <f t="shared" si="14"/>
        <v>139.51819203918805</v>
      </c>
      <c r="V76" s="18">
        <f t="shared" si="15"/>
        <v>117.24334469208056</v>
      </c>
      <c r="W76" s="16">
        <f t="shared" si="16"/>
        <v>156.83683583780521</v>
      </c>
    </row>
    <row r="77" spans="2:23" x14ac:dyDescent="0.25">
      <c r="B77" s="15">
        <v>66</v>
      </c>
      <c r="C77" s="7">
        <v>68.22</v>
      </c>
      <c r="D77" s="7">
        <v>109.61</v>
      </c>
      <c r="E77" s="16">
        <f t="shared" ref="E77:E140" si="19">C77*D77</f>
        <v>7477.5941999999995</v>
      </c>
      <c r="F77" s="16">
        <f t="shared" ref="F77:F140" si="20">POWER(C77,2)</f>
        <v>4653.9683999999997</v>
      </c>
      <c r="G77" s="16">
        <f t="shared" ref="G77:G140" si="21">POWER(D77,2)</f>
        <v>12014.3521</v>
      </c>
      <c r="H77" s="17">
        <f t="shared" ref="H77:H140" si="22">C77-$J$218</f>
        <v>0.27020000000001687</v>
      </c>
      <c r="I77" s="17">
        <f t="shared" si="17"/>
        <v>7.3008040000009114E-2</v>
      </c>
      <c r="J77" s="18">
        <f t="shared" ref="J77:J140" si="23">D77-$J$219</f>
        <v>-17.611950000000107</v>
      </c>
      <c r="K77" s="18">
        <f t="shared" si="18"/>
        <v>310.18078280250376</v>
      </c>
      <c r="L77" s="18">
        <f t="shared" ref="L77:L140" si="24">H77*J77</f>
        <v>-4.7587488900003256</v>
      </c>
      <c r="N77" s="18">
        <f t="shared" ref="N77:N140" si="25">$J$227+$J$226*C77</f>
        <v>128.14945909012937</v>
      </c>
      <c r="O77" s="17"/>
      <c r="P77" s="18">
        <f t="shared" ref="P77:P140" si="26">D77-N77</f>
        <v>-18.53945909012937</v>
      </c>
      <c r="Q77" s="18">
        <f t="shared" ref="Q77:Q140" si="27">POWER(P77,2)</f>
        <v>343.7115433545805</v>
      </c>
      <c r="R77" s="18">
        <f t="shared" ref="R77:R140" si="28">(1/$J$217)+((I77)/($I$212))</f>
        <v>5.097443264608547E-3</v>
      </c>
      <c r="S77" s="17">
        <f t="shared" ref="S77:S140" si="29">P77/($J$228)*SQRT(1-R77)</f>
        <v>-1.8755931573499212</v>
      </c>
      <c r="T77" s="18">
        <f t="shared" ref="T77:T140" si="30">N77-$AE$20*SQRT($J$234*((1/$J$217)+((C77-$J$218)^2)/$I$212))</f>
        <v>126.74716046399246</v>
      </c>
      <c r="U77" s="18">
        <f t="shared" ref="U77:U140" si="31">N77+$AE$20*SQRT($J$234*((1/$J$217)+((C77-$J$218)^2)/$I$212))</f>
        <v>129.55175771626628</v>
      </c>
      <c r="V77" s="18">
        <f t="shared" ref="V77:V140" si="32">N77-$AE$20*SQRT($J$234*(1+(1/$J$217)+((C77-$J$218)^2)/$I$212))</f>
        <v>108.4584309729895</v>
      </c>
      <c r="W77" s="16">
        <f t="shared" ref="W77:W140" si="33">N77+$AE$20*SQRT($J$234*(1+(1/$J$217)+((C77-$J$218)^2)/$I$212))</f>
        <v>147.84048720726923</v>
      </c>
    </row>
    <row r="78" spans="2:23" x14ac:dyDescent="0.25">
      <c r="B78" s="15">
        <v>67</v>
      </c>
      <c r="C78" s="7">
        <v>69.06</v>
      </c>
      <c r="D78" s="7">
        <v>142.47</v>
      </c>
      <c r="E78" s="16">
        <f t="shared" si="19"/>
        <v>9838.9781999999996</v>
      </c>
      <c r="F78" s="16">
        <f t="shared" si="20"/>
        <v>4769.2836000000007</v>
      </c>
      <c r="G78" s="16">
        <f t="shared" si="21"/>
        <v>20297.7009</v>
      </c>
      <c r="H78" s="17">
        <f t="shared" si="22"/>
        <v>1.1102000000000203</v>
      </c>
      <c r="I78" s="17">
        <f t="shared" si="17"/>
        <v>1.2325440400000451</v>
      </c>
      <c r="J78" s="18">
        <f t="shared" si="23"/>
        <v>15.248049999999893</v>
      </c>
      <c r="K78" s="18">
        <f t="shared" si="18"/>
        <v>232.50302880249671</v>
      </c>
      <c r="L78" s="18">
        <f t="shared" si="24"/>
        <v>16.928385110000189</v>
      </c>
      <c r="N78" s="18">
        <f t="shared" si="25"/>
        <v>131.03290703871752</v>
      </c>
      <c r="O78" s="17"/>
      <c r="P78" s="18">
        <f t="shared" si="26"/>
        <v>11.437092961282474</v>
      </c>
      <c r="Q78" s="18">
        <f t="shared" si="27"/>
        <v>130.80709540501709</v>
      </c>
      <c r="R78" s="18">
        <f t="shared" si="28"/>
        <v>6.6450669683968651E-3</v>
      </c>
      <c r="S78" s="17">
        <f t="shared" si="29"/>
        <v>1.1561633139950978</v>
      </c>
      <c r="T78" s="18">
        <f t="shared" si="30"/>
        <v>129.43182351173331</v>
      </c>
      <c r="U78" s="18">
        <f t="shared" si="31"/>
        <v>132.63399056570174</v>
      </c>
      <c r="V78" s="18">
        <f t="shared" si="32"/>
        <v>111.32672487845352</v>
      </c>
      <c r="W78" s="16">
        <f t="shared" si="33"/>
        <v>150.73908919898153</v>
      </c>
    </row>
    <row r="79" spans="2:23" x14ac:dyDescent="0.25">
      <c r="B79" s="15">
        <v>68</v>
      </c>
      <c r="C79" s="7">
        <v>67.73</v>
      </c>
      <c r="D79" s="7">
        <v>132.75</v>
      </c>
      <c r="E79" s="16">
        <f t="shared" si="19"/>
        <v>8991.1575000000012</v>
      </c>
      <c r="F79" s="16">
        <f t="shared" si="20"/>
        <v>4587.3529000000008</v>
      </c>
      <c r="G79" s="16">
        <f t="shared" si="21"/>
        <v>17622.5625</v>
      </c>
      <c r="H79" s="17">
        <f t="shared" si="22"/>
        <v>-0.21979999999997801</v>
      </c>
      <c r="I79" s="17">
        <f t="shared" si="17"/>
        <v>4.8312039999990335E-2</v>
      </c>
      <c r="J79" s="18">
        <f t="shared" si="23"/>
        <v>5.5280499999998938</v>
      </c>
      <c r="K79" s="18">
        <f t="shared" si="18"/>
        <v>30.559336802498827</v>
      </c>
      <c r="L79" s="18">
        <f t="shared" si="24"/>
        <v>-1.2150653899998551</v>
      </c>
      <c r="N79" s="18">
        <f t="shared" si="25"/>
        <v>126.46744778678627</v>
      </c>
      <c r="O79" s="17"/>
      <c r="P79" s="18">
        <f t="shared" si="26"/>
        <v>6.2825522132137337</v>
      </c>
      <c r="Q79" s="18">
        <f t="shared" si="27"/>
        <v>39.470462311756783</v>
      </c>
      <c r="R79" s="18">
        <f t="shared" si="28"/>
        <v>5.0644817049943702E-3</v>
      </c>
      <c r="S79" s="17">
        <f t="shared" si="29"/>
        <v>0.63560145306089055</v>
      </c>
      <c r="T79" s="18">
        <f t="shared" si="30"/>
        <v>125.06969035032887</v>
      </c>
      <c r="U79" s="18">
        <f t="shared" si="31"/>
        <v>127.86520522324366</v>
      </c>
      <c r="V79" s="18">
        <f t="shared" si="32"/>
        <v>106.77674254994167</v>
      </c>
      <c r="W79" s="16">
        <f t="shared" si="33"/>
        <v>146.15815302363086</v>
      </c>
    </row>
    <row r="80" spans="2:23" x14ac:dyDescent="0.25">
      <c r="B80" s="15">
        <v>69</v>
      </c>
      <c r="C80" s="7">
        <v>67.22</v>
      </c>
      <c r="D80" s="7">
        <v>103.53</v>
      </c>
      <c r="E80" s="16">
        <f t="shared" si="19"/>
        <v>6959.2866000000004</v>
      </c>
      <c r="F80" s="16">
        <f t="shared" si="20"/>
        <v>4518.5284000000001</v>
      </c>
      <c r="G80" s="16">
        <f t="shared" si="21"/>
        <v>10718.4609</v>
      </c>
      <c r="H80" s="17">
        <f t="shared" si="22"/>
        <v>-0.72979999999998313</v>
      </c>
      <c r="I80" s="17">
        <f t="shared" si="17"/>
        <v>0.53260803999997541</v>
      </c>
      <c r="J80" s="18">
        <f t="shared" si="23"/>
        <v>-23.691950000000105</v>
      </c>
      <c r="K80" s="18">
        <f t="shared" si="18"/>
        <v>561.30849480250492</v>
      </c>
      <c r="L80" s="18">
        <f t="shared" si="24"/>
        <v>17.290385109999676</v>
      </c>
      <c r="N80" s="18">
        <f t="shared" si="25"/>
        <v>124.71678296085773</v>
      </c>
      <c r="O80" s="17"/>
      <c r="P80" s="18">
        <f t="shared" si="26"/>
        <v>-21.186782960857727</v>
      </c>
      <c r="Q80" s="18">
        <f t="shared" si="27"/>
        <v>448.87977223049131</v>
      </c>
      <c r="R80" s="18">
        <f t="shared" si="28"/>
        <v>5.7108678191381494E-3</v>
      </c>
      <c r="S80" s="17">
        <f t="shared" si="29"/>
        <v>-2.1427557596339635</v>
      </c>
      <c r="T80" s="18">
        <f t="shared" si="30"/>
        <v>123.23250457815388</v>
      </c>
      <c r="U80" s="18">
        <f t="shared" si="31"/>
        <v>126.20106134356158</v>
      </c>
      <c r="V80" s="18">
        <f t="shared" si="32"/>
        <v>105.01974690995685</v>
      </c>
      <c r="W80" s="16">
        <f t="shared" si="33"/>
        <v>144.41381901175862</v>
      </c>
    </row>
    <row r="81" spans="2:23" x14ac:dyDescent="0.25">
      <c r="B81" s="15">
        <v>70</v>
      </c>
      <c r="C81" s="7">
        <v>67.37</v>
      </c>
      <c r="D81" s="7">
        <v>124.73</v>
      </c>
      <c r="E81" s="16">
        <f t="shared" si="19"/>
        <v>8403.0601000000006</v>
      </c>
      <c r="F81" s="16">
        <f t="shared" si="20"/>
        <v>4538.7169000000004</v>
      </c>
      <c r="G81" s="16">
        <f t="shared" si="21"/>
        <v>15557.572900000001</v>
      </c>
      <c r="H81" s="17">
        <f t="shared" si="22"/>
        <v>-0.57979999999997744</v>
      </c>
      <c r="I81" s="17">
        <f t="shared" si="17"/>
        <v>0.33616803999997386</v>
      </c>
      <c r="J81" s="18">
        <f t="shared" si="23"/>
        <v>-2.4919500000001022</v>
      </c>
      <c r="K81" s="18">
        <f t="shared" si="18"/>
        <v>6.2098148025005093</v>
      </c>
      <c r="L81" s="18">
        <f t="shared" si="24"/>
        <v>1.4448326100000031</v>
      </c>
      <c r="N81" s="18">
        <f t="shared" si="25"/>
        <v>125.23168438024848</v>
      </c>
      <c r="O81" s="17"/>
      <c r="P81" s="18">
        <f t="shared" si="26"/>
        <v>-0.50168438024847717</v>
      </c>
      <c r="Q81" s="18">
        <f t="shared" si="27"/>
        <v>0.25168721738529864</v>
      </c>
      <c r="R81" s="18">
        <f t="shared" si="28"/>
        <v>5.4486808750741703E-3</v>
      </c>
      <c r="S81" s="17">
        <f t="shared" si="29"/>
        <v>-5.0745260436667959E-2</v>
      </c>
      <c r="T81" s="18">
        <f t="shared" si="30"/>
        <v>123.78187804095963</v>
      </c>
      <c r="U81" s="18">
        <f t="shared" si="31"/>
        <v>126.68149071953734</v>
      </c>
      <c r="V81" s="18">
        <f t="shared" si="32"/>
        <v>105.53721598695162</v>
      </c>
      <c r="W81" s="16">
        <f t="shared" si="33"/>
        <v>144.92615277354534</v>
      </c>
    </row>
    <row r="82" spans="2:23" x14ac:dyDescent="0.25">
      <c r="B82" s="15">
        <v>71</v>
      </c>
      <c r="C82" s="7">
        <v>65.27</v>
      </c>
      <c r="D82" s="7">
        <v>129.31</v>
      </c>
      <c r="E82" s="16">
        <f t="shared" si="19"/>
        <v>8440.0636999999988</v>
      </c>
      <c r="F82" s="16">
        <f t="shared" si="20"/>
        <v>4260.1728999999996</v>
      </c>
      <c r="G82" s="16">
        <f t="shared" si="21"/>
        <v>16721.076100000002</v>
      </c>
      <c r="H82" s="17">
        <f t="shared" si="22"/>
        <v>-2.679799999999986</v>
      </c>
      <c r="I82" s="17">
        <f t="shared" si="17"/>
        <v>7.1813280399999249</v>
      </c>
      <c r="J82" s="18">
        <f t="shared" si="23"/>
        <v>2.088049999999896</v>
      </c>
      <c r="K82" s="18">
        <f t="shared" si="18"/>
        <v>4.3599528024995662</v>
      </c>
      <c r="L82" s="18">
        <f t="shared" si="24"/>
        <v>-5.5955563899996923</v>
      </c>
      <c r="N82" s="18">
        <f t="shared" si="25"/>
        <v>118.02306450877805</v>
      </c>
      <c r="O82" s="17"/>
      <c r="P82" s="18">
        <f t="shared" si="26"/>
        <v>11.286935491221953</v>
      </c>
      <c r="Q82" s="18">
        <f t="shared" si="27"/>
        <v>127.39491278300576</v>
      </c>
      <c r="R82" s="18">
        <f t="shared" si="28"/>
        <v>1.458486282390822E-2</v>
      </c>
      <c r="S82" s="17">
        <f t="shared" si="29"/>
        <v>1.1364150189966229</v>
      </c>
      <c r="T82" s="18">
        <f t="shared" si="30"/>
        <v>115.65106015091875</v>
      </c>
      <c r="U82" s="18">
        <f t="shared" si="31"/>
        <v>120.39506886663735</v>
      </c>
      <c r="V82" s="18">
        <f t="shared" si="32"/>
        <v>98.239319879744073</v>
      </c>
      <c r="W82" s="16">
        <f t="shared" si="33"/>
        <v>137.80680913781202</v>
      </c>
    </row>
    <row r="83" spans="2:23" x14ac:dyDescent="0.25">
      <c r="B83" s="15">
        <v>72</v>
      </c>
      <c r="C83" s="7">
        <v>70.84</v>
      </c>
      <c r="D83" s="7">
        <v>134.02000000000001</v>
      </c>
      <c r="E83" s="16">
        <f t="shared" si="19"/>
        <v>9493.9768000000004</v>
      </c>
      <c r="F83" s="16">
        <f t="shared" si="20"/>
        <v>5018.3056000000006</v>
      </c>
      <c r="G83" s="16">
        <f t="shared" si="21"/>
        <v>17961.360400000001</v>
      </c>
      <c r="H83" s="17">
        <f t="shared" si="22"/>
        <v>2.8902000000000214</v>
      </c>
      <c r="I83" s="17">
        <f t="shared" si="17"/>
        <v>8.3532560400001241</v>
      </c>
      <c r="J83" s="18">
        <f t="shared" si="23"/>
        <v>6.798049999999904</v>
      </c>
      <c r="K83" s="18">
        <f t="shared" si="18"/>
        <v>46.213483802498693</v>
      </c>
      <c r="L83" s="18">
        <f t="shared" si="24"/>
        <v>19.647724109999867</v>
      </c>
      <c r="N83" s="18">
        <f t="shared" si="25"/>
        <v>137.14307054882104</v>
      </c>
      <c r="O83" s="17"/>
      <c r="P83" s="18">
        <f t="shared" si="26"/>
        <v>-3.1230705488210333</v>
      </c>
      <c r="Q83" s="18">
        <f t="shared" si="27"/>
        <v>9.7535696529133098</v>
      </c>
      <c r="R83" s="18">
        <f t="shared" si="28"/>
        <v>1.6149026033962489E-2</v>
      </c>
      <c r="S83" s="17">
        <f t="shared" si="29"/>
        <v>-0.31419390938907205</v>
      </c>
      <c r="T83" s="18">
        <f t="shared" si="30"/>
        <v>134.64711138549731</v>
      </c>
      <c r="U83" s="18">
        <f t="shared" si="31"/>
        <v>139.63902971214478</v>
      </c>
      <c r="V83" s="18">
        <f t="shared" si="32"/>
        <v>117.34408171054685</v>
      </c>
      <c r="W83" s="16">
        <f t="shared" si="33"/>
        <v>156.94205938709524</v>
      </c>
    </row>
    <row r="84" spans="2:23" x14ac:dyDescent="0.25">
      <c r="B84" s="15">
        <v>73</v>
      </c>
      <c r="C84" s="7">
        <v>69.92</v>
      </c>
      <c r="D84" s="7">
        <v>140.4</v>
      </c>
      <c r="E84" s="16">
        <f t="shared" si="19"/>
        <v>9816.768</v>
      </c>
      <c r="F84" s="16">
        <f t="shared" si="20"/>
        <v>4888.8064000000004</v>
      </c>
      <c r="G84" s="16">
        <f t="shared" si="21"/>
        <v>19712.16</v>
      </c>
      <c r="H84" s="17">
        <f t="shared" si="22"/>
        <v>1.9702000000000197</v>
      </c>
      <c r="I84" s="17">
        <f t="shared" si="17"/>
        <v>3.8816880400000775</v>
      </c>
      <c r="J84" s="18">
        <f t="shared" si="23"/>
        <v>13.178049999999899</v>
      </c>
      <c r="K84" s="18">
        <f t="shared" si="18"/>
        <v>173.66100180249734</v>
      </c>
      <c r="L84" s="18">
        <f t="shared" si="24"/>
        <v>25.963394110000063</v>
      </c>
      <c r="N84" s="18">
        <f t="shared" si="25"/>
        <v>133.98500850989114</v>
      </c>
      <c r="O84" s="17"/>
      <c r="P84" s="18">
        <f t="shared" si="26"/>
        <v>6.4149914901088607</v>
      </c>
      <c r="Q84" s="18">
        <f t="shared" si="27"/>
        <v>41.152115818169101</v>
      </c>
      <c r="R84" s="18">
        <f t="shared" si="28"/>
        <v>1.0180858913751319E-2</v>
      </c>
      <c r="S84" s="17">
        <f t="shared" si="29"/>
        <v>0.64732937586006023</v>
      </c>
      <c r="T84" s="18">
        <f t="shared" si="30"/>
        <v>132.00322359763339</v>
      </c>
      <c r="U84" s="18">
        <f t="shared" si="31"/>
        <v>135.9667934221489</v>
      </c>
      <c r="V84" s="18">
        <f t="shared" si="32"/>
        <v>114.24424818229537</v>
      </c>
      <c r="W84" s="16">
        <f t="shared" si="33"/>
        <v>153.72576883748692</v>
      </c>
    </row>
    <row r="85" spans="2:23" x14ac:dyDescent="0.25">
      <c r="B85" s="15">
        <v>74</v>
      </c>
      <c r="C85" s="7">
        <v>64.290000000000006</v>
      </c>
      <c r="D85" s="7">
        <v>102.84</v>
      </c>
      <c r="E85" s="16">
        <f t="shared" si="19"/>
        <v>6611.5836000000008</v>
      </c>
      <c r="F85" s="16">
        <f t="shared" si="20"/>
        <v>4133.2041000000008</v>
      </c>
      <c r="G85" s="16">
        <f t="shared" si="21"/>
        <v>10576.0656</v>
      </c>
      <c r="H85" s="17">
        <f t="shared" si="22"/>
        <v>-3.6597999999999757</v>
      </c>
      <c r="I85" s="17">
        <f t="shared" si="17"/>
        <v>13.394136039999822</v>
      </c>
      <c r="J85" s="18">
        <f t="shared" si="23"/>
        <v>-24.381950000000103</v>
      </c>
      <c r="K85" s="18">
        <f t="shared" si="18"/>
        <v>594.479485802505</v>
      </c>
      <c r="L85" s="18">
        <f t="shared" si="24"/>
        <v>89.233060609999782</v>
      </c>
      <c r="N85" s="18">
        <f t="shared" si="25"/>
        <v>114.6590419020919</v>
      </c>
      <c r="O85" s="17"/>
      <c r="P85" s="18">
        <f t="shared" si="26"/>
        <v>-11.819041902091897</v>
      </c>
      <c r="Q85" s="18">
        <f t="shared" si="27"/>
        <v>139.68975148340405</v>
      </c>
      <c r="R85" s="18">
        <f t="shared" si="28"/>
        <v>2.2877049463982557E-2</v>
      </c>
      <c r="S85" s="17">
        <f t="shared" si="29"/>
        <v>-1.1849722679378167</v>
      </c>
      <c r="T85" s="18">
        <f t="shared" si="30"/>
        <v>111.68830416009172</v>
      </c>
      <c r="U85" s="18">
        <f t="shared" si="31"/>
        <v>117.62977964409208</v>
      </c>
      <c r="V85" s="18">
        <f t="shared" si="32"/>
        <v>94.794615668120997</v>
      </c>
      <c r="W85" s="16">
        <f t="shared" si="33"/>
        <v>134.5234681360628</v>
      </c>
    </row>
    <row r="86" spans="2:23" x14ac:dyDescent="0.25">
      <c r="B86" s="15">
        <v>75</v>
      </c>
      <c r="C86" s="7">
        <v>68.25</v>
      </c>
      <c r="D86" s="7">
        <v>128.52000000000001</v>
      </c>
      <c r="E86" s="16">
        <f t="shared" si="19"/>
        <v>8771.4900000000016</v>
      </c>
      <c r="F86" s="16">
        <f t="shared" si="20"/>
        <v>4658.0625</v>
      </c>
      <c r="G86" s="16">
        <f t="shared" si="21"/>
        <v>16517.390400000004</v>
      </c>
      <c r="H86" s="17">
        <f t="shared" si="22"/>
        <v>0.30020000000001801</v>
      </c>
      <c r="I86" s="17">
        <f t="shared" si="17"/>
        <v>9.0120040000010809E-2</v>
      </c>
      <c r="J86" s="18">
        <f t="shared" si="23"/>
        <v>1.298049999999904</v>
      </c>
      <c r="K86" s="18">
        <f t="shared" si="18"/>
        <v>1.6849338024997509</v>
      </c>
      <c r="L86" s="18">
        <f t="shared" si="24"/>
        <v>0.38967460999999454</v>
      </c>
      <c r="N86" s="18">
        <f t="shared" si="25"/>
        <v>128.25243937400751</v>
      </c>
      <c r="O86" s="17"/>
      <c r="P86" s="18">
        <f t="shared" si="26"/>
        <v>0.26756062599250185</v>
      </c>
      <c r="Q86" s="18">
        <f t="shared" si="27"/>
        <v>7.1588688581499457E-2</v>
      </c>
      <c r="R86" s="18">
        <f t="shared" si="28"/>
        <v>5.1202825182576168E-3</v>
      </c>
      <c r="S86" s="17">
        <f t="shared" si="29"/>
        <v>2.7068164000153598E-2</v>
      </c>
      <c r="T86" s="18">
        <f t="shared" si="30"/>
        <v>126.84700273754888</v>
      </c>
      <c r="U86" s="18">
        <f t="shared" si="31"/>
        <v>129.65787601046614</v>
      </c>
      <c r="V86" s="18">
        <f t="shared" si="32"/>
        <v>108.56118753436493</v>
      </c>
      <c r="W86" s="16">
        <f t="shared" si="33"/>
        <v>147.94369121365008</v>
      </c>
    </row>
    <row r="87" spans="2:23" x14ac:dyDescent="0.25">
      <c r="B87" s="15">
        <v>76</v>
      </c>
      <c r="C87" s="7">
        <v>66.36</v>
      </c>
      <c r="D87" s="7">
        <v>120.3</v>
      </c>
      <c r="E87" s="16">
        <f t="shared" si="19"/>
        <v>7983.1080000000002</v>
      </c>
      <c r="F87" s="16">
        <f t="shared" si="20"/>
        <v>4403.6495999999997</v>
      </c>
      <c r="G87" s="16">
        <f t="shared" si="21"/>
        <v>14472.09</v>
      </c>
      <c r="H87" s="17">
        <f t="shared" si="22"/>
        <v>-1.5897999999999826</v>
      </c>
      <c r="I87" s="17">
        <f t="shared" si="17"/>
        <v>2.5274640399999444</v>
      </c>
      <c r="J87" s="18">
        <f t="shared" si="23"/>
        <v>-6.9219500000001091</v>
      </c>
      <c r="K87" s="18">
        <f t="shared" si="18"/>
        <v>47.913391802501508</v>
      </c>
      <c r="L87" s="18">
        <f t="shared" si="24"/>
        <v>11.004516110000052</v>
      </c>
      <c r="N87" s="18">
        <f t="shared" si="25"/>
        <v>121.76468148968414</v>
      </c>
      <c r="O87" s="17"/>
      <c r="P87" s="18">
        <f t="shared" si="26"/>
        <v>-1.4646814896841391</v>
      </c>
      <c r="Q87" s="18">
        <f t="shared" si="27"/>
        <v>2.1452918662233489</v>
      </c>
      <c r="R87" s="18">
        <f t="shared" si="28"/>
        <v>8.373386646707285E-3</v>
      </c>
      <c r="S87" s="17">
        <f t="shared" si="29"/>
        <v>-0.14793419992042489</v>
      </c>
      <c r="T87" s="18">
        <f t="shared" si="30"/>
        <v>119.9674050511456</v>
      </c>
      <c r="U87" s="18">
        <f t="shared" si="31"/>
        <v>123.56195792822267</v>
      </c>
      <c r="V87" s="18">
        <f t="shared" si="32"/>
        <v>102.04158970696272</v>
      </c>
      <c r="W87" s="16">
        <f t="shared" si="33"/>
        <v>141.48777327240555</v>
      </c>
    </row>
    <row r="88" spans="2:23" x14ac:dyDescent="0.25">
      <c r="B88" s="15">
        <v>77</v>
      </c>
      <c r="C88" s="7">
        <v>68.36</v>
      </c>
      <c r="D88" s="7">
        <v>138.6</v>
      </c>
      <c r="E88" s="16">
        <f t="shared" si="19"/>
        <v>9474.6959999999999</v>
      </c>
      <c r="F88" s="16">
        <f t="shared" si="20"/>
        <v>4673.0896000000002</v>
      </c>
      <c r="G88" s="16">
        <f t="shared" si="21"/>
        <v>19209.96</v>
      </c>
      <c r="H88" s="17">
        <f t="shared" si="22"/>
        <v>0.41020000000001744</v>
      </c>
      <c r="I88" s="17">
        <f t="shared" si="17"/>
        <v>0.1682640400000143</v>
      </c>
      <c r="J88" s="18">
        <f t="shared" si="23"/>
        <v>11.378049999999888</v>
      </c>
      <c r="K88" s="18">
        <f t="shared" si="18"/>
        <v>129.46002180249747</v>
      </c>
      <c r="L88" s="18">
        <f t="shared" si="24"/>
        <v>4.6672761100001523</v>
      </c>
      <c r="N88" s="18">
        <f t="shared" si="25"/>
        <v>128.63003374822739</v>
      </c>
      <c r="O88" s="17"/>
      <c r="P88" s="18">
        <f t="shared" si="26"/>
        <v>9.969966251772604</v>
      </c>
      <c r="Q88" s="18">
        <f t="shared" si="27"/>
        <v>99.400227061484671</v>
      </c>
      <c r="R88" s="18">
        <f t="shared" si="28"/>
        <v>5.2245807088345678E-3</v>
      </c>
      <c r="S88" s="17">
        <f t="shared" si="29"/>
        <v>1.0085734190855733</v>
      </c>
      <c r="T88" s="18">
        <f t="shared" si="30"/>
        <v>127.21035516932383</v>
      </c>
      <c r="U88" s="18">
        <f t="shared" si="31"/>
        <v>130.04971232713095</v>
      </c>
      <c r="V88" s="18">
        <f t="shared" si="32"/>
        <v>108.93776028525403</v>
      </c>
      <c r="W88" s="16">
        <f t="shared" si="33"/>
        <v>148.32230721120075</v>
      </c>
    </row>
    <row r="89" spans="2:23" x14ac:dyDescent="0.25">
      <c r="B89" s="15">
        <v>78</v>
      </c>
      <c r="C89" s="7">
        <v>65.48</v>
      </c>
      <c r="D89" s="7">
        <v>132.96</v>
      </c>
      <c r="E89" s="16">
        <f t="shared" si="19"/>
        <v>8706.220800000001</v>
      </c>
      <c r="F89" s="16">
        <f t="shared" si="20"/>
        <v>4287.6304000000009</v>
      </c>
      <c r="G89" s="16">
        <f t="shared" si="21"/>
        <v>17678.361600000004</v>
      </c>
      <c r="H89" s="17">
        <f t="shared" si="22"/>
        <v>-2.469799999999978</v>
      </c>
      <c r="I89" s="17">
        <f t="shared" si="17"/>
        <v>6.0999120399998912</v>
      </c>
      <c r="J89" s="18">
        <f t="shared" si="23"/>
        <v>5.7380499999999017</v>
      </c>
      <c r="K89" s="18">
        <f t="shared" si="18"/>
        <v>32.925217802498871</v>
      </c>
      <c r="L89" s="18">
        <f t="shared" si="24"/>
        <v>-14.171835889999631</v>
      </c>
      <c r="N89" s="18">
        <f t="shared" si="25"/>
        <v>118.74392649592511</v>
      </c>
      <c r="O89" s="17"/>
      <c r="P89" s="18">
        <f t="shared" si="26"/>
        <v>14.216073504074899</v>
      </c>
      <c r="Q89" s="18">
        <f t="shared" si="27"/>
        <v>202.09674587326037</v>
      </c>
      <c r="R89" s="18">
        <f t="shared" si="28"/>
        <v>1.3141505278083037E-2</v>
      </c>
      <c r="S89" s="17">
        <f t="shared" si="29"/>
        <v>1.4323805310879201</v>
      </c>
      <c r="T89" s="18">
        <f t="shared" si="30"/>
        <v>116.49234917740814</v>
      </c>
      <c r="U89" s="18">
        <f t="shared" si="31"/>
        <v>120.99550381444207</v>
      </c>
      <c r="V89" s="18">
        <f t="shared" si="32"/>
        <v>98.97425914175885</v>
      </c>
      <c r="W89" s="16">
        <f t="shared" si="33"/>
        <v>138.51359385009135</v>
      </c>
    </row>
    <row r="90" spans="2:23" x14ac:dyDescent="0.25">
      <c r="B90" s="15">
        <v>79</v>
      </c>
      <c r="C90" s="7">
        <v>69.72</v>
      </c>
      <c r="D90" s="7">
        <v>115.62</v>
      </c>
      <c r="E90" s="16">
        <f t="shared" si="19"/>
        <v>8061.0263999999997</v>
      </c>
      <c r="F90" s="16">
        <f t="shared" si="20"/>
        <v>4860.8783999999996</v>
      </c>
      <c r="G90" s="16">
        <f t="shared" si="21"/>
        <v>13367.984400000001</v>
      </c>
      <c r="H90" s="17">
        <f t="shared" si="22"/>
        <v>1.7702000000000169</v>
      </c>
      <c r="I90" s="17">
        <f t="shared" si="17"/>
        <v>3.1336080400000599</v>
      </c>
      <c r="J90" s="18">
        <f t="shared" si="23"/>
        <v>-11.601950000000102</v>
      </c>
      <c r="K90" s="18">
        <f t="shared" si="18"/>
        <v>134.60524380250237</v>
      </c>
      <c r="L90" s="18">
        <f t="shared" si="24"/>
        <v>-20.537771890000375</v>
      </c>
      <c r="N90" s="18">
        <f t="shared" si="25"/>
        <v>133.29847328403679</v>
      </c>
      <c r="O90" s="17"/>
      <c r="P90" s="18">
        <f t="shared" si="26"/>
        <v>-17.678473284036784</v>
      </c>
      <c r="Q90" s="18">
        <f t="shared" si="27"/>
        <v>312.52841765440229</v>
      </c>
      <c r="R90" s="18">
        <f t="shared" si="28"/>
        <v>9.1824023411826751E-3</v>
      </c>
      <c r="S90" s="17">
        <f t="shared" si="29"/>
        <v>-1.7848138174973971</v>
      </c>
      <c r="T90" s="18">
        <f t="shared" si="30"/>
        <v>131.41637426968973</v>
      </c>
      <c r="U90" s="18">
        <f t="shared" si="31"/>
        <v>135.18057229838385</v>
      </c>
      <c r="V90" s="18">
        <f t="shared" si="32"/>
        <v>113.56747119156989</v>
      </c>
      <c r="W90" s="16">
        <f t="shared" si="33"/>
        <v>153.02947537650368</v>
      </c>
    </row>
    <row r="91" spans="2:23" x14ac:dyDescent="0.25">
      <c r="B91" s="15">
        <v>80</v>
      </c>
      <c r="C91" s="7">
        <v>67.73</v>
      </c>
      <c r="D91" s="7">
        <v>122.52</v>
      </c>
      <c r="E91" s="16">
        <f t="shared" si="19"/>
        <v>8298.2795999999998</v>
      </c>
      <c r="F91" s="16">
        <f t="shared" si="20"/>
        <v>4587.3529000000008</v>
      </c>
      <c r="G91" s="16">
        <f t="shared" si="21"/>
        <v>15011.150399999999</v>
      </c>
      <c r="H91" s="17">
        <f t="shared" si="22"/>
        <v>-0.21979999999997801</v>
      </c>
      <c r="I91" s="17">
        <f t="shared" si="17"/>
        <v>4.8312039999990335E-2</v>
      </c>
      <c r="J91" s="18">
        <f t="shared" si="23"/>
        <v>-4.7019500000001102</v>
      </c>
      <c r="K91" s="18">
        <f t="shared" si="18"/>
        <v>22.108333802501036</v>
      </c>
      <c r="L91" s="18">
        <f t="shared" si="24"/>
        <v>1.0334886099999208</v>
      </c>
      <c r="N91" s="18">
        <f t="shared" si="25"/>
        <v>126.46744778678627</v>
      </c>
      <c r="O91" s="17"/>
      <c r="P91" s="18">
        <f t="shared" si="26"/>
        <v>-3.9474477867862703</v>
      </c>
      <c r="Q91" s="18">
        <f t="shared" si="27"/>
        <v>15.582344029403824</v>
      </c>
      <c r="R91" s="18">
        <f t="shared" si="28"/>
        <v>5.0644817049943702E-3</v>
      </c>
      <c r="S91" s="17">
        <f t="shared" si="29"/>
        <v>-0.39936055666776732</v>
      </c>
      <c r="T91" s="18">
        <f t="shared" si="30"/>
        <v>125.06969035032887</v>
      </c>
      <c r="U91" s="18">
        <f t="shared" si="31"/>
        <v>127.86520522324366</v>
      </c>
      <c r="V91" s="18">
        <f t="shared" si="32"/>
        <v>106.77674254994167</v>
      </c>
      <c r="W91" s="16">
        <f t="shared" si="33"/>
        <v>146.15815302363086</v>
      </c>
    </row>
    <row r="92" spans="2:23" x14ac:dyDescent="0.25">
      <c r="B92" s="15">
        <v>81</v>
      </c>
      <c r="C92" s="7">
        <v>68.64</v>
      </c>
      <c r="D92" s="7">
        <v>134.63</v>
      </c>
      <c r="E92" s="16">
        <f t="shared" si="19"/>
        <v>9241.0031999999992</v>
      </c>
      <c r="F92" s="16">
        <f t="shared" si="20"/>
        <v>4711.4495999999999</v>
      </c>
      <c r="G92" s="16">
        <f t="shared" si="21"/>
        <v>18125.2369</v>
      </c>
      <c r="H92" s="17">
        <f t="shared" si="22"/>
        <v>0.69020000000001858</v>
      </c>
      <c r="I92" s="17">
        <f t="shared" si="17"/>
        <v>0.47637604000002565</v>
      </c>
      <c r="J92" s="18">
        <f t="shared" si="23"/>
        <v>7.4080499999998892</v>
      </c>
      <c r="K92" s="18">
        <f t="shared" si="18"/>
        <v>54.879204802498357</v>
      </c>
      <c r="L92" s="18">
        <f t="shared" si="24"/>
        <v>5.1130361100000608</v>
      </c>
      <c r="N92" s="18">
        <f t="shared" si="25"/>
        <v>129.59118306442343</v>
      </c>
      <c r="O92" s="17"/>
      <c r="P92" s="18">
        <f t="shared" si="26"/>
        <v>5.0388169355765626</v>
      </c>
      <c r="Q92" s="18">
        <f t="shared" si="27"/>
        <v>25.38967611025318</v>
      </c>
      <c r="R92" s="18">
        <f t="shared" si="28"/>
        <v>5.6358154049730488E-3</v>
      </c>
      <c r="S92" s="17">
        <f t="shared" si="29"/>
        <v>0.50962722932469251</v>
      </c>
      <c r="T92" s="18">
        <f t="shared" si="30"/>
        <v>128.11669015615757</v>
      </c>
      <c r="U92" s="18">
        <f t="shared" si="31"/>
        <v>131.06567597268929</v>
      </c>
      <c r="V92" s="18">
        <f t="shared" si="32"/>
        <v>109.89488198504172</v>
      </c>
      <c r="W92" s="16">
        <f t="shared" si="33"/>
        <v>149.28748414380516</v>
      </c>
    </row>
    <row r="93" spans="2:23" x14ac:dyDescent="0.25">
      <c r="B93" s="15">
        <v>82</v>
      </c>
      <c r="C93" s="7">
        <v>66.78</v>
      </c>
      <c r="D93" s="7">
        <v>121.9</v>
      </c>
      <c r="E93" s="16">
        <f t="shared" si="19"/>
        <v>8140.4820000000009</v>
      </c>
      <c r="F93" s="16">
        <f t="shared" si="20"/>
        <v>4459.5684000000001</v>
      </c>
      <c r="G93" s="16">
        <f t="shared" si="21"/>
        <v>14859.61</v>
      </c>
      <c r="H93" s="17">
        <f t="shared" si="22"/>
        <v>-1.1697999999999809</v>
      </c>
      <c r="I93" s="17">
        <f t="shared" si="17"/>
        <v>1.3684320399999552</v>
      </c>
      <c r="J93" s="18">
        <f t="shared" si="23"/>
        <v>-5.3219500000001005</v>
      </c>
      <c r="K93" s="18">
        <f t="shared" si="18"/>
        <v>28.323151802501069</v>
      </c>
      <c r="L93" s="18">
        <f t="shared" si="24"/>
        <v>6.2256171100000159</v>
      </c>
      <c r="N93" s="18">
        <f t="shared" si="25"/>
        <v>123.20640546397823</v>
      </c>
      <c r="O93" s="17"/>
      <c r="P93" s="18">
        <f t="shared" si="26"/>
        <v>-1.3064054639782228</v>
      </c>
      <c r="Q93" s="18">
        <f t="shared" si="27"/>
        <v>1.7066952363121555</v>
      </c>
      <c r="R93" s="18">
        <f t="shared" si="28"/>
        <v>6.8264356278091142E-3</v>
      </c>
      <c r="S93" s="17">
        <f t="shared" si="29"/>
        <v>-0.13205105370310499</v>
      </c>
      <c r="T93" s="18">
        <f t="shared" si="30"/>
        <v>121.58361925662993</v>
      </c>
      <c r="U93" s="18">
        <f t="shared" si="31"/>
        <v>124.82919167132653</v>
      </c>
      <c r="V93" s="18">
        <f t="shared" si="32"/>
        <v>103.49844813837275</v>
      </c>
      <c r="W93" s="16">
        <f t="shared" si="33"/>
        <v>142.91436278958372</v>
      </c>
    </row>
    <row r="94" spans="2:23" x14ac:dyDescent="0.25">
      <c r="B94" s="15">
        <v>83</v>
      </c>
      <c r="C94" s="7">
        <v>70.05</v>
      </c>
      <c r="D94" s="7">
        <v>155.38</v>
      </c>
      <c r="E94" s="16">
        <f t="shared" si="19"/>
        <v>10884.368999999999</v>
      </c>
      <c r="F94" s="16">
        <f t="shared" si="20"/>
        <v>4907.0024999999996</v>
      </c>
      <c r="G94" s="16">
        <f t="shared" si="21"/>
        <v>24142.9444</v>
      </c>
      <c r="H94" s="17">
        <f t="shared" si="22"/>
        <v>2.1002000000000152</v>
      </c>
      <c r="I94" s="17">
        <f t="shared" si="17"/>
        <v>4.410840040000064</v>
      </c>
      <c r="J94" s="18">
        <f t="shared" si="23"/>
        <v>28.158049999999889</v>
      </c>
      <c r="K94" s="18">
        <f t="shared" si="18"/>
        <v>792.87577980249375</v>
      </c>
      <c r="L94" s="18">
        <f t="shared" si="24"/>
        <v>59.137536610000197</v>
      </c>
      <c r="N94" s="18">
        <f t="shared" si="25"/>
        <v>134.43125640669643</v>
      </c>
      <c r="O94" s="17"/>
      <c r="P94" s="18">
        <f t="shared" si="26"/>
        <v>20.948743593303561</v>
      </c>
      <c r="Q94" s="18">
        <f t="shared" si="27"/>
        <v>438.84985813797698</v>
      </c>
      <c r="R94" s="18">
        <f t="shared" si="28"/>
        <v>1.0887113983112642E-2</v>
      </c>
      <c r="S94" s="17">
        <f t="shared" si="29"/>
        <v>2.1131592066840046</v>
      </c>
      <c r="T94" s="18">
        <f t="shared" si="30"/>
        <v>132.38188490296906</v>
      </c>
      <c r="U94" s="18">
        <f t="shared" si="31"/>
        <v>136.48062791042381</v>
      </c>
      <c r="V94" s="18">
        <f t="shared" si="32"/>
        <v>114.68359653436177</v>
      </c>
      <c r="W94" s="16">
        <f t="shared" si="33"/>
        <v>154.17891627903111</v>
      </c>
    </row>
    <row r="95" spans="2:23" x14ac:dyDescent="0.25">
      <c r="B95" s="15">
        <v>84</v>
      </c>
      <c r="C95" s="7">
        <v>66.28</v>
      </c>
      <c r="D95" s="7">
        <v>128.94</v>
      </c>
      <c r="E95" s="16">
        <f t="shared" si="19"/>
        <v>8546.1432000000004</v>
      </c>
      <c r="F95" s="16">
        <f t="shared" si="20"/>
        <v>4393.0384000000004</v>
      </c>
      <c r="G95" s="16">
        <f t="shared" si="21"/>
        <v>16625.5236</v>
      </c>
      <c r="H95" s="17">
        <f t="shared" si="22"/>
        <v>-1.6697999999999809</v>
      </c>
      <c r="I95" s="17">
        <f t="shared" si="17"/>
        <v>2.7882320399999361</v>
      </c>
      <c r="J95" s="18">
        <f t="shared" si="23"/>
        <v>1.7180499999998915</v>
      </c>
      <c r="K95" s="18">
        <f t="shared" si="18"/>
        <v>2.9516958024996272</v>
      </c>
      <c r="L95" s="18">
        <f t="shared" si="24"/>
        <v>-2.868799889999786</v>
      </c>
      <c r="N95" s="18">
        <f t="shared" si="25"/>
        <v>121.49006739934242</v>
      </c>
      <c r="O95" s="17"/>
      <c r="P95" s="18">
        <f t="shared" si="26"/>
        <v>7.4499326006575757</v>
      </c>
      <c r="Q95" s="18">
        <f t="shared" si="27"/>
        <v>55.501495754340546</v>
      </c>
      <c r="R95" s="18">
        <f t="shared" si="28"/>
        <v>8.7214316733295258E-3</v>
      </c>
      <c r="S95" s="17">
        <f t="shared" si="29"/>
        <v>0.75231809772425906</v>
      </c>
      <c r="T95" s="18">
        <f t="shared" si="30"/>
        <v>119.65581878545055</v>
      </c>
      <c r="U95" s="18">
        <f t="shared" si="31"/>
        <v>123.3243160132343</v>
      </c>
      <c r="V95" s="18">
        <f t="shared" si="32"/>
        <v>101.76357214928112</v>
      </c>
      <c r="W95" s="16">
        <f t="shared" si="33"/>
        <v>141.21656264940373</v>
      </c>
    </row>
    <row r="96" spans="2:23" x14ac:dyDescent="0.25">
      <c r="B96" s="15">
        <v>85</v>
      </c>
      <c r="C96" s="7">
        <v>69.2</v>
      </c>
      <c r="D96" s="7">
        <v>129.1</v>
      </c>
      <c r="E96" s="16">
        <f t="shared" si="19"/>
        <v>8933.7199999999993</v>
      </c>
      <c r="F96" s="16">
        <f t="shared" si="20"/>
        <v>4788.6400000000003</v>
      </c>
      <c r="G96" s="16">
        <f t="shared" si="21"/>
        <v>16666.809999999998</v>
      </c>
      <c r="H96" s="17">
        <f t="shared" si="22"/>
        <v>1.2502000000000209</v>
      </c>
      <c r="I96" s="17">
        <f t="shared" si="17"/>
        <v>1.5630000400000521</v>
      </c>
      <c r="J96" s="18">
        <f t="shared" si="23"/>
        <v>1.8780499999998881</v>
      </c>
      <c r="K96" s="18">
        <f t="shared" si="18"/>
        <v>3.5270718024995795</v>
      </c>
      <c r="L96" s="18">
        <f t="shared" si="24"/>
        <v>2.347938109999899</v>
      </c>
      <c r="N96" s="18">
        <f t="shared" si="25"/>
        <v>131.51348169681557</v>
      </c>
      <c r="O96" s="17"/>
      <c r="P96" s="18">
        <f t="shared" si="26"/>
        <v>-2.4134816968155803</v>
      </c>
      <c r="Q96" s="18">
        <f t="shared" si="27"/>
        <v>5.8248939008638132</v>
      </c>
      <c r="R96" s="18">
        <f t="shared" si="28"/>
        <v>7.0861240279957629E-3</v>
      </c>
      <c r="S96" s="17">
        <f t="shared" si="29"/>
        <v>-0.24392207555666504</v>
      </c>
      <c r="T96" s="18">
        <f t="shared" si="30"/>
        <v>129.86011691339931</v>
      </c>
      <c r="U96" s="18">
        <f t="shared" si="31"/>
        <v>133.16684648023184</v>
      </c>
      <c r="V96" s="18">
        <f t="shared" si="32"/>
        <v>111.80298292128562</v>
      </c>
      <c r="W96" s="16">
        <f t="shared" si="33"/>
        <v>151.22398047234554</v>
      </c>
    </row>
    <row r="97" spans="2:23" x14ac:dyDescent="0.25">
      <c r="B97" s="15">
        <v>86</v>
      </c>
      <c r="C97" s="7">
        <v>69.13</v>
      </c>
      <c r="D97" s="7">
        <v>139.47</v>
      </c>
      <c r="E97" s="16">
        <f t="shared" si="19"/>
        <v>9641.561099999999</v>
      </c>
      <c r="F97" s="16">
        <f t="shared" si="20"/>
        <v>4778.9568999999992</v>
      </c>
      <c r="G97" s="16">
        <f t="shared" si="21"/>
        <v>19451.8809</v>
      </c>
      <c r="H97" s="17">
        <f t="shared" si="22"/>
        <v>1.1802000000000135</v>
      </c>
      <c r="I97" s="17">
        <f t="shared" si="17"/>
        <v>1.3928720400000318</v>
      </c>
      <c r="J97" s="18">
        <f t="shared" si="23"/>
        <v>12.248049999999893</v>
      </c>
      <c r="K97" s="18">
        <f t="shared" si="18"/>
        <v>150.01472880249736</v>
      </c>
      <c r="L97" s="18">
        <f t="shared" si="24"/>
        <v>14.455148610000037</v>
      </c>
      <c r="N97" s="18">
        <f t="shared" si="25"/>
        <v>131.27319436776654</v>
      </c>
      <c r="O97" s="17"/>
      <c r="P97" s="18">
        <f t="shared" si="26"/>
        <v>8.1968056322334633</v>
      </c>
      <c r="Q97" s="18">
        <f t="shared" si="27"/>
        <v>67.187622572614231</v>
      </c>
      <c r="R97" s="18">
        <f t="shared" si="28"/>
        <v>6.8590555062093567E-3</v>
      </c>
      <c r="S97" s="17">
        <f t="shared" si="29"/>
        <v>0.82851693082071354</v>
      </c>
      <c r="T97" s="18">
        <f t="shared" si="30"/>
        <v>129.64653556825101</v>
      </c>
      <c r="U97" s="18">
        <f t="shared" si="31"/>
        <v>132.89985316728206</v>
      </c>
      <c r="V97" s="18">
        <f t="shared" si="32"/>
        <v>111.56491778854306</v>
      </c>
      <c r="W97" s="16">
        <f t="shared" si="33"/>
        <v>150.98147094699002</v>
      </c>
    </row>
    <row r="98" spans="2:23" x14ac:dyDescent="0.25">
      <c r="B98" s="15">
        <v>87</v>
      </c>
      <c r="C98" s="7">
        <v>67.36</v>
      </c>
      <c r="D98" s="7">
        <v>140.88999999999999</v>
      </c>
      <c r="E98" s="16">
        <f t="shared" si="19"/>
        <v>9490.3503999999994</v>
      </c>
      <c r="F98" s="16">
        <f t="shared" si="20"/>
        <v>4537.3696</v>
      </c>
      <c r="G98" s="16">
        <f t="shared" si="21"/>
        <v>19849.992099999996</v>
      </c>
      <c r="H98" s="17">
        <f t="shared" si="22"/>
        <v>-0.58979999999998256</v>
      </c>
      <c r="I98" s="17">
        <f t="shared" si="17"/>
        <v>0.34786403999997945</v>
      </c>
      <c r="J98" s="18">
        <f t="shared" si="23"/>
        <v>13.66804999999988</v>
      </c>
      <c r="K98" s="18">
        <f t="shared" si="18"/>
        <v>186.81559080249673</v>
      </c>
      <c r="L98" s="18">
        <f t="shared" si="24"/>
        <v>-8.0614158899996902</v>
      </c>
      <c r="N98" s="18">
        <f t="shared" si="25"/>
        <v>125.19735761895575</v>
      </c>
      <c r="O98" s="17"/>
      <c r="P98" s="18">
        <f t="shared" si="26"/>
        <v>15.692642381044237</v>
      </c>
      <c r="Q98" s="18">
        <f t="shared" si="27"/>
        <v>246.25902489934575</v>
      </c>
      <c r="R98" s="18">
        <f t="shared" si="28"/>
        <v>5.4642914355393186E-3</v>
      </c>
      <c r="S98" s="17">
        <f t="shared" si="29"/>
        <v>1.5872947340664296</v>
      </c>
      <c r="T98" s="18">
        <f t="shared" si="30"/>
        <v>123.74547590557633</v>
      </c>
      <c r="U98" s="18">
        <f t="shared" si="31"/>
        <v>126.64923933233517</v>
      </c>
      <c r="V98" s="18">
        <f t="shared" si="32"/>
        <v>105.50273633844435</v>
      </c>
      <c r="W98" s="16">
        <f t="shared" si="33"/>
        <v>144.89197889946715</v>
      </c>
    </row>
    <row r="99" spans="2:23" x14ac:dyDescent="0.25">
      <c r="B99" s="15">
        <v>88</v>
      </c>
      <c r="C99" s="7">
        <v>70.09</v>
      </c>
      <c r="D99" s="7">
        <v>131.59</v>
      </c>
      <c r="E99" s="16">
        <f t="shared" si="19"/>
        <v>9223.1431000000011</v>
      </c>
      <c r="F99" s="16">
        <f t="shared" si="20"/>
        <v>4912.6081000000004</v>
      </c>
      <c r="G99" s="16">
        <f t="shared" si="21"/>
        <v>17315.928100000001</v>
      </c>
      <c r="H99" s="17">
        <f t="shared" si="22"/>
        <v>2.1402000000000214</v>
      </c>
      <c r="I99" s="17">
        <f t="shared" si="17"/>
        <v>4.580456040000092</v>
      </c>
      <c r="J99" s="18">
        <f t="shared" si="23"/>
        <v>4.3680499999998972</v>
      </c>
      <c r="K99" s="18">
        <f t="shared" si="18"/>
        <v>19.079860802499102</v>
      </c>
      <c r="L99" s="18">
        <f t="shared" si="24"/>
        <v>9.3485006099998742</v>
      </c>
      <c r="N99" s="18">
        <f t="shared" si="25"/>
        <v>134.56856345186731</v>
      </c>
      <c r="O99" s="17"/>
      <c r="P99" s="18">
        <f t="shared" si="26"/>
        <v>-2.9785634518673021</v>
      </c>
      <c r="Q99" s="18">
        <f t="shared" si="27"/>
        <v>8.8718402367996578</v>
      </c>
      <c r="R99" s="18">
        <f t="shared" si="28"/>
        <v>1.1113499142471036E-2</v>
      </c>
      <c r="S99" s="17">
        <f t="shared" si="29"/>
        <v>-0.30042176111779872</v>
      </c>
      <c r="T99" s="18">
        <f t="shared" si="30"/>
        <v>132.49799440050356</v>
      </c>
      <c r="U99" s="18">
        <f t="shared" si="31"/>
        <v>136.63913250323105</v>
      </c>
      <c r="V99" s="18">
        <f t="shared" si="32"/>
        <v>114.81869248850168</v>
      </c>
      <c r="W99" s="16">
        <f t="shared" si="33"/>
        <v>154.31843441523293</v>
      </c>
    </row>
    <row r="100" spans="2:23" x14ac:dyDescent="0.25">
      <c r="B100" s="15">
        <v>89</v>
      </c>
      <c r="C100" s="7">
        <v>70.180000000000007</v>
      </c>
      <c r="D100" s="7">
        <v>121.12</v>
      </c>
      <c r="E100" s="16">
        <f t="shared" si="19"/>
        <v>8500.2016000000003</v>
      </c>
      <c r="F100" s="16">
        <f t="shared" si="20"/>
        <v>4925.2324000000008</v>
      </c>
      <c r="G100" s="16">
        <f t="shared" si="21"/>
        <v>14670.054400000001</v>
      </c>
      <c r="H100" s="17">
        <f t="shared" si="22"/>
        <v>2.2302000000000248</v>
      </c>
      <c r="I100" s="17">
        <f t="shared" si="17"/>
        <v>4.9737920400001103</v>
      </c>
      <c r="J100" s="18">
        <f t="shared" si="23"/>
        <v>-6.1019500000001017</v>
      </c>
      <c r="K100" s="18">
        <f t="shared" si="18"/>
        <v>37.233793802501239</v>
      </c>
      <c r="L100" s="18">
        <f t="shared" si="24"/>
        <v>-13.608568890000377</v>
      </c>
      <c r="N100" s="18">
        <f t="shared" si="25"/>
        <v>134.87750430350178</v>
      </c>
      <c r="O100" s="17"/>
      <c r="P100" s="18">
        <f t="shared" si="26"/>
        <v>-13.757504303501776</v>
      </c>
      <c r="Q100" s="18">
        <f t="shared" si="27"/>
        <v>189.26892466086989</v>
      </c>
      <c r="R100" s="18">
        <f t="shared" si="28"/>
        <v>1.1638481650261472E-2</v>
      </c>
      <c r="S100" s="17">
        <f t="shared" si="29"/>
        <v>-1.3872312978053127</v>
      </c>
      <c r="T100" s="18">
        <f t="shared" si="30"/>
        <v>132.75859449522736</v>
      </c>
      <c r="U100" s="18">
        <f t="shared" si="31"/>
        <v>136.9964141117762</v>
      </c>
      <c r="V100" s="18">
        <f t="shared" si="32"/>
        <v>115.1225068180874</v>
      </c>
      <c r="W100" s="16">
        <f t="shared" si="33"/>
        <v>154.63250178891616</v>
      </c>
    </row>
    <row r="101" spans="2:23" x14ac:dyDescent="0.25">
      <c r="B101" s="15">
        <v>90</v>
      </c>
      <c r="C101" s="7">
        <v>68.23</v>
      </c>
      <c r="D101" s="7">
        <v>131.51</v>
      </c>
      <c r="E101" s="16">
        <f t="shared" si="19"/>
        <v>8972.9272999999994</v>
      </c>
      <c r="F101" s="16">
        <f t="shared" si="20"/>
        <v>4655.3329000000003</v>
      </c>
      <c r="G101" s="16">
        <f t="shared" si="21"/>
        <v>17294.880099999998</v>
      </c>
      <c r="H101" s="17">
        <f t="shared" si="22"/>
        <v>0.28020000000002199</v>
      </c>
      <c r="I101" s="17">
        <f t="shared" si="17"/>
        <v>7.8512040000012315E-2</v>
      </c>
      <c r="J101" s="18">
        <f t="shared" si="23"/>
        <v>4.2880499999998847</v>
      </c>
      <c r="K101" s="18">
        <f t="shared" si="18"/>
        <v>18.387372802499012</v>
      </c>
      <c r="L101" s="18">
        <f t="shared" si="24"/>
        <v>1.201511610000062</v>
      </c>
      <c r="N101" s="18">
        <f t="shared" si="25"/>
        <v>128.1837858514221</v>
      </c>
      <c r="O101" s="17"/>
      <c r="P101" s="18">
        <f t="shared" si="26"/>
        <v>3.3262141485778898</v>
      </c>
      <c r="Q101" s="18">
        <f t="shared" si="27"/>
        <v>11.063700562199736</v>
      </c>
      <c r="R101" s="18">
        <f t="shared" si="28"/>
        <v>5.1047894107097945E-3</v>
      </c>
      <c r="S101" s="17">
        <f t="shared" si="29"/>
        <v>0.33650396347877637</v>
      </c>
      <c r="T101" s="18">
        <f t="shared" si="30"/>
        <v>126.78047713245614</v>
      </c>
      <c r="U101" s="18">
        <f t="shared" si="31"/>
        <v>129.58709457038807</v>
      </c>
      <c r="V101" s="18">
        <f t="shared" si="32"/>
        <v>108.49268577463988</v>
      </c>
      <c r="W101" s="16">
        <f t="shared" si="33"/>
        <v>147.87488592820432</v>
      </c>
    </row>
    <row r="102" spans="2:23" x14ac:dyDescent="0.25">
      <c r="B102" s="15">
        <v>91</v>
      </c>
      <c r="C102" s="7">
        <v>68.13</v>
      </c>
      <c r="D102" s="7">
        <v>136.55000000000001</v>
      </c>
      <c r="E102" s="16">
        <f t="shared" si="19"/>
        <v>9303.1514999999999</v>
      </c>
      <c r="F102" s="16">
        <f t="shared" si="20"/>
        <v>4641.696899999999</v>
      </c>
      <c r="G102" s="16">
        <f t="shared" si="21"/>
        <v>18645.902500000004</v>
      </c>
      <c r="H102" s="17">
        <f t="shared" si="22"/>
        <v>0.18020000000001346</v>
      </c>
      <c r="I102" s="17">
        <f t="shared" si="17"/>
        <v>3.2472040000004851E-2</v>
      </c>
      <c r="J102" s="18">
        <f t="shared" si="23"/>
        <v>9.3280499999999051</v>
      </c>
      <c r="K102" s="18">
        <f t="shared" si="18"/>
        <v>87.012516802498226</v>
      </c>
      <c r="L102" s="18">
        <f t="shared" si="24"/>
        <v>1.6809146100001084</v>
      </c>
      <c r="N102" s="18">
        <f t="shared" si="25"/>
        <v>127.84051823849489</v>
      </c>
      <c r="O102" s="17"/>
      <c r="P102" s="18">
        <f t="shared" si="26"/>
        <v>8.709481761505117</v>
      </c>
      <c r="Q102" s="18">
        <f t="shared" si="27"/>
        <v>75.855072553990269</v>
      </c>
      <c r="R102" s="18">
        <f t="shared" si="28"/>
        <v>5.0433401798774414E-3</v>
      </c>
      <c r="S102" s="17">
        <f t="shared" si="29"/>
        <v>0.88114159499206979</v>
      </c>
      <c r="T102" s="18">
        <f t="shared" si="30"/>
        <v>126.44568130109954</v>
      </c>
      <c r="U102" s="18">
        <f t="shared" si="31"/>
        <v>129.23535517589025</v>
      </c>
      <c r="V102" s="18">
        <f t="shared" si="32"/>
        <v>108.15002009967043</v>
      </c>
      <c r="W102" s="16">
        <f t="shared" si="33"/>
        <v>147.53101637731936</v>
      </c>
    </row>
    <row r="103" spans="2:23" x14ac:dyDescent="0.25">
      <c r="B103" s="15">
        <v>92</v>
      </c>
      <c r="C103" s="7">
        <v>70.239999999999995</v>
      </c>
      <c r="D103" s="7">
        <v>141.49</v>
      </c>
      <c r="E103" s="16">
        <f t="shared" si="19"/>
        <v>9938.2576000000008</v>
      </c>
      <c r="F103" s="16">
        <f t="shared" si="20"/>
        <v>4933.6575999999995</v>
      </c>
      <c r="G103" s="16">
        <f t="shared" si="21"/>
        <v>20019.420100000003</v>
      </c>
      <c r="H103" s="17">
        <f t="shared" si="22"/>
        <v>2.2902000000000129</v>
      </c>
      <c r="I103" s="17">
        <f t="shared" si="17"/>
        <v>5.2450160400000589</v>
      </c>
      <c r="J103" s="18">
        <f t="shared" si="23"/>
        <v>14.268049999999903</v>
      </c>
      <c r="K103" s="18">
        <f t="shared" si="18"/>
        <v>203.57725080249722</v>
      </c>
      <c r="L103" s="18">
        <f t="shared" si="24"/>
        <v>32.676688109999958</v>
      </c>
      <c r="N103" s="18">
        <f t="shared" si="25"/>
        <v>135.08346487125803</v>
      </c>
      <c r="O103" s="17"/>
      <c r="P103" s="18">
        <f t="shared" si="26"/>
        <v>6.4065351287419787</v>
      </c>
      <c r="Q103" s="18">
        <f t="shared" si="27"/>
        <v>41.043692355805</v>
      </c>
      <c r="R103" s="18">
        <f t="shared" si="28"/>
        <v>1.200048221896843E-2</v>
      </c>
      <c r="S103" s="17">
        <f t="shared" si="29"/>
        <v>0.64588155973462369</v>
      </c>
      <c r="T103" s="18">
        <f t="shared" si="30"/>
        <v>132.93185436092867</v>
      </c>
      <c r="U103" s="18">
        <f t="shared" si="31"/>
        <v>137.23507538158739</v>
      </c>
      <c r="V103" s="18">
        <f t="shared" si="32"/>
        <v>115.32493317830861</v>
      </c>
      <c r="W103" s="16">
        <f t="shared" si="33"/>
        <v>154.84199656420745</v>
      </c>
    </row>
    <row r="104" spans="2:23" x14ac:dyDescent="0.25">
      <c r="B104" s="15">
        <v>93</v>
      </c>
      <c r="C104" s="7">
        <v>71.489999999999995</v>
      </c>
      <c r="D104" s="7">
        <v>140.61000000000001</v>
      </c>
      <c r="E104" s="16">
        <f t="shared" si="19"/>
        <v>10052.2089</v>
      </c>
      <c r="F104" s="16">
        <f t="shared" si="20"/>
        <v>5110.820099999999</v>
      </c>
      <c r="G104" s="16">
        <f t="shared" si="21"/>
        <v>19771.172100000003</v>
      </c>
      <c r="H104" s="17">
        <f t="shared" si="22"/>
        <v>3.5402000000000129</v>
      </c>
      <c r="I104" s="17">
        <f t="shared" si="17"/>
        <v>12.533016040000092</v>
      </c>
      <c r="J104" s="18">
        <f t="shared" si="23"/>
        <v>13.388049999999907</v>
      </c>
      <c r="K104" s="18">
        <f t="shared" si="18"/>
        <v>179.23988280249753</v>
      </c>
      <c r="L104" s="18">
        <f t="shared" si="24"/>
        <v>47.396374609999846</v>
      </c>
      <c r="N104" s="18">
        <f t="shared" si="25"/>
        <v>139.37431003284757</v>
      </c>
      <c r="O104" s="17"/>
      <c r="P104" s="18">
        <f t="shared" si="26"/>
        <v>1.2356899671524388</v>
      </c>
      <c r="Q104" s="18">
        <f t="shared" si="27"/>
        <v>1.5269296949211955</v>
      </c>
      <c r="R104" s="18">
        <f t="shared" si="28"/>
        <v>2.1727719280352435E-2</v>
      </c>
      <c r="S104" s="17">
        <f t="shared" si="29"/>
        <v>0.1239626071917406</v>
      </c>
      <c r="T104" s="18">
        <f t="shared" si="30"/>
        <v>136.47915797155622</v>
      </c>
      <c r="U104" s="18">
        <f t="shared" si="31"/>
        <v>142.26946209413893</v>
      </c>
      <c r="V104" s="18">
        <f t="shared" si="32"/>
        <v>119.52104701814073</v>
      </c>
      <c r="W104" s="16">
        <f t="shared" si="33"/>
        <v>159.22757304755442</v>
      </c>
    </row>
    <row r="105" spans="2:23" x14ac:dyDescent="0.25">
      <c r="B105" s="15">
        <v>94</v>
      </c>
      <c r="C105" s="7">
        <v>69.2</v>
      </c>
      <c r="D105" s="7">
        <v>112.14</v>
      </c>
      <c r="E105" s="16">
        <f t="shared" si="19"/>
        <v>7760.0880000000006</v>
      </c>
      <c r="F105" s="16">
        <f t="shared" si="20"/>
        <v>4788.6400000000003</v>
      </c>
      <c r="G105" s="16">
        <f t="shared" si="21"/>
        <v>12575.3796</v>
      </c>
      <c r="H105" s="17">
        <f t="shared" si="22"/>
        <v>1.2502000000000209</v>
      </c>
      <c r="I105" s="17">
        <f t="shared" si="17"/>
        <v>1.5630000400000521</v>
      </c>
      <c r="J105" s="18">
        <f t="shared" si="23"/>
        <v>-15.081950000000106</v>
      </c>
      <c r="K105" s="18">
        <f t="shared" si="18"/>
        <v>227.4652158025032</v>
      </c>
      <c r="L105" s="18">
        <f t="shared" si="24"/>
        <v>-18.855453890000447</v>
      </c>
      <c r="N105" s="18">
        <f t="shared" si="25"/>
        <v>131.51348169681557</v>
      </c>
      <c r="O105" s="17"/>
      <c r="P105" s="18">
        <f t="shared" si="26"/>
        <v>-19.373481696815574</v>
      </c>
      <c r="Q105" s="18">
        <f t="shared" si="27"/>
        <v>375.33179305684803</v>
      </c>
      <c r="R105" s="18">
        <f t="shared" si="28"/>
        <v>7.0861240279957629E-3</v>
      </c>
      <c r="S105" s="17">
        <f t="shared" si="29"/>
        <v>-1.9580094071073499</v>
      </c>
      <c r="T105" s="18">
        <f t="shared" si="30"/>
        <v>129.86011691339931</v>
      </c>
      <c r="U105" s="18">
        <f t="shared" si="31"/>
        <v>133.16684648023184</v>
      </c>
      <c r="V105" s="18">
        <f t="shared" si="32"/>
        <v>111.80298292128562</v>
      </c>
      <c r="W105" s="16">
        <f t="shared" si="33"/>
        <v>151.22398047234554</v>
      </c>
    </row>
    <row r="106" spans="2:23" x14ac:dyDescent="0.25">
      <c r="B106" s="15">
        <v>95</v>
      </c>
      <c r="C106" s="7">
        <v>70.06</v>
      </c>
      <c r="D106" s="7">
        <v>133.46</v>
      </c>
      <c r="E106" s="16">
        <f t="shared" si="19"/>
        <v>9350.2076000000015</v>
      </c>
      <c r="F106" s="16">
        <f t="shared" si="20"/>
        <v>4908.4036000000006</v>
      </c>
      <c r="G106" s="16">
        <f t="shared" si="21"/>
        <v>17811.571600000003</v>
      </c>
      <c r="H106" s="17">
        <f t="shared" si="22"/>
        <v>2.1102000000000203</v>
      </c>
      <c r="I106" s="17">
        <f t="shared" si="17"/>
        <v>4.4529440400000855</v>
      </c>
      <c r="J106" s="18">
        <f t="shared" si="23"/>
        <v>6.2380499999999017</v>
      </c>
      <c r="K106" s="18">
        <f t="shared" si="18"/>
        <v>38.913267802498773</v>
      </c>
      <c r="L106" s="18">
        <f t="shared" si="24"/>
        <v>13.16353310999992</v>
      </c>
      <c r="N106" s="18">
        <f t="shared" si="25"/>
        <v>134.46558316798917</v>
      </c>
      <c r="O106" s="17"/>
      <c r="P106" s="18">
        <f t="shared" si="26"/>
        <v>-1.0055831679891583</v>
      </c>
      <c r="Q106" s="18">
        <f t="shared" si="27"/>
        <v>1.0111975077431117</v>
      </c>
      <c r="R106" s="18">
        <f t="shared" si="28"/>
        <v>1.0943309865279589E-2</v>
      </c>
      <c r="S106" s="17">
        <f t="shared" si="29"/>
        <v>-0.10143314586311113</v>
      </c>
      <c r="T106" s="18">
        <f t="shared" si="30"/>
        <v>132.41092936405843</v>
      </c>
      <c r="U106" s="18">
        <f t="shared" si="31"/>
        <v>136.5202369719199</v>
      </c>
      <c r="V106" s="18">
        <f t="shared" si="32"/>
        <v>114.71737441055666</v>
      </c>
      <c r="W106" s="16">
        <f t="shared" si="33"/>
        <v>154.21379192542167</v>
      </c>
    </row>
    <row r="107" spans="2:23" x14ac:dyDescent="0.25">
      <c r="B107" s="15">
        <v>96</v>
      </c>
      <c r="C107" s="7">
        <v>70.56</v>
      </c>
      <c r="D107" s="7">
        <v>131.80000000000001</v>
      </c>
      <c r="E107" s="16">
        <f t="shared" si="19"/>
        <v>9299.8080000000009</v>
      </c>
      <c r="F107" s="16">
        <f t="shared" si="20"/>
        <v>4978.7136</v>
      </c>
      <c r="G107" s="16">
        <f t="shared" si="21"/>
        <v>17371.240000000002</v>
      </c>
      <c r="H107" s="17">
        <f t="shared" si="22"/>
        <v>2.6102000000000203</v>
      </c>
      <c r="I107" s="17">
        <f t="shared" si="17"/>
        <v>6.8131440400001058</v>
      </c>
      <c r="J107" s="18">
        <f t="shared" si="23"/>
        <v>4.5780499999999051</v>
      </c>
      <c r="K107" s="18">
        <f t="shared" si="18"/>
        <v>20.958541802499131</v>
      </c>
      <c r="L107" s="18">
        <f t="shared" si="24"/>
        <v>11.949626109999846</v>
      </c>
      <c r="N107" s="18">
        <f t="shared" si="25"/>
        <v>136.18192123262497</v>
      </c>
      <c r="O107" s="17"/>
      <c r="P107" s="18">
        <f t="shared" si="26"/>
        <v>-4.3819212326249612</v>
      </c>
      <c r="Q107" s="18">
        <f t="shared" si="27"/>
        <v>19.201233688929459</v>
      </c>
      <c r="R107" s="18">
        <f t="shared" si="28"/>
        <v>1.409345049539466E-2</v>
      </c>
      <c r="S107" s="17">
        <f t="shared" si="29"/>
        <v>-0.44129981938251145</v>
      </c>
      <c r="T107" s="18">
        <f t="shared" si="30"/>
        <v>133.85021960772579</v>
      </c>
      <c r="U107" s="18">
        <f t="shared" si="31"/>
        <v>138.51362285752415</v>
      </c>
      <c r="V107" s="18">
        <f t="shared" si="32"/>
        <v>116.40296829419356</v>
      </c>
      <c r="W107" s="16">
        <f t="shared" si="33"/>
        <v>155.96087417105639</v>
      </c>
    </row>
    <row r="108" spans="2:23" x14ac:dyDescent="0.25">
      <c r="B108" s="15">
        <v>97</v>
      </c>
      <c r="C108" s="7">
        <v>66.290000000000006</v>
      </c>
      <c r="D108" s="7">
        <v>120.03</v>
      </c>
      <c r="E108" s="16">
        <f t="shared" si="19"/>
        <v>7956.788700000001</v>
      </c>
      <c r="F108" s="16">
        <f t="shared" si="20"/>
        <v>4394.3641000000007</v>
      </c>
      <c r="G108" s="16">
        <f t="shared" si="21"/>
        <v>14407.2009</v>
      </c>
      <c r="H108" s="17">
        <f t="shared" si="22"/>
        <v>-1.6597999999999757</v>
      </c>
      <c r="I108" s="17">
        <f t="shared" si="17"/>
        <v>2.7549360399999197</v>
      </c>
      <c r="J108" s="18">
        <f t="shared" si="23"/>
        <v>-7.1919500000001051</v>
      </c>
      <c r="K108" s="18">
        <f t="shared" si="18"/>
        <v>51.724144802501513</v>
      </c>
      <c r="L108" s="18">
        <f t="shared" si="24"/>
        <v>11.937198609999999</v>
      </c>
      <c r="N108" s="18">
        <f t="shared" si="25"/>
        <v>121.52439416063515</v>
      </c>
      <c r="O108" s="17"/>
      <c r="P108" s="18">
        <f t="shared" si="26"/>
        <v>-1.494394160635153</v>
      </c>
      <c r="Q108" s="18">
        <f t="shared" si="27"/>
        <v>2.2332139073404433</v>
      </c>
      <c r="R108" s="18">
        <f t="shared" si="28"/>
        <v>8.6769917604321602E-3</v>
      </c>
      <c r="S108" s="17">
        <f t="shared" si="29"/>
        <v>-0.15091209987426596</v>
      </c>
      <c r="T108" s="18">
        <f t="shared" si="30"/>
        <v>119.69482470695519</v>
      </c>
      <c r="U108" s="18">
        <f t="shared" si="31"/>
        <v>123.35396361431512</v>
      </c>
      <c r="V108" s="18">
        <f t="shared" si="32"/>
        <v>101.79833344748297</v>
      </c>
      <c r="W108" s="16">
        <f t="shared" si="33"/>
        <v>141.25045487378733</v>
      </c>
    </row>
    <row r="109" spans="2:23" x14ac:dyDescent="0.25">
      <c r="B109" s="15">
        <v>98</v>
      </c>
      <c r="C109" s="7">
        <v>63.43</v>
      </c>
      <c r="D109" s="7">
        <v>123.1</v>
      </c>
      <c r="E109" s="16">
        <f t="shared" si="19"/>
        <v>7808.2329999999993</v>
      </c>
      <c r="F109" s="16">
        <f t="shared" si="20"/>
        <v>4023.3649</v>
      </c>
      <c r="G109" s="16">
        <f t="shared" si="21"/>
        <v>15153.609999999999</v>
      </c>
      <c r="H109" s="17">
        <f t="shared" si="22"/>
        <v>-4.5197999999999823</v>
      </c>
      <c r="I109" s="17">
        <f t="shared" si="17"/>
        <v>20.428592039999838</v>
      </c>
      <c r="J109" s="18">
        <f t="shared" si="23"/>
        <v>-4.1219500000001119</v>
      </c>
      <c r="K109" s="18">
        <f t="shared" si="18"/>
        <v>16.990471802500924</v>
      </c>
      <c r="L109" s="18">
        <f t="shared" si="24"/>
        <v>18.630389610000432</v>
      </c>
      <c r="N109" s="18">
        <f t="shared" si="25"/>
        <v>111.70694043091828</v>
      </c>
      <c r="O109" s="17"/>
      <c r="P109" s="18">
        <f t="shared" si="26"/>
        <v>11.393059569081714</v>
      </c>
      <c r="Q109" s="18">
        <f t="shared" si="27"/>
        <v>129.8018063446444</v>
      </c>
      <c r="R109" s="18">
        <f t="shared" si="28"/>
        <v>3.2265883315502168E-2</v>
      </c>
      <c r="S109" s="17">
        <f t="shared" si="29"/>
        <v>1.1367624028509271</v>
      </c>
      <c r="T109" s="18">
        <f t="shared" si="30"/>
        <v>108.17887941307683</v>
      </c>
      <c r="U109" s="18">
        <f t="shared" si="31"/>
        <v>115.23500144875973</v>
      </c>
      <c r="V109" s="18">
        <f t="shared" si="32"/>
        <v>91.751556159530779</v>
      </c>
      <c r="W109" s="16">
        <f t="shared" si="33"/>
        <v>131.66232470230577</v>
      </c>
    </row>
    <row r="110" spans="2:23" x14ac:dyDescent="0.25">
      <c r="B110" s="15">
        <v>99</v>
      </c>
      <c r="C110" s="7">
        <v>66.77</v>
      </c>
      <c r="D110" s="7">
        <v>128.13999999999999</v>
      </c>
      <c r="E110" s="16">
        <f t="shared" si="19"/>
        <v>8555.907799999999</v>
      </c>
      <c r="F110" s="16">
        <f t="shared" si="20"/>
        <v>4458.2328999999991</v>
      </c>
      <c r="G110" s="16">
        <f t="shared" si="21"/>
        <v>16419.859599999996</v>
      </c>
      <c r="H110" s="17">
        <f t="shared" si="22"/>
        <v>-1.179799999999986</v>
      </c>
      <c r="I110" s="17">
        <f t="shared" si="17"/>
        <v>1.3919280399999669</v>
      </c>
      <c r="J110" s="18">
        <f t="shared" si="23"/>
        <v>0.91804999999988013</v>
      </c>
      <c r="K110" s="18">
        <f t="shared" si="18"/>
        <v>0.84281580249977994</v>
      </c>
      <c r="L110" s="18">
        <f t="shared" si="24"/>
        <v>-1.0831153899998458</v>
      </c>
      <c r="N110" s="18">
        <f t="shared" si="25"/>
        <v>123.1720787026855</v>
      </c>
      <c r="O110" s="17"/>
      <c r="P110" s="18">
        <f t="shared" si="26"/>
        <v>4.9679212973144899</v>
      </c>
      <c r="Q110" s="18">
        <f t="shared" si="27"/>
        <v>24.680242016310885</v>
      </c>
      <c r="R110" s="18">
        <f t="shared" si="28"/>
        <v>6.8577955567326035E-3</v>
      </c>
      <c r="S110" s="17">
        <f t="shared" si="29"/>
        <v>0.50214799537415722</v>
      </c>
      <c r="T110" s="18">
        <f t="shared" si="30"/>
        <v>121.54556931164386</v>
      </c>
      <c r="U110" s="18">
        <f t="shared" si="31"/>
        <v>124.79858809372713</v>
      </c>
      <c r="V110" s="18">
        <f t="shared" si="32"/>
        <v>103.46381445460231</v>
      </c>
      <c r="W110" s="16">
        <f t="shared" si="33"/>
        <v>142.88034295076869</v>
      </c>
    </row>
    <row r="111" spans="2:23" x14ac:dyDescent="0.25">
      <c r="B111" s="15">
        <v>100</v>
      </c>
      <c r="C111" s="7">
        <v>68.89</v>
      </c>
      <c r="D111" s="7">
        <v>115.48</v>
      </c>
      <c r="E111" s="16">
        <f t="shared" si="19"/>
        <v>7955.4172000000008</v>
      </c>
      <c r="F111" s="16">
        <f t="shared" si="20"/>
        <v>4745.8320999999996</v>
      </c>
      <c r="G111" s="16">
        <f t="shared" si="21"/>
        <v>13335.630400000002</v>
      </c>
      <c r="H111" s="17">
        <f t="shared" si="22"/>
        <v>0.94020000000001858</v>
      </c>
      <c r="I111" s="17">
        <f t="shared" si="17"/>
        <v>0.88397604000003493</v>
      </c>
      <c r="J111" s="18">
        <f t="shared" si="23"/>
        <v>-11.741950000000102</v>
      </c>
      <c r="K111" s="18">
        <f t="shared" si="18"/>
        <v>137.8733898025024</v>
      </c>
      <c r="L111" s="18">
        <f t="shared" si="24"/>
        <v>-11.039781390000314</v>
      </c>
      <c r="N111" s="18">
        <f t="shared" si="25"/>
        <v>130.44935209674136</v>
      </c>
      <c r="O111" s="17"/>
      <c r="P111" s="18">
        <f t="shared" si="26"/>
        <v>-14.96935209674136</v>
      </c>
      <c r="Q111" s="18">
        <f t="shared" si="27"/>
        <v>224.08150219621496</v>
      </c>
      <c r="R111" s="18">
        <f t="shared" si="28"/>
        <v>6.179835962906664E-3</v>
      </c>
      <c r="S111" s="17">
        <f t="shared" si="29"/>
        <v>-1.5135898714894176</v>
      </c>
      <c r="T111" s="18">
        <f t="shared" si="30"/>
        <v>128.9053325932822</v>
      </c>
      <c r="U111" s="18">
        <f t="shared" si="31"/>
        <v>131.99337160020053</v>
      </c>
      <c r="V111" s="18">
        <f t="shared" si="32"/>
        <v>110.74772416653749</v>
      </c>
      <c r="W111" s="16">
        <f t="shared" si="33"/>
        <v>150.15098002694523</v>
      </c>
    </row>
    <row r="112" spans="2:23" x14ac:dyDescent="0.25">
      <c r="B112" s="15">
        <v>101</v>
      </c>
      <c r="C112" s="7">
        <v>64.87</v>
      </c>
      <c r="D112" s="7">
        <v>102.09</v>
      </c>
      <c r="E112" s="16">
        <f t="shared" si="19"/>
        <v>6622.578300000001</v>
      </c>
      <c r="F112" s="16">
        <f t="shared" si="20"/>
        <v>4208.1169000000009</v>
      </c>
      <c r="G112" s="16">
        <f t="shared" si="21"/>
        <v>10422.368100000002</v>
      </c>
      <c r="H112" s="17">
        <f t="shared" si="22"/>
        <v>-3.0797999999999774</v>
      </c>
      <c r="I112" s="17">
        <f t="shared" si="17"/>
        <v>9.485168039999861</v>
      </c>
      <c r="J112" s="18">
        <f t="shared" si="23"/>
        <v>-25.131950000000103</v>
      </c>
      <c r="K112" s="18">
        <f t="shared" si="18"/>
        <v>631.61491080250516</v>
      </c>
      <c r="L112" s="18">
        <f t="shared" si="24"/>
        <v>77.401379609999751</v>
      </c>
      <c r="N112" s="18">
        <f t="shared" si="25"/>
        <v>116.64999405706942</v>
      </c>
      <c r="O112" s="17"/>
      <c r="P112" s="18">
        <f t="shared" si="26"/>
        <v>-14.559994057069417</v>
      </c>
      <c r="Q112" s="18">
        <f t="shared" si="27"/>
        <v>211.99342694189676</v>
      </c>
      <c r="R112" s="18">
        <f t="shared" si="28"/>
        <v>1.7659780199251001E-2</v>
      </c>
      <c r="S112" s="17">
        <f t="shared" si="29"/>
        <v>-1.4636709987031666</v>
      </c>
      <c r="T112" s="18">
        <f t="shared" si="30"/>
        <v>114.03989520813434</v>
      </c>
      <c r="U112" s="18">
        <f t="shared" si="31"/>
        <v>119.2600929060045</v>
      </c>
      <c r="V112" s="18">
        <f t="shared" si="32"/>
        <v>96.836292664489108</v>
      </c>
      <c r="W112" s="16">
        <f t="shared" si="33"/>
        <v>136.46369544964972</v>
      </c>
    </row>
    <row r="113" spans="2:23" x14ac:dyDescent="0.25">
      <c r="B113" s="15">
        <v>102</v>
      </c>
      <c r="C113" s="7">
        <v>67.09</v>
      </c>
      <c r="D113" s="7">
        <v>130.35</v>
      </c>
      <c r="E113" s="16">
        <f t="shared" si="19"/>
        <v>8745.1815000000006</v>
      </c>
      <c r="F113" s="16">
        <f t="shared" si="20"/>
        <v>4501.0681000000004</v>
      </c>
      <c r="G113" s="16">
        <f t="shared" si="21"/>
        <v>16991.122499999998</v>
      </c>
      <c r="H113" s="17">
        <f t="shared" si="22"/>
        <v>-0.85979999999997858</v>
      </c>
      <c r="I113" s="17">
        <f t="shared" si="17"/>
        <v>0.73925603999996314</v>
      </c>
      <c r="J113" s="18">
        <f t="shared" si="23"/>
        <v>3.1280499999998881</v>
      </c>
      <c r="K113" s="18">
        <f t="shared" si="18"/>
        <v>9.7846968024992993</v>
      </c>
      <c r="L113" s="18">
        <f t="shared" si="24"/>
        <v>-2.6894973899998367</v>
      </c>
      <c r="N113" s="18">
        <f t="shared" si="25"/>
        <v>124.27053506405244</v>
      </c>
      <c r="O113" s="17"/>
      <c r="P113" s="18">
        <f t="shared" si="26"/>
        <v>6.0794649359475557</v>
      </c>
      <c r="Q113" s="18">
        <f t="shared" si="27"/>
        <v>36.959893907415818</v>
      </c>
      <c r="R113" s="18">
        <f t="shared" si="28"/>
        <v>5.9866793016108101E-3</v>
      </c>
      <c r="S113" s="17">
        <f t="shared" si="29"/>
        <v>0.6147701430518947</v>
      </c>
      <c r="T113" s="18">
        <f t="shared" si="30"/>
        <v>122.75083701724685</v>
      </c>
      <c r="U113" s="18">
        <f t="shared" si="31"/>
        <v>125.79023311085803</v>
      </c>
      <c r="V113" s="18">
        <f t="shared" si="32"/>
        <v>104.57079828848633</v>
      </c>
      <c r="W113" s="16">
        <f t="shared" si="33"/>
        <v>143.97027183961853</v>
      </c>
    </row>
    <row r="114" spans="2:23" x14ac:dyDescent="0.25">
      <c r="B114" s="15">
        <v>103</v>
      </c>
      <c r="C114" s="7">
        <v>68.349999999999994</v>
      </c>
      <c r="D114" s="7">
        <v>134.18</v>
      </c>
      <c r="E114" s="16">
        <f t="shared" si="19"/>
        <v>9171.2029999999995</v>
      </c>
      <c r="F114" s="16">
        <f t="shared" si="20"/>
        <v>4671.7224999999989</v>
      </c>
      <c r="G114" s="16">
        <f t="shared" si="21"/>
        <v>18004.272400000002</v>
      </c>
      <c r="H114" s="17">
        <f t="shared" si="22"/>
        <v>0.40020000000001232</v>
      </c>
      <c r="I114" s="17">
        <f t="shared" si="17"/>
        <v>0.16016004000000986</v>
      </c>
      <c r="J114" s="18">
        <f t="shared" si="23"/>
        <v>6.9580499999999006</v>
      </c>
      <c r="K114" s="18">
        <f t="shared" si="18"/>
        <v>48.414459802498619</v>
      </c>
      <c r="L114" s="18">
        <f t="shared" si="24"/>
        <v>2.784611610000046</v>
      </c>
      <c r="N114" s="18">
        <f t="shared" si="25"/>
        <v>128.59570698693466</v>
      </c>
      <c r="O114" s="17"/>
      <c r="P114" s="18">
        <f t="shared" si="26"/>
        <v>5.5842930130653485</v>
      </c>
      <c r="Q114" s="18">
        <f t="shared" si="27"/>
        <v>31.184328455770469</v>
      </c>
      <c r="R114" s="18">
        <f t="shared" si="28"/>
        <v>5.2137643629035172E-3</v>
      </c>
      <c r="S114" s="17">
        <f t="shared" si="29"/>
        <v>0.56491666819839148</v>
      </c>
      <c r="T114" s="18">
        <f t="shared" si="30"/>
        <v>127.17749873564038</v>
      </c>
      <c r="U114" s="18">
        <f t="shared" si="31"/>
        <v>130.01391523822895</v>
      </c>
      <c r="V114" s="18">
        <f t="shared" si="32"/>
        <v>108.90353946994541</v>
      </c>
      <c r="W114" s="16">
        <f t="shared" si="33"/>
        <v>148.28787450392389</v>
      </c>
    </row>
    <row r="115" spans="2:23" x14ac:dyDescent="0.25">
      <c r="B115" s="15">
        <v>104</v>
      </c>
      <c r="C115" s="7">
        <v>65.61</v>
      </c>
      <c r="D115" s="7">
        <v>98.64</v>
      </c>
      <c r="E115" s="16">
        <f t="shared" si="19"/>
        <v>6471.7704000000003</v>
      </c>
      <c r="F115" s="16">
        <f t="shared" si="20"/>
        <v>4304.6720999999998</v>
      </c>
      <c r="G115" s="16">
        <f t="shared" si="21"/>
        <v>9729.8495999999996</v>
      </c>
      <c r="H115" s="17">
        <f t="shared" si="22"/>
        <v>-2.3397999999999826</v>
      </c>
      <c r="I115" s="17">
        <f t="shared" si="17"/>
        <v>5.4746640399999187</v>
      </c>
      <c r="J115" s="18">
        <f t="shared" si="23"/>
        <v>-28.581950000000106</v>
      </c>
      <c r="K115" s="18">
        <f t="shared" si="18"/>
        <v>816.92786580250606</v>
      </c>
      <c r="L115" s="18">
        <f t="shared" si="24"/>
        <v>66.876046609999747</v>
      </c>
      <c r="N115" s="18">
        <f t="shared" si="25"/>
        <v>119.19017439273043</v>
      </c>
      <c r="O115" s="17"/>
      <c r="P115" s="18">
        <f t="shared" si="26"/>
        <v>-20.550174392730426</v>
      </c>
      <c r="Q115" s="18">
        <f t="shared" si="27"/>
        <v>422.30966757163333</v>
      </c>
      <c r="R115" s="18">
        <f t="shared" si="28"/>
        <v>1.2306991623012246E-2</v>
      </c>
      <c r="S115" s="17">
        <f t="shared" si="29"/>
        <v>-2.0714659967634139</v>
      </c>
      <c r="T115" s="18">
        <f t="shared" si="30"/>
        <v>117.01125953299501</v>
      </c>
      <c r="U115" s="18">
        <f t="shared" si="31"/>
        <v>121.36908925246584</v>
      </c>
      <c r="V115" s="18">
        <f t="shared" si="32"/>
        <v>99.42865074602993</v>
      </c>
      <c r="W115" s="16">
        <f t="shared" si="33"/>
        <v>138.95169803943094</v>
      </c>
    </row>
    <row r="116" spans="2:23" x14ac:dyDescent="0.25">
      <c r="B116" s="15">
        <v>105</v>
      </c>
      <c r="C116" s="7">
        <v>67.760000000000005</v>
      </c>
      <c r="D116" s="7">
        <v>114.56</v>
      </c>
      <c r="E116" s="16">
        <f t="shared" si="19"/>
        <v>7762.5856000000003</v>
      </c>
      <c r="F116" s="16">
        <f t="shared" si="20"/>
        <v>4591.4176000000007</v>
      </c>
      <c r="G116" s="16">
        <f t="shared" si="21"/>
        <v>13123.9936</v>
      </c>
      <c r="H116" s="17">
        <f t="shared" si="22"/>
        <v>-0.18979999999997688</v>
      </c>
      <c r="I116" s="17">
        <f t="shared" si="17"/>
        <v>3.6024039999991223E-2</v>
      </c>
      <c r="J116" s="18">
        <f t="shared" si="23"/>
        <v>-12.661950000000104</v>
      </c>
      <c r="K116" s="18">
        <f t="shared" si="18"/>
        <v>160.32497780250264</v>
      </c>
      <c r="L116" s="18">
        <f t="shared" si="24"/>
        <v>2.4032381099997271</v>
      </c>
      <c r="N116" s="18">
        <f t="shared" si="25"/>
        <v>126.57042807066443</v>
      </c>
      <c r="O116" s="17"/>
      <c r="P116" s="18">
        <f t="shared" si="26"/>
        <v>-12.010428070664432</v>
      </c>
      <c r="Q116" s="18">
        <f t="shared" si="27"/>
        <v>144.25038244060414</v>
      </c>
      <c r="R116" s="18">
        <f t="shared" si="28"/>
        <v>5.04808100672183E-3</v>
      </c>
      <c r="S116" s="17">
        <f t="shared" si="29"/>
        <v>-1.2150966984615521</v>
      </c>
      <c r="T116" s="18">
        <f t="shared" si="30"/>
        <v>125.17493570186032</v>
      </c>
      <c r="U116" s="18">
        <f t="shared" si="31"/>
        <v>127.96592043946855</v>
      </c>
      <c r="V116" s="18">
        <f t="shared" si="32"/>
        <v>106.87988349148843</v>
      </c>
      <c r="W116" s="16">
        <f t="shared" si="33"/>
        <v>146.26097264984043</v>
      </c>
    </row>
    <row r="117" spans="2:23" x14ac:dyDescent="0.25">
      <c r="B117" s="15">
        <v>106</v>
      </c>
      <c r="C117" s="7">
        <v>68.02</v>
      </c>
      <c r="D117" s="7">
        <v>123.49</v>
      </c>
      <c r="E117" s="16">
        <f t="shared" si="19"/>
        <v>8399.7897999999986</v>
      </c>
      <c r="F117" s="16">
        <f t="shared" si="20"/>
        <v>4626.7203999999992</v>
      </c>
      <c r="G117" s="16">
        <f t="shared" si="21"/>
        <v>15249.780099999998</v>
      </c>
      <c r="H117" s="17">
        <f t="shared" si="22"/>
        <v>7.0200000000014029E-2</v>
      </c>
      <c r="I117" s="17">
        <f t="shared" si="17"/>
        <v>4.9280400000019696E-3</v>
      </c>
      <c r="J117" s="18">
        <f t="shared" si="23"/>
        <v>-3.7319500000001113</v>
      </c>
      <c r="K117" s="18">
        <f t="shared" si="18"/>
        <v>13.927450802500831</v>
      </c>
      <c r="L117" s="18">
        <f t="shared" si="24"/>
        <v>-0.2619828900000602</v>
      </c>
      <c r="N117" s="18">
        <f t="shared" si="25"/>
        <v>127.46292386427501</v>
      </c>
      <c r="O117" s="17"/>
      <c r="P117" s="18">
        <f t="shared" si="26"/>
        <v>-3.9729238642750175</v>
      </c>
      <c r="Q117" s="18">
        <f t="shared" si="27"/>
        <v>15.784124031325938</v>
      </c>
      <c r="R117" s="18">
        <f t="shared" si="28"/>
        <v>5.0065774167574097E-3</v>
      </c>
      <c r="S117" s="17">
        <f t="shared" si="29"/>
        <v>-0.40194964980077436</v>
      </c>
      <c r="T117" s="18">
        <f t="shared" si="30"/>
        <v>126.07317996506401</v>
      </c>
      <c r="U117" s="18">
        <f t="shared" si="31"/>
        <v>128.85266776348601</v>
      </c>
      <c r="V117" s="18">
        <f t="shared" si="32"/>
        <v>107.77278585108371</v>
      </c>
      <c r="W117" s="16">
        <f t="shared" si="33"/>
        <v>147.15306187746631</v>
      </c>
    </row>
    <row r="118" spans="2:23" x14ac:dyDescent="0.25">
      <c r="B118" s="15">
        <v>107</v>
      </c>
      <c r="C118" s="7">
        <v>67.66</v>
      </c>
      <c r="D118" s="7">
        <v>123.05</v>
      </c>
      <c r="E118" s="16">
        <f t="shared" si="19"/>
        <v>8325.5630000000001</v>
      </c>
      <c r="F118" s="16">
        <f t="shared" si="20"/>
        <v>4577.8755999999994</v>
      </c>
      <c r="G118" s="16">
        <f t="shared" si="21"/>
        <v>15141.3025</v>
      </c>
      <c r="H118" s="17">
        <f t="shared" si="22"/>
        <v>-0.2897999999999854</v>
      </c>
      <c r="I118" s="17">
        <f t="shared" si="17"/>
        <v>8.3984039999991544E-2</v>
      </c>
      <c r="J118" s="18">
        <f t="shared" si="23"/>
        <v>-4.1719500000001091</v>
      </c>
      <c r="K118" s="18">
        <f t="shared" si="18"/>
        <v>17.405166802500911</v>
      </c>
      <c r="L118" s="18">
        <f t="shared" si="24"/>
        <v>1.2090311099999707</v>
      </c>
      <c r="N118" s="18">
        <f t="shared" si="25"/>
        <v>126.22716045773723</v>
      </c>
      <c r="O118" s="17"/>
      <c r="P118" s="18">
        <f t="shared" si="26"/>
        <v>-3.1771604577372301</v>
      </c>
      <c r="Q118" s="18">
        <f t="shared" si="27"/>
        <v>10.094348574209045</v>
      </c>
      <c r="R118" s="18">
        <f t="shared" si="28"/>
        <v>5.1120928466592578E-3</v>
      </c>
      <c r="S118" s="17">
        <f t="shared" si="29"/>
        <v>-0.32142343057009515</v>
      </c>
      <c r="T118" s="18">
        <f t="shared" si="30"/>
        <v>124.82284823878989</v>
      </c>
      <c r="U118" s="18">
        <f t="shared" si="31"/>
        <v>127.63147267668457</v>
      </c>
      <c r="V118" s="18">
        <f t="shared" si="32"/>
        <v>106.53598883994333</v>
      </c>
      <c r="W118" s="16">
        <f t="shared" si="33"/>
        <v>145.91833207553111</v>
      </c>
    </row>
    <row r="119" spans="2:23" x14ac:dyDescent="0.25">
      <c r="B119" s="15">
        <v>108</v>
      </c>
      <c r="C119" s="7">
        <v>66.31</v>
      </c>
      <c r="D119" s="7">
        <v>126.48</v>
      </c>
      <c r="E119" s="16">
        <f t="shared" si="19"/>
        <v>8386.8888000000006</v>
      </c>
      <c r="F119" s="16">
        <f t="shared" si="20"/>
        <v>4397.0161000000007</v>
      </c>
      <c r="G119" s="16">
        <f t="shared" si="21"/>
        <v>15997.190400000001</v>
      </c>
      <c r="H119" s="17">
        <f t="shared" si="22"/>
        <v>-1.6397999999999797</v>
      </c>
      <c r="I119" s="17">
        <f t="shared" si="17"/>
        <v>2.6889440399999334</v>
      </c>
      <c r="J119" s="18">
        <f t="shared" si="23"/>
        <v>-0.74195000000010225</v>
      </c>
      <c r="K119" s="18">
        <f t="shared" si="18"/>
        <v>0.55048980250015178</v>
      </c>
      <c r="L119" s="18">
        <f t="shared" si="24"/>
        <v>1.2166496100001527</v>
      </c>
      <c r="N119" s="18">
        <f t="shared" si="25"/>
        <v>121.59304768322056</v>
      </c>
      <c r="O119" s="17"/>
      <c r="P119" s="18">
        <f t="shared" si="26"/>
        <v>4.8869523167794426</v>
      </c>
      <c r="Q119" s="18">
        <f t="shared" si="27"/>
        <v>23.882302946475964</v>
      </c>
      <c r="R119" s="18">
        <f t="shared" si="28"/>
        <v>8.5889127499828299E-3</v>
      </c>
      <c r="S119" s="17">
        <f t="shared" si="29"/>
        <v>0.49353311077108664</v>
      </c>
      <c r="T119" s="18">
        <f t="shared" si="30"/>
        <v>119.77278777511916</v>
      </c>
      <c r="U119" s="18">
        <f t="shared" si="31"/>
        <v>123.41330759132197</v>
      </c>
      <c r="V119" s="18">
        <f t="shared" si="32"/>
        <v>101.86784824174042</v>
      </c>
      <c r="W119" s="16">
        <f t="shared" si="33"/>
        <v>141.31824712470069</v>
      </c>
    </row>
    <row r="120" spans="2:23" x14ac:dyDescent="0.25">
      <c r="B120" s="15">
        <v>109</v>
      </c>
      <c r="C120" s="7">
        <v>69.44</v>
      </c>
      <c r="D120" s="7">
        <v>128.41999999999999</v>
      </c>
      <c r="E120" s="16">
        <f t="shared" si="19"/>
        <v>8917.4847999999984</v>
      </c>
      <c r="F120" s="16">
        <f t="shared" si="20"/>
        <v>4821.9135999999999</v>
      </c>
      <c r="G120" s="16">
        <f t="shared" si="21"/>
        <v>16491.696399999997</v>
      </c>
      <c r="H120" s="17">
        <f t="shared" si="22"/>
        <v>1.4902000000000157</v>
      </c>
      <c r="I120" s="17">
        <f t="shared" si="17"/>
        <v>2.2206960400000471</v>
      </c>
      <c r="J120" s="18">
        <f t="shared" si="23"/>
        <v>1.1980499999998813</v>
      </c>
      <c r="K120" s="18">
        <f t="shared" si="18"/>
        <v>1.4353238024997155</v>
      </c>
      <c r="L120" s="18">
        <f t="shared" si="24"/>
        <v>1.7853341099998419</v>
      </c>
      <c r="N120" s="18">
        <f t="shared" si="25"/>
        <v>132.33732396784075</v>
      </c>
      <c r="O120" s="17"/>
      <c r="P120" s="18">
        <f t="shared" si="26"/>
        <v>-3.9173239678407583</v>
      </c>
      <c r="Q120" s="18">
        <f t="shared" si="27"/>
        <v>15.345427069019662</v>
      </c>
      <c r="R120" s="18">
        <f t="shared" si="28"/>
        <v>7.9639457769425156E-3</v>
      </c>
      <c r="S120" s="17">
        <f t="shared" si="29"/>
        <v>-0.39573505727030078</v>
      </c>
      <c r="T120" s="18">
        <f t="shared" si="30"/>
        <v>130.58453974493688</v>
      </c>
      <c r="U120" s="18">
        <f t="shared" si="31"/>
        <v>134.09010819074462</v>
      </c>
      <c r="V120" s="18">
        <f t="shared" si="32"/>
        <v>112.61823678295342</v>
      </c>
      <c r="W120" s="16">
        <f t="shared" si="33"/>
        <v>152.05641115272809</v>
      </c>
    </row>
    <row r="121" spans="2:23" x14ac:dyDescent="0.25">
      <c r="B121" s="15">
        <v>110</v>
      </c>
      <c r="C121" s="7">
        <v>63.84</v>
      </c>
      <c r="D121" s="7">
        <v>127.19</v>
      </c>
      <c r="E121" s="16">
        <f t="shared" si="19"/>
        <v>8119.8096000000005</v>
      </c>
      <c r="F121" s="16">
        <f t="shared" si="20"/>
        <v>4075.5456000000004</v>
      </c>
      <c r="G121" s="16">
        <f t="shared" si="21"/>
        <v>16177.2961</v>
      </c>
      <c r="H121" s="17">
        <f t="shared" si="22"/>
        <v>-4.1097999999999786</v>
      </c>
      <c r="I121" s="17">
        <f t="shared" si="17"/>
        <v>16.890456039999822</v>
      </c>
      <c r="J121" s="18">
        <f t="shared" si="23"/>
        <v>-3.1950000000108503E-2</v>
      </c>
      <c r="K121" s="18">
        <f t="shared" si="18"/>
        <v>1.0208025000069333E-3</v>
      </c>
      <c r="L121" s="18">
        <f t="shared" si="24"/>
        <v>0.13130811000044523</v>
      </c>
      <c r="N121" s="18">
        <f t="shared" si="25"/>
        <v>113.11433764391964</v>
      </c>
      <c r="O121" s="17"/>
      <c r="P121" s="18">
        <f t="shared" si="26"/>
        <v>14.075662356080358</v>
      </c>
      <c r="Q121" s="18">
        <f t="shared" si="27"/>
        <v>198.12427076237765</v>
      </c>
      <c r="R121" s="18">
        <f t="shared" si="28"/>
        <v>2.7543560644341773E-2</v>
      </c>
      <c r="S121" s="17">
        <f t="shared" si="29"/>
        <v>1.4078462422609075</v>
      </c>
      <c r="T121" s="18">
        <f t="shared" si="30"/>
        <v>109.85466228659085</v>
      </c>
      <c r="U121" s="18">
        <f t="shared" si="31"/>
        <v>116.37401300124843</v>
      </c>
      <c r="V121" s="18">
        <f t="shared" si="32"/>
        <v>93.204650797856402</v>
      </c>
      <c r="W121" s="16">
        <f t="shared" si="33"/>
        <v>133.02402448998288</v>
      </c>
    </row>
    <row r="122" spans="2:23" x14ac:dyDescent="0.25">
      <c r="B122" s="15">
        <v>111</v>
      </c>
      <c r="C122" s="7">
        <v>67.72</v>
      </c>
      <c r="D122" s="7">
        <v>122.06</v>
      </c>
      <c r="E122" s="16">
        <f t="shared" si="19"/>
        <v>8265.9032000000007</v>
      </c>
      <c r="F122" s="16">
        <f t="shared" si="20"/>
        <v>4585.9983999999995</v>
      </c>
      <c r="G122" s="16">
        <f t="shared" si="21"/>
        <v>14898.643600000001</v>
      </c>
      <c r="H122" s="17">
        <f t="shared" si="22"/>
        <v>-0.22979999999998313</v>
      </c>
      <c r="I122" s="17">
        <f t="shared" si="17"/>
        <v>5.2808039999992243E-2</v>
      </c>
      <c r="J122" s="18">
        <f t="shared" si="23"/>
        <v>-5.161950000000104</v>
      </c>
      <c r="K122" s="18">
        <f t="shared" si="18"/>
        <v>26.645727802501074</v>
      </c>
      <c r="L122" s="18">
        <f t="shared" si="24"/>
        <v>1.1862161099999369</v>
      </c>
      <c r="N122" s="18">
        <f t="shared" si="25"/>
        <v>126.43312102549353</v>
      </c>
      <c r="O122" s="17"/>
      <c r="P122" s="18">
        <f t="shared" si="26"/>
        <v>-4.373121025493532</v>
      </c>
      <c r="Q122" s="18">
        <f t="shared" si="27"/>
        <v>19.124187503613602</v>
      </c>
      <c r="R122" s="18">
        <f t="shared" si="28"/>
        <v>5.0704824813154461E-3</v>
      </c>
      <c r="S122" s="17">
        <f t="shared" si="29"/>
        <v>-0.44242428899187997</v>
      </c>
      <c r="T122" s="18">
        <f t="shared" si="30"/>
        <v>125.03453575046213</v>
      </c>
      <c r="U122" s="18">
        <f t="shared" si="31"/>
        <v>127.83170630052494</v>
      </c>
      <c r="V122" s="18">
        <f t="shared" si="32"/>
        <v>106.74235700667847</v>
      </c>
      <c r="W122" s="16">
        <f t="shared" si="33"/>
        <v>146.12388504430859</v>
      </c>
    </row>
    <row r="123" spans="2:23" x14ac:dyDescent="0.25">
      <c r="B123" s="15">
        <v>112</v>
      </c>
      <c r="C123" s="7">
        <v>70.05</v>
      </c>
      <c r="D123" s="7">
        <v>127.61</v>
      </c>
      <c r="E123" s="16">
        <f t="shared" si="19"/>
        <v>8939.0805</v>
      </c>
      <c r="F123" s="16">
        <f t="shared" si="20"/>
        <v>4907.0024999999996</v>
      </c>
      <c r="G123" s="16">
        <f t="shared" si="21"/>
        <v>16284.312099999999</v>
      </c>
      <c r="H123" s="17">
        <f t="shared" si="22"/>
        <v>2.1002000000000152</v>
      </c>
      <c r="I123" s="17">
        <f t="shared" si="17"/>
        <v>4.410840040000064</v>
      </c>
      <c r="J123" s="18">
        <f t="shared" si="23"/>
        <v>0.3880499999998932</v>
      </c>
      <c r="K123" s="18">
        <f t="shared" si="18"/>
        <v>0.15058280249991712</v>
      </c>
      <c r="L123" s="18">
        <f t="shared" si="24"/>
        <v>0.81498260999978156</v>
      </c>
      <c r="N123" s="18">
        <f t="shared" si="25"/>
        <v>134.43125640669643</v>
      </c>
      <c r="O123" s="17"/>
      <c r="P123" s="18">
        <f t="shared" si="26"/>
        <v>-6.8212564066964347</v>
      </c>
      <c r="Q123" s="18">
        <f t="shared" si="27"/>
        <v>46.52953896589716</v>
      </c>
      <c r="R123" s="18">
        <f t="shared" si="28"/>
        <v>1.0887113983112642E-2</v>
      </c>
      <c r="S123" s="17">
        <f t="shared" si="29"/>
        <v>-0.68807948852696377</v>
      </c>
      <c r="T123" s="18">
        <f t="shared" si="30"/>
        <v>132.38188490296906</v>
      </c>
      <c r="U123" s="18">
        <f t="shared" si="31"/>
        <v>136.48062791042381</v>
      </c>
      <c r="V123" s="18">
        <f t="shared" si="32"/>
        <v>114.68359653436177</v>
      </c>
      <c r="W123" s="16">
        <f t="shared" si="33"/>
        <v>154.17891627903111</v>
      </c>
    </row>
    <row r="124" spans="2:23" x14ac:dyDescent="0.25">
      <c r="B124" s="15">
        <v>113</v>
      </c>
      <c r="C124" s="7">
        <v>70.19</v>
      </c>
      <c r="D124" s="7">
        <v>131.63999999999999</v>
      </c>
      <c r="E124" s="16">
        <f t="shared" si="19"/>
        <v>9239.8115999999991</v>
      </c>
      <c r="F124" s="16">
        <f t="shared" si="20"/>
        <v>4926.6360999999997</v>
      </c>
      <c r="G124" s="16">
        <f t="shared" si="21"/>
        <v>17329.089599999996</v>
      </c>
      <c r="H124" s="17">
        <f t="shared" si="22"/>
        <v>2.2402000000000157</v>
      </c>
      <c r="I124" s="17">
        <f t="shared" si="17"/>
        <v>5.0184960400000707</v>
      </c>
      <c r="J124" s="18">
        <f t="shared" si="23"/>
        <v>4.4180499999998801</v>
      </c>
      <c r="K124" s="18">
        <f t="shared" si="18"/>
        <v>19.519165802498939</v>
      </c>
      <c r="L124" s="18">
        <f t="shared" si="24"/>
        <v>9.8973156099998008</v>
      </c>
      <c r="N124" s="18">
        <f t="shared" si="25"/>
        <v>134.91183106479446</v>
      </c>
      <c r="O124" s="17"/>
      <c r="P124" s="18">
        <f t="shared" si="26"/>
        <v>-3.2718310647944691</v>
      </c>
      <c r="Q124" s="18">
        <f t="shared" si="27"/>
        <v>10.704878516554109</v>
      </c>
      <c r="R124" s="18">
        <f t="shared" si="28"/>
        <v>1.169814773225814E-2</v>
      </c>
      <c r="S124" s="17">
        <f t="shared" si="29"/>
        <v>-0.32990354585708098</v>
      </c>
      <c r="T124" s="18">
        <f t="shared" si="30"/>
        <v>132.78749677640744</v>
      </c>
      <c r="U124" s="18">
        <f t="shared" si="31"/>
        <v>137.03616535318147</v>
      </c>
      <c r="V124" s="18">
        <f t="shared" si="32"/>
        <v>115.15625101656647</v>
      </c>
      <c r="W124" s="16">
        <f t="shared" si="33"/>
        <v>154.66741111302244</v>
      </c>
    </row>
    <row r="125" spans="2:23" x14ac:dyDescent="0.25">
      <c r="B125" s="15">
        <v>114</v>
      </c>
      <c r="C125" s="7">
        <v>65.95</v>
      </c>
      <c r="D125" s="7">
        <v>111.9</v>
      </c>
      <c r="E125" s="16">
        <f t="shared" si="19"/>
        <v>7379.8050000000003</v>
      </c>
      <c r="F125" s="16">
        <f t="shared" si="20"/>
        <v>4349.4025000000001</v>
      </c>
      <c r="G125" s="16">
        <f t="shared" si="21"/>
        <v>12521.61</v>
      </c>
      <c r="H125" s="17">
        <f t="shared" si="22"/>
        <v>-1.9997999999999791</v>
      </c>
      <c r="I125" s="17">
        <f t="shared" si="17"/>
        <v>3.9992000399999168</v>
      </c>
      <c r="J125" s="18">
        <f t="shared" si="23"/>
        <v>-15.321950000000101</v>
      </c>
      <c r="K125" s="18">
        <f t="shared" si="18"/>
        <v>234.76215180250307</v>
      </c>
      <c r="L125" s="18">
        <f t="shared" si="24"/>
        <v>30.640835609999883</v>
      </c>
      <c r="N125" s="18">
        <f t="shared" si="25"/>
        <v>120.35728427668278</v>
      </c>
      <c r="O125" s="17"/>
      <c r="P125" s="18">
        <f t="shared" si="26"/>
        <v>-8.4572842766827705</v>
      </c>
      <c r="Q125" s="18">
        <f t="shared" si="27"/>
        <v>71.525657336625613</v>
      </c>
      <c r="R125" s="18">
        <f t="shared" si="28"/>
        <v>1.0337701268520226E-2</v>
      </c>
      <c r="S125" s="17">
        <f t="shared" si="29"/>
        <v>-0.85334716332493565</v>
      </c>
      <c r="T125" s="18">
        <f t="shared" si="30"/>
        <v>118.36029240471946</v>
      </c>
      <c r="U125" s="18">
        <f t="shared" si="31"/>
        <v>122.35427614864609</v>
      </c>
      <c r="V125" s="18">
        <f t="shared" si="32"/>
        <v>100.61499151697996</v>
      </c>
      <c r="W125" s="16">
        <f t="shared" si="33"/>
        <v>140.0995770363856</v>
      </c>
    </row>
    <row r="126" spans="2:23" x14ac:dyDescent="0.25">
      <c r="B126" s="15">
        <v>115</v>
      </c>
      <c r="C126" s="7">
        <v>70.010000000000005</v>
      </c>
      <c r="D126" s="7">
        <v>122.04</v>
      </c>
      <c r="E126" s="16">
        <f t="shared" si="19"/>
        <v>8544.0204000000012</v>
      </c>
      <c r="F126" s="16">
        <f t="shared" si="20"/>
        <v>4901.4001000000007</v>
      </c>
      <c r="G126" s="16">
        <f t="shared" si="21"/>
        <v>14893.761600000002</v>
      </c>
      <c r="H126" s="17">
        <f t="shared" si="22"/>
        <v>2.0602000000000231</v>
      </c>
      <c r="I126" s="17">
        <f t="shared" si="17"/>
        <v>4.2444240400000952</v>
      </c>
      <c r="J126" s="18">
        <f t="shared" si="23"/>
        <v>-5.1819500000001</v>
      </c>
      <c r="K126" s="18">
        <f t="shared" si="18"/>
        <v>26.852605802501035</v>
      </c>
      <c r="L126" s="18">
        <f t="shared" si="24"/>
        <v>-10.675853390000325</v>
      </c>
      <c r="N126" s="18">
        <f t="shared" si="25"/>
        <v>134.29394936152559</v>
      </c>
      <c r="O126" s="17"/>
      <c r="P126" s="18">
        <f t="shared" si="26"/>
        <v>-12.253949361525585</v>
      </c>
      <c r="Q126" s="18">
        <f t="shared" si="27"/>
        <v>150.15927495483328</v>
      </c>
      <c r="R126" s="18">
        <f t="shared" si="28"/>
        <v>1.0664999838929469E-2</v>
      </c>
      <c r="S126" s="17">
        <f t="shared" si="29"/>
        <v>-1.236229421536835</v>
      </c>
      <c r="T126" s="18">
        <f t="shared" si="30"/>
        <v>132.26559077531218</v>
      </c>
      <c r="U126" s="18">
        <f t="shared" si="31"/>
        <v>136.32230794773901</v>
      </c>
      <c r="V126" s="18">
        <f t="shared" si="32"/>
        <v>114.54845910609276</v>
      </c>
      <c r="W126" s="16">
        <f t="shared" si="33"/>
        <v>154.03943961695842</v>
      </c>
    </row>
    <row r="127" spans="2:23" x14ac:dyDescent="0.25">
      <c r="B127" s="15">
        <v>116</v>
      </c>
      <c r="C127" s="7">
        <v>68.61</v>
      </c>
      <c r="D127" s="7">
        <v>128.55000000000001</v>
      </c>
      <c r="E127" s="16">
        <f t="shared" si="19"/>
        <v>8819.8155000000006</v>
      </c>
      <c r="F127" s="16">
        <f t="shared" si="20"/>
        <v>4707.3320999999996</v>
      </c>
      <c r="G127" s="16">
        <f t="shared" si="21"/>
        <v>16525.102500000005</v>
      </c>
      <c r="H127" s="17">
        <f t="shared" si="22"/>
        <v>0.66020000000001744</v>
      </c>
      <c r="I127" s="17">
        <f t="shared" si="17"/>
        <v>0.43586404000002305</v>
      </c>
      <c r="J127" s="18">
        <f t="shared" si="23"/>
        <v>1.3280499999999051</v>
      </c>
      <c r="K127" s="18">
        <f t="shared" si="18"/>
        <v>1.763716802499748</v>
      </c>
      <c r="L127" s="18">
        <f t="shared" si="24"/>
        <v>0.87677860999996049</v>
      </c>
      <c r="N127" s="18">
        <f t="shared" si="25"/>
        <v>129.48820278054529</v>
      </c>
      <c r="O127" s="17"/>
      <c r="P127" s="18">
        <f t="shared" si="26"/>
        <v>-0.93820278054528217</v>
      </c>
      <c r="Q127" s="18">
        <f t="shared" si="27"/>
        <v>0.8802244574228989</v>
      </c>
      <c r="R127" s="18">
        <f t="shared" si="28"/>
        <v>5.5817443528557581E-3</v>
      </c>
      <c r="S127" s="17">
        <f t="shared" si="29"/>
        <v>-9.4892648292462564E-2</v>
      </c>
      <c r="T127" s="18">
        <f t="shared" si="30"/>
        <v>128.02080019815372</v>
      </c>
      <c r="U127" s="18">
        <f t="shared" si="31"/>
        <v>130.95560536293686</v>
      </c>
      <c r="V127" s="18">
        <f t="shared" si="32"/>
        <v>109.79243122389039</v>
      </c>
      <c r="W127" s="16">
        <f t="shared" si="33"/>
        <v>149.1839743372002</v>
      </c>
    </row>
    <row r="128" spans="2:23" x14ac:dyDescent="0.25">
      <c r="B128" s="15">
        <v>117</v>
      </c>
      <c r="C128" s="7">
        <v>68.81</v>
      </c>
      <c r="D128" s="7">
        <v>132.68</v>
      </c>
      <c r="E128" s="16">
        <f t="shared" si="19"/>
        <v>9129.7108000000007</v>
      </c>
      <c r="F128" s="16">
        <f t="shared" si="20"/>
        <v>4734.8161</v>
      </c>
      <c r="G128" s="16">
        <f t="shared" si="21"/>
        <v>17603.982400000001</v>
      </c>
      <c r="H128" s="17">
        <f t="shared" si="22"/>
        <v>0.86020000000002028</v>
      </c>
      <c r="I128" s="17">
        <f t="shared" si="17"/>
        <v>0.73994404000003489</v>
      </c>
      <c r="J128" s="18">
        <f t="shared" si="23"/>
        <v>5.4580499999999006</v>
      </c>
      <c r="K128" s="18">
        <f t="shared" si="18"/>
        <v>29.790309802498914</v>
      </c>
      <c r="L128" s="18">
        <f t="shared" si="24"/>
        <v>4.6950146100000252</v>
      </c>
      <c r="N128" s="18">
        <f t="shared" si="25"/>
        <v>130.17473800639962</v>
      </c>
      <c r="O128" s="17"/>
      <c r="P128" s="18">
        <f t="shared" si="26"/>
        <v>2.505261993600385</v>
      </c>
      <c r="Q128" s="18">
        <f t="shared" si="27"/>
        <v>6.2763376565785753</v>
      </c>
      <c r="R128" s="18">
        <f t="shared" si="28"/>
        <v>5.9875975698735614E-3</v>
      </c>
      <c r="S128" s="17">
        <f t="shared" si="29"/>
        <v>0.25333801231125935</v>
      </c>
      <c r="T128" s="18">
        <f t="shared" si="30"/>
        <v>128.65492341443542</v>
      </c>
      <c r="U128" s="18">
        <f t="shared" si="31"/>
        <v>131.69455259836383</v>
      </c>
      <c r="V128" s="18">
        <f t="shared" si="32"/>
        <v>110.47499223984025</v>
      </c>
      <c r="W128" s="16">
        <f t="shared" si="33"/>
        <v>149.874483772959</v>
      </c>
    </row>
    <row r="129" spans="2:23" x14ac:dyDescent="0.25">
      <c r="B129" s="15">
        <v>118</v>
      </c>
      <c r="C129" s="7">
        <v>69.760000000000005</v>
      </c>
      <c r="D129" s="7">
        <v>136.06</v>
      </c>
      <c r="E129" s="16">
        <f t="shared" si="19"/>
        <v>9491.5456000000013</v>
      </c>
      <c r="F129" s="16">
        <f t="shared" si="20"/>
        <v>4866.4576000000006</v>
      </c>
      <c r="G129" s="16">
        <f t="shared" si="21"/>
        <v>18512.3236</v>
      </c>
      <c r="H129" s="17">
        <f t="shared" si="22"/>
        <v>1.8102000000000231</v>
      </c>
      <c r="I129" s="17">
        <f t="shared" si="17"/>
        <v>3.2768240400000836</v>
      </c>
      <c r="J129" s="18">
        <f t="shared" si="23"/>
        <v>8.838049999999896</v>
      </c>
      <c r="K129" s="18">
        <f t="shared" si="18"/>
        <v>78.11112780249816</v>
      </c>
      <c r="L129" s="18">
        <f t="shared" si="24"/>
        <v>15.998638110000016</v>
      </c>
      <c r="N129" s="18">
        <f t="shared" si="25"/>
        <v>133.43578032920769</v>
      </c>
      <c r="O129" s="17"/>
      <c r="P129" s="18">
        <f t="shared" si="26"/>
        <v>2.6242196707923142</v>
      </c>
      <c r="Q129" s="18">
        <f t="shared" si="27"/>
        <v>6.886528880573322</v>
      </c>
      <c r="R129" s="18">
        <f t="shared" si="28"/>
        <v>9.3735516253461489E-3</v>
      </c>
      <c r="S129" s="17">
        <f t="shared" si="29"/>
        <v>0.26491494123161236</v>
      </c>
      <c r="T129" s="18">
        <f t="shared" si="30"/>
        <v>131.5341924697511</v>
      </c>
      <c r="U129" s="18">
        <f t="shared" si="31"/>
        <v>135.33736818866427</v>
      </c>
      <c r="V129" s="18">
        <f t="shared" si="32"/>
        <v>113.70290970022013</v>
      </c>
      <c r="W129" s="16">
        <f t="shared" si="33"/>
        <v>153.16865095819526</v>
      </c>
    </row>
    <row r="130" spans="2:23" x14ac:dyDescent="0.25">
      <c r="B130" s="15">
        <v>119</v>
      </c>
      <c r="C130" s="7">
        <v>65.459999999999994</v>
      </c>
      <c r="D130" s="7">
        <v>115.94</v>
      </c>
      <c r="E130" s="16">
        <f t="shared" si="19"/>
        <v>7589.4323999999988</v>
      </c>
      <c r="F130" s="16">
        <f t="shared" si="20"/>
        <v>4285.0115999999989</v>
      </c>
      <c r="G130" s="16">
        <f t="shared" si="21"/>
        <v>13442.0836</v>
      </c>
      <c r="H130" s="17">
        <f t="shared" si="22"/>
        <v>-2.4897999999999882</v>
      </c>
      <c r="I130" s="17">
        <f t="shared" si="17"/>
        <v>6.1991040399999413</v>
      </c>
      <c r="J130" s="18">
        <f t="shared" si="23"/>
        <v>-11.281950000000109</v>
      </c>
      <c r="K130" s="18">
        <f t="shared" si="18"/>
        <v>127.28239580250245</v>
      </c>
      <c r="L130" s="18">
        <f t="shared" si="24"/>
        <v>28.089799110000136</v>
      </c>
      <c r="N130" s="18">
        <f t="shared" si="25"/>
        <v>118.67527297333964</v>
      </c>
      <c r="O130" s="17"/>
      <c r="P130" s="18">
        <f t="shared" si="26"/>
        <v>-2.7352729733396473</v>
      </c>
      <c r="Q130" s="18">
        <f t="shared" si="27"/>
        <v>7.4817182386823147</v>
      </c>
      <c r="R130" s="18">
        <f t="shared" si="28"/>
        <v>1.3273896070974543E-2</v>
      </c>
      <c r="S130" s="17">
        <f t="shared" si="29"/>
        <v>-0.27558164638605537</v>
      </c>
      <c r="T130" s="18">
        <f t="shared" si="30"/>
        <v>116.41238260107711</v>
      </c>
      <c r="U130" s="18">
        <f t="shared" si="31"/>
        <v>120.93816334560218</v>
      </c>
      <c r="V130" s="18">
        <f t="shared" si="32"/>
        <v>98.904313975101715</v>
      </c>
      <c r="W130" s="16">
        <f t="shared" si="33"/>
        <v>138.44623197157759</v>
      </c>
    </row>
    <row r="131" spans="2:23" x14ac:dyDescent="0.25">
      <c r="B131" s="15">
        <v>120</v>
      </c>
      <c r="C131" s="7">
        <v>68.83</v>
      </c>
      <c r="D131" s="7">
        <v>136.9</v>
      </c>
      <c r="E131" s="16">
        <f t="shared" si="19"/>
        <v>9422.8269999999993</v>
      </c>
      <c r="F131" s="16">
        <f t="shared" si="20"/>
        <v>4737.5689000000002</v>
      </c>
      <c r="G131" s="16">
        <f t="shared" si="21"/>
        <v>18741.61</v>
      </c>
      <c r="H131" s="17">
        <f t="shared" si="22"/>
        <v>0.8802000000000163</v>
      </c>
      <c r="I131" s="17">
        <f t="shared" si="17"/>
        <v>0.77475204000002873</v>
      </c>
      <c r="J131" s="18">
        <f t="shared" si="23"/>
        <v>9.6780499999998995</v>
      </c>
      <c r="K131" s="18">
        <f t="shared" si="18"/>
        <v>93.664651802498057</v>
      </c>
      <c r="L131" s="18">
        <f t="shared" si="24"/>
        <v>8.5186196100000693</v>
      </c>
      <c r="N131" s="18">
        <f t="shared" si="25"/>
        <v>130.24339152898506</v>
      </c>
      <c r="O131" s="17"/>
      <c r="P131" s="18">
        <f t="shared" si="26"/>
        <v>6.6566084710149482</v>
      </c>
      <c r="Q131" s="18">
        <f t="shared" si="27"/>
        <v>44.310436336387966</v>
      </c>
      <c r="R131" s="18">
        <f t="shared" si="28"/>
        <v>6.0340555374411506E-3</v>
      </c>
      <c r="S131" s="17">
        <f t="shared" si="29"/>
        <v>0.67311624650766344</v>
      </c>
      <c r="T131" s="18">
        <f t="shared" si="30"/>
        <v>128.71769218412078</v>
      </c>
      <c r="U131" s="18">
        <f t="shared" si="31"/>
        <v>131.76909087384934</v>
      </c>
      <c r="V131" s="18">
        <f t="shared" si="32"/>
        <v>110.54319088624931</v>
      </c>
      <c r="W131" s="16">
        <f t="shared" si="33"/>
        <v>149.94359217172081</v>
      </c>
    </row>
    <row r="132" spans="2:23" x14ac:dyDescent="0.25">
      <c r="B132" s="15">
        <v>121</v>
      </c>
      <c r="C132" s="7">
        <v>65.8</v>
      </c>
      <c r="D132" s="7">
        <v>119.88</v>
      </c>
      <c r="E132" s="16">
        <f t="shared" si="19"/>
        <v>7888.1039999999994</v>
      </c>
      <c r="F132" s="16">
        <f t="shared" si="20"/>
        <v>4329.6399999999994</v>
      </c>
      <c r="G132" s="16">
        <f t="shared" si="21"/>
        <v>14371.214399999999</v>
      </c>
      <c r="H132" s="17">
        <f t="shared" si="22"/>
        <v>-2.1497999999999848</v>
      </c>
      <c r="I132" s="17">
        <f t="shared" si="17"/>
        <v>4.6216400399999351</v>
      </c>
      <c r="J132" s="18">
        <f t="shared" si="23"/>
        <v>-7.3419500000001108</v>
      </c>
      <c r="K132" s="18">
        <f t="shared" si="18"/>
        <v>53.904229802501625</v>
      </c>
      <c r="L132" s="18">
        <f t="shared" si="24"/>
        <v>15.783724110000128</v>
      </c>
      <c r="N132" s="18">
        <f t="shared" si="25"/>
        <v>119.84238285729202</v>
      </c>
      <c r="O132" s="17"/>
      <c r="P132" s="18">
        <f t="shared" si="26"/>
        <v>3.7617142707972562E-2</v>
      </c>
      <c r="Q132" s="18">
        <f t="shared" si="27"/>
        <v>1.4150494255119734E-3</v>
      </c>
      <c r="R132" s="18">
        <f t="shared" si="28"/>
        <v>1.1168467107774893E-2</v>
      </c>
      <c r="S132" s="17">
        <f t="shared" si="29"/>
        <v>3.794008202771411E-3</v>
      </c>
      <c r="T132" s="18">
        <f t="shared" si="30"/>
        <v>117.76669954895378</v>
      </c>
      <c r="U132" s="18">
        <f t="shared" si="31"/>
        <v>121.91806616563026</v>
      </c>
      <c r="V132" s="18">
        <f t="shared" si="32"/>
        <v>100.09197506227065</v>
      </c>
      <c r="W132" s="16">
        <f t="shared" si="33"/>
        <v>139.5927906523134</v>
      </c>
    </row>
    <row r="133" spans="2:23" x14ac:dyDescent="0.25">
      <c r="B133" s="15">
        <v>122</v>
      </c>
      <c r="C133" s="7">
        <v>67.209999999999994</v>
      </c>
      <c r="D133" s="7">
        <v>109.01</v>
      </c>
      <c r="E133" s="16">
        <f t="shared" si="19"/>
        <v>7326.5621000000001</v>
      </c>
      <c r="F133" s="16">
        <f t="shared" si="20"/>
        <v>4517.1840999999995</v>
      </c>
      <c r="G133" s="16">
        <f t="shared" si="21"/>
        <v>11883.180100000001</v>
      </c>
      <c r="H133" s="17">
        <f t="shared" si="22"/>
        <v>-0.73979999999998824</v>
      </c>
      <c r="I133" s="17">
        <f t="shared" si="17"/>
        <v>0.54730403999998256</v>
      </c>
      <c r="J133" s="18">
        <f t="shared" si="23"/>
        <v>-18.211950000000101</v>
      </c>
      <c r="K133" s="18">
        <f t="shared" si="18"/>
        <v>331.67512280250367</v>
      </c>
      <c r="L133" s="18">
        <f t="shared" si="24"/>
        <v>13.473200609999861</v>
      </c>
      <c r="N133" s="18">
        <f t="shared" si="25"/>
        <v>124.682456199565</v>
      </c>
      <c r="O133" s="17"/>
      <c r="P133" s="18">
        <f t="shared" si="26"/>
        <v>-15.672456199564991</v>
      </c>
      <c r="Q133" s="18">
        <f t="shared" si="27"/>
        <v>245.62588332728311</v>
      </c>
      <c r="R133" s="18">
        <f t="shared" si="28"/>
        <v>5.7304824563299949E-3</v>
      </c>
      <c r="S133" s="17">
        <f t="shared" si="29"/>
        <v>-1.5850407589564706</v>
      </c>
      <c r="T133" s="18">
        <f t="shared" si="30"/>
        <v>123.19563103875008</v>
      </c>
      <c r="U133" s="18">
        <f t="shared" si="31"/>
        <v>126.16928136037991</v>
      </c>
      <c r="V133" s="18">
        <f t="shared" si="32"/>
        <v>104.98522807142577</v>
      </c>
      <c r="W133" s="16">
        <f t="shared" si="33"/>
        <v>144.37968432770424</v>
      </c>
    </row>
    <row r="134" spans="2:23" x14ac:dyDescent="0.25">
      <c r="B134" s="15">
        <v>123</v>
      </c>
      <c r="C134" s="7">
        <v>69.42</v>
      </c>
      <c r="D134" s="7">
        <v>128.27000000000001</v>
      </c>
      <c r="E134" s="16">
        <f t="shared" si="19"/>
        <v>8904.5034000000014</v>
      </c>
      <c r="F134" s="16">
        <f t="shared" si="20"/>
        <v>4819.1364000000003</v>
      </c>
      <c r="G134" s="16">
        <f t="shared" si="21"/>
        <v>16453.192900000002</v>
      </c>
      <c r="H134" s="17">
        <f t="shared" si="22"/>
        <v>1.4702000000000197</v>
      </c>
      <c r="I134" s="17">
        <f t="shared" si="17"/>
        <v>2.1614880400000578</v>
      </c>
      <c r="J134" s="18">
        <f t="shared" si="23"/>
        <v>1.048049999999904</v>
      </c>
      <c r="K134" s="18">
        <f t="shared" si="18"/>
        <v>1.0984088024997989</v>
      </c>
      <c r="L134" s="18">
        <f t="shared" si="24"/>
        <v>1.5408431099998796</v>
      </c>
      <c r="N134" s="18">
        <f t="shared" si="25"/>
        <v>132.26867044525531</v>
      </c>
      <c r="O134" s="17"/>
      <c r="P134" s="18">
        <f t="shared" si="26"/>
        <v>-3.9986704452552999</v>
      </c>
      <c r="Q134" s="18">
        <f t="shared" si="27"/>
        <v>15.989365329758218</v>
      </c>
      <c r="R134" s="18">
        <f t="shared" si="28"/>
        <v>7.8849213186644816E-3</v>
      </c>
      <c r="S134" s="17">
        <f t="shared" si="29"/>
        <v>-0.40396891246239308</v>
      </c>
      <c r="T134" s="18">
        <f t="shared" si="30"/>
        <v>130.52460414629067</v>
      </c>
      <c r="U134" s="18">
        <f t="shared" si="31"/>
        <v>134.01273674421995</v>
      </c>
      <c r="V134" s="18">
        <f t="shared" si="32"/>
        <v>112.55035626456757</v>
      </c>
      <c r="W134" s="16">
        <f t="shared" si="33"/>
        <v>151.98698462594305</v>
      </c>
    </row>
    <row r="135" spans="2:23" x14ac:dyDescent="0.25">
      <c r="B135" s="15">
        <v>124</v>
      </c>
      <c r="C135" s="7">
        <v>68.94</v>
      </c>
      <c r="D135" s="7">
        <v>135.29</v>
      </c>
      <c r="E135" s="16">
        <f t="shared" si="19"/>
        <v>9326.8925999999992</v>
      </c>
      <c r="F135" s="16">
        <f t="shared" si="20"/>
        <v>4752.7235999999994</v>
      </c>
      <c r="G135" s="16">
        <f t="shared" si="21"/>
        <v>18303.384099999999</v>
      </c>
      <c r="H135" s="17">
        <f t="shared" si="22"/>
        <v>0.99020000000001573</v>
      </c>
      <c r="I135" s="17">
        <f t="shared" si="17"/>
        <v>0.98049604000003121</v>
      </c>
      <c r="J135" s="18">
        <f t="shared" si="23"/>
        <v>8.0680499999998858</v>
      </c>
      <c r="K135" s="18">
        <f t="shared" si="18"/>
        <v>65.093430802498162</v>
      </c>
      <c r="L135" s="18">
        <f t="shared" si="24"/>
        <v>7.9889831100000137</v>
      </c>
      <c r="N135" s="18">
        <f t="shared" si="25"/>
        <v>130.62098590320491</v>
      </c>
      <c r="O135" s="17"/>
      <c r="P135" s="18">
        <f t="shared" si="26"/>
        <v>4.6690140967950811</v>
      </c>
      <c r="Q135" s="18">
        <f t="shared" si="27"/>
        <v>21.799692636071185</v>
      </c>
      <c r="R135" s="18">
        <f t="shared" si="28"/>
        <v>6.3086604581268548E-3</v>
      </c>
      <c r="S135" s="17">
        <f t="shared" si="29"/>
        <v>0.47206548126517833</v>
      </c>
      <c r="T135" s="18">
        <f t="shared" si="30"/>
        <v>129.0609561369811</v>
      </c>
      <c r="U135" s="18">
        <f t="shared" si="31"/>
        <v>132.18101566942872</v>
      </c>
      <c r="V135" s="18">
        <f t="shared" si="32"/>
        <v>110.91809678143824</v>
      </c>
      <c r="W135" s="16">
        <f t="shared" si="33"/>
        <v>150.32387502497158</v>
      </c>
    </row>
    <row r="136" spans="2:23" x14ac:dyDescent="0.25">
      <c r="B136" s="15">
        <v>125</v>
      </c>
      <c r="C136" s="7">
        <v>67.94</v>
      </c>
      <c r="D136" s="7">
        <v>106.86</v>
      </c>
      <c r="E136" s="16">
        <f t="shared" si="19"/>
        <v>7260.0684000000001</v>
      </c>
      <c r="F136" s="16">
        <f t="shared" si="20"/>
        <v>4615.8435999999992</v>
      </c>
      <c r="G136" s="16">
        <f t="shared" si="21"/>
        <v>11419.059600000001</v>
      </c>
      <c r="H136" s="17">
        <f t="shared" si="22"/>
        <v>-9.7999999999842657E-3</v>
      </c>
      <c r="I136" s="17">
        <f t="shared" si="17"/>
        <v>9.6039999999691608E-5</v>
      </c>
      <c r="J136" s="18">
        <f t="shared" si="23"/>
        <v>-20.361950000000107</v>
      </c>
      <c r="K136" s="18">
        <f t="shared" si="18"/>
        <v>414.60900780250432</v>
      </c>
      <c r="L136" s="18">
        <f t="shared" si="24"/>
        <v>0.19954710999968067</v>
      </c>
      <c r="N136" s="18">
        <f t="shared" si="25"/>
        <v>127.1883097739333</v>
      </c>
      <c r="O136" s="17"/>
      <c r="P136" s="18">
        <f t="shared" si="26"/>
        <v>-20.328309773933299</v>
      </c>
      <c r="Q136" s="18">
        <f t="shared" si="27"/>
        <v>413.2401782649921</v>
      </c>
      <c r="R136" s="18">
        <f t="shared" si="28"/>
        <v>5.0001281838429439E-3</v>
      </c>
      <c r="S136" s="17">
        <f t="shared" si="29"/>
        <v>-2.0566675210884666</v>
      </c>
      <c r="T136" s="18">
        <f t="shared" si="30"/>
        <v>125.79946126388421</v>
      </c>
      <c r="U136" s="18">
        <f t="shared" si="31"/>
        <v>128.57715828398239</v>
      </c>
      <c r="V136" s="18">
        <f t="shared" si="32"/>
        <v>107.49823493768668</v>
      </c>
      <c r="W136" s="16">
        <f t="shared" si="33"/>
        <v>146.87838461017992</v>
      </c>
    </row>
    <row r="137" spans="2:23" x14ac:dyDescent="0.25">
      <c r="B137" s="15">
        <v>126</v>
      </c>
      <c r="C137" s="7">
        <v>65.63</v>
      </c>
      <c r="D137" s="7">
        <v>123.29</v>
      </c>
      <c r="E137" s="16">
        <f t="shared" si="19"/>
        <v>8091.5226999999995</v>
      </c>
      <c r="F137" s="16">
        <f t="shared" si="20"/>
        <v>4307.2968999999994</v>
      </c>
      <c r="G137" s="16">
        <f t="shared" si="21"/>
        <v>15200.424100000002</v>
      </c>
      <c r="H137" s="17">
        <f t="shared" si="22"/>
        <v>-2.3197999999999865</v>
      </c>
      <c r="I137" s="17">
        <f t="shared" si="17"/>
        <v>5.3814720399999372</v>
      </c>
      <c r="J137" s="18">
        <f t="shared" si="23"/>
        <v>-3.9319500000001</v>
      </c>
      <c r="K137" s="18">
        <f t="shared" si="18"/>
        <v>15.460230802500787</v>
      </c>
      <c r="L137" s="18">
        <f t="shared" si="24"/>
        <v>9.1213376100001788</v>
      </c>
      <c r="N137" s="18">
        <f t="shared" si="25"/>
        <v>119.25882791531583</v>
      </c>
      <c r="O137" s="17"/>
      <c r="P137" s="18">
        <f t="shared" si="26"/>
        <v>4.0311720846841723</v>
      </c>
      <c r="Q137" s="18">
        <f t="shared" si="27"/>
        <v>16.250348376336937</v>
      </c>
      <c r="R137" s="18">
        <f t="shared" si="28"/>
        <v>1.2182608983574223E-2</v>
      </c>
      <c r="S137" s="17">
        <f t="shared" si="29"/>
        <v>0.4063693825643373</v>
      </c>
      <c r="T137" s="18">
        <f t="shared" si="30"/>
        <v>117.09095179872354</v>
      </c>
      <c r="U137" s="18">
        <f t="shared" si="31"/>
        <v>121.42670403190813</v>
      </c>
      <c r="V137" s="18">
        <f t="shared" si="32"/>
        <v>99.49851835979473</v>
      </c>
      <c r="W137" s="16">
        <f t="shared" si="33"/>
        <v>139.01913747083694</v>
      </c>
    </row>
    <row r="138" spans="2:23" x14ac:dyDescent="0.25">
      <c r="B138" s="15">
        <v>127</v>
      </c>
      <c r="C138" s="7">
        <v>66.5</v>
      </c>
      <c r="D138" s="7">
        <v>109.51</v>
      </c>
      <c r="E138" s="16">
        <f t="shared" si="19"/>
        <v>7282.415</v>
      </c>
      <c r="F138" s="16">
        <f t="shared" si="20"/>
        <v>4422.25</v>
      </c>
      <c r="G138" s="16">
        <f t="shared" si="21"/>
        <v>11992.440100000002</v>
      </c>
      <c r="H138" s="17">
        <f t="shared" si="22"/>
        <v>-1.449799999999982</v>
      </c>
      <c r="I138" s="17">
        <f t="shared" si="17"/>
        <v>2.1019200399999476</v>
      </c>
      <c r="J138" s="18">
        <f t="shared" si="23"/>
        <v>-17.711950000000101</v>
      </c>
      <c r="K138" s="18">
        <f t="shared" si="18"/>
        <v>313.71317280250361</v>
      </c>
      <c r="L138" s="18">
        <f t="shared" si="24"/>
        <v>25.678785109999829</v>
      </c>
      <c r="N138" s="18">
        <f t="shared" si="25"/>
        <v>122.24525614778216</v>
      </c>
      <c r="O138" s="17"/>
      <c r="P138" s="18">
        <f t="shared" si="26"/>
        <v>-12.735256147782152</v>
      </c>
      <c r="Q138" s="18">
        <f t="shared" si="27"/>
        <v>162.1867491496231</v>
      </c>
      <c r="R138" s="18">
        <f t="shared" si="28"/>
        <v>7.8054163711790813E-3</v>
      </c>
      <c r="S138" s="17">
        <f t="shared" si="29"/>
        <v>-1.2866410923593463</v>
      </c>
      <c r="T138" s="18">
        <f t="shared" si="30"/>
        <v>120.51000497866696</v>
      </c>
      <c r="U138" s="18">
        <f t="shared" si="31"/>
        <v>123.98050731689736</v>
      </c>
      <c r="V138" s="18">
        <f t="shared" si="32"/>
        <v>102.52771970194181</v>
      </c>
      <c r="W138" s="16">
        <f t="shared" si="33"/>
        <v>141.96279259362251</v>
      </c>
    </row>
    <row r="139" spans="2:23" x14ac:dyDescent="0.25">
      <c r="B139" s="15">
        <v>128</v>
      </c>
      <c r="C139" s="7">
        <v>67.930000000000007</v>
      </c>
      <c r="D139" s="7">
        <v>119.31</v>
      </c>
      <c r="E139" s="16">
        <f t="shared" si="19"/>
        <v>8104.7283000000007</v>
      </c>
      <c r="F139" s="16">
        <f t="shared" si="20"/>
        <v>4614.4849000000013</v>
      </c>
      <c r="G139" s="16">
        <f t="shared" si="21"/>
        <v>14234.876100000001</v>
      </c>
      <c r="H139" s="17">
        <f t="shared" si="22"/>
        <v>-1.9799999999975171E-2</v>
      </c>
      <c r="I139" s="17">
        <f t="shared" si="17"/>
        <v>3.9203999999901676E-4</v>
      </c>
      <c r="J139" s="18">
        <f t="shared" si="23"/>
        <v>-7.911950000000104</v>
      </c>
      <c r="K139" s="18">
        <f t="shared" si="18"/>
        <v>62.598952802501643</v>
      </c>
      <c r="L139" s="18">
        <f t="shared" si="24"/>
        <v>0.1566566099998056</v>
      </c>
      <c r="N139" s="18">
        <f t="shared" si="25"/>
        <v>127.15398301264062</v>
      </c>
      <c r="O139" s="17"/>
      <c r="P139" s="18">
        <f t="shared" si="26"/>
        <v>-7.8439830126406207</v>
      </c>
      <c r="Q139" s="18">
        <f t="shared" si="27"/>
        <v>61.528069502594626</v>
      </c>
      <c r="R139" s="18">
        <f t="shared" si="28"/>
        <v>5.0005232527466437E-3</v>
      </c>
      <c r="S139" s="17">
        <f t="shared" si="29"/>
        <v>-0.79359583136724998</v>
      </c>
      <c r="T139" s="18">
        <f t="shared" si="30"/>
        <v>125.7650796359961</v>
      </c>
      <c r="U139" s="18">
        <f t="shared" si="31"/>
        <v>128.54288638928514</v>
      </c>
      <c r="V139" s="18">
        <f t="shared" si="32"/>
        <v>107.46390430627733</v>
      </c>
      <c r="W139" s="16">
        <f t="shared" si="33"/>
        <v>146.84406171900392</v>
      </c>
    </row>
    <row r="140" spans="2:23" x14ac:dyDescent="0.25">
      <c r="B140" s="15">
        <v>129</v>
      </c>
      <c r="C140" s="7">
        <v>68.89</v>
      </c>
      <c r="D140" s="7">
        <v>140.24</v>
      </c>
      <c r="E140" s="16">
        <f t="shared" si="19"/>
        <v>9661.133600000001</v>
      </c>
      <c r="F140" s="16">
        <f t="shared" si="20"/>
        <v>4745.8320999999996</v>
      </c>
      <c r="G140" s="16">
        <f t="shared" si="21"/>
        <v>19667.257600000001</v>
      </c>
      <c r="H140" s="17">
        <f t="shared" si="22"/>
        <v>0.94020000000001858</v>
      </c>
      <c r="I140" s="17">
        <f t="shared" ref="I140:I203" si="34">POWER(H140,2)</f>
        <v>0.88397604000003493</v>
      </c>
      <c r="J140" s="18">
        <f t="shared" si="23"/>
        <v>13.018049999999903</v>
      </c>
      <c r="K140" s="18">
        <f t="shared" ref="K140:K203" si="35">POWER(J140,2)</f>
        <v>169.46962580249746</v>
      </c>
      <c r="L140" s="18">
        <f t="shared" si="24"/>
        <v>12.23957061000015</v>
      </c>
      <c r="N140" s="18">
        <f t="shared" si="25"/>
        <v>130.44935209674136</v>
      </c>
      <c r="O140" s="17"/>
      <c r="P140" s="18">
        <f t="shared" si="26"/>
        <v>9.7906479032586446</v>
      </c>
      <c r="Q140" s="18">
        <f t="shared" si="27"/>
        <v>95.856786365582892</v>
      </c>
      <c r="R140" s="18">
        <f t="shared" si="28"/>
        <v>6.179835962906664E-3</v>
      </c>
      <c r="S140" s="17">
        <f t="shared" si="29"/>
        <v>0.98995770865175281</v>
      </c>
      <c r="T140" s="18">
        <f t="shared" si="30"/>
        <v>128.9053325932822</v>
      </c>
      <c r="U140" s="18">
        <f t="shared" si="31"/>
        <v>131.99337160020053</v>
      </c>
      <c r="V140" s="18">
        <f t="shared" si="32"/>
        <v>110.74772416653749</v>
      </c>
      <c r="W140" s="16">
        <f t="shared" si="33"/>
        <v>150.15098002694523</v>
      </c>
    </row>
    <row r="141" spans="2:23" x14ac:dyDescent="0.25">
      <c r="B141" s="15">
        <v>130</v>
      </c>
      <c r="C141" s="7">
        <v>70.239999999999995</v>
      </c>
      <c r="D141" s="7">
        <v>133.97999999999999</v>
      </c>
      <c r="E141" s="16">
        <f t="shared" ref="E141:E204" si="36">C141*D141</f>
        <v>9410.7551999999978</v>
      </c>
      <c r="F141" s="16">
        <f t="shared" ref="F141:F204" si="37">POWER(C141,2)</f>
        <v>4933.6575999999995</v>
      </c>
      <c r="G141" s="16">
        <f t="shared" ref="G141:G204" si="38">POWER(D141,2)</f>
        <v>17950.640399999997</v>
      </c>
      <c r="H141" s="17">
        <f t="shared" ref="H141:H204" si="39">C141-$J$218</f>
        <v>2.2902000000000129</v>
      </c>
      <c r="I141" s="17">
        <f t="shared" si="34"/>
        <v>5.2450160400000589</v>
      </c>
      <c r="J141" s="18">
        <f t="shared" ref="J141:J204" si="40">D141-$J$219</f>
        <v>6.7580499999998835</v>
      </c>
      <c r="K141" s="18">
        <f t="shared" si="35"/>
        <v>45.671239802498427</v>
      </c>
      <c r="L141" s="18">
        <f t="shared" ref="L141:L204" si="41">H141*J141</f>
        <v>15.47728610999982</v>
      </c>
      <c r="N141" s="18">
        <f t="shared" ref="N141:N204" si="42">$J$227+$J$226*C141</f>
        <v>135.08346487125803</v>
      </c>
      <c r="O141" s="17"/>
      <c r="P141" s="18">
        <f t="shared" ref="P141:P204" si="43">D141-N141</f>
        <v>-1.1034648712580406</v>
      </c>
      <c r="Q141" s="18">
        <f t="shared" ref="Q141:Q204" si="44">POWER(P141,2)</f>
        <v>1.2176347221005241</v>
      </c>
      <c r="R141" s="18">
        <f t="shared" ref="R141:R204" si="45">(1/$J$217)+((I141)/($I$212))</f>
        <v>1.200048221896843E-2</v>
      </c>
      <c r="S141" s="17">
        <f t="shared" ref="S141:S204" si="46">P141/($J$228)*SQRT(1-R141)</f>
        <v>-0.11124696857792146</v>
      </c>
      <c r="T141" s="18">
        <f t="shared" ref="T141:T204" si="47">N141-$AE$20*SQRT($J$234*((1/$J$217)+((C141-$J$218)^2)/$I$212))</f>
        <v>132.93185436092867</v>
      </c>
      <c r="U141" s="18">
        <f t="shared" ref="U141:U204" si="48">N141+$AE$20*SQRT($J$234*((1/$J$217)+((C141-$J$218)^2)/$I$212))</f>
        <v>137.23507538158739</v>
      </c>
      <c r="V141" s="18">
        <f t="shared" ref="V141:V204" si="49">N141-$AE$20*SQRT($J$234*(1+(1/$J$217)+((C141-$J$218)^2)/$I$212))</f>
        <v>115.32493317830861</v>
      </c>
      <c r="W141" s="16">
        <f t="shared" ref="W141:W204" si="50">N141+$AE$20*SQRT($J$234*(1+(1/$J$217)+((C141-$J$218)^2)/$I$212))</f>
        <v>154.84199656420745</v>
      </c>
    </row>
    <row r="142" spans="2:23" x14ac:dyDescent="0.25">
      <c r="B142" s="15">
        <v>131</v>
      </c>
      <c r="C142" s="7">
        <v>68.27</v>
      </c>
      <c r="D142" s="7">
        <v>132.58000000000001</v>
      </c>
      <c r="E142" s="16">
        <f t="shared" si="36"/>
        <v>9051.2366000000002</v>
      </c>
      <c r="F142" s="16">
        <f t="shared" si="37"/>
        <v>4660.7928999999995</v>
      </c>
      <c r="G142" s="16">
        <f t="shared" si="38"/>
        <v>17577.456400000003</v>
      </c>
      <c r="H142" s="17">
        <f t="shared" si="39"/>
        <v>0.32020000000001403</v>
      </c>
      <c r="I142" s="17">
        <f t="shared" si="34"/>
        <v>0.10252804000000898</v>
      </c>
      <c r="J142" s="18">
        <f t="shared" si="40"/>
        <v>5.3580499999999063</v>
      </c>
      <c r="K142" s="18">
        <f t="shared" si="35"/>
        <v>28.708699802498995</v>
      </c>
      <c r="L142" s="18">
        <f t="shared" si="41"/>
        <v>1.7156476100000451</v>
      </c>
      <c r="N142" s="18">
        <f t="shared" si="42"/>
        <v>128.32109289659292</v>
      </c>
      <c r="O142" s="17"/>
      <c r="P142" s="18">
        <f t="shared" si="43"/>
        <v>4.2589071034070969</v>
      </c>
      <c r="Q142" s="18">
        <f t="shared" si="44"/>
        <v>18.138289715451428</v>
      </c>
      <c r="R142" s="18">
        <f t="shared" si="45"/>
        <v>5.1368433795992239E-3</v>
      </c>
      <c r="S142" s="17">
        <f t="shared" si="46"/>
        <v>0.43085501096186934</v>
      </c>
      <c r="T142" s="18">
        <f t="shared" si="47"/>
        <v>126.91338524760744</v>
      </c>
      <c r="U142" s="18">
        <f t="shared" si="48"/>
        <v>129.72880054557839</v>
      </c>
      <c r="V142" s="18">
        <f t="shared" si="49"/>
        <v>108.6296788361924</v>
      </c>
      <c r="W142" s="16">
        <f t="shared" si="50"/>
        <v>148.01250695699343</v>
      </c>
    </row>
    <row r="143" spans="2:23" x14ac:dyDescent="0.25">
      <c r="B143" s="15">
        <v>132</v>
      </c>
      <c r="C143" s="7">
        <v>71.23</v>
      </c>
      <c r="D143" s="7">
        <v>130.69999999999999</v>
      </c>
      <c r="E143" s="16">
        <f t="shared" si="36"/>
        <v>9309.7610000000004</v>
      </c>
      <c r="F143" s="16">
        <f t="shared" si="37"/>
        <v>5073.7129000000004</v>
      </c>
      <c r="G143" s="16">
        <f t="shared" si="38"/>
        <v>17082.489999999998</v>
      </c>
      <c r="H143" s="17">
        <f t="shared" si="39"/>
        <v>3.280200000000022</v>
      </c>
      <c r="I143" s="17">
        <f t="shared" si="34"/>
        <v>10.759712040000144</v>
      </c>
      <c r="J143" s="18">
        <f t="shared" si="40"/>
        <v>3.4780499999998824</v>
      </c>
      <c r="K143" s="18">
        <f t="shared" si="35"/>
        <v>12.096831802499182</v>
      </c>
      <c r="L143" s="18">
        <f t="shared" si="41"/>
        <v>11.40869960999969</v>
      </c>
      <c r="N143" s="18">
        <f t="shared" si="42"/>
        <v>138.48181423923697</v>
      </c>
      <c r="O143" s="17"/>
      <c r="P143" s="18">
        <f t="shared" si="43"/>
        <v>-7.7818142392369793</v>
      </c>
      <c r="Q143" s="18">
        <f t="shared" si="44"/>
        <v>60.55663285399141</v>
      </c>
      <c r="R143" s="18">
        <f t="shared" si="45"/>
        <v>1.9360904188434221E-2</v>
      </c>
      <c r="S143" s="17">
        <f t="shared" si="46"/>
        <v>-0.78160399137023662</v>
      </c>
      <c r="T143" s="18">
        <f t="shared" si="47"/>
        <v>135.74889293550925</v>
      </c>
      <c r="U143" s="18">
        <f t="shared" si="48"/>
        <v>141.21473554296469</v>
      </c>
      <c r="V143" s="18">
        <f t="shared" si="49"/>
        <v>118.65155943186004</v>
      </c>
      <c r="W143" s="16">
        <f t="shared" si="50"/>
        <v>158.31206904661389</v>
      </c>
    </row>
    <row r="144" spans="2:23" x14ac:dyDescent="0.25">
      <c r="B144" s="15">
        <v>133</v>
      </c>
      <c r="C144" s="7">
        <v>69.099999999999994</v>
      </c>
      <c r="D144" s="7">
        <v>115.56</v>
      </c>
      <c r="E144" s="16">
        <f t="shared" si="36"/>
        <v>7985.1959999999999</v>
      </c>
      <c r="F144" s="16">
        <f t="shared" si="37"/>
        <v>4774.8099999999995</v>
      </c>
      <c r="G144" s="16">
        <f t="shared" si="38"/>
        <v>13354.113600000001</v>
      </c>
      <c r="H144" s="17">
        <f t="shared" si="39"/>
        <v>1.1502000000000123</v>
      </c>
      <c r="I144" s="17">
        <f t="shared" si="34"/>
        <v>1.3229600400000283</v>
      </c>
      <c r="J144" s="18">
        <f t="shared" si="40"/>
        <v>-11.661950000000104</v>
      </c>
      <c r="K144" s="18">
        <f t="shared" si="35"/>
        <v>136.00107780250244</v>
      </c>
      <c r="L144" s="18">
        <f t="shared" si="41"/>
        <v>-13.413574890000262</v>
      </c>
      <c r="N144" s="18">
        <f t="shared" si="42"/>
        <v>131.17021408388837</v>
      </c>
      <c r="O144" s="17"/>
      <c r="P144" s="18">
        <f t="shared" si="43"/>
        <v>-15.610214083888366</v>
      </c>
      <c r="Q144" s="18">
        <f t="shared" si="44"/>
        <v>243.67878374482669</v>
      </c>
      <c r="R144" s="18">
        <f t="shared" si="45"/>
        <v>6.765744502170456E-3</v>
      </c>
      <c r="S144" s="17">
        <f t="shared" si="46"/>
        <v>-1.5779237432892266</v>
      </c>
      <c r="T144" s="18">
        <f t="shared" si="47"/>
        <v>129.55465775546514</v>
      </c>
      <c r="U144" s="18">
        <f t="shared" si="48"/>
        <v>132.78577041231159</v>
      </c>
      <c r="V144" s="18">
        <f t="shared" si="49"/>
        <v>111.46285076142853</v>
      </c>
      <c r="W144" s="16">
        <f t="shared" si="50"/>
        <v>150.87757740634822</v>
      </c>
    </row>
    <row r="145" spans="2:23" x14ac:dyDescent="0.25">
      <c r="B145" s="15">
        <v>134</v>
      </c>
      <c r="C145" s="7">
        <v>64.400000000000006</v>
      </c>
      <c r="D145" s="7">
        <v>123.79</v>
      </c>
      <c r="E145" s="16">
        <f t="shared" si="36"/>
        <v>7972.0760000000009</v>
      </c>
      <c r="F145" s="16">
        <f t="shared" si="37"/>
        <v>4147.3600000000006</v>
      </c>
      <c r="G145" s="16">
        <f t="shared" si="38"/>
        <v>15323.964100000001</v>
      </c>
      <c r="H145" s="17">
        <f t="shared" si="39"/>
        <v>-3.5497999999999763</v>
      </c>
      <c r="I145" s="17">
        <f t="shared" si="34"/>
        <v>12.601080039999832</v>
      </c>
      <c r="J145" s="18">
        <f t="shared" si="40"/>
        <v>-3.4319500000001</v>
      </c>
      <c r="K145" s="18">
        <f t="shared" si="35"/>
        <v>11.778280802500687</v>
      </c>
      <c r="L145" s="18">
        <f t="shared" si="41"/>
        <v>12.182736110000274</v>
      </c>
      <c r="N145" s="18">
        <f t="shared" si="42"/>
        <v>115.03663627631175</v>
      </c>
      <c r="O145" s="17"/>
      <c r="P145" s="18">
        <f t="shared" si="43"/>
        <v>8.7533637236882527</v>
      </c>
      <c r="Q145" s="18">
        <f t="shared" si="44"/>
        <v>76.621376479181478</v>
      </c>
      <c r="R145" s="18">
        <f t="shared" si="45"/>
        <v>2.1818563773127339E-2</v>
      </c>
      <c r="S145" s="17">
        <f t="shared" si="46"/>
        <v>0.87808385166158298</v>
      </c>
      <c r="T145" s="18">
        <f t="shared" si="47"/>
        <v>112.13543815289447</v>
      </c>
      <c r="U145" s="18">
        <f t="shared" si="48"/>
        <v>117.93783439972904</v>
      </c>
      <c r="V145" s="18">
        <f t="shared" si="49"/>
        <v>95.182490678365539</v>
      </c>
      <c r="W145" s="16">
        <f t="shared" si="50"/>
        <v>134.89078187425798</v>
      </c>
    </row>
    <row r="146" spans="2:23" x14ac:dyDescent="0.25">
      <c r="B146" s="15">
        <v>135</v>
      </c>
      <c r="C146" s="7">
        <v>71.099999999999994</v>
      </c>
      <c r="D146" s="7">
        <v>128.13999999999999</v>
      </c>
      <c r="E146" s="16">
        <f t="shared" si="36"/>
        <v>9110.753999999999</v>
      </c>
      <c r="F146" s="16">
        <f t="shared" si="37"/>
        <v>5055.2099999999991</v>
      </c>
      <c r="G146" s="16">
        <f t="shared" si="38"/>
        <v>16419.859599999996</v>
      </c>
      <c r="H146" s="17">
        <f t="shared" si="39"/>
        <v>3.1502000000000123</v>
      </c>
      <c r="I146" s="17">
        <f t="shared" si="34"/>
        <v>9.9237600400000776</v>
      </c>
      <c r="J146" s="18">
        <f t="shared" si="40"/>
        <v>0.91804999999988013</v>
      </c>
      <c r="K146" s="18">
        <f t="shared" si="35"/>
        <v>0.84281580249977994</v>
      </c>
      <c r="L146" s="18">
        <f t="shared" si="41"/>
        <v>2.8920411099996337</v>
      </c>
      <c r="N146" s="18">
        <f t="shared" si="42"/>
        <v>138.03556634243162</v>
      </c>
      <c r="O146" s="17"/>
      <c r="P146" s="18">
        <f t="shared" si="43"/>
        <v>-9.8955663424316356</v>
      </c>
      <c r="Q146" s="18">
        <f t="shared" si="44"/>
        <v>97.922233237465818</v>
      </c>
      <c r="R146" s="18">
        <f t="shared" si="45"/>
        <v>1.8245165539156137E-2</v>
      </c>
      <c r="S146" s="17">
        <f t="shared" si="46"/>
        <v>-0.99447412150452308</v>
      </c>
      <c r="T146" s="18">
        <f t="shared" si="47"/>
        <v>135.38256046423143</v>
      </c>
      <c r="U146" s="18">
        <f t="shared" si="48"/>
        <v>140.68857222063181</v>
      </c>
      <c r="V146" s="18">
        <f t="shared" si="49"/>
        <v>118.21616708153343</v>
      </c>
      <c r="W146" s="16">
        <f t="shared" si="50"/>
        <v>157.85496560332982</v>
      </c>
    </row>
    <row r="147" spans="2:23" x14ac:dyDescent="0.25">
      <c r="B147" s="15">
        <v>136</v>
      </c>
      <c r="C147" s="7">
        <v>68.22</v>
      </c>
      <c r="D147" s="7">
        <v>135.96</v>
      </c>
      <c r="E147" s="16">
        <f t="shared" si="36"/>
        <v>9275.1912000000011</v>
      </c>
      <c r="F147" s="16">
        <f t="shared" si="37"/>
        <v>4653.9683999999997</v>
      </c>
      <c r="G147" s="16">
        <f t="shared" si="38"/>
        <v>18485.121600000002</v>
      </c>
      <c r="H147" s="17">
        <f t="shared" si="39"/>
        <v>0.27020000000001687</v>
      </c>
      <c r="I147" s="17">
        <f t="shared" si="34"/>
        <v>7.3008040000009114E-2</v>
      </c>
      <c r="J147" s="18">
        <f t="shared" si="40"/>
        <v>8.7380499999999017</v>
      </c>
      <c r="K147" s="18">
        <f t="shared" si="35"/>
        <v>76.353517802498288</v>
      </c>
      <c r="L147" s="18">
        <f t="shared" si="41"/>
        <v>2.361021110000121</v>
      </c>
      <c r="N147" s="18">
        <f t="shared" si="42"/>
        <v>128.14945909012937</v>
      </c>
      <c r="O147" s="17"/>
      <c r="P147" s="18">
        <f t="shared" si="43"/>
        <v>7.8105409098706389</v>
      </c>
      <c r="Q147" s="18">
        <f t="shared" si="44"/>
        <v>61.004549304762868</v>
      </c>
      <c r="R147" s="18">
        <f t="shared" si="45"/>
        <v>5.097443264608547E-3</v>
      </c>
      <c r="S147" s="17">
        <f t="shared" si="46"/>
        <v>0.79017392117737206</v>
      </c>
      <c r="T147" s="18">
        <f t="shared" si="47"/>
        <v>126.74716046399246</v>
      </c>
      <c r="U147" s="18">
        <f t="shared" si="48"/>
        <v>129.55175771626628</v>
      </c>
      <c r="V147" s="18">
        <f t="shared" si="49"/>
        <v>108.4584309729895</v>
      </c>
      <c r="W147" s="16">
        <f t="shared" si="50"/>
        <v>147.84048720726923</v>
      </c>
    </row>
    <row r="148" spans="2:23" x14ac:dyDescent="0.25">
      <c r="B148" s="15">
        <v>137</v>
      </c>
      <c r="C148" s="7">
        <v>65.92</v>
      </c>
      <c r="D148" s="7">
        <v>116.63</v>
      </c>
      <c r="E148" s="16">
        <f t="shared" si="36"/>
        <v>7688.2496000000001</v>
      </c>
      <c r="F148" s="16">
        <f t="shared" si="37"/>
        <v>4345.4463999999998</v>
      </c>
      <c r="G148" s="16">
        <f t="shared" si="38"/>
        <v>13602.5569</v>
      </c>
      <c r="H148" s="17">
        <f t="shared" si="39"/>
        <v>-2.0297999999999803</v>
      </c>
      <c r="I148" s="17">
        <f t="shared" si="34"/>
        <v>4.1200880399999198</v>
      </c>
      <c r="J148" s="18">
        <f t="shared" si="40"/>
        <v>-10.591950000000111</v>
      </c>
      <c r="K148" s="18">
        <f t="shared" si="35"/>
        <v>112.18940480250235</v>
      </c>
      <c r="L148" s="18">
        <f t="shared" si="41"/>
        <v>21.499540110000016</v>
      </c>
      <c r="N148" s="18">
        <f t="shared" si="42"/>
        <v>120.25430399280464</v>
      </c>
      <c r="O148" s="17"/>
      <c r="P148" s="18">
        <f t="shared" si="43"/>
        <v>-3.6243039928046414</v>
      </c>
      <c r="Q148" s="18">
        <f t="shared" si="44"/>
        <v>13.135579432259666</v>
      </c>
      <c r="R148" s="18">
        <f t="shared" si="45"/>
        <v>1.0499049544299125E-2</v>
      </c>
      <c r="S148" s="17">
        <f t="shared" si="46"/>
        <v>-0.36566553818276759</v>
      </c>
      <c r="T148" s="18">
        <f t="shared" si="47"/>
        <v>118.24178818299531</v>
      </c>
      <c r="U148" s="18">
        <f t="shared" si="48"/>
        <v>122.26681980261397</v>
      </c>
      <c r="V148" s="18">
        <f t="shared" si="49"/>
        <v>100.51043489989735</v>
      </c>
      <c r="W148" s="16">
        <f t="shared" si="50"/>
        <v>139.99817308571193</v>
      </c>
    </row>
    <row r="149" spans="2:23" x14ac:dyDescent="0.25">
      <c r="B149" s="15">
        <v>138</v>
      </c>
      <c r="C149" s="7">
        <v>67.44</v>
      </c>
      <c r="D149" s="7">
        <v>126.82</v>
      </c>
      <c r="E149" s="16">
        <f t="shared" si="36"/>
        <v>8552.7407999999996</v>
      </c>
      <c r="F149" s="16">
        <f t="shared" si="37"/>
        <v>4548.1535999999996</v>
      </c>
      <c r="G149" s="16">
        <f t="shared" si="38"/>
        <v>16083.312399999999</v>
      </c>
      <c r="H149" s="17">
        <f t="shared" si="39"/>
        <v>-0.50979999999998427</v>
      </c>
      <c r="I149" s="17">
        <f t="shared" si="34"/>
        <v>0.25989603999998395</v>
      </c>
      <c r="J149" s="18">
        <f t="shared" si="40"/>
        <v>-0.40195000000011305</v>
      </c>
      <c r="K149" s="18">
        <f t="shared" si="35"/>
        <v>0.16156380250009089</v>
      </c>
      <c r="L149" s="18">
        <f t="shared" si="41"/>
        <v>0.2049141100000513</v>
      </c>
      <c r="N149" s="18">
        <f t="shared" si="42"/>
        <v>125.47197170929749</v>
      </c>
      <c r="O149" s="17"/>
      <c r="P149" s="18">
        <f t="shared" si="43"/>
        <v>1.3480282907025014</v>
      </c>
      <c r="Q149" s="18">
        <f t="shared" si="44"/>
        <v>1.8171802725343076</v>
      </c>
      <c r="R149" s="18">
        <f t="shared" si="45"/>
        <v>5.3468812283746945E-3</v>
      </c>
      <c r="S149" s="17">
        <f t="shared" si="46"/>
        <v>0.13635973178072561</v>
      </c>
      <c r="T149" s="18">
        <f t="shared" si="47"/>
        <v>124.03577285232006</v>
      </c>
      <c r="U149" s="18">
        <f t="shared" si="48"/>
        <v>126.90817056627492</v>
      </c>
      <c r="V149" s="18">
        <f t="shared" si="49"/>
        <v>105.7785003537972</v>
      </c>
      <c r="W149" s="16">
        <f t="shared" si="50"/>
        <v>145.16544306479778</v>
      </c>
    </row>
    <row r="150" spans="2:23" x14ac:dyDescent="0.25">
      <c r="B150" s="15">
        <v>139</v>
      </c>
      <c r="C150" s="7">
        <v>73.900000000000006</v>
      </c>
      <c r="D150" s="7">
        <v>151.38999999999999</v>
      </c>
      <c r="E150" s="16">
        <f t="shared" si="36"/>
        <v>11187.721</v>
      </c>
      <c r="F150" s="16">
        <f t="shared" si="37"/>
        <v>5461.2100000000009</v>
      </c>
      <c r="G150" s="16">
        <f t="shared" si="38"/>
        <v>22918.932099999995</v>
      </c>
      <c r="H150" s="17">
        <f t="shared" si="39"/>
        <v>5.9502000000000237</v>
      </c>
      <c r="I150" s="17">
        <f t="shared" si="34"/>
        <v>35.404880040000279</v>
      </c>
      <c r="J150" s="18">
        <f t="shared" si="40"/>
        <v>24.16804999999988</v>
      </c>
      <c r="K150" s="18">
        <f t="shared" si="35"/>
        <v>584.09464080249415</v>
      </c>
      <c r="L150" s="18">
        <f t="shared" si="41"/>
        <v>143.80473110999986</v>
      </c>
      <c r="N150" s="18">
        <f t="shared" si="42"/>
        <v>147.64705950439222</v>
      </c>
      <c r="O150" s="17"/>
      <c r="P150" s="18">
        <f t="shared" si="43"/>
        <v>3.742940495607769</v>
      </c>
      <c r="Q150" s="18">
        <f t="shared" si="44"/>
        <v>14.009603553660531</v>
      </c>
      <c r="R150" s="18">
        <f t="shared" si="45"/>
        <v>5.2254618726529076E-2</v>
      </c>
      <c r="S150" s="17">
        <f t="shared" si="46"/>
        <v>0.36958136776987288</v>
      </c>
      <c r="T150" s="18">
        <f t="shared" si="47"/>
        <v>143.15726307905928</v>
      </c>
      <c r="U150" s="18">
        <f t="shared" si="48"/>
        <v>152.13685592972516</v>
      </c>
      <c r="V150" s="18">
        <f t="shared" si="49"/>
        <v>127.49939416038625</v>
      </c>
      <c r="W150" s="16">
        <f t="shared" si="50"/>
        <v>167.7947248483982</v>
      </c>
    </row>
    <row r="151" spans="2:23" x14ac:dyDescent="0.25">
      <c r="B151" s="15">
        <v>140</v>
      </c>
      <c r="C151" s="7">
        <v>69.98</v>
      </c>
      <c r="D151" s="7">
        <v>130.4</v>
      </c>
      <c r="E151" s="16">
        <f t="shared" si="36"/>
        <v>9125.3920000000016</v>
      </c>
      <c r="F151" s="16">
        <f t="shared" si="37"/>
        <v>4897.2004000000006</v>
      </c>
      <c r="G151" s="16">
        <f t="shared" si="38"/>
        <v>17004.16</v>
      </c>
      <c r="H151" s="17">
        <f t="shared" si="39"/>
        <v>2.030200000000022</v>
      </c>
      <c r="I151" s="17">
        <f t="shared" si="34"/>
        <v>4.1217120400000891</v>
      </c>
      <c r="J151" s="18">
        <f t="shared" si="40"/>
        <v>3.1780499999998995</v>
      </c>
      <c r="K151" s="18">
        <f t="shared" si="35"/>
        <v>10.10000180249936</v>
      </c>
      <c r="L151" s="18">
        <f t="shared" si="41"/>
        <v>6.4520771099998662</v>
      </c>
      <c r="N151" s="18">
        <f t="shared" si="42"/>
        <v>134.19096907764742</v>
      </c>
      <c r="O151" s="17"/>
      <c r="P151" s="18">
        <f t="shared" si="43"/>
        <v>-3.7909690776474179</v>
      </c>
      <c r="Q151" s="18">
        <f t="shared" si="44"/>
        <v>14.371446547678914</v>
      </c>
      <c r="R151" s="18">
        <f t="shared" si="45"/>
        <v>1.0501217084500735E-2</v>
      </c>
      <c r="S151" s="17">
        <f t="shared" si="46"/>
        <v>-0.38248039691805735</v>
      </c>
      <c r="T151" s="18">
        <f t="shared" si="47"/>
        <v>132.17824553551989</v>
      </c>
      <c r="U151" s="18">
        <f t="shared" si="48"/>
        <v>136.20369261977496</v>
      </c>
      <c r="V151" s="18">
        <f t="shared" si="49"/>
        <v>114.44707880925904</v>
      </c>
      <c r="W151" s="16">
        <f t="shared" si="50"/>
        <v>153.93485934603581</v>
      </c>
    </row>
    <row r="152" spans="2:23" x14ac:dyDescent="0.25">
      <c r="B152" s="15">
        <v>141</v>
      </c>
      <c r="C152" s="7">
        <v>69.52</v>
      </c>
      <c r="D152" s="7">
        <v>136.21</v>
      </c>
      <c r="E152" s="16">
        <f t="shared" si="36"/>
        <v>9469.3191999999999</v>
      </c>
      <c r="F152" s="16">
        <f t="shared" si="37"/>
        <v>4833.0303999999996</v>
      </c>
      <c r="G152" s="16">
        <f t="shared" si="38"/>
        <v>18553.164100000002</v>
      </c>
      <c r="H152" s="17">
        <f t="shared" si="39"/>
        <v>1.570200000000014</v>
      </c>
      <c r="I152" s="17">
        <f t="shared" si="34"/>
        <v>2.4655280400000441</v>
      </c>
      <c r="J152" s="18">
        <f t="shared" si="40"/>
        <v>8.9880499999999017</v>
      </c>
      <c r="K152" s="18">
        <f t="shared" si="35"/>
        <v>80.785042802498239</v>
      </c>
      <c r="L152" s="18">
        <f t="shared" si="41"/>
        <v>14.113036109999971</v>
      </c>
      <c r="N152" s="18">
        <f t="shared" si="42"/>
        <v>132.61193805818246</v>
      </c>
      <c r="O152" s="17"/>
      <c r="P152" s="18">
        <f t="shared" si="43"/>
        <v>3.5980619418175479</v>
      </c>
      <c r="Q152" s="18">
        <f t="shared" si="44"/>
        <v>12.946049737155864</v>
      </c>
      <c r="R152" s="18">
        <f t="shared" si="45"/>
        <v>8.2907211479925601E-3</v>
      </c>
      <c r="S152" s="17">
        <f t="shared" si="46"/>
        <v>0.36342276743101615</v>
      </c>
      <c r="T152" s="18">
        <f t="shared" si="47"/>
        <v>130.82355534887631</v>
      </c>
      <c r="U152" s="18">
        <f t="shared" si="48"/>
        <v>134.40032076748861</v>
      </c>
      <c r="V152" s="18">
        <f t="shared" si="49"/>
        <v>112.88965473225713</v>
      </c>
      <c r="W152" s="16">
        <f t="shared" si="50"/>
        <v>152.33422138410779</v>
      </c>
    </row>
    <row r="153" spans="2:23" x14ac:dyDescent="0.25">
      <c r="B153" s="15">
        <v>142</v>
      </c>
      <c r="C153" s="7">
        <v>65.180000000000007</v>
      </c>
      <c r="D153" s="7">
        <v>113.4</v>
      </c>
      <c r="E153" s="16">
        <f t="shared" si="36"/>
        <v>7391.4120000000012</v>
      </c>
      <c r="F153" s="16">
        <f t="shared" si="37"/>
        <v>4248.4324000000006</v>
      </c>
      <c r="G153" s="16">
        <f t="shared" si="38"/>
        <v>12859.560000000001</v>
      </c>
      <c r="H153" s="17">
        <f t="shared" si="39"/>
        <v>-2.7697999999999752</v>
      </c>
      <c r="I153" s="17">
        <f t="shared" si="34"/>
        <v>7.671792039999862</v>
      </c>
      <c r="J153" s="18">
        <f t="shared" si="40"/>
        <v>-13.821950000000101</v>
      </c>
      <c r="K153" s="18">
        <f t="shared" si="35"/>
        <v>191.04630180250277</v>
      </c>
      <c r="L153" s="18">
        <f t="shared" si="41"/>
        <v>38.284037109999936</v>
      </c>
      <c r="N153" s="18">
        <f t="shared" si="42"/>
        <v>117.71412365714363</v>
      </c>
      <c r="O153" s="17"/>
      <c r="P153" s="18">
        <f t="shared" si="43"/>
        <v>-4.3141236571436252</v>
      </c>
      <c r="Q153" s="18">
        <f t="shared" si="44"/>
        <v>18.611662929126286</v>
      </c>
      <c r="R153" s="18">
        <f t="shared" si="45"/>
        <v>1.5239481319802021E-2</v>
      </c>
      <c r="S153" s="17">
        <f t="shared" si="46"/>
        <v>-0.43421938779707969</v>
      </c>
      <c r="T153" s="18">
        <f t="shared" si="47"/>
        <v>115.28947173428742</v>
      </c>
      <c r="U153" s="18">
        <f t="shared" si="48"/>
        <v>120.13877557999984</v>
      </c>
      <c r="V153" s="18">
        <f t="shared" si="49"/>
        <v>97.923997739905573</v>
      </c>
      <c r="W153" s="16">
        <f t="shared" si="50"/>
        <v>137.50424957438167</v>
      </c>
    </row>
    <row r="154" spans="2:23" x14ac:dyDescent="0.25">
      <c r="B154" s="15">
        <v>143</v>
      </c>
      <c r="C154" s="7">
        <v>68.010000000000005</v>
      </c>
      <c r="D154" s="7">
        <v>125.33</v>
      </c>
      <c r="E154" s="16">
        <f t="shared" si="36"/>
        <v>8523.6933000000008</v>
      </c>
      <c r="F154" s="16">
        <f t="shared" si="37"/>
        <v>4625.3601000000008</v>
      </c>
      <c r="G154" s="16">
        <f t="shared" si="38"/>
        <v>15707.608899999999</v>
      </c>
      <c r="H154" s="17">
        <f t="shared" si="39"/>
        <v>6.0200000000023124E-2</v>
      </c>
      <c r="I154" s="17">
        <f t="shared" si="34"/>
        <v>3.624040000002784E-3</v>
      </c>
      <c r="J154" s="18">
        <f t="shared" si="40"/>
        <v>-1.8919500000001079</v>
      </c>
      <c r="K154" s="18">
        <f t="shared" si="35"/>
        <v>3.5794748025004086</v>
      </c>
      <c r="L154" s="18">
        <f t="shared" si="41"/>
        <v>-0.11389539000005025</v>
      </c>
      <c r="N154" s="18">
        <f t="shared" si="42"/>
        <v>127.42859710298234</v>
      </c>
      <c r="O154" s="17"/>
      <c r="P154" s="18">
        <f t="shared" si="43"/>
        <v>-2.0985971029823389</v>
      </c>
      <c r="Q154" s="18">
        <f t="shared" si="44"/>
        <v>4.4041098006458652</v>
      </c>
      <c r="R154" s="18">
        <f t="shared" si="45"/>
        <v>5.0048369780735409E-3</v>
      </c>
      <c r="S154" s="17">
        <f t="shared" si="46"/>
        <v>-0.21231997822850884</v>
      </c>
      <c r="T154" s="18">
        <f t="shared" si="47"/>
        <v>126.0390947834062</v>
      </c>
      <c r="U154" s="18">
        <f t="shared" si="48"/>
        <v>128.81809942255848</v>
      </c>
      <c r="V154" s="18">
        <f t="shared" si="49"/>
        <v>107.73847613917832</v>
      </c>
      <c r="W154" s="16">
        <f t="shared" si="50"/>
        <v>147.11871806678636</v>
      </c>
    </row>
    <row r="155" spans="2:23" x14ac:dyDescent="0.25">
      <c r="B155" s="15">
        <v>144</v>
      </c>
      <c r="C155" s="7">
        <v>68.34</v>
      </c>
      <c r="D155" s="7">
        <v>127.58</v>
      </c>
      <c r="E155" s="16">
        <f t="shared" si="36"/>
        <v>8718.8171999999995</v>
      </c>
      <c r="F155" s="16">
        <f t="shared" si="37"/>
        <v>4670.3556000000008</v>
      </c>
      <c r="G155" s="16">
        <f t="shared" si="38"/>
        <v>16276.6564</v>
      </c>
      <c r="H155" s="17">
        <f t="shared" si="39"/>
        <v>0.39020000000002142</v>
      </c>
      <c r="I155" s="17">
        <f t="shared" si="34"/>
        <v>0.15225604000001672</v>
      </c>
      <c r="J155" s="18">
        <f t="shared" si="40"/>
        <v>0.35804999999989207</v>
      </c>
      <c r="K155" s="18">
        <f t="shared" si="35"/>
        <v>0.12819980249992272</v>
      </c>
      <c r="L155" s="18">
        <f t="shared" si="41"/>
        <v>0.13971110999996555</v>
      </c>
      <c r="N155" s="18">
        <f t="shared" si="42"/>
        <v>128.56138022564195</v>
      </c>
      <c r="O155" s="17"/>
      <c r="P155" s="18">
        <f t="shared" si="43"/>
        <v>-0.98138022564195637</v>
      </c>
      <c r="Q155" s="18">
        <f t="shared" si="44"/>
        <v>0.96310714728105717</v>
      </c>
      <c r="R155" s="18">
        <f t="shared" si="45"/>
        <v>5.2032149554209275E-3</v>
      </c>
      <c r="S155" s="17">
        <f t="shared" si="46"/>
        <v>-9.927863484463198E-2</v>
      </c>
      <c r="T155" s="18">
        <f t="shared" si="47"/>
        <v>127.14460748537442</v>
      </c>
      <c r="U155" s="18">
        <f t="shared" si="48"/>
        <v>129.97815296590949</v>
      </c>
      <c r="V155" s="18">
        <f t="shared" si="49"/>
        <v>108.86931604052687</v>
      </c>
      <c r="W155" s="16">
        <f t="shared" si="50"/>
        <v>148.25344441075703</v>
      </c>
    </row>
    <row r="156" spans="2:23" x14ac:dyDescent="0.25">
      <c r="B156" s="15">
        <v>145</v>
      </c>
      <c r="C156" s="7">
        <v>65.180000000000007</v>
      </c>
      <c r="D156" s="7">
        <v>107.16</v>
      </c>
      <c r="E156" s="16">
        <f t="shared" si="36"/>
        <v>6984.6888000000008</v>
      </c>
      <c r="F156" s="16">
        <f t="shared" si="37"/>
        <v>4248.4324000000006</v>
      </c>
      <c r="G156" s="16">
        <f t="shared" si="38"/>
        <v>11483.265599999999</v>
      </c>
      <c r="H156" s="17">
        <f t="shared" si="39"/>
        <v>-2.7697999999999752</v>
      </c>
      <c r="I156" s="17">
        <f t="shared" si="34"/>
        <v>7.671792039999862</v>
      </c>
      <c r="J156" s="18">
        <f t="shared" si="40"/>
        <v>-20.06195000000011</v>
      </c>
      <c r="K156" s="18">
        <f t="shared" si="35"/>
        <v>402.4818378025044</v>
      </c>
      <c r="L156" s="18">
        <f t="shared" si="41"/>
        <v>55.567589109999808</v>
      </c>
      <c r="N156" s="18">
        <f t="shared" si="42"/>
        <v>117.71412365714363</v>
      </c>
      <c r="O156" s="17"/>
      <c r="P156" s="18">
        <f t="shared" si="43"/>
        <v>-10.554123657143634</v>
      </c>
      <c r="Q156" s="18">
        <f t="shared" si="44"/>
        <v>111.38952617027893</v>
      </c>
      <c r="R156" s="18">
        <f t="shared" si="45"/>
        <v>1.5239481319802021E-2</v>
      </c>
      <c r="S156" s="17">
        <f t="shared" si="46"/>
        <v>-1.0622794980739736</v>
      </c>
      <c r="T156" s="18">
        <f t="shared" si="47"/>
        <v>115.28947173428742</v>
      </c>
      <c r="U156" s="18">
        <f t="shared" si="48"/>
        <v>120.13877557999984</v>
      </c>
      <c r="V156" s="18">
        <f t="shared" si="49"/>
        <v>97.923997739905573</v>
      </c>
      <c r="W156" s="16">
        <f t="shared" si="50"/>
        <v>137.50424957438167</v>
      </c>
    </row>
    <row r="157" spans="2:23" x14ac:dyDescent="0.25">
      <c r="B157" s="15">
        <v>146</v>
      </c>
      <c r="C157" s="7">
        <v>68.260000000000005</v>
      </c>
      <c r="D157" s="7">
        <v>116.46</v>
      </c>
      <c r="E157" s="16">
        <f t="shared" si="36"/>
        <v>7949.5596000000005</v>
      </c>
      <c r="F157" s="16">
        <f t="shared" si="37"/>
        <v>4659.4276000000009</v>
      </c>
      <c r="G157" s="16">
        <f t="shared" si="38"/>
        <v>13562.931599999998</v>
      </c>
      <c r="H157" s="17">
        <f t="shared" si="39"/>
        <v>0.31020000000002312</v>
      </c>
      <c r="I157" s="17">
        <f t="shared" si="34"/>
        <v>9.6224040000014346E-2</v>
      </c>
      <c r="J157" s="18">
        <f t="shared" si="40"/>
        <v>-10.761950000000112</v>
      </c>
      <c r="K157" s="18">
        <f t="shared" si="35"/>
        <v>115.81956780250242</v>
      </c>
      <c r="L157" s="18">
        <f t="shared" si="41"/>
        <v>-3.3383568900002838</v>
      </c>
      <c r="N157" s="18">
        <f t="shared" si="42"/>
        <v>128.28676613530024</v>
      </c>
      <c r="O157" s="17"/>
      <c r="P157" s="18">
        <f t="shared" si="43"/>
        <v>-11.826766135300247</v>
      </c>
      <c r="Q157" s="18">
        <f t="shared" si="44"/>
        <v>139.87239721908475</v>
      </c>
      <c r="R157" s="18">
        <f t="shared" si="45"/>
        <v>5.1284294797042029E-3</v>
      </c>
      <c r="S157" s="17">
        <f t="shared" si="46"/>
        <v>-1.1964672806452712</v>
      </c>
      <c r="T157" s="18">
        <f t="shared" si="47"/>
        <v>126.880211837161</v>
      </c>
      <c r="U157" s="18">
        <f t="shared" si="48"/>
        <v>129.69332043343948</v>
      </c>
      <c r="V157" s="18">
        <f t="shared" si="49"/>
        <v>108.59543449250013</v>
      </c>
      <c r="W157" s="16">
        <f t="shared" si="50"/>
        <v>147.97809777810036</v>
      </c>
    </row>
    <row r="158" spans="2:23" x14ac:dyDescent="0.25">
      <c r="B158" s="15">
        <v>147</v>
      </c>
      <c r="C158" s="7">
        <v>68.569999999999993</v>
      </c>
      <c r="D158" s="7">
        <v>133.84</v>
      </c>
      <c r="E158" s="16">
        <f t="shared" si="36"/>
        <v>9177.4087999999992</v>
      </c>
      <c r="F158" s="16">
        <f t="shared" si="37"/>
        <v>4701.8448999999991</v>
      </c>
      <c r="G158" s="16">
        <f t="shared" si="38"/>
        <v>17913.1456</v>
      </c>
      <c r="H158" s="17">
        <f t="shared" si="39"/>
        <v>0.62020000000001119</v>
      </c>
      <c r="I158" s="17">
        <f t="shared" si="34"/>
        <v>0.3846480400000139</v>
      </c>
      <c r="J158" s="18">
        <f t="shared" si="40"/>
        <v>6.6180499999998972</v>
      </c>
      <c r="K158" s="18">
        <f t="shared" si="35"/>
        <v>43.798585802498636</v>
      </c>
      <c r="L158" s="18">
        <f t="shared" si="41"/>
        <v>4.1045146100000105</v>
      </c>
      <c r="N158" s="18">
        <f t="shared" si="42"/>
        <v>129.35089573537439</v>
      </c>
      <c r="O158" s="17"/>
      <c r="P158" s="18">
        <f t="shared" si="43"/>
        <v>4.4891042646256096</v>
      </c>
      <c r="Q158" s="18">
        <f t="shared" si="44"/>
        <v>20.152057098679837</v>
      </c>
      <c r="R158" s="18">
        <f t="shared" si="45"/>
        <v>5.513386754977612E-3</v>
      </c>
      <c r="S158" s="17">
        <f t="shared" si="46"/>
        <v>0.45405709940788125</v>
      </c>
      <c r="T158" s="18">
        <f t="shared" si="47"/>
        <v>127.89250620639523</v>
      </c>
      <c r="U158" s="18">
        <f t="shared" si="48"/>
        <v>130.80928526435355</v>
      </c>
      <c r="V158" s="18">
        <f t="shared" si="49"/>
        <v>109.65579363126325</v>
      </c>
      <c r="W158" s="16">
        <f t="shared" si="50"/>
        <v>149.04599783948552</v>
      </c>
    </row>
    <row r="159" spans="2:23" x14ac:dyDescent="0.25">
      <c r="B159" s="15">
        <v>148</v>
      </c>
      <c r="C159" s="7">
        <v>64.5</v>
      </c>
      <c r="D159" s="7">
        <v>112.89</v>
      </c>
      <c r="E159" s="16">
        <f t="shared" si="36"/>
        <v>7281.4049999999997</v>
      </c>
      <c r="F159" s="16">
        <f t="shared" si="37"/>
        <v>4160.25</v>
      </c>
      <c r="G159" s="16">
        <f t="shared" si="38"/>
        <v>12744.152099999999</v>
      </c>
      <c r="H159" s="17">
        <f t="shared" si="39"/>
        <v>-3.449799999999982</v>
      </c>
      <c r="I159" s="17">
        <f t="shared" si="34"/>
        <v>11.901120039999876</v>
      </c>
      <c r="J159" s="18">
        <f t="shared" si="40"/>
        <v>-14.331950000000106</v>
      </c>
      <c r="K159" s="18">
        <f t="shared" si="35"/>
        <v>205.40479080250302</v>
      </c>
      <c r="L159" s="18">
        <f t="shared" si="41"/>
        <v>49.442361110000107</v>
      </c>
      <c r="N159" s="18">
        <f t="shared" si="42"/>
        <v>115.3799038892389</v>
      </c>
      <c r="O159" s="17"/>
      <c r="P159" s="18">
        <f t="shared" si="43"/>
        <v>-2.4899038892389029</v>
      </c>
      <c r="Q159" s="18">
        <f t="shared" si="44"/>
        <v>6.1996213776470146</v>
      </c>
      <c r="R159" s="18">
        <f t="shared" si="45"/>
        <v>2.088433259125496E-2</v>
      </c>
      <c r="S159" s="17">
        <f t="shared" si="46"/>
        <v>-0.24989115870810241</v>
      </c>
      <c r="T159" s="18">
        <f t="shared" si="47"/>
        <v>112.54149728498439</v>
      </c>
      <c r="U159" s="18">
        <f t="shared" si="48"/>
        <v>118.21831049349342</v>
      </c>
      <c r="V159" s="18">
        <f t="shared" si="49"/>
        <v>95.534836519128959</v>
      </c>
      <c r="W159" s="16">
        <f t="shared" si="50"/>
        <v>135.22497125934885</v>
      </c>
    </row>
    <row r="160" spans="2:23" x14ac:dyDescent="0.25">
      <c r="B160" s="15">
        <v>149</v>
      </c>
      <c r="C160" s="7">
        <v>68.709999999999994</v>
      </c>
      <c r="D160" s="7">
        <v>130.76</v>
      </c>
      <c r="E160" s="16">
        <f t="shared" si="36"/>
        <v>8984.5195999999978</v>
      </c>
      <c r="F160" s="16">
        <f t="shared" si="37"/>
        <v>4721.0640999999987</v>
      </c>
      <c r="G160" s="16">
        <f t="shared" si="38"/>
        <v>17098.177599999999</v>
      </c>
      <c r="H160" s="17">
        <f t="shared" si="39"/>
        <v>0.76020000000001176</v>
      </c>
      <c r="I160" s="17">
        <f t="shared" si="34"/>
        <v>0.57790404000001783</v>
      </c>
      <c r="J160" s="18">
        <f t="shared" si="40"/>
        <v>3.5380499999998847</v>
      </c>
      <c r="K160" s="18">
        <f t="shared" si="35"/>
        <v>12.517797802499183</v>
      </c>
      <c r="L160" s="18">
        <f t="shared" si="41"/>
        <v>2.689625609999954</v>
      </c>
      <c r="N160" s="18">
        <f t="shared" si="42"/>
        <v>129.83147039347244</v>
      </c>
      <c r="O160" s="17"/>
      <c r="P160" s="18">
        <f t="shared" si="43"/>
        <v>0.92852960652754746</v>
      </c>
      <c r="Q160" s="18">
        <f t="shared" si="44"/>
        <v>0.86216723019820207</v>
      </c>
      <c r="R160" s="18">
        <f t="shared" si="45"/>
        <v>5.7713240389423289E-3</v>
      </c>
      <c r="S160" s="17">
        <f t="shared" si="46"/>
        <v>9.3905321892504515E-2</v>
      </c>
      <c r="T160" s="18">
        <f t="shared" si="47"/>
        <v>128.33935628183247</v>
      </c>
      <c r="U160" s="18">
        <f t="shared" si="48"/>
        <v>131.32358450511242</v>
      </c>
      <c r="V160" s="18">
        <f t="shared" si="49"/>
        <v>110.13384232826414</v>
      </c>
      <c r="W160" s="16">
        <f t="shared" si="50"/>
        <v>149.52909845868075</v>
      </c>
    </row>
    <row r="161" spans="2:23" x14ac:dyDescent="0.25">
      <c r="B161" s="15">
        <v>150</v>
      </c>
      <c r="C161" s="7">
        <v>68.89</v>
      </c>
      <c r="D161" s="7">
        <v>137.76</v>
      </c>
      <c r="E161" s="16">
        <f t="shared" si="36"/>
        <v>9490.286399999999</v>
      </c>
      <c r="F161" s="16">
        <f t="shared" si="37"/>
        <v>4745.8320999999996</v>
      </c>
      <c r="G161" s="16">
        <f t="shared" si="38"/>
        <v>18977.817599999998</v>
      </c>
      <c r="H161" s="17">
        <f t="shared" si="39"/>
        <v>0.94020000000001858</v>
      </c>
      <c r="I161" s="17">
        <f t="shared" si="34"/>
        <v>0.88397604000003493</v>
      </c>
      <c r="J161" s="18">
        <f t="shared" si="40"/>
        <v>10.538049999999885</v>
      </c>
      <c r="K161" s="18">
        <f t="shared" si="35"/>
        <v>111.05049780249757</v>
      </c>
      <c r="L161" s="18">
        <f t="shared" si="41"/>
        <v>9.9078746100000874</v>
      </c>
      <c r="N161" s="18">
        <f t="shared" si="42"/>
        <v>130.44935209674136</v>
      </c>
      <c r="O161" s="17"/>
      <c r="P161" s="18">
        <f t="shared" si="43"/>
        <v>7.3106479032586265</v>
      </c>
      <c r="Q161" s="18">
        <f t="shared" si="44"/>
        <v>53.445572765419755</v>
      </c>
      <c r="R161" s="18">
        <f t="shared" si="45"/>
        <v>6.179835962906664E-3</v>
      </c>
      <c r="S161" s="17">
        <f t="shared" si="46"/>
        <v>0.73919850030158529</v>
      </c>
      <c r="T161" s="18">
        <f t="shared" si="47"/>
        <v>128.9053325932822</v>
      </c>
      <c r="U161" s="18">
        <f t="shared" si="48"/>
        <v>131.99337160020053</v>
      </c>
      <c r="V161" s="18">
        <f t="shared" si="49"/>
        <v>110.74772416653749</v>
      </c>
      <c r="W161" s="16">
        <f t="shared" si="50"/>
        <v>150.15098002694523</v>
      </c>
    </row>
    <row r="162" spans="2:23" x14ac:dyDescent="0.25">
      <c r="B162" s="15">
        <v>151</v>
      </c>
      <c r="C162" s="7">
        <v>69.540000000000006</v>
      </c>
      <c r="D162" s="7">
        <v>125.4</v>
      </c>
      <c r="E162" s="16">
        <f t="shared" si="36"/>
        <v>8720.3160000000007</v>
      </c>
      <c r="F162" s="16">
        <f t="shared" si="37"/>
        <v>4835.8116000000009</v>
      </c>
      <c r="G162" s="16">
        <f t="shared" si="38"/>
        <v>15725.160000000002</v>
      </c>
      <c r="H162" s="17">
        <f t="shared" si="39"/>
        <v>1.5902000000000243</v>
      </c>
      <c r="I162" s="17">
        <f t="shared" si="34"/>
        <v>2.5287360400000773</v>
      </c>
      <c r="J162" s="18">
        <f t="shared" si="40"/>
        <v>-1.8219500000001005</v>
      </c>
      <c r="K162" s="18">
        <f t="shared" si="35"/>
        <v>3.3195018025003664</v>
      </c>
      <c r="L162" s="18">
        <f t="shared" si="41"/>
        <v>-2.897264890000204</v>
      </c>
      <c r="N162" s="18">
        <f t="shared" si="42"/>
        <v>132.68059158076792</v>
      </c>
      <c r="O162" s="17"/>
      <c r="P162" s="18">
        <f t="shared" si="43"/>
        <v>-7.2805915807679185</v>
      </c>
      <c r="Q162" s="18">
        <f t="shared" si="44"/>
        <v>53.007013765948699</v>
      </c>
      <c r="R162" s="18">
        <f t="shared" si="45"/>
        <v>8.3750843752395804E-3</v>
      </c>
      <c r="S162" s="17">
        <f t="shared" si="46"/>
        <v>-0.73534592745622551</v>
      </c>
      <c r="T162" s="18">
        <f t="shared" si="47"/>
        <v>130.88313294994745</v>
      </c>
      <c r="U162" s="18">
        <f t="shared" si="48"/>
        <v>134.4780502115884</v>
      </c>
      <c r="V162" s="18">
        <f t="shared" si="49"/>
        <v>112.95748319485071</v>
      </c>
      <c r="W162" s="16">
        <f t="shared" si="50"/>
        <v>152.40369996668514</v>
      </c>
    </row>
    <row r="163" spans="2:23" x14ac:dyDescent="0.25">
      <c r="B163" s="15">
        <v>152</v>
      </c>
      <c r="C163" s="7">
        <v>67.400000000000006</v>
      </c>
      <c r="D163" s="7">
        <v>138.47</v>
      </c>
      <c r="E163" s="16">
        <f t="shared" si="36"/>
        <v>9332.8780000000006</v>
      </c>
      <c r="F163" s="16">
        <f t="shared" si="37"/>
        <v>4542.7600000000011</v>
      </c>
      <c r="G163" s="16">
        <f t="shared" si="38"/>
        <v>19173.940900000001</v>
      </c>
      <c r="H163" s="17">
        <f t="shared" si="39"/>
        <v>-0.54979999999997631</v>
      </c>
      <c r="I163" s="17">
        <f t="shared" si="34"/>
        <v>0.30228003999997394</v>
      </c>
      <c r="J163" s="18">
        <f t="shared" si="40"/>
        <v>11.248049999999893</v>
      </c>
      <c r="K163" s="18">
        <f t="shared" si="35"/>
        <v>126.51862880249759</v>
      </c>
      <c r="L163" s="18">
        <f t="shared" si="41"/>
        <v>-6.1841778899996749</v>
      </c>
      <c r="N163" s="18">
        <f t="shared" si="42"/>
        <v>125.33466466412665</v>
      </c>
      <c r="O163" s="17"/>
      <c r="P163" s="18">
        <f t="shared" si="43"/>
        <v>13.13533533587335</v>
      </c>
      <c r="Q163" s="18">
        <f t="shared" si="44"/>
        <v>172.53703438584304</v>
      </c>
      <c r="R163" s="18">
        <f t="shared" si="45"/>
        <v>5.4034508243694258E-3</v>
      </c>
      <c r="S163" s="17">
        <f t="shared" si="46"/>
        <v>1.3286663794573348</v>
      </c>
      <c r="T163" s="18">
        <f t="shared" si="47"/>
        <v>123.89088835938318</v>
      </c>
      <c r="U163" s="18">
        <f t="shared" si="48"/>
        <v>126.77844096887011</v>
      </c>
      <c r="V163" s="18">
        <f t="shared" si="49"/>
        <v>105.64063925307201</v>
      </c>
      <c r="W163" s="16">
        <f t="shared" si="50"/>
        <v>145.02869007518129</v>
      </c>
    </row>
    <row r="164" spans="2:23" x14ac:dyDescent="0.25">
      <c r="B164" s="15">
        <v>153</v>
      </c>
      <c r="C164" s="7">
        <v>66.48</v>
      </c>
      <c r="D164" s="7">
        <v>120.82</v>
      </c>
      <c r="E164" s="16">
        <f t="shared" si="36"/>
        <v>8032.1135999999997</v>
      </c>
      <c r="F164" s="16">
        <f t="shared" si="37"/>
        <v>4419.590400000001</v>
      </c>
      <c r="G164" s="16">
        <f t="shared" si="38"/>
        <v>14597.472399999999</v>
      </c>
      <c r="H164" s="17">
        <f t="shared" si="39"/>
        <v>-1.469799999999978</v>
      </c>
      <c r="I164" s="17">
        <f t="shared" si="34"/>
        <v>2.1603120399999352</v>
      </c>
      <c r="J164" s="18">
        <f t="shared" si="40"/>
        <v>-6.4019500000001131</v>
      </c>
      <c r="K164" s="18">
        <f t="shared" si="35"/>
        <v>40.984963802501447</v>
      </c>
      <c r="L164" s="18">
        <f t="shared" si="41"/>
        <v>9.409586110000026</v>
      </c>
      <c r="N164" s="18">
        <f t="shared" si="42"/>
        <v>122.17660262519675</v>
      </c>
      <c r="O164" s="17"/>
      <c r="P164" s="18">
        <f t="shared" si="43"/>
        <v>-1.3566026251967571</v>
      </c>
      <c r="Q164" s="18">
        <f t="shared" si="44"/>
        <v>1.8403706826907331</v>
      </c>
      <c r="R164" s="18">
        <f t="shared" si="45"/>
        <v>7.8833517205874528E-3</v>
      </c>
      <c r="S164" s="17">
        <f t="shared" si="46"/>
        <v>-0.13705198469215049</v>
      </c>
      <c r="T164" s="18">
        <f t="shared" si="47"/>
        <v>120.43270992462611</v>
      </c>
      <c r="U164" s="18">
        <f t="shared" si="48"/>
        <v>123.92049532576739</v>
      </c>
      <c r="V164" s="18">
        <f t="shared" si="49"/>
        <v>102.45830379836509</v>
      </c>
      <c r="W164" s="16">
        <f t="shared" si="50"/>
        <v>141.89490145202839</v>
      </c>
    </row>
    <row r="165" spans="2:23" x14ac:dyDescent="0.25">
      <c r="B165" s="15">
        <v>154</v>
      </c>
      <c r="C165" s="7">
        <v>66.010000000000005</v>
      </c>
      <c r="D165" s="7">
        <v>140.15</v>
      </c>
      <c r="E165" s="16">
        <f t="shared" si="36"/>
        <v>9251.3015000000014</v>
      </c>
      <c r="F165" s="16">
        <f t="shared" si="37"/>
        <v>4357.3201000000008</v>
      </c>
      <c r="G165" s="16">
        <f t="shared" si="38"/>
        <v>19642.022500000003</v>
      </c>
      <c r="H165" s="17">
        <f t="shared" si="39"/>
        <v>-1.9397999999999769</v>
      </c>
      <c r="I165" s="17">
        <f t="shared" si="34"/>
        <v>3.7628240399999102</v>
      </c>
      <c r="J165" s="18">
        <f t="shared" si="40"/>
        <v>12.928049999999899</v>
      </c>
      <c r="K165" s="18">
        <f t="shared" si="35"/>
        <v>167.1344768024974</v>
      </c>
      <c r="L165" s="18">
        <f t="shared" si="41"/>
        <v>-25.077831389999506</v>
      </c>
      <c r="N165" s="18">
        <f t="shared" si="42"/>
        <v>120.56324484443908</v>
      </c>
      <c r="O165" s="17"/>
      <c r="P165" s="18">
        <f t="shared" si="43"/>
        <v>19.586755155560923</v>
      </c>
      <c r="Q165" s="18">
        <f t="shared" si="44"/>
        <v>383.64097752389239</v>
      </c>
      <c r="R165" s="18">
        <f t="shared" si="45"/>
        <v>1.0022212055070479E-2</v>
      </c>
      <c r="S165" s="17">
        <f t="shared" si="46"/>
        <v>1.9766352086010472</v>
      </c>
      <c r="T165" s="18">
        <f t="shared" si="47"/>
        <v>118.59696149342425</v>
      </c>
      <c r="U165" s="18">
        <f t="shared" si="48"/>
        <v>122.52952819545392</v>
      </c>
      <c r="V165" s="18">
        <f t="shared" si="49"/>
        <v>100.82403470093017</v>
      </c>
      <c r="W165" s="16">
        <f t="shared" si="50"/>
        <v>140.30245498794801</v>
      </c>
    </row>
    <row r="166" spans="2:23" x14ac:dyDescent="0.25">
      <c r="B166" s="15">
        <v>155</v>
      </c>
      <c r="C166" s="7">
        <v>72.44</v>
      </c>
      <c r="D166" s="7">
        <v>136.74</v>
      </c>
      <c r="E166" s="16">
        <f t="shared" si="36"/>
        <v>9905.4456000000009</v>
      </c>
      <c r="F166" s="16">
        <f t="shared" si="37"/>
        <v>5247.5535999999993</v>
      </c>
      <c r="G166" s="16">
        <f t="shared" si="38"/>
        <v>18697.827600000004</v>
      </c>
      <c r="H166" s="17">
        <f t="shared" si="39"/>
        <v>4.4902000000000157</v>
      </c>
      <c r="I166" s="17">
        <f t="shared" si="34"/>
        <v>20.161896040000141</v>
      </c>
      <c r="J166" s="18">
        <f t="shared" si="40"/>
        <v>9.5180499999999029</v>
      </c>
      <c r="K166" s="18">
        <f t="shared" si="35"/>
        <v>90.593275802498155</v>
      </c>
      <c r="L166" s="18">
        <f t="shared" si="41"/>
        <v>42.737948109999714</v>
      </c>
      <c r="N166" s="18">
        <f t="shared" si="42"/>
        <v>142.63535235565561</v>
      </c>
      <c r="O166" s="17"/>
      <c r="P166" s="18">
        <f t="shared" si="43"/>
        <v>-5.8953523556556036</v>
      </c>
      <c r="Q166" s="18">
        <f t="shared" si="44"/>
        <v>34.755179397334075</v>
      </c>
      <c r="R166" s="18">
        <f t="shared" si="45"/>
        <v>3.1909926233268368E-2</v>
      </c>
      <c r="S166" s="17">
        <f t="shared" si="46"/>
        <v>-0.58832724144318471</v>
      </c>
      <c r="T166" s="18">
        <f t="shared" si="47"/>
        <v>139.12680608551486</v>
      </c>
      <c r="U166" s="18">
        <f t="shared" si="48"/>
        <v>146.14389862579637</v>
      </c>
      <c r="V166" s="18">
        <f t="shared" si="49"/>
        <v>122.68340899660295</v>
      </c>
      <c r="W166" s="16">
        <f t="shared" si="50"/>
        <v>162.58729571470826</v>
      </c>
    </row>
    <row r="167" spans="2:23" x14ac:dyDescent="0.25">
      <c r="B167" s="15">
        <v>156</v>
      </c>
      <c r="C167" s="7">
        <v>64.13</v>
      </c>
      <c r="D167" s="7">
        <v>106.11</v>
      </c>
      <c r="E167" s="16">
        <f t="shared" si="36"/>
        <v>6804.8342999999995</v>
      </c>
      <c r="F167" s="16">
        <f t="shared" si="37"/>
        <v>4112.656899999999</v>
      </c>
      <c r="G167" s="16">
        <f t="shared" si="38"/>
        <v>11259.3321</v>
      </c>
      <c r="H167" s="17">
        <f t="shared" si="39"/>
        <v>-3.8197999999999865</v>
      </c>
      <c r="I167" s="17">
        <f t="shared" si="34"/>
        <v>14.590872039999898</v>
      </c>
      <c r="J167" s="18">
        <f t="shared" si="40"/>
        <v>-21.111950000000107</v>
      </c>
      <c r="K167" s="18">
        <f t="shared" si="35"/>
        <v>445.71443280250452</v>
      </c>
      <c r="L167" s="18">
        <f t="shared" si="41"/>
        <v>80.64342661000012</v>
      </c>
      <c r="N167" s="18">
        <f t="shared" si="42"/>
        <v>114.10981372140839</v>
      </c>
      <c r="O167" s="17"/>
      <c r="P167" s="18">
        <f t="shared" si="43"/>
        <v>-7.9998137214083869</v>
      </c>
      <c r="Q167" s="18">
        <f t="shared" si="44"/>
        <v>63.997019577233907</v>
      </c>
      <c r="R167" s="18">
        <f t="shared" si="45"/>
        <v>2.4474323719181942E-2</v>
      </c>
      <c r="S167" s="17">
        <f t="shared" si="46"/>
        <v>-0.80140220676951845</v>
      </c>
      <c r="T167" s="18">
        <f t="shared" si="47"/>
        <v>111.03711727434934</v>
      </c>
      <c r="U167" s="18">
        <f t="shared" si="48"/>
        <v>117.18251016846743</v>
      </c>
      <c r="V167" s="18">
        <f t="shared" si="49"/>
        <v>94.229883884286323</v>
      </c>
      <c r="W167" s="16">
        <f t="shared" si="50"/>
        <v>133.98974355853045</v>
      </c>
    </row>
    <row r="168" spans="2:23" x14ac:dyDescent="0.25">
      <c r="B168" s="15">
        <v>157</v>
      </c>
      <c r="C168" s="7">
        <v>70.98</v>
      </c>
      <c r="D168" s="7">
        <v>158.96</v>
      </c>
      <c r="E168" s="16">
        <f t="shared" si="36"/>
        <v>11282.980800000001</v>
      </c>
      <c r="F168" s="16">
        <f t="shared" si="37"/>
        <v>5038.1604000000007</v>
      </c>
      <c r="G168" s="16">
        <f t="shared" si="38"/>
        <v>25268.281600000002</v>
      </c>
      <c r="H168" s="17">
        <f t="shared" si="39"/>
        <v>3.030200000000022</v>
      </c>
      <c r="I168" s="17">
        <f t="shared" si="34"/>
        <v>9.182112040000133</v>
      </c>
      <c r="J168" s="18">
        <f t="shared" si="40"/>
        <v>31.738049999999902</v>
      </c>
      <c r="K168" s="18">
        <f t="shared" si="35"/>
        <v>1007.3038178024938</v>
      </c>
      <c r="L168" s="18">
        <f t="shared" si="41"/>
        <v>96.172639110000404</v>
      </c>
      <c r="N168" s="18">
        <f t="shared" si="42"/>
        <v>137.62364520691906</v>
      </c>
      <c r="O168" s="17"/>
      <c r="P168" s="18">
        <f t="shared" si="43"/>
        <v>21.336354793080943</v>
      </c>
      <c r="Q168" s="18">
        <f t="shared" si="44"/>
        <v>455.24003585622813</v>
      </c>
      <c r="R168" s="18">
        <f t="shared" si="45"/>
        <v>1.7255293707089624E-2</v>
      </c>
      <c r="S168" s="17">
        <f t="shared" si="46"/>
        <v>2.1453190450286432</v>
      </c>
      <c r="T168" s="18">
        <f t="shared" si="47"/>
        <v>135.04361086844159</v>
      </c>
      <c r="U168" s="18">
        <f t="shared" si="48"/>
        <v>140.20367954539654</v>
      </c>
      <c r="V168" s="18">
        <f t="shared" si="49"/>
        <v>117.8138818549542</v>
      </c>
      <c r="W168" s="16">
        <f t="shared" si="50"/>
        <v>157.43340855888391</v>
      </c>
    </row>
    <row r="169" spans="2:23" x14ac:dyDescent="0.25">
      <c r="B169" s="15">
        <v>158</v>
      </c>
      <c r="C169" s="7">
        <v>67.5</v>
      </c>
      <c r="D169" s="7">
        <v>108.79</v>
      </c>
      <c r="E169" s="16">
        <f t="shared" si="36"/>
        <v>7343.3250000000007</v>
      </c>
      <c r="F169" s="16">
        <f t="shared" si="37"/>
        <v>4556.25</v>
      </c>
      <c r="G169" s="16">
        <f t="shared" si="38"/>
        <v>11835.264100000002</v>
      </c>
      <c r="H169" s="17">
        <f t="shared" si="39"/>
        <v>-0.44979999999998199</v>
      </c>
      <c r="I169" s="17">
        <f t="shared" si="34"/>
        <v>0.2023200399999838</v>
      </c>
      <c r="J169" s="18">
        <f t="shared" si="40"/>
        <v>-18.4319500000001</v>
      </c>
      <c r="K169" s="18">
        <f t="shared" si="35"/>
        <v>339.73678080250369</v>
      </c>
      <c r="L169" s="18">
        <f t="shared" si="41"/>
        <v>8.2906911099997131</v>
      </c>
      <c r="N169" s="18">
        <f t="shared" si="42"/>
        <v>125.6779322770538</v>
      </c>
      <c r="O169" s="17"/>
      <c r="P169" s="18">
        <f t="shared" si="43"/>
        <v>-16.887932277053793</v>
      </c>
      <c r="Q169" s="18">
        <f t="shared" si="44"/>
        <v>285.20225659435528</v>
      </c>
      <c r="R169" s="18">
        <f t="shared" si="45"/>
        <v>5.2700349878359674E-3</v>
      </c>
      <c r="S169" s="17">
        <f t="shared" si="46"/>
        <v>-1.7083639026764514</v>
      </c>
      <c r="T169" s="18">
        <f t="shared" si="47"/>
        <v>124.25209141241146</v>
      </c>
      <c r="U169" s="18">
        <f t="shared" si="48"/>
        <v>127.10377314169614</v>
      </c>
      <c r="V169" s="18">
        <f t="shared" si="49"/>
        <v>105.98521359617047</v>
      </c>
      <c r="W169" s="16">
        <f t="shared" si="50"/>
        <v>145.37065095793713</v>
      </c>
    </row>
    <row r="170" spans="2:23" x14ac:dyDescent="0.25">
      <c r="B170" s="15">
        <v>159</v>
      </c>
      <c r="C170" s="7">
        <v>72.02</v>
      </c>
      <c r="D170" s="7">
        <v>138.78</v>
      </c>
      <c r="E170" s="16">
        <f t="shared" si="36"/>
        <v>9994.9355999999989</v>
      </c>
      <c r="F170" s="16">
        <f t="shared" si="37"/>
        <v>5186.8803999999991</v>
      </c>
      <c r="G170" s="16">
        <f t="shared" si="38"/>
        <v>19259.8884</v>
      </c>
      <c r="H170" s="17">
        <f t="shared" si="39"/>
        <v>4.070200000000014</v>
      </c>
      <c r="I170" s="17">
        <f t="shared" si="34"/>
        <v>16.566528040000115</v>
      </c>
      <c r="J170" s="18">
        <f t="shared" si="40"/>
        <v>11.558049999999895</v>
      </c>
      <c r="K170" s="18">
        <f t="shared" si="35"/>
        <v>133.58851980249756</v>
      </c>
      <c r="L170" s="18">
        <f t="shared" si="41"/>
        <v>47.043575109999736</v>
      </c>
      <c r="N170" s="18">
        <f t="shared" si="42"/>
        <v>141.19362838136152</v>
      </c>
      <c r="O170" s="17"/>
      <c r="P170" s="18">
        <f t="shared" si="43"/>
        <v>-2.4136283813615194</v>
      </c>
      <c r="Q170" s="18">
        <f t="shared" si="44"/>
        <v>5.8256019633138276</v>
      </c>
      <c r="R170" s="18">
        <f t="shared" si="45"/>
        <v>2.7111216455700565E-2</v>
      </c>
      <c r="S170" s="17">
        <f t="shared" si="46"/>
        <v>-0.24146451079489908</v>
      </c>
      <c r="T170" s="18">
        <f t="shared" si="47"/>
        <v>137.95963735570533</v>
      </c>
      <c r="U170" s="18">
        <f t="shared" si="48"/>
        <v>144.42761940701772</v>
      </c>
      <c r="V170" s="18">
        <f t="shared" si="49"/>
        <v>121.28813052707132</v>
      </c>
      <c r="W170" s="16">
        <f t="shared" si="50"/>
        <v>161.09912623565171</v>
      </c>
    </row>
    <row r="171" spans="2:23" x14ac:dyDescent="0.25">
      <c r="B171" s="15">
        <v>160</v>
      </c>
      <c r="C171" s="7">
        <v>65.31</v>
      </c>
      <c r="D171" s="7">
        <v>115.91</v>
      </c>
      <c r="E171" s="16">
        <f t="shared" si="36"/>
        <v>7570.0820999999996</v>
      </c>
      <c r="F171" s="16">
        <f t="shared" si="37"/>
        <v>4265.3960999999999</v>
      </c>
      <c r="G171" s="16">
        <f t="shared" si="38"/>
        <v>13435.1281</v>
      </c>
      <c r="H171" s="17">
        <f t="shared" si="39"/>
        <v>-2.6397999999999797</v>
      </c>
      <c r="I171" s="17">
        <f t="shared" si="34"/>
        <v>6.9685440399998928</v>
      </c>
      <c r="J171" s="18">
        <f t="shared" si="40"/>
        <v>-11.31195000000011</v>
      </c>
      <c r="K171" s="18">
        <f t="shared" si="35"/>
        <v>127.96021280250248</v>
      </c>
      <c r="L171" s="18">
        <f t="shared" si="41"/>
        <v>29.86128561000006</v>
      </c>
      <c r="N171" s="18">
        <f t="shared" si="42"/>
        <v>118.16037155394895</v>
      </c>
      <c r="O171" s="17"/>
      <c r="P171" s="18">
        <f t="shared" si="43"/>
        <v>-2.2503715539489519</v>
      </c>
      <c r="Q171" s="18">
        <f t="shared" si="44"/>
        <v>5.0641721308226204</v>
      </c>
      <c r="R171" s="18">
        <f t="shared" si="45"/>
        <v>1.4300861669837166E-2</v>
      </c>
      <c r="S171" s="17">
        <f t="shared" si="46"/>
        <v>-0.22660929784966444</v>
      </c>
      <c r="T171" s="18">
        <f t="shared" si="47"/>
        <v>115.81157494572903</v>
      </c>
      <c r="U171" s="18">
        <f t="shared" si="48"/>
        <v>120.50916816216886</v>
      </c>
      <c r="V171" s="18">
        <f t="shared" si="49"/>
        <v>98.37939603756169</v>
      </c>
      <c r="W171" s="16">
        <f t="shared" si="50"/>
        <v>137.94134707033621</v>
      </c>
    </row>
    <row r="172" spans="2:23" x14ac:dyDescent="0.25">
      <c r="B172" s="15">
        <v>161</v>
      </c>
      <c r="C172" s="7">
        <v>67.08</v>
      </c>
      <c r="D172" s="7">
        <v>146.29</v>
      </c>
      <c r="E172" s="16">
        <f t="shared" si="36"/>
        <v>9813.1331999999984</v>
      </c>
      <c r="F172" s="16">
        <f t="shared" si="37"/>
        <v>4499.7263999999996</v>
      </c>
      <c r="G172" s="16">
        <f t="shared" si="38"/>
        <v>21400.764099999997</v>
      </c>
      <c r="H172" s="17">
        <f t="shared" si="39"/>
        <v>-0.8697999999999837</v>
      </c>
      <c r="I172" s="17">
        <f t="shared" si="34"/>
        <v>0.75655203999997167</v>
      </c>
      <c r="J172" s="18">
        <f t="shared" si="40"/>
        <v>19.068049999999886</v>
      </c>
      <c r="K172" s="18">
        <f t="shared" si="35"/>
        <v>363.59053080249566</v>
      </c>
      <c r="L172" s="18">
        <f t="shared" si="41"/>
        <v>-16.58538988999959</v>
      </c>
      <c r="N172" s="18">
        <f t="shared" si="42"/>
        <v>124.23620830275971</v>
      </c>
      <c r="O172" s="17"/>
      <c r="P172" s="18">
        <f t="shared" si="43"/>
        <v>22.053791697240285</v>
      </c>
      <c r="Q172" s="18">
        <f t="shared" si="44"/>
        <v>486.36972822526457</v>
      </c>
      <c r="R172" s="18">
        <f t="shared" si="45"/>
        <v>6.0097641386324596E-3</v>
      </c>
      <c r="S172" s="17">
        <f t="shared" si="46"/>
        <v>2.2301066596667392</v>
      </c>
      <c r="T172" s="18">
        <f t="shared" si="47"/>
        <v>122.71358307164303</v>
      </c>
      <c r="U172" s="18">
        <f t="shared" si="48"/>
        <v>125.75883353387638</v>
      </c>
      <c r="V172" s="18">
        <f t="shared" si="49"/>
        <v>104.53624549904964</v>
      </c>
      <c r="W172" s="16">
        <f t="shared" si="50"/>
        <v>143.93617110646977</v>
      </c>
    </row>
    <row r="173" spans="2:23" x14ac:dyDescent="0.25">
      <c r="B173" s="15">
        <v>162</v>
      </c>
      <c r="C173" s="7">
        <v>64.39</v>
      </c>
      <c r="D173" s="7">
        <v>109.88</v>
      </c>
      <c r="E173" s="16">
        <f t="shared" si="36"/>
        <v>7075.1732000000002</v>
      </c>
      <c r="F173" s="16">
        <f t="shared" si="37"/>
        <v>4146.0721000000003</v>
      </c>
      <c r="G173" s="16">
        <f t="shared" si="38"/>
        <v>12073.614399999999</v>
      </c>
      <c r="H173" s="17">
        <f t="shared" si="39"/>
        <v>-3.5597999999999814</v>
      </c>
      <c r="I173" s="17">
        <f t="shared" si="34"/>
        <v>12.672176039999867</v>
      </c>
      <c r="J173" s="18">
        <f t="shared" si="40"/>
        <v>-17.341950000000111</v>
      </c>
      <c r="K173" s="18">
        <f t="shared" si="35"/>
        <v>300.74322980250383</v>
      </c>
      <c r="L173" s="18">
        <f t="shared" si="41"/>
        <v>61.733873610000074</v>
      </c>
      <c r="N173" s="18">
        <f t="shared" si="42"/>
        <v>115.00230951501902</v>
      </c>
      <c r="O173" s="17"/>
      <c r="P173" s="18">
        <f t="shared" si="43"/>
        <v>-5.1223095150190261</v>
      </c>
      <c r="Q173" s="18">
        <f t="shared" si="44"/>
        <v>26.23805476765445</v>
      </c>
      <c r="R173" s="18">
        <f t="shared" si="45"/>
        <v>2.1913455052781083E-2</v>
      </c>
      <c r="S173" s="17">
        <f t="shared" si="46"/>
        <v>-0.51381380269770582</v>
      </c>
      <c r="T173" s="18">
        <f t="shared" si="47"/>
        <v>112.0948094248713</v>
      </c>
      <c r="U173" s="18">
        <f t="shared" si="48"/>
        <v>117.90980960516674</v>
      </c>
      <c r="V173" s="18">
        <f t="shared" si="49"/>
        <v>95.147242059899753</v>
      </c>
      <c r="W173" s="16">
        <f t="shared" si="50"/>
        <v>134.85737697013829</v>
      </c>
    </row>
    <row r="174" spans="2:23" x14ac:dyDescent="0.25">
      <c r="B174" s="15">
        <v>163</v>
      </c>
      <c r="C174" s="7">
        <v>69.37</v>
      </c>
      <c r="D174" s="7">
        <v>139.05000000000001</v>
      </c>
      <c r="E174" s="16">
        <f t="shared" si="36"/>
        <v>9645.8985000000011</v>
      </c>
      <c r="F174" s="16">
        <f t="shared" si="37"/>
        <v>4812.1969000000008</v>
      </c>
      <c r="G174" s="16">
        <f t="shared" si="38"/>
        <v>19334.902500000004</v>
      </c>
      <c r="H174" s="17">
        <f t="shared" si="39"/>
        <v>1.4202000000000226</v>
      </c>
      <c r="I174" s="17">
        <f t="shared" si="34"/>
        <v>2.016968040000064</v>
      </c>
      <c r="J174" s="18">
        <f t="shared" si="40"/>
        <v>11.828049999999905</v>
      </c>
      <c r="K174" s="18">
        <f t="shared" si="35"/>
        <v>139.90276680249775</v>
      </c>
      <c r="L174" s="18">
        <f t="shared" si="41"/>
        <v>16.798196610000133</v>
      </c>
      <c r="N174" s="18">
        <f t="shared" si="42"/>
        <v>132.09703663879174</v>
      </c>
      <c r="O174" s="17"/>
      <c r="P174" s="18">
        <f t="shared" si="43"/>
        <v>6.9529633612082762</v>
      </c>
      <c r="Q174" s="18">
        <f t="shared" si="44"/>
        <v>48.343699502304688</v>
      </c>
      <c r="R174" s="18">
        <f t="shared" si="45"/>
        <v>7.6920315958171771E-3</v>
      </c>
      <c r="S174" s="17">
        <f t="shared" si="46"/>
        <v>0.70249702195932251</v>
      </c>
      <c r="T174" s="18">
        <f t="shared" si="47"/>
        <v>130.37443507183809</v>
      </c>
      <c r="U174" s="18">
        <f t="shared" si="48"/>
        <v>133.81963820574538</v>
      </c>
      <c r="V174" s="18">
        <f t="shared" si="49"/>
        <v>112.3806094007854</v>
      </c>
      <c r="W174" s="16">
        <f t="shared" si="50"/>
        <v>151.81346387679807</v>
      </c>
    </row>
    <row r="175" spans="2:23" x14ac:dyDescent="0.25">
      <c r="B175" s="15">
        <v>164</v>
      </c>
      <c r="C175" s="7">
        <v>68.38</v>
      </c>
      <c r="D175" s="7">
        <v>119.9</v>
      </c>
      <c r="E175" s="16">
        <f t="shared" si="36"/>
        <v>8198.7620000000006</v>
      </c>
      <c r="F175" s="16">
        <f t="shared" si="37"/>
        <v>4675.8243999999995</v>
      </c>
      <c r="G175" s="16">
        <f t="shared" si="38"/>
        <v>14376.010000000002</v>
      </c>
      <c r="H175" s="17">
        <f t="shared" si="39"/>
        <v>0.43020000000001346</v>
      </c>
      <c r="I175" s="17">
        <f t="shared" si="34"/>
        <v>0.1850720400000116</v>
      </c>
      <c r="J175" s="18">
        <f t="shared" si="40"/>
        <v>-7.3219500000001005</v>
      </c>
      <c r="K175" s="18">
        <f t="shared" si="35"/>
        <v>53.610951802501475</v>
      </c>
      <c r="L175" s="18">
        <f t="shared" si="41"/>
        <v>-3.149902890000142</v>
      </c>
      <c r="N175" s="18">
        <f t="shared" si="42"/>
        <v>128.6986872708128</v>
      </c>
      <c r="O175" s="17"/>
      <c r="P175" s="18">
        <f t="shared" si="43"/>
        <v>-8.7986872708127919</v>
      </c>
      <c r="Q175" s="18">
        <f t="shared" si="44"/>
        <v>77.416897689563058</v>
      </c>
      <c r="R175" s="18">
        <f t="shared" si="45"/>
        <v>5.2470142160419937E-3</v>
      </c>
      <c r="S175" s="17">
        <f t="shared" si="46"/>
        <v>-0.89007543435017888</v>
      </c>
      <c r="T175" s="18">
        <f t="shared" si="47"/>
        <v>127.27596402127763</v>
      </c>
      <c r="U175" s="18">
        <f t="shared" si="48"/>
        <v>130.12141052034795</v>
      </c>
      <c r="V175" s="18">
        <f t="shared" si="49"/>
        <v>109.00619407371114</v>
      </c>
      <c r="W175" s="16">
        <f t="shared" si="50"/>
        <v>148.39118046791447</v>
      </c>
    </row>
    <row r="176" spans="2:23" x14ac:dyDescent="0.25">
      <c r="B176" s="15">
        <v>165</v>
      </c>
      <c r="C176" s="7">
        <v>65.31</v>
      </c>
      <c r="D176" s="7">
        <v>128.31</v>
      </c>
      <c r="E176" s="16">
        <f t="shared" si="36"/>
        <v>8379.9261000000006</v>
      </c>
      <c r="F176" s="16">
        <f t="shared" si="37"/>
        <v>4265.3960999999999</v>
      </c>
      <c r="G176" s="16">
        <f t="shared" si="38"/>
        <v>16463.456099999999</v>
      </c>
      <c r="H176" s="17">
        <f t="shared" si="39"/>
        <v>-2.6397999999999797</v>
      </c>
      <c r="I176" s="17">
        <f t="shared" si="34"/>
        <v>6.9685440399998928</v>
      </c>
      <c r="J176" s="18">
        <f t="shared" si="40"/>
        <v>1.088049999999896</v>
      </c>
      <c r="K176" s="18">
        <f t="shared" si="35"/>
        <v>1.1838528024997739</v>
      </c>
      <c r="L176" s="18">
        <f t="shared" si="41"/>
        <v>-2.8722343899997034</v>
      </c>
      <c r="N176" s="18">
        <f t="shared" si="42"/>
        <v>118.16037155394895</v>
      </c>
      <c r="O176" s="17"/>
      <c r="P176" s="18">
        <f t="shared" si="43"/>
        <v>10.149628446051054</v>
      </c>
      <c r="Q176" s="18">
        <f t="shared" si="44"/>
        <v>103.01495759288873</v>
      </c>
      <c r="R176" s="18">
        <f t="shared" si="45"/>
        <v>1.4300861669837166E-2</v>
      </c>
      <c r="S176" s="17">
        <f t="shared" si="46"/>
        <v>1.022053523365317</v>
      </c>
      <c r="T176" s="18">
        <f t="shared" si="47"/>
        <v>115.81157494572903</v>
      </c>
      <c r="U176" s="18">
        <f t="shared" si="48"/>
        <v>120.50916816216886</v>
      </c>
      <c r="V176" s="18">
        <f t="shared" si="49"/>
        <v>98.37939603756169</v>
      </c>
      <c r="W176" s="16">
        <f t="shared" si="50"/>
        <v>137.94134707033621</v>
      </c>
    </row>
    <row r="177" spans="2:23" x14ac:dyDescent="0.25">
      <c r="B177" s="15">
        <v>166</v>
      </c>
      <c r="C177" s="7">
        <v>67.14</v>
      </c>
      <c r="D177" s="7">
        <v>127.24</v>
      </c>
      <c r="E177" s="16">
        <f t="shared" si="36"/>
        <v>8542.8935999999994</v>
      </c>
      <c r="F177" s="16">
        <f t="shared" si="37"/>
        <v>4507.7795999999998</v>
      </c>
      <c r="G177" s="16">
        <f t="shared" si="38"/>
        <v>16190.017599999999</v>
      </c>
      <c r="H177" s="17">
        <f t="shared" si="39"/>
        <v>-0.80979999999998142</v>
      </c>
      <c r="I177" s="17">
        <f t="shared" si="34"/>
        <v>0.65577603999996992</v>
      </c>
      <c r="J177" s="18">
        <f t="shared" si="40"/>
        <v>1.8049999999888655E-2</v>
      </c>
      <c r="K177" s="18">
        <f t="shared" si="35"/>
        <v>3.2580249999598047E-4</v>
      </c>
      <c r="L177" s="18">
        <f t="shared" si="41"/>
        <v>-1.4616889999909498E-2</v>
      </c>
      <c r="N177" s="18">
        <f t="shared" si="42"/>
        <v>124.44216887051601</v>
      </c>
      <c r="O177" s="17"/>
      <c r="P177" s="18">
        <f t="shared" si="43"/>
        <v>2.7978311294839813</v>
      </c>
      <c r="Q177" s="18">
        <f t="shared" si="44"/>
        <v>7.82785902910961</v>
      </c>
      <c r="R177" s="18">
        <f t="shared" si="45"/>
        <v>5.8752591932293248E-3</v>
      </c>
      <c r="S177" s="17">
        <f t="shared" si="46"/>
        <v>0.28293928146977337</v>
      </c>
      <c r="T177" s="18">
        <f t="shared" si="47"/>
        <v>122.93667904926521</v>
      </c>
      <c r="U177" s="18">
        <f t="shared" si="48"/>
        <v>125.94765869176682</v>
      </c>
      <c r="V177" s="18">
        <f t="shared" si="49"/>
        <v>104.74352306744069</v>
      </c>
      <c r="W177" s="16">
        <f t="shared" si="50"/>
        <v>144.14081467359134</v>
      </c>
    </row>
    <row r="178" spans="2:23" x14ac:dyDescent="0.25">
      <c r="B178" s="15">
        <v>167</v>
      </c>
      <c r="C178" s="7">
        <v>68.39</v>
      </c>
      <c r="D178" s="7">
        <v>115.23</v>
      </c>
      <c r="E178" s="16">
        <f t="shared" si="36"/>
        <v>7880.5797000000002</v>
      </c>
      <c r="F178" s="16">
        <f t="shared" si="37"/>
        <v>4677.1921000000002</v>
      </c>
      <c r="G178" s="16">
        <f t="shared" si="38"/>
        <v>13277.9529</v>
      </c>
      <c r="H178" s="17">
        <f t="shared" si="39"/>
        <v>0.44020000000001858</v>
      </c>
      <c r="I178" s="17">
        <f t="shared" si="34"/>
        <v>0.19377604000001636</v>
      </c>
      <c r="J178" s="18">
        <f t="shared" si="40"/>
        <v>-11.991950000000102</v>
      </c>
      <c r="K178" s="18">
        <f t="shared" si="35"/>
        <v>143.80686480250245</v>
      </c>
      <c r="L178" s="18">
        <f t="shared" si="41"/>
        <v>-5.2788563900002679</v>
      </c>
      <c r="N178" s="18">
        <f t="shared" si="42"/>
        <v>128.73301403210553</v>
      </c>
      <c r="O178" s="17"/>
      <c r="P178" s="18">
        <f t="shared" si="43"/>
        <v>-13.503014032105526</v>
      </c>
      <c r="Q178" s="18">
        <f t="shared" si="44"/>
        <v>182.33138795123872</v>
      </c>
      <c r="R178" s="18">
        <f t="shared" si="45"/>
        <v>5.2586313773183837E-3</v>
      </c>
      <c r="S178" s="17">
        <f t="shared" si="46"/>
        <v>-1.3659572763197891</v>
      </c>
      <c r="T178" s="18">
        <f t="shared" si="47"/>
        <v>127.30871666189812</v>
      </c>
      <c r="U178" s="18">
        <f t="shared" si="48"/>
        <v>130.15731140231293</v>
      </c>
      <c r="V178" s="18">
        <f t="shared" si="49"/>
        <v>109.04040704694719</v>
      </c>
      <c r="W178" s="16">
        <f t="shared" si="50"/>
        <v>148.42562101726386</v>
      </c>
    </row>
    <row r="179" spans="2:23" x14ac:dyDescent="0.25">
      <c r="B179" s="15">
        <v>168</v>
      </c>
      <c r="C179" s="7">
        <v>66.290000000000006</v>
      </c>
      <c r="D179" s="7">
        <v>124.8</v>
      </c>
      <c r="E179" s="16">
        <f t="shared" si="36"/>
        <v>8272.9920000000002</v>
      </c>
      <c r="F179" s="16">
        <f t="shared" si="37"/>
        <v>4394.3641000000007</v>
      </c>
      <c r="G179" s="16">
        <f t="shared" si="38"/>
        <v>15575.039999999999</v>
      </c>
      <c r="H179" s="17">
        <f t="shared" si="39"/>
        <v>-1.6597999999999757</v>
      </c>
      <c r="I179" s="17">
        <f t="shared" si="34"/>
        <v>2.7549360399999197</v>
      </c>
      <c r="J179" s="18">
        <f t="shared" si="40"/>
        <v>-2.4219500000001091</v>
      </c>
      <c r="K179" s="18">
        <f t="shared" si="35"/>
        <v>5.8658418025005279</v>
      </c>
      <c r="L179" s="18">
        <f t="shared" si="41"/>
        <v>4.0199526100001224</v>
      </c>
      <c r="N179" s="18">
        <f t="shared" si="42"/>
        <v>121.52439416063515</v>
      </c>
      <c r="O179" s="17"/>
      <c r="P179" s="18">
        <f t="shared" si="43"/>
        <v>3.2756058393648431</v>
      </c>
      <c r="Q179" s="18">
        <f t="shared" si="44"/>
        <v>10.729593614881058</v>
      </c>
      <c r="R179" s="18">
        <f t="shared" si="45"/>
        <v>8.6769917604321602E-3</v>
      </c>
      <c r="S179" s="17">
        <f t="shared" si="46"/>
        <v>0.33078860223119089</v>
      </c>
      <c r="T179" s="18">
        <f t="shared" si="47"/>
        <v>119.69482470695519</v>
      </c>
      <c r="U179" s="18">
        <f t="shared" si="48"/>
        <v>123.35396361431512</v>
      </c>
      <c r="V179" s="18">
        <f t="shared" si="49"/>
        <v>101.79833344748297</v>
      </c>
      <c r="W179" s="16">
        <f t="shared" si="50"/>
        <v>141.25045487378733</v>
      </c>
    </row>
    <row r="180" spans="2:23" x14ac:dyDescent="0.25">
      <c r="B180" s="15">
        <v>169</v>
      </c>
      <c r="C180" s="7">
        <v>67.19</v>
      </c>
      <c r="D180" s="7">
        <v>126.95</v>
      </c>
      <c r="E180" s="16">
        <f t="shared" si="36"/>
        <v>8529.7705000000005</v>
      </c>
      <c r="F180" s="16">
        <f t="shared" si="37"/>
        <v>4514.4960999999994</v>
      </c>
      <c r="G180" s="16">
        <f t="shared" si="38"/>
        <v>16116.302500000002</v>
      </c>
      <c r="H180" s="17">
        <f t="shared" si="39"/>
        <v>-0.75979999999998427</v>
      </c>
      <c r="I180" s="17">
        <f t="shared" si="34"/>
        <v>0.57729603999997614</v>
      </c>
      <c r="J180" s="18">
        <f t="shared" si="40"/>
        <v>-0.27195000000010339</v>
      </c>
      <c r="K180" s="18">
        <f t="shared" si="35"/>
        <v>7.3956802500056235E-2</v>
      </c>
      <c r="L180" s="18">
        <f t="shared" si="41"/>
        <v>0.20662761000007426</v>
      </c>
      <c r="N180" s="18">
        <f t="shared" si="42"/>
        <v>124.61380267697959</v>
      </c>
      <c r="O180" s="17"/>
      <c r="P180" s="18">
        <f t="shared" si="43"/>
        <v>2.3361973230204143</v>
      </c>
      <c r="Q180" s="18">
        <f t="shared" si="44"/>
        <v>5.4578179320877496</v>
      </c>
      <c r="R180" s="18">
        <f t="shared" si="45"/>
        <v>5.7705125460589968E-3</v>
      </c>
      <c r="S180" s="17">
        <f t="shared" si="46"/>
        <v>0.2362675886803029</v>
      </c>
      <c r="T180" s="18">
        <f t="shared" si="47"/>
        <v>123.12179347043079</v>
      </c>
      <c r="U180" s="18">
        <f t="shared" si="48"/>
        <v>126.10581188352839</v>
      </c>
      <c r="V180" s="18">
        <f t="shared" si="49"/>
        <v>104.91618255815423</v>
      </c>
      <c r="W180" s="16">
        <f t="shared" si="50"/>
        <v>144.31142279580496</v>
      </c>
    </row>
    <row r="181" spans="2:23" x14ac:dyDescent="0.25">
      <c r="B181" s="15">
        <v>170</v>
      </c>
      <c r="C181" s="7">
        <v>65.989999999999995</v>
      </c>
      <c r="D181" s="7">
        <v>111.27</v>
      </c>
      <c r="E181" s="16">
        <f t="shared" si="36"/>
        <v>7342.7072999999991</v>
      </c>
      <c r="F181" s="16">
        <f t="shared" si="37"/>
        <v>4354.6800999999996</v>
      </c>
      <c r="G181" s="16">
        <f t="shared" si="38"/>
        <v>12381.0129</v>
      </c>
      <c r="H181" s="17">
        <f t="shared" si="39"/>
        <v>-1.9597999999999871</v>
      </c>
      <c r="I181" s="17">
        <f t="shared" si="34"/>
        <v>3.8408160399999494</v>
      </c>
      <c r="J181" s="18">
        <f t="shared" si="40"/>
        <v>-15.95195000000011</v>
      </c>
      <c r="K181" s="18">
        <f t="shared" si="35"/>
        <v>254.46470880250351</v>
      </c>
      <c r="L181" s="18">
        <f t="shared" si="41"/>
        <v>31.26263161000001</v>
      </c>
      <c r="N181" s="18">
        <f t="shared" si="42"/>
        <v>120.49459132185362</v>
      </c>
      <c r="O181" s="17"/>
      <c r="P181" s="18">
        <f t="shared" si="43"/>
        <v>-9.2245913218536231</v>
      </c>
      <c r="Q181" s="18">
        <f t="shared" si="44"/>
        <v>85.093085055217173</v>
      </c>
      <c r="R181" s="18">
        <f t="shared" si="45"/>
        <v>1.0126307372426658E-2</v>
      </c>
      <c r="S181" s="17">
        <f t="shared" si="46"/>
        <v>-0.93086849737339628</v>
      </c>
      <c r="T181" s="18">
        <f t="shared" si="47"/>
        <v>118.51812298607298</v>
      </c>
      <c r="U181" s="18">
        <f t="shared" si="48"/>
        <v>122.47105965763426</v>
      </c>
      <c r="V181" s="18">
        <f t="shared" si="49"/>
        <v>100.75436401932565</v>
      </c>
      <c r="W181" s="16">
        <f t="shared" si="50"/>
        <v>140.23481862438157</v>
      </c>
    </row>
    <row r="182" spans="2:23" x14ac:dyDescent="0.25">
      <c r="B182" s="15">
        <v>171</v>
      </c>
      <c r="C182" s="7">
        <v>69.430000000000007</v>
      </c>
      <c r="D182" s="7">
        <v>122.61</v>
      </c>
      <c r="E182" s="16">
        <f t="shared" si="36"/>
        <v>8512.8123000000014</v>
      </c>
      <c r="F182" s="16">
        <f t="shared" si="37"/>
        <v>4820.5249000000013</v>
      </c>
      <c r="G182" s="16">
        <f t="shared" si="38"/>
        <v>15033.212100000001</v>
      </c>
      <c r="H182" s="17">
        <f t="shared" si="39"/>
        <v>1.4802000000000248</v>
      </c>
      <c r="I182" s="17">
        <f t="shared" si="34"/>
        <v>2.1909920400000735</v>
      </c>
      <c r="J182" s="18">
        <f t="shared" si="40"/>
        <v>-4.6119500000001068</v>
      </c>
      <c r="K182" s="18">
        <f t="shared" si="35"/>
        <v>21.270082802500983</v>
      </c>
      <c r="L182" s="18">
        <f t="shared" si="41"/>
        <v>-6.8266083900002723</v>
      </c>
      <c r="N182" s="18">
        <f t="shared" si="42"/>
        <v>132.30299720654804</v>
      </c>
      <c r="O182" s="17"/>
      <c r="P182" s="18">
        <f t="shared" si="43"/>
        <v>-9.6929972065480428</v>
      </c>
      <c r="Q182" s="18">
        <f t="shared" si="44"/>
        <v>93.954194846148155</v>
      </c>
      <c r="R182" s="18">
        <f t="shared" si="45"/>
        <v>7.9243000785793032E-3</v>
      </c>
      <c r="S182" s="17">
        <f t="shared" si="46"/>
        <v>-0.97922344014718132</v>
      </c>
      <c r="T182" s="18">
        <f t="shared" si="47"/>
        <v>130.55458123625371</v>
      </c>
      <c r="U182" s="18">
        <f t="shared" si="48"/>
        <v>134.05141317684237</v>
      </c>
      <c r="V182" s="18">
        <f t="shared" si="49"/>
        <v>112.58429782554659</v>
      </c>
      <c r="W182" s="16">
        <f t="shared" si="50"/>
        <v>152.02169658754951</v>
      </c>
    </row>
    <row r="183" spans="2:23" x14ac:dyDescent="0.25">
      <c r="B183" s="15">
        <v>172</v>
      </c>
      <c r="C183" s="7">
        <v>67.97</v>
      </c>
      <c r="D183" s="7">
        <v>124.21</v>
      </c>
      <c r="E183" s="16">
        <f t="shared" si="36"/>
        <v>8442.5536999999986</v>
      </c>
      <c r="F183" s="16">
        <f t="shared" si="37"/>
        <v>4619.9209000000001</v>
      </c>
      <c r="G183" s="16">
        <f t="shared" si="38"/>
        <v>15428.124099999999</v>
      </c>
      <c r="H183" s="17">
        <f t="shared" si="39"/>
        <v>2.0200000000016871E-2</v>
      </c>
      <c r="I183" s="17">
        <f t="shared" si="34"/>
        <v>4.0804000000068161E-4</v>
      </c>
      <c r="J183" s="18">
        <f t="shared" si="40"/>
        <v>-3.0119500000001125</v>
      </c>
      <c r="K183" s="18">
        <f t="shared" si="35"/>
        <v>9.0718428025006776</v>
      </c>
      <c r="L183" s="18">
        <f t="shared" si="41"/>
        <v>-6.0841390000053085E-2</v>
      </c>
      <c r="N183" s="18">
        <f t="shared" si="42"/>
        <v>127.29129005781144</v>
      </c>
      <c r="O183" s="17"/>
      <c r="P183" s="18">
        <f t="shared" si="43"/>
        <v>-3.0812900578114437</v>
      </c>
      <c r="Q183" s="18">
        <f t="shared" si="44"/>
        <v>9.4943484203676505</v>
      </c>
      <c r="R183" s="18">
        <f t="shared" si="45"/>
        <v>5.0005446078225215E-3</v>
      </c>
      <c r="S183" s="17">
        <f t="shared" si="46"/>
        <v>-0.31174199573493611</v>
      </c>
      <c r="T183" s="18">
        <f t="shared" si="47"/>
        <v>125.90238371546674</v>
      </c>
      <c r="U183" s="18">
        <f t="shared" si="48"/>
        <v>128.68019640015612</v>
      </c>
      <c r="V183" s="18">
        <f t="shared" si="49"/>
        <v>107.60121114225265</v>
      </c>
      <c r="W183" s="16">
        <f t="shared" si="50"/>
        <v>146.98136897337022</v>
      </c>
    </row>
    <row r="184" spans="2:23" x14ac:dyDescent="0.25">
      <c r="B184" s="15">
        <v>173</v>
      </c>
      <c r="C184" s="7">
        <v>67.760000000000005</v>
      </c>
      <c r="D184" s="7">
        <v>124.65</v>
      </c>
      <c r="E184" s="16">
        <f t="shared" si="36"/>
        <v>8446.2840000000015</v>
      </c>
      <c r="F184" s="16">
        <f t="shared" si="37"/>
        <v>4591.4176000000007</v>
      </c>
      <c r="G184" s="16">
        <f t="shared" si="38"/>
        <v>15537.622500000001</v>
      </c>
      <c r="H184" s="17">
        <f t="shared" si="39"/>
        <v>-0.18979999999997688</v>
      </c>
      <c r="I184" s="17">
        <f t="shared" si="34"/>
        <v>3.6024039999991223E-2</v>
      </c>
      <c r="J184" s="18">
        <f t="shared" si="40"/>
        <v>-2.5719500000001005</v>
      </c>
      <c r="K184" s="18">
        <f t="shared" si="35"/>
        <v>6.6149268025005172</v>
      </c>
      <c r="L184" s="18">
        <f t="shared" si="41"/>
        <v>0.48815610999995962</v>
      </c>
      <c r="N184" s="18">
        <f t="shared" si="42"/>
        <v>126.57042807066443</v>
      </c>
      <c r="O184" s="17"/>
      <c r="P184" s="18">
        <f t="shared" si="43"/>
        <v>-1.9204280706644283</v>
      </c>
      <c r="Q184" s="18">
        <f t="shared" si="44"/>
        <v>3.6880439745958986</v>
      </c>
      <c r="R184" s="18">
        <f t="shared" si="45"/>
        <v>5.04808100672183E-3</v>
      </c>
      <c r="S184" s="17">
        <f t="shared" si="46"/>
        <v>-0.19428997822291133</v>
      </c>
      <c r="T184" s="18">
        <f t="shared" si="47"/>
        <v>125.17493570186032</v>
      </c>
      <c r="U184" s="18">
        <f t="shared" si="48"/>
        <v>127.96592043946855</v>
      </c>
      <c r="V184" s="18">
        <f t="shared" si="49"/>
        <v>106.87988349148843</v>
      </c>
      <c r="W184" s="16">
        <f t="shared" si="50"/>
        <v>146.26097264984043</v>
      </c>
    </row>
    <row r="185" spans="2:23" x14ac:dyDescent="0.25">
      <c r="B185" s="15">
        <v>174</v>
      </c>
      <c r="C185" s="7">
        <v>65.28</v>
      </c>
      <c r="D185" s="7">
        <v>119.52</v>
      </c>
      <c r="E185" s="16">
        <f t="shared" si="36"/>
        <v>7802.2655999999997</v>
      </c>
      <c r="F185" s="16">
        <f t="shared" si="37"/>
        <v>4261.4784</v>
      </c>
      <c r="G185" s="16">
        <f t="shared" si="38"/>
        <v>14285.0304</v>
      </c>
      <c r="H185" s="17">
        <f t="shared" si="39"/>
        <v>-2.6697999999999809</v>
      </c>
      <c r="I185" s="17">
        <f t="shared" si="34"/>
        <v>7.1278320399998973</v>
      </c>
      <c r="J185" s="18">
        <f t="shared" si="40"/>
        <v>-7.7019500000001102</v>
      </c>
      <c r="K185" s="18">
        <f t="shared" si="35"/>
        <v>59.320033802501698</v>
      </c>
      <c r="L185" s="18">
        <f t="shared" si="41"/>
        <v>20.562666110000148</v>
      </c>
      <c r="N185" s="18">
        <f t="shared" si="42"/>
        <v>118.05739127007078</v>
      </c>
      <c r="O185" s="17"/>
      <c r="P185" s="18">
        <f t="shared" si="43"/>
        <v>1.4626087299292152</v>
      </c>
      <c r="Q185" s="18">
        <f t="shared" si="44"/>
        <v>2.139224296865152</v>
      </c>
      <c r="R185" s="18">
        <f t="shared" si="45"/>
        <v>1.4513462127717761E-2</v>
      </c>
      <c r="S185" s="17">
        <f t="shared" si="46"/>
        <v>0.14726678864273177</v>
      </c>
      <c r="T185" s="18">
        <f t="shared" si="47"/>
        <v>115.69120015001153</v>
      </c>
      <c r="U185" s="18">
        <f t="shared" si="48"/>
        <v>120.42358239013004</v>
      </c>
      <c r="V185" s="18">
        <f t="shared" si="49"/>
        <v>98.274342786842155</v>
      </c>
      <c r="W185" s="16">
        <f t="shared" si="50"/>
        <v>137.84043975329939</v>
      </c>
    </row>
    <row r="186" spans="2:23" x14ac:dyDescent="0.25">
      <c r="B186" s="15">
        <v>175</v>
      </c>
      <c r="C186" s="7">
        <v>73.83</v>
      </c>
      <c r="D186" s="7">
        <v>139.30000000000001</v>
      </c>
      <c r="E186" s="16">
        <f t="shared" si="36"/>
        <v>10284.519</v>
      </c>
      <c r="F186" s="16">
        <f t="shared" si="37"/>
        <v>5450.8688999999995</v>
      </c>
      <c r="G186" s="16">
        <f t="shared" si="38"/>
        <v>19404.490000000002</v>
      </c>
      <c r="H186" s="17">
        <f t="shared" si="39"/>
        <v>5.8802000000000163</v>
      </c>
      <c r="I186" s="17">
        <f t="shared" si="34"/>
        <v>34.576752040000194</v>
      </c>
      <c r="J186" s="18">
        <f t="shared" si="40"/>
        <v>12.078049999999905</v>
      </c>
      <c r="K186" s="18">
        <f t="shared" si="35"/>
        <v>145.8792918024977</v>
      </c>
      <c r="L186" s="18">
        <f t="shared" si="41"/>
        <v>71.021349609999646</v>
      </c>
      <c r="N186" s="18">
        <f t="shared" si="42"/>
        <v>147.40677217534318</v>
      </c>
      <c r="O186" s="17"/>
      <c r="P186" s="18">
        <f t="shared" si="43"/>
        <v>-8.106772175343167</v>
      </c>
      <c r="Q186" s="18">
        <f t="shared" si="44"/>
        <v>65.719755102918185</v>
      </c>
      <c r="R186" s="18">
        <f t="shared" si="45"/>
        <v>5.1149322709354191E-2</v>
      </c>
      <c r="S186" s="17">
        <f t="shared" si="46"/>
        <v>-0.80093673195065118</v>
      </c>
      <c r="T186" s="18">
        <f t="shared" si="47"/>
        <v>142.96471389859258</v>
      </c>
      <c r="U186" s="18">
        <f t="shared" si="48"/>
        <v>151.84883045209378</v>
      </c>
      <c r="V186" s="18">
        <f t="shared" si="49"/>
        <v>127.26969123973646</v>
      </c>
      <c r="W186" s="16">
        <f t="shared" si="50"/>
        <v>167.5438531109499</v>
      </c>
    </row>
    <row r="187" spans="2:23" x14ac:dyDescent="0.25">
      <c r="B187" s="15">
        <v>176</v>
      </c>
      <c r="C187" s="7">
        <v>66.81</v>
      </c>
      <c r="D187" s="7">
        <v>104.83</v>
      </c>
      <c r="E187" s="16">
        <f t="shared" si="36"/>
        <v>7003.6922999999997</v>
      </c>
      <c r="F187" s="16">
        <f t="shared" si="37"/>
        <v>4463.5761000000002</v>
      </c>
      <c r="G187" s="16">
        <f t="shared" si="38"/>
        <v>10989.3289</v>
      </c>
      <c r="H187" s="17">
        <f t="shared" si="39"/>
        <v>-1.1397999999999797</v>
      </c>
      <c r="I187" s="17">
        <f t="shared" si="34"/>
        <v>1.2991440399999539</v>
      </c>
      <c r="J187" s="18">
        <f t="shared" si="40"/>
        <v>-22.391950000000108</v>
      </c>
      <c r="K187" s="18">
        <f t="shared" si="35"/>
        <v>501.39942480250483</v>
      </c>
      <c r="L187" s="18">
        <f t="shared" si="41"/>
        <v>25.522344609999667</v>
      </c>
      <c r="N187" s="18">
        <f t="shared" si="42"/>
        <v>123.30938574785637</v>
      </c>
      <c r="O187" s="17"/>
      <c r="P187" s="18">
        <f t="shared" si="43"/>
        <v>-18.479385747856369</v>
      </c>
      <c r="Q187" s="18">
        <f t="shared" si="44"/>
        <v>341.48769761807711</v>
      </c>
      <c r="R187" s="18">
        <f t="shared" si="45"/>
        <v>6.7339574717293687E-3</v>
      </c>
      <c r="S187" s="17">
        <f t="shared" si="46"/>
        <v>-1.8679774645864464</v>
      </c>
      <c r="T187" s="18">
        <f t="shared" si="47"/>
        <v>121.6976290159311</v>
      </c>
      <c r="U187" s="18">
        <f t="shared" si="48"/>
        <v>124.92114247978164</v>
      </c>
      <c r="V187" s="18">
        <f t="shared" si="49"/>
        <v>103.60233354221096</v>
      </c>
      <c r="W187" s="16">
        <f t="shared" si="50"/>
        <v>143.01643795350176</v>
      </c>
    </row>
    <row r="188" spans="2:23" x14ac:dyDescent="0.25">
      <c r="B188" s="15">
        <v>177</v>
      </c>
      <c r="C188" s="7">
        <v>66.89</v>
      </c>
      <c r="D188" s="7">
        <v>123.04</v>
      </c>
      <c r="E188" s="16">
        <f t="shared" si="36"/>
        <v>8230.1455999999998</v>
      </c>
      <c r="F188" s="16">
        <f t="shared" si="37"/>
        <v>4474.2721000000001</v>
      </c>
      <c r="G188" s="16">
        <f t="shared" si="38"/>
        <v>15138.841600000002</v>
      </c>
      <c r="H188" s="17">
        <f t="shared" si="39"/>
        <v>-1.0597999999999814</v>
      </c>
      <c r="I188" s="17">
        <f t="shared" si="34"/>
        <v>1.1231760399999606</v>
      </c>
      <c r="J188" s="18">
        <f t="shared" si="40"/>
        <v>-4.1819500000001</v>
      </c>
      <c r="K188" s="18">
        <f t="shared" si="35"/>
        <v>17.488705802500835</v>
      </c>
      <c r="L188" s="18">
        <f t="shared" si="41"/>
        <v>4.4320306100000284</v>
      </c>
      <c r="N188" s="18">
        <f t="shared" si="42"/>
        <v>123.58399983819811</v>
      </c>
      <c r="O188" s="17"/>
      <c r="P188" s="18">
        <f t="shared" si="43"/>
        <v>-0.54399983819810416</v>
      </c>
      <c r="Q188" s="18">
        <f t="shared" si="44"/>
        <v>0.29593582395956353</v>
      </c>
      <c r="R188" s="18">
        <f t="shared" si="45"/>
        <v>6.4990943472483659E-3</v>
      </c>
      <c r="S188" s="17">
        <f t="shared" si="46"/>
        <v>-5.4996393593325754E-2</v>
      </c>
      <c r="T188" s="18">
        <f t="shared" si="47"/>
        <v>122.00059951582845</v>
      </c>
      <c r="U188" s="18">
        <f t="shared" si="48"/>
        <v>125.16740016056777</v>
      </c>
      <c r="V188" s="18">
        <f t="shared" si="49"/>
        <v>103.87924651687975</v>
      </c>
      <c r="W188" s="16">
        <f t="shared" si="50"/>
        <v>143.28875315951649</v>
      </c>
    </row>
    <row r="189" spans="2:23" x14ac:dyDescent="0.25">
      <c r="B189" s="15">
        <v>178</v>
      </c>
      <c r="C189" s="7">
        <v>65.739999999999995</v>
      </c>
      <c r="D189" s="7">
        <v>118.89</v>
      </c>
      <c r="E189" s="16">
        <f t="shared" si="36"/>
        <v>7815.8285999999998</v>
      </c>
      <c r="F189" s="16">
        <f t="shared" si="37"/>
        <v>4321.7475999999997</v>
      </c>
      <c r="G189" s="16">
        <f t="shared" si="38"/>
        <v>14134.8321</v>
      </c>
      <c r="H189" s="17">
        <f t="shared" si="39"/>
        <v>-2.2097999999999871</v>
      </c>
      <c r="I189" s="17">
        <f t="shared" si="34"/>
        <v>4.8832160399999429</v>
      </c>
      <c r="J189" s="18">
        <f t="shared" si="40"/>
        <v>-8.3319500000001057</v>
      </c>
      <c r="K189" s="18">
        <f t="shared" si="35"/>
        <v>69.421390802501762</v>
      </c>
      <c r="L189" s="18">
        <f t="shared" si="41"/>
        <v>18.411943110000127</v>
      </c>
      <c r="N189" s="18">
        <f t="shared" si="42"/>
        <v>119.63642228953572</v>
      </c>
      <c r="O189" s="17"/>
      <c r="P189" s="18">
        <f t="shared" si="43"/>
        <v>-0.74642228953571532</v>
      </c>
      <c r="Q189" s="18">
        <f t="shared" si="44"/>
        <v>0.55714623431573929</v>
      </c>
      <c r="R189" s="18">
        <f t="shared" si="45"/>
        <v>1.1517590565728878E-2</v>
      </c>
      <c r="S189" s="17">
        <f t="shared" si="46"/>
        <v>-7.5269733712158324E-2</v>
      </c>
      <c r="T189" s="18">
        <f t="shared" si="47"/>
        <v>117.52854596390232</v>
      </c>
      <c r="U189" s="18">
        <f t="shared" si="48"/>
        <v>121.74429861516911</v>
      </c>
      <c r="V189" s="18">
        <f t="shared" si="49"/>
        <v>99.882605203278871</v>
      </c>
      <c r="W189" s="16">
        <f t="shared" si="50"/>
        <v>139.39023937579256</v>
      </c>
    </row>
    <row r="190" spans="2:23" x14ac:dyDescent="0.25">
      <c r="B190" s="15">
        <v>179</v>
      </c>
      <c r="C190" s="7">
        <v>65.98</v>
      </c>
      <c r="D190" s="7">
        <v>121.49</v>
      </c>
      <c r="E190" s="16">
        <f t="shared" si="36"/>
        <v>8015.9102000000003</v>
      </c>
      <c r="F190" s="16">
        <f t="shared" si="37"/>
        <v>4353.3604000000005</v>
      </c>
      <c r="G190" s="16">
        <f t="shared" si="38"/>
        <v>14759.820099999999</v>
      </c>
      <c r="H190" s="17">
        <f t="shared" si="39"/>
        <v>-1.969799999999978</v>
      </c>
      <c r="I190" s="17">
        <f t="shared" si="34"/>
        <v>3.8801120399999132</v>
      </c>
      <c r="J190" s="18">
        <f t="shared" si="40"/>
        <v>-5.7319500000001113</v>
      </c>
      <c r="K190" s="18">
        <f t="shared" si="35"/>
        <v>32.855250802501274</v>
      </c>
      <c r="L190" s="18">
        <f t="shared" si="41"/>
        <v>11.290795110000094</v>
      </c>
      <c r="N190" s="18">
        <f t="shared" si="42"/>
        <v>120.46026456056094</v>
      </c>
      <c r="O190" s="17"/>
      <c r="P190" s="18">
        <f t="shared" si="43"/>
        <v>1.029735439439051</v>
      </c>
      <c r="Q190" s="18">
        <f t="shared" si="44"/>
        <v>1.0603550752367354</v>
      </c>
      <c r="R190" s="18">
        <f t="shared" si="45"/>
        <v>1.0178755438777344E-2</v>
      </c>
      <c r="S190" s="17">
        <f t="shared" si="46"/>
        <v>0.10390952328095839</v>
      </c>
      <c r="T190" s="18">
        <f t="shared" si="47"/>
        <v>118.47868438792024</v>
      </c>
      <c r="U190" s="18">
        <f t="shared" si="48"/>
        <v>122.44184473320165</v>
      </c>
      <c r="V190" s="18">
        <f t="shared" si="49"/>
        <v>100.71952478582783</v>
      </c>
      <c r="W190" s="16">
        <f t="shared" si="50"/>
        <v>140.20100433529404</v>
      </c>
    </row>
    <row r="191" spans="2:23" x14ac:dyDescent="0.25">
      <c r="B191" s="15">
        <v>180</v>
      </c>
      <c r="C191" s="7">
        <v>66.58</v>
      </c>
      <c r="D191" s="7">
        <v>119.25</v>
      </c>
      <c r="E191" s="16">
        <f t="shared" si="36"/>
        <v>7939.665</v>
      </c>
      <c r="F191" s="16">
        <f t="shared" si="37"/>
        <v>4432.8963999999996</v>
      </c>
      <c r="G191" s="16">
        <f t="shared" si="38"/>
        <v>14220.5625</v>
      </c>
      <c r="H191" s="17">
        <f t="shared" si="39"/>
        <v>-1.3697999999999837</v>
      </c>
      <c r="I191" s="17">
        <f t="shared" si="34"/>
        <v>1.8763520399999554</v>
      </c>
      <c r="J191" s="18">
        <f t="shared" si="40"/>
        <v>-7.9719500000001062</v>
      </c>
      <c r="K191" s="18">
        <f t="shared" si="35"/>
        <v>63.551986802501695</v>
      </c>
      <c r="L191" s="18">
        <f t="shared" si="41"/>
        <v>10.919977110000016</v>
      </c>
      <c r="N191" s="18">
        <f t="shared" si="42"/>
        <v>122.5198702381239</v>
      </c>
      <c r="O191" s="17"/>
      <c r="P191" s="18">
        <f t="shared" si="43"/>
        <v>-3.2698702381239002</v>
      </c>
      <c r="Q191" s="18">
        <f t="shared" si="44"/>
        <v>10.692051374168452</v>
      </c>
      <c r="R191" s="18">
        <f t="shared" si="45"/>
        <v>7.5043525114833927E-3</v>
      </c>
      <c r="S191" s="17">
        <f t="shared" si="46"/>
        <v>-0.33040463499688344</v>
      </c>
      <c r="T191" s="18">
        <f t="shared" si="47"/>
        <v>120.81841345920101</v>
      </c>
      <c r="U191" s="18">
        <f t="shared" si="48"/>
        <v>124.22132701704679</v>
      </c>
      <c r="V191" s="18">
        <f t="shared" si="49"/>
        <v>102.80527914310827</v>
      </c>
      <c r="W191" s="16">
        <f t="shared" si="50"/>
        <v>142.23446133313954</v>
      </c>
    </row>
    <row r="192" spans="2:23" x14ac:dyDescent="0.25">
      <c r="B192" s="15">
        <v>181</v>
      </c>
      <c r="C192" s="7">
        <v>67.11</v>
      </c>
      <c r="D192" s="7">
        <v>135.02000000000001</v>
      </c>
      <c r="E192" s="16">
        <f t="shared" si="36"/>
        <v>9061.1922000000013</v>
      </c>
      <c r="F192" s="16">
        <f t="shared" si="37"/>
        <v>4503.7520999999997</v>
      </c>
      <c r="G192" s="16">
        <f t="shared" si="38"/>
        <v>18230.400400000002</v>
      </c>
      <c r="H192" s="17">
        <f t="shared" si="39"/>
        <v>-0.83979999999998256</v>
      </c>
      <c r="I192" s="17">
        <f t="shared" si="34"/>
        <v>0.70526403999997067</v>
      </c>
      <c r="J192" s="18">
        <f t="shared" si="40"/>
        <v>7.798049999999904</v>
      </c>
      <c r="K192" s="18">
        <f t="shared" si="35"/>
        <v>60.809583802498501</v>
      </c>
      <c r="L192" s="18">
        <f t="shared" si="41"/>
        <v>-6.5488023899997838</v>
      </c>
      <c r="N192" s="18">
        <f t="shared" si="42"/>
        <v>124.33918858663785</v>
      </c>
      <c r="O192" s="17"/>
      <c r="P192" s="18">
        <f t="shared" si="43"/>
        <v>10.680811413362164</v>
      </c>
      <c r="Q192" s="18">
        <f t="shared" si="44"/>
        <v>114.07973244780747</v>
      </c>
      <c r="R192" s="18">
        <f t="shared" si="45"/>
        <v>5.9413104429128834E-3</v>
      </c>
      <c r="S192" s="17">
        <f t="shared" si="46"/>
        <v>1.0800940340257732</v>
      </c>
      <c r="T192" s="18">
        <f t="shared" si="47"/>
        <v>122.8252598557587</v>
      </c>
      <c r="U192" s="18">
        <f t="shared" si="48"/>
        <v>125.85311731751699</v>
      </c>
      <c r="V192" s="18">
        <f t="shared" si="49"/>
        <v>104.63989603397727</v>
      </c>
      <c r="W192" s="16">
        <f t="shared" si="50"/>
        <v>144.03848113929843</v>
      </c>
    </row>
    <row r="193" spans="2:23" x14ac:dyDescent="0.25">
      <c r="B193" s="15">
        <v>182</v>
      </c>
      <c r="C193" s="7">
        <v>65.87</v>
      </c>
      <c r="D193" s="7">
        <v>116.23</v>
      </c>
      <c r="E193" s="16">
        <f t="shared" si="36"/>
        <v>7656.0701000000008</v>
      </c>
      <c r="F193" s="16">
        <f t="shared" si="37"/>
        <v>4338.8569000000007</v>
      </c>
      <c r="G193" s="16">
        <f t="shared" si="38"/>
        <v>13509.412900000001</v>
      </c>
      <c r="H193" s="17">
        <f t="shared" si="39"/>
        <v>-2.0797999999999774</v>
      </c>
      <c r="I193" s="17">
        <f t="shared" si="34"/>
        <v>4.3255680399999061</v>
      </c>
      <c r="J193" s="18">
        <f t="shared" si="40"/>
        <v>-10.991950000000102</v>
      </c>
      <c r="K193" s="18">
        <f t="shared" si="35"/>
        <v>120.82296480250224</v>
      </c>
      <c r="L193" s="18">
        <f t="shared" si="41"/>
        <v>22.861057609999964</v>
      </c>
      <c r="N193" s="18">
        <f t="shared" si="42"/>
        <v>120.08267018634106</v>
      </c>
      <c r="O193" s="17"/>
      <c r="P193" s="18">
        <f t="shared" si="43"/>
        <v>-3.852670186341058</v>
      </c>
      <c r="Q193" s="18">
        <f t="shared" si="44"/>
        <v>14.843067564721242</v>
      </c>
      <c r="R193" s="18">
        <f t="shared" si="45"/>
        <v>1.0773302106232858E-2</v>
      </c>
      <c r="S193" s="17">
        <f t="shared" si="46"/>
        <v>-0.38865213146888522</v>
      </c>
      <c r="T193" s="18">
        <f t="shared" si="47"/>
        <v>118.04403870031176</v>
      </c>
      <c r="U193" s="18">
        <f t="shared" si="48"/>
        <v>122.12130167237036</v>
      </c>
      <c r="V193" s="18">
        <f t="shared" si="49"/>
        <v>100.33612200168466</v>
      </c>
      <c r="W193" s="16">
        <f t="shared" si="50"/>
        <v>139.82921837099747</v>
      </c>
    </row>
    <row r="194" spans="2:23" x14ac:dyDescent="0.25">
      <c r="B194" s="15">
        <v>183</v>
      </c>
      <c r="C194" s="7">
        <v>66.78</v>
      </c>
      <c r="D194" s="7">
        <v>109.17</v>
      </c>
      <c r="E194" s="16">
        <f t="shared" si="36"/>
        <v>7290.3726000000006</v>
      </c>
      <c r="F194" s="16">
        <f t="shared" si="37"/>
        <v>4459.5684000000001</v>
      </c>
      <c r="G194" s="16">
        <f t="shared" si="38"/>
        <v>11918.088900000001</v>
      </c>
      <c r="H194" s="17">
        <f t="shared" si="39"/>
        <v>-1.1697999999999809</v>
      </c>
      <c r="I194" s="17">
        <f t="shared" si="34"/>
        <v>1.3684320399999552</v>
      </c>
      <c r="J194" s="18">
        <f t="shared" si="40"/>
        <v>-18.051950000000105</v>
      </c>
      <c r="K194" s="18">
        <f t="shared" si="35"/>
        <v>325.87289880250376</v>
      </c>
      <c r="L194" s="18">
        <f t="shared" si="41"/>
        <v>21.117171109999777</v>
      </c>
      <c r="N194" s="18">
        <f t="shared" si="42"/>
        <v>123.20640546397823</v>
      </c>
      <c r="O194" s="17"/>
      <c r="P194" s="18">
        <f t="shared" si="43"/>
        <v>-14.036405463978227</v>
      </c>
      <c r="Q194" s="18">
        <f t="shared" si="44"/>
        <v>197.02067834919782</v>
      </c>
      <c r="R194" s="18">
        <f t="shared" si="45"/>
        <v>6.8264356278091142E-3</v>
      </c>
      <c r="S194" s="17">
        <f t="shared" si="46"/>
        <v>-1.4187954527364428</v>
      </c>
      <c r="T194" s="18">
        <f t="shared" si="47"/>
        <v>121.58361925662993</v>
      </c>
      <c r="U194" s="18">
        <f t="shared" si="48"/>
        <v>124.82919167132653</v>
      </c>
      <c r="V194" s="18">
        <f t="shared" si="49"/>
        <v>103.49844813837275</v>
      </c>
      <c r="W194" s="16">
        <f t="shared" si="50"/>
        <v>142.91436278958372</v>
      </c>
    </row>
    <row r="195" spans="2:23" x14ac:dyDescent="0.25">
      <c r="B195" s="15">
        <v>184</v>
      </c>
      <c r="C195" s="7">
        <v>68.739999999999995</v>
      </c>
      <c r="D195" s="7">
        <v>124.22</v>
      </c>
      <c r="E195" s="16">
        <f t="shared" si="36"/>
        <v>8538.8827999999994</v>
      </c>
      <c r="F195" s="16">
        <f t="shared" si="37"/>
        <v>4725.1875999999993</v>
      </c>
      <c r="G195" s="16">
        <f t="shared" si="38"/>
        <v>15430.608399999999</v>
      </c>
      <c r="H195" s="17">
        <f t="shared" si="39"/>
        <v>0.79020000000001289</v>
      </c>
      <c r="I195" s="17">
        <f t="shared" si="34"/>
        <v>0.62441604000002038</v>
      </c>
      <c r="J195" s="18">
        <f t="shared" si="40"/>
        <v>-3.0019500000001074</v>
      </c>
      <c r="K195" s="18">
        <f t="shared" si="35"/>
        <v>9.0117038025006444</v>
      </c>
      <c r="L195" s="18">
        <f t="shared" si="41"/>
        <v>-2.3721408900001237</v>
      </c>
      <c r="N195" s="18">
        <f t="shared" si="42"/>
        <v>129.93445067735058</v>
      </c>
      <c r="O195" s="17"/>
      <c r="P195" s="18">
        <f t="shared" si="43"/>
        <v>-5.7144506773505839</v>
      </c>
      <c r="Q195" s="18">
        <f t="shared" si="44"/>
        <v>32.654946543872548</v>
      </c>
      <c r="R195" s="18">
        <f t="shared" si="45"/>
        <v>5.8334032445130088E-3</v>
      </c>
      <c r="S195" s="17">
        <f t="shared" si="46"/>
        <v>-0.57790357268677339</v>
      </c>
      <c r="T195" s="18">
        <f t="shared" si="47"/>
        <v>128.43433307315885</v>
      </c>
      <c r="U195" s="18">
        <f t="shared" si="48"/>
        <v>131.43456828154231</v>
      </c>
      <c r="V195" s="18">
        <f t="shared" si="49"/>
        <v>110.2362147233487</v>
      </c>
      <c r="W195" s="16">
        <f t="shared" si="50"/>
        <v>149.63268663135247</v>
      </c>
    </row>
    <row r="196" spans="2:23" x14ac:dyDescent="0.25">
      <c r="B196" s="15">
        <v>185</v>
      </c>
      <c r="C196" s="7">
        <v>66.23</v>
      </c>
      <c r="D196" s="7">
        <v>141.16</v>
      </c>
      <c r="E196" s="16">
        <f t="shared" si="36"/>
        <v>9349.0267999999996</v>
      </c>
      <c r="F196" s="16">
        <f t="shared" si="37"/>
        <v>4386.4129000000003</v>
      </c>
      <c r="G196" s="16">
        <f t="shared" si="38"/>
        <v>19926.1456</v>
      </c>
      <c r="H196" s="17">
        <f t="shared" si="39"/>
        <v>-1.719799999999978</v>
      </c>
      <c r="I196" s="17">
        <f t="shared" si="34"/>
        <v>2.9577120399999242</v>
      </c>
      <c r="J196" s="18">
        <f t="shared" si="40"/>
        <v>13.93804999999989</v>
      </c>
      <c r="K196" s="18">
        <f t="shared" si="35"/>
        <v>194.26923780249695</v>
      </c>
      <c r="L196" s="18">
        <f t="shared" si="41"/>
        <v>-23.970658389999507</v>
      </c>
      <c r="N196" s="18">
        <f t="shared" si="42"/>
        <v>121.31843359287885</v>
      </c>
      <c r="O196" s="17"/>
      <c r="P196" s="18">
        <f t="shared" si="43"/>
        <v>19.841566407121149</v>
      </c>
      <c r="Q196" s="18">
        <f t="shared" si="44"/>
        <v>393.68775748819849</v>
      </c>
      <c r="R196" s="18">
        <f t="shared" si="45"/>
        <v>8.9476353145429219E-3</v>
      </c>
      <c r="S196" s="17">
        <f t="shared" si="46"/>
        <v>2.0034364140267726</v>
      </c>
      <c r="T196" s="18">
        <f t="shared" si="47"/>
        <v>119.46055023016244</v>
      </c>
      <c r="U196" s="18">
        <f t="shared" si="48"/>
        <v>123.17631695559525</v>
      </c>
      <c r="V196" s="18">
        <f t="shared" si="49"/>
        <v>101.58972665444557</v>
      </c>
      <c r="W196" s="16">
        <f t="shared" si="50"/>
        <v>141.04714053131212</v>
      </c>
    </row>
    <row r="197" spans="2:23" x14ac:dyDescent="0.25">
      <c r="B197" s="15">
        <v>186</v>
      </c>
      <c r="C197" s="7">
        <v>65.959999999999994</v>
      </c>
      <c r="D197" s="7">
        <v>129.15</v>
      </c>
      <c r="E197" s="16">
        <f t="shared" si="36"/>
        <v>8518.7340000000004</v>
      </c>
      <c r="F197" s="16">
        <f t="shared" si="37"/>
        <v>4350.7215999999989</v>
      </c>
      <c r="G197" s="16">
        <f t="shared" si="38"/>
        <v>16679.7225</v>
      </c>
      <c r="H197" s="17">
        <f t="shared" si="39"/>
        <v>-1.9897999999999882</v>
      </c>
      <c r="I197" s="17">
        <f t="shared" si="34"/>
        <v>3.9593040399999531</v>
      </c>
      <c r="J197" s="18">
        <f t="shared" si="40"/>
        <v>1.9280499999998995</v>
      </c>
      <c r="K197" s="18">
        <f t="shared" si="35"/>
        <v>3.7173768024996123</v>
      </c>
      <c r="L197" s="18">
        <f t="shared" si="41"/>
        <v>-3.8364338899997774</v>
      </c>
      <c r="N197" s="18">
        <f t="shared" si="42"/>
        <v>120.39161103797545</v>
      </c>
      <c r="O197" s="17"/>
      <c r="P197" s="18">
        <f t="shared" si="43"/>
        <v>8.7583889620245543</v>
      </c>
      <c r="Q197" s="18">
        <f t="shared" si="44"/>
        <v>76.709377210113544</v>
      </c>
      <c r="R197" s="18">
        <f t="shared" si="45"/>
        <v>1.0284452386824202E-2</v>
      </c>
      <c r="S197" s="17">
        <f t="shared" si="46"/>
        <v>0.88375265594047048</v>
      </c>
      <c r="T197" s="18">
        <f t="shared" si="47"/>
        <v>118.39976899911423</v>
      </c>
      <c r="U197" s="18">
        <f t="shared" si="48"/>
        <v>122.38345307683667</v>
      </c>
      <c r="V197" s="18">
        <f t="shared" si="49"/>
        <v>100.64983853445131</v>
      </c>
      <c r="W197" s="16">
        <f t="shared" si="50"/>
        <v>140.1333835414996</v>
      </c>
    </row>
    <row r="198" spans="2:23" x14ac:dyDescent="0.25">
      <c r="B198" s="15">
        <v>187</v>
      </c>
      <c r="C198" s="7">
        <v>68.58</v>
      </c>
      <c r="D198" s="7">
        <v>127.87</v>
      </c>
      <c r="E198" s="16">
        <f t="shared" si="36"/>
        <v>8769.3245999999999</v>
      </c>
      <c r="F198" s="16">
        <f t="shared" si="37"/>
        <v>4703.2163999999993</v>
      </c>
      <c r="G198" s="16">
        <f t="shared" si="38"/>
        <v>16350.736900000002</v>
      </c>
      <c r="H198" s="17">
        <f t="shared" si="39"/>
        <v>0.6302000000000163</v>
      </c>
      <c r="I198" s="17">
        <f t="shared" si="34"/>
        <v>0.39715204000002052</v>
      </c>
      <c r="J198" s="18">
        <f t="shared" si="40"/>
        <v>0.64804999999989832</v>
      </c>
      <c r="K198" s="18">
        <f t="shared" si="35"/>
        <v>0.41996880249986823</v>
      </c>
      <c r="L198" s="18">
        <f t="shared" si="41"/>
        <v>0.4084011099999465</v>
      </c>
      <c r="N198" s="18">
        <f t="shared" si="42"/>
        <v>129.38522249666715</v>
      </c>
      <c r="O198" s="17"/>
      <c r="P198" s="18">
        <f t="shared" si="43"/>
        <v>-1.5152224966671497</v>
      </c>
      <c r="Q198" s="18">
        <f t="shared" si="44"/>
        <v>2.2958992144062305</v>
      </c>
      <c r="R198" s="18">
        <f t="shared" si="45"/>
        <v>5.5300757467744849E-3</v>
      </c>
      <c r="S198" s="17">
        <f t="shared" si="46"/>
        <v>-0.1532581375690189</v>
      </c>
      <c r="T198" s="18">
        <f t="shared" si="47"/>
        <v>127.92462736691603</v>
      </c>
      <c r="U198" s="18">
        <f t="shared" si="48"/>
        <v>130.8458176264183</v>
      </c>
      <c r="V198" s="18">
        <f t="shared" si="49"/>
        <v>109.68995694866858</v>
      </c>
      <c r="W198" s="16">
        <f t="shared" si="50"/>
        <v>149.08048804466574</v>
      </c>
    </row>
    <row r="199" spans="2:23" x14ac:dyDescent="0.25">
      <c r="B199" s="15">
        <v>188</v>
      </c>
      <c r="C199" s="7">
        <v>66.59</v>
      </c>
      <c r="D199" s="7">
        <v>120.92</v>
      </c>
      <c r="E199" s="16">
        <f t="shared" si="36"/>
        <v>8052.0628000000006</v>
      </c>
      <c r="F199" s="16">
        <f t="shared" si="37"/>
        <v>4434.2281000000003</v>
      </c>
      <c r="G199" s="16">
        <f t="shared" si="38"/>
        <v>14621.6464</v>
      </c>
      <c r="H199" s="17">
        <f t="shared" si="39"/>
        <v>-1.3597999999999786</v>
      </c>
      <c r="I199" s="17">
        <f t="shared" si="34"/>
        <v>1.8490560399999418</v>
      </c>
      <c r="J199" s="18">
        <f t="shared" si="40"/>
        <v>-6.3019500000001045</v>
      </c>
      <c r="K199" s="18">
        <f t="shared" si="35"/>
        <v>39.71457380250132</v>
      </c>
      <c r="L199" s="18">
        <f t="shared" si="41"/>
        <v>8.5693916100000074</v>
      </c>
      <c r="N199" s="18">
        <f t="shared" si="42"/>
        <v>122.55419699941663</v>
      </c>
      <c r="O199" s="17"/>
      <c r="P199" s="18">
        <f t="shared" si="43"/>
        <v>-1.6341969994166305</v>
      </c>
      <c r="Q199" s="18">
        <f t="shared" si="44"/>
        <v>2.6705998329023188</v>
      </c>
      <c r="R199" s="18">
        <f t="shared" si="45"/>
        <v>7.4679207520394206E-3</v>
      </c>
      <c r="S199" s="17">
        <f t="shared" si="46"/>
        <v>-0.16513076472666519</v>
      </c>
      <c r="T199" s="18">
        <f t="shared" si="47"/>
        <v>120.85687531943044</v>
      </c>
      <c r="U199" s="18">
        <f t="shared" si="48"/>
        <v>124.25151867940282</v>
      </c>
      <c r="V199" s="18">
        <f t="shared" si="49"/>
        <v>102.83996235136402</v>
      </c>
      <c r="W199" s="16">
        <f t="shared" si="50"/>
        <v>142.26843164746924</v>
      </c>
    </row>
    <row r="200" spans="2:23" x14ac:dyDescent="0.25">
      <c r="B200" s="15">
        <v>189</v>
      </c>
      <c r="C200" s="7">
        <v>66.97</v>
      </c>
      <c r="D200" s="7">
        <v>127.65</v>
      </c>
      <c r="E200" s="16">
        <f t="shared" si="36"/>
        <v>8548.7204999999994</v>
      </c>
      <c r="F200" s="16">
        <f t="shared" si="37"/>
        <v>4484.9808999999996</v>
      </c>
      <c r="G200" s="16">
        <f t="shared" si="38"/>
        <v>16294.522500000001</v>
      </c>
      <c r="H200" s="17">
        <f t="shared" si="39"/>
        <v>-0.97979999999998313</v>
      </c>
      <c r="I200" s="17">
        <f t="shared" si="34"/>
        <v>0.96000803999996698</v>
      </c>
      <c r="J200" s="18">
        <f t="shared" si="40"/>
        <v>0.42804999999989946</v>
      </c>
      <c r="K200" s="18">
        <f t="shared" si="35"/>
        <v>0.18322680249991391</v>
      </c>
      <c r="L200" s="18">
        <f t="shared" si="41"/>
        <v>-0.41940338999989424</v>
      </c>
      <c r="N200" s="18">
        <f t="shared" si="42"/>
        <v>123.85861392853982</v>
      </c>
      <c r="O200" s="17"/>
      <c r="P200" s="18">
        <f t="shared" si="43"/>
        <v>3.791386071460181</v>
      </c>
      <c r="Q200" s="18">
        <f t="shared" si="44"/>
        <v>14.374608342862265</v>
      </c>
      <c r="R200" s="18">
        <f t="shared" si="45"/>
        <v>6.2813152834679271E-3</v>
      </c>
      <c r="S200" s="17">
        <f t="shared" si="46"/>
        <v>0.38333726982352884</v>
      </c>
      <c r="T200" s="18">
        <f t="shared" si="47"/>
        <v>122.3019688439236</v>
      </c>
      <c r="U200" s="18">
        <f t="shared" si="48"/>
        <v>125.41525901315605</v>
      </c>
      <c r="V200" s="18">
        <f t="shared" si="49"/>
        <v>104.15599250923151</v>
      </c>
      <c r="W200" s="16">
        <f t="shared" si="50"/>
        <v>143.56123534784814</v>
      </c>
    </row>
    <row r="201" spans="2:23" x14ac:dyDescent="0.25">
      <c r="B201" s="15">
        <v>190</v>
      </c>
      <c r="C201" s="7">
        <v>68.08</v>
      </c>
      <c r="D201" s="7">
        <v>101.47</v>
      </c>
      <c r="E201" s="16">
        <f t="shared" si="36"/>
        <v>6908.0775999999996</v>
      </c>
      <c r="F201" s="16">
        <f t="shared" si="37"/>
        <v>4634.8863999999994</v>
      </c>
      <c r="G201" s="16">
        <f t="shared" si="38"/>
        <v>10296.160899999999</v>
      </c>
      <c r="H201" s="17">
        <f t="shared" si="39"/>
        <v>0.1302000000000163</v>
      </c>
      <c r="I201" s="17">
        <f t="shared" si="34"/>
        <v>1.6952040000004245E-2</v>
      </c>
      <c r="J201" s="18">
        <f t="shared" si="40"/>
        <v>-25.751950000000107</v>
      </c>
      <c r="K201" s="18">
        <f t="shared" si="35"/>
        <v>663.16292880250558</v>
      </c>
      <c r="L201" s="18">
        <f t="shared" si="41"/>
        <v>-3.3529038900004338</v>
      </c>
      <c r="N201" s="18">
        <f t="shared" si="42"/>
        <v>127.66888443203132</v>
      </c>
      <c r="O201" s="17"/>
      <c r="P201" s="18">
        <f t="shared" si="43"/>
        <v>-26.198884432031321</v>
      </c>
      <c r="Q201" s="18">
        <f t="shared" si="44"/>
        <v>686.38154548293312</v>
      </c>
      <c r="R201" s="18">
        <f t="shared" si="45"/>
        <v>5.0226257562780057E-3</v>
      </c>
      <c r="S201" s="17">
        <f t="shared" si="46"/>
        <v>-2.6505787317523835</v>
      </c>
      <c r="T201" s="18">
        <f t="shared" si="47"/>
        <v>126.27691493678793</v>
      </c>
      <c r="U201" s="18">
        <f t="shared" si="48"/>
        <v>129.06085392727471</v>
      </c>
      <c r="V201" s="18">
        <f t="shared" si="49"/>
        <v>107.97858920954125</v>
      </c>
      <c r="W201" s="16">
        <f t="shared" si="50"/>
        <v>147.3591796545214</v>
      </c>
    </row>
    <row r="202" spans="2:23" x14ac:dyDescent="0.25">
      <c r="B202" s="15">
        <v>191</v>
      </c>
      <c r="C202" s="7">
        <v>70.19</v>
      </c>
      <c r="D202" s="7">
        <v>144.99</v>
      </c>
      <c r="E202" s="16">
        <f t="shared" si="36"/>
        <v>10176.848100000001</v>
      </c>
      <c r="F202" s="16">
        <f t="shared" si="37"/>
        <v>4926.6360999999997</v>
      </c>
      <c r="G202" s="16">
        <f t="shared" si="38"/>
        <v>21022.100100000003</v>
      </c>
      <c r="H202" s="17">
        <f t="shared" si="39"/>
        <v>2.2402000000000157</v>
      </c>
      <c r="I202" s="17">
        <f t="shared" si="34"/>
        <v>5.0184960400000707</v>
      </c>
      <c r="J202" s="18">
        <f t="shared" si="40"/>
        <v>17.768049999999903</v>
      </c>
      <c r="K202" s="18">
        <f t="shared" si="35"/>
        <v>315.70360080249657</v>
      </c>
      <c r="L202" s="18">
        <f t="shared" si="41"/>
        <v>39.803985610000062</v>
      </c>
      <c r="N202" s="18">
        <f t="shared" si="42"/>
        <v>134.91183106479446</v>
      </c>
      <c r="O202" s="17"/>
      <c r="P202" s="18">
        <f t="shared" si="43"/>
        <v>10.078168935205554</v>
      </c>
      <c r="Q202" s="18">
        <f t="shared" si="44"/>
        <v>101.56948908654225</v>
      </c>
      <c r="R202" s="18">
        <f t="shared" si="45"/>
        <v>1.169814773225814E-2</v>
      </c>
      <c r="S202" s="17">
        <f t="shared" si="46"/>
        <v>1.016196619454695</v>
      </c>
      <c r="T202" s="18">
        <f t="shared" si="47"/>
        <v>132.78749677640744</v>
      </c>
      <c r="U202" s="18">
        <f t="shared" si="48"/>
        <v>137.03616535318147</v>
      </c>
      <c r="V202" s="18">
        <f t="shared" si="49"/>
        <v>115.15625101656647</v>
      </c>
      <c r="W202" s="16">
        <f t="shared" si="50"/>
        <v>154.66741111302244</v>
      </c>
    </row>
    <row r="203" spans="2:23" x14ac:dyDescent="0.25">
      <c r="B203" s="15">
        <v>192</v>
      </c>
      <c r="C203" s="7">
        <v>65.52</v>
      </c>
      <c r="D203" s="7">
        <v>110.95</v>
      </c>
      <c r="E203" s="16">
        <f t="shared" si="36"/>
        <v>7269.4439999999995</v>
      </c>
      <c r="F203" s="16">
        <f t="shared" si="37"/>
        <v>4292.8703999999998</v>
      </c>
      <c r="G203" s="16">
        <f t="shared" si="38"/>
        <v>12309.9025</v>
      </c>
      <c r="H203" s="17">
        <f t="shared" si="39"/>
        <v>-2.429799999999986</v>
      </c>
      <c r="I203" s="17">
        <f t="shared" si="34"/>
        <v>5.9039280399999319</v>
      </c>
      <c r="J203" s="18">
        <f t="shared" si="40"/>
        <v>-16.271950000000103</v>
      </c>
      <c r="K203" s="18">
        <f t="shared" si="35"/>
        <v>264.77635680250336</v>
      </c>
      <c r="L203" s="18">
        <f t="shared" si="41"/>
        <v>39.537584110000026</v>
      </c>
      <c r="N203" s="18">
        <f t="shared" si="42"/>
        <v>118.88123354109595</v>
      </c>
      <c r="O203" s="17"/>
      <c r="P203" s="18">
        <f t="shared" si="43"/>
        <v>-7.9312335410959491</v>
      </c>
      <c r="Q203" s="18">
        <f t="shared" si="44"/>
        <v>62.904465483405389</v>
      </c>
      <c r="R203" s="18">
        <f t="shared" si="45"/>
        <v>1.2879926953681571E-2</v>
      </c>
      <c r="S203" s="17">
        <f t="shared" si="46"/>
        <v>-0.7992396797191953</v>
      </c>
      <c r="T203" s="18">
        <f t="shared" si="47"/>
        <v>116.65217739271456</v>
      </c>
      <c r="U203" s="18">
        <f t="shared" si="48"/>
        <v>121.11028968947734</v>
      </c>
      <c r="V203" s="18">
        <f t="shared" si="49"/>
        <v>99.114118471218816</v>
      </c>
      <c r="W203" s="16">
        <f t="shared" si="50"/>
        <v>138.6483486109731</v>
      </c>
    </row>
    <row r="204" spans="2:23" x14ac:dyDescent="0.25">
      <c r="B204" s="15">
        <v>193</v>
      </c>
      <c r="C204" s="7">
        <v>67.459999999999994</v>
      </c>
      <c r="D204" s="7">
        <v>132.86000000000001</v>
      </c>
      <c r="E204" s="16">
        <f t="shared" si="36"/>
        <v>8962.7356</v>
      </c>
      <c r="F204" s="16">
        <f t="shared" si="37"/>
        <v>4550.8515999999991</v>
      </c>
      <c r="G204" s="16">
        <f t="shared" si="38"/>
        <v>17651.779600000005</v>
      </c>
      <c r="H204" s="17">
        <f t="shared" si="39"/>
        <v>-0.48979999999998824</v>
      </c>
      <c r="I204" s="17">
        <f t="shared" ref="I204:I210" si="51">POWER(H204,2)</f>
        <v>0.23990403999998849</v>
      </c>
      <c r="J204" s="18">
        <f t="shared" si="40"/>
        <v>5.6380499999999074</v>
      </c>
      <c r="K204" s="18">
        <f t="shared" ref="K204:K210" si="52">POWER(J204,2)</f>
        <v>31.787607802498957</v>
      </c>
      <c r="L204" s="18">
        <f t="shared" si="41"/>
        <v>-2.7615168899998883</v>
      </c>
      <c r="N204" s="18">
        <f t="shared" si="42"/>
        <v>125.5406252318829</v>
      </c>
      <c r="O204" s="17"/>
      <c r="P204" s="18">
        <f t="shared" si="43"/>
        <v>7.3193747681171146</v>
      </c>
      <c r="Q204" s="18">
        <f t="shared" si="44"/>
        <v>53.573246996149464</v>
      </c>
      <c r="R204" s="18">
        <f t="shared" si="45"/>
        <v>5.3201980610680065E-3</v>
      </c>
      <c r="S204" s="17">
        <f t="shared" si="46"/>
        <v>0.7404009058009966</v>
      </c>
      <c r="T204" s="18">
        <f t="shared" si="47"/>
        <v>124.10801447267008</v>
      </c>
      <c r="U204" s="18">
        <f t="shared" si="48"/>
        <v>126.97323599109572</v>
      </c>
      <c r="V204" s="18">
        <f t="shared" si="49"/>
        <v>105.84741522283309</v>
      </c>
      <c r="W204" s="16">
        <f t="shared" si="50"/>
        <v>145.23383524093271</v>
      </c>
    </row>
    <row r="205" spans="2:23" x14ac:dyDescent="0.25">
      <c r="B205" s="15">
        <v>194</v>
      </c>
      <c r="C205" s="7">
        <v>67.41</v>
      </c>
      <c r="D205" s="7">
        <v>146.34</v>
      </c>
      <c r="E205" s="16">
        <f t="shared" ref="E205:E211" si="53">C205*D205</f>
        <v>9864.7793999999994</v>
      </c>
      <c r="F205" s="16">
        <f t="shared" ref="F205:F211" si="54">POWER(C205,2)</f>
        <v>4544.1080999999995</v>
      </c>
      <c r="G205" s="16">
        <f t="shared" ref="G205:G211" si="55">POWER(D205,2)</f>
        <v>21415.3956</v>
      </c>
      <c r="H205" s="17">
        <f t="shared" ref="H205:H211" si="56">C205-$J$218</f>
        <v>-0.5397999999999854</v>
      </c>
      <c r="I205" s="17">
        <f t="shared" si="51"/>
        <v>0.29138403999998425</v>
      </c>
      <c r="J205" s="18">
        <f t="shared" ref="J205:J211" si="57">D205-$J$219</f>
        <v>19.118049999999897</v>
      </c>
      <c r="K205" s="18">
        <f t="shared" si="52"/>
        <v>365.49983580249608</v>
      </c>
      <c r="L205" s="18">
        <f t="shared" ref="L205:L210" si="58">H205*J205</f>
        <v>-10.319923389999666</v>
      </c>
      <c r="N205" s="18">
        <f t="shared" ref="N205:N211" si="59">$J$227+$J$226*C205</f>
        <v>125.36899142541932</v>
      </c>
      <c r="O205" s="17"/>
      <c r="P205" s="18">
        <f t="shared" ref="P205:P211" si="60">D205-N205</f>
        <v>20.971008574580679</v>
      </c>
      <c r="Q205" s="18">
        <f t="shared" ref="Q205:Q211" si="61">POWER(P205,2)</f>
        <v>439.78320063513638</v>
      </c>
      <c r="R205" s="18">
        <f t="shared" ref="R205:R213" si="62">(1/$J$217)+((I205)/($I$212))</f>
        <v>5.3889080176980839E-3</v>
      </c>
      <c r="S205" s="17">
        <f t="shared" ref="S205:S213" si="63">P205/($J$228)*SQRT(1-R205)</f>
        <v>2.1212764676662061</v>
      </c>
      <c r="T205" s="18">
        <f t="shared" ref="T205:T213" si="64">N205-$AE$20*SQRT($J$234*((1/$J$217)+((C205-$J$218)^2)/$I$212))</f>
        <v>123.92715931401621</v>
      </c>
      <c r="U205" s="18">
        <f t="shared" ref="U205:U213" si="65">N205+$AE$20*SQRT($J$234*((1/$J$217)+((C205-$J$218)^2)/$I$212))</f>
        <v>126.81082353682244</v>
      </c>
      <c r="V205" s="18">
        <f t="shared" ref="V205:V213" si="66">N205-$AE$20*SQRT($J$234*(1+(1/$J$217)+((C205-$J$218)^2)/$I$212))</f>
        <v>105.67510844844904</v>
      </c>
      <c r="W205" s="16">
        <f t="shared" ref="W205:W213" si="67">N205+$AE$20*SQRT($J$234*(1+(1/$J$217)+((C205-$J$218)^2)/$I$212))</f>
        <v>145.06287440238961</v>
      </c>
    </row>
    <row r="206" spans="2:23" x14ac:dyDescent="0.25">
      <c r="B206" s="15">
        <v>195</v>
      </c>
      <c r="C206" s="7">
        <v>69.66</v>
      </c>
      <c r="D206" s="7">
        <v>145.59</v>
      </c>
      <c r="E206" s="16">
        <f t="shared" si="53"/>
        <v>10141.7994</v>
      </c>
      <c r="F206" s="16">
        <f t="shared" si="54"/>
        <v>4852.5155999999997</v>
      </c>
      <c r="G206" s="16">
        <f t="shared" si="55"/>
        <v>21196.448100000001</v>
      </c>
      <c r="H206" s="17">
        <f t="shared" si="56"/>
        <v>1.7102000000000146</v>
      </c>
      <c r="I206" s="17">
        <f t="shared" si="51"/>
        <v>2.9247840400000498</v>
      </c>
      <c r="J206" s="18">
        <f t="shared" si="57"/>
        <v>18.368049999999897</v>
      </c>
      <c r="K206" s="18">
        <f t="shared" si="52"/>
        <v>337.38526080249625</v>
      </c>
      <c r="L206" s="18">
        <f t="shared" si="58"/>
        <v>31.413039110000092</v>
      </c>
      <c r="N206" s="18">
        <f t="shared" si="59"/>
        <v>133.09251271628048</v>
      </c>
      <c r="O206" s="17"/>
      <c r="P206" s="18">
        <f t="shared" si="60"/>
        <v>12.497487283719522</v>
      </c>
      <c r="Q206" s="18">
        <f t="shared" si="61"/>
        <v>156.18718840673117</v>
      </c>
      <c r="R206" s="18">
        <f t="shared" si="62"/>
        <v>8.9036865683908874E-3</v>
      </c>
      <c r="S206" s="17">
        <f t="shared" si="63"/>
        <v>1.2619203417774476</v>
      </c>
      <c r="T206" s="18">
        <f t="shared" si="64"/>
        <v>131.23919772006411</v>
      </c>
      <c r="U206" s="18">
        <f t="shared" si="65"/>
        <v>134.94582771249685</v>
      </c>
      <c r="V206" s="18">
        <f t="shared" si="66"/>
        <v>113.36423546386112</v>
      </c>
      <c r="W206" s="16">
        <f t="shared" si="67"/>
        <v>152.82078996869984</v>
      </c>
    </row>
    <row r="207" spans="2:23" x14ac:dyDescent="0.25">
      <c r="B207" s="15">
        <v>196</v>
      </c>
      <c r="C207" s="7">
        <v>65.8</v>
      </c>
      <c r="D207" s="7">
        <v>120.84</v>
      </c>
      <c r="E207" s="16">
        <f t="shared" si="53"/>
        <v>7951.2719999999999</v>
      </c>
      <c r="F207" s="16">
        <f t="shared" si="54"/>
        <v>4329.6399999999994</v>
      </c>
      <c r="G207" s="16">
        <f t="shared" si="55"/>
        <v>14602.305600000002</v>
      </c>
      <c r="H207" s="17">
        <f t="shared" si="56"/>
        <v>-2.1497999999999848</v>
      </c>
      <c r="I207" s="17">
        <f t="shared" si="51"/>
        <v>4.6216400399999351</v>
      </c>
      <c r="J207" s="18">
        <f t="shared" si="57"/>
        <v>-6.3819500000001028</v>
      </c>
      <c r="K207" s="18">
        <f t="shared" si="52"/>
        <v>40.729285802501309</v>
      </c>
      <c r="L207" s="18">
        <f t="shared" si="58"/>
        <v>13.719916110000124</v>
      </c>
      <c r="N207" s="18">
        <f t="shared" si="59"/>
        <v>119.84238285729202</v>
      </c>
      <c r="O207" s="17"/>
      <c r="P207" s="18">
        <f t="shared" si="60"/>
        <v>0.99761714270798052</v>
      </c>
      <c r="Q207" s="18">
        <f t="shared" si="61"/>
        <v>0.99523996342483512</v>
      </c>
      <c r="R207" s="18">
        <f t="shared" si="62"/>
        <v>1.1168467107774893E-2</v>
      </c>
      <c r="S207" s="17">
        <f t="shared" si="63"/>
        <v>0.10061815837642743</v>
      </c>
      <c r="T207" s="18">
        <f t="shared" si="64"/>
        <v>117.76669954895378</v>
      </c>
      <c r="U207" s="18">
        <f t="shared" si="65"/>
        <v>121.91806616563026</v>
      </c>
      <c r="V207" s="18">
        <f t="shared" si="66"/>
        <v>100.09197506227065</v>
      </c>
      <c r="W207" s="16">
        <f t="shared" si="67"/>
        <v>139.5927906523134</v>
      </c>
    </row>
    <row r="208" spans="2:23" x14ac:dyDescent="0.25">
      <c r="B208" s="15">
        <v>197</v>
      </c>
      <c r="C208" s="7">
        <v>66.11</v>
      </c>
      <c r="D208" s="7">
        <v>115.78</v>
      </c>
      <c r="E208" s="16">
        <f t="shared" si="53"/>
        <v>7654.2157999999999</v>
      </c>
      <c r="F208" s="16">
        <f t="shared" si="54"/>
        <v>4370.5321000000004</v>
      </c>
      <c r="G208" s="16">
        <f t="shared" si="55"/>
        <v>13405.008400000001</v>
      </c>
      <c r="H208" s="17">
        <f t="shared" si="56"/>
        <v>-1.8397999999999826</v>
      </c>
      <c r="I208" s="17">
        <f t="shared" si="51"/>
        <v>3.3848640399999357</v>
      </c>
      <c r="J208" s="18">
        <f t="shared" si="57"/>
        <v>-11.441950000000105</v>
      </c>
      <c r="K208" s="18">
        <f t="shared" si="52"/>
        <v>130.91821980250239</v>
      </c>
      <c r="L208" s="18">
        <f t="shared" si="58"/>
        <v>21.050899609999995</v>
      </c>
      <c r="N208" s="18">
        <f t="shared" si="59"/>
        <v>120.90651245736623</v>
      </c>
      <c r="O208" s="17"/>
      <c r="P208" s="18">
        <f t="shared" si="60"/>
        <v>-5.126512457366232</v>
      </c>
      <c r="Q208" s="18">
        <f t="shared" si="61"/>
        <v>26.281129975531162</v>
      </c>
      <c r="R208" s="18">
        <f t="shared" si="62"/>
        <v>9.5177517751966548E-3</v>
      </c>
      <c r="S208" s="17">
        <f t="shared" si="63"/>
        <v>-0.51748369733800115</v>
      </c>
      <c r="T208" s="18">
        <f t="shared" si="64"/>
        <v>118.99035366952542</v>
      </c>
      <c r="U208" s="18">
        <f t="shared" si="65"/>
        <v>122.82267124520705</v>
      </c>
      <c r="V208" s="18">
        <f t="shared" si="66"/>
        <v>101.17223234956026</v>
      </c>
      <c r="W208" s="16">
        <f t="shared" si="67"/>
        <v>140.64079256517221</v>
      </c>
    </row>
    <row r="209" spans="2:23" x14ac:dyDescent="0.25">
      <c r="B209" s="15">
        <v>198</v>
      </c>
      <c r="C209" s="7">
        <v>68.239999999999995</v>
      </c>
      <c r="D209" s="7">
        <v>128.30000000000001</v>
      </c>
      <c r="E209" s="16">
        <f t="shared" si="53"/>
        <v>8755.1920000000009</v>
      </c>
      <c r="F209" s="16">
        <f t="shared" si="54"/>
        <v>4656.6975999999995</v>
      </c>
      <c r="G209" s="16">
        <f t="shared" si="55"/>
        <v>16460.890000000003</v>
      </c>
      <c r="H209" s="17">
        <f t="shared" si="56"/>
        <v>0.29020000000001289</v>
      </c>
      <c r="I209" s="17">
        <f t="shared" si="51"/>
        <v>8.4216040000007486E-2</v>
      </c>
      <c r="J209" s="18">
        <f t="shared" si="57"/>
        <v>1.0780499999999051</v>
      </c>
      <c r="K209" s="18">
        <f t="shared" si="52"/>
        <v>1.1621918024997955</v>
      </c>
      <c r="L209" s="18">
        <f t="shared" si="58"/>
        <v>0.31285010999998636</v>
      </c>
      <c r="N209" s="18">
        <f t="shared" si="59"/>
        <v>128.21811261271478</v>
      </c>
      <c r="O209" s="17"/>
      <c r="P209" s="18">
        <f t="shared" si="60"/>
        <v>8.1887387285235036E-2</v>
      </c>
      <c r="Q209" s="18">
        <f t="shared" si="61"/>
        <v>6.7055441964020725E-3</v>
      </c>
      <c r="R209" s="18">
        <f t="shared" si="62"/>
        <v>5.1124024952594769E-3</v>
      </c>
      <c r="S209" s="17">
        <f t="shared" si="63"/>
        <v>8.2842907041564395E-3</v>
      </c>
      <c r="T209" s="18">
        <f t="shared" si="64"/>
        <v>126.81375786356099</v>
      </c>
      <c r="U209" s="18">
        <f t="shared" si="65"/>
        <v>129.62246736186856</v>
      </c>
      <c r="V209" s="18">
        <f t="shared" si="66"/>
        <v>108.52693796175508</v>
      </c>
      <c r="W209" s="16">
        <f t="shared" si="67"/>
        <v>147.90928726367449</v>
      </c>
    </row>
    <row r="210" spans="2:23" x14ac:dyDescent="0.25">
      <c r="B210" s="15">
        <v>199</v>
      </c>
      <c r="C210" s="7">
        <v>68.02</v>
      </c>
      <c r="D210" s="7">
        <v>127.47</v>
      </c>
      <c r="E210" s="16">
        <f t="shared" si="53"/>
        <v>8670.509399999999</v>
      </c>
      <c r="F210" s="16">
        <f t="shared" si="54"/>
        <v>4626.7203999999992</v>
      </c>
      <c r="G210" s="16">
        <f t="shared" si="55"/>
        <v>16248.600899999999</v>
      </c>
      <c r="H210" s="17">
        <f t="shared" si="56"/>
        <v>7.0200000000014029E-2</v>
      </c>
      <c r="I210" s="17">
        <f t="shared" si="51"/>
        <v>4.9280400000019696E-3</v>
      </c>
      <c r="J210" s="18">
        <f t="shared" si="57"/>
        <v>0.24804999999989263</v>
      </c>
      <c r="K210" s="18">
        <f t="shared" si="52"/>
        <v>6.1528802499946737E-2</v>
      </c>
      <c r="L210" s="18">
        <f t="shared" si="58"/>
        <v>1.7413109999995943E-2</v>
      </c>
      <c r="N210" s="18">
        <f t="shared" si="59"/>
        <v>127.46292386427501</v>
      </c>
      <c r="O210" s="17"/>
      <c r="P210" s="18">
        <f t="shared" si="60"/>
        <v>7.0761357249864432E-3</v>
      </c>
      <c r="Q210" s="18">
        <f t="shared" si="61"/>
        <v>5.0071696798429417E-5</v>
      </c>
      <c r="R210" s="18">
        <f t="shared" si="62"/>
        <v>5.0065774167574097E-3</v>
      </c>
      <c r="S210" s="17">
        <f t="shared" si="63"/>
        <v>7.1590857861054708E-4</v>
      </c>
      <c r="T210" s="18">
        <f t="shared" si="64"/>
        <v>126.07317996506401</v>
      </c>
      <c r="U210" s="18">
        <f t="shared" si="65"/>
        <v>128.85266776348601</v>
      </c>
      <c r="V210" s="18">
        <f t="shared" si="66"/>
        <v>107.77278585108371</v>
      </c>
      <c r="W210" s="16">
        <f t="shared" si="67"/>
        <v>147.15306187746631</v>
      </c>
    </row>
    <row r="211" spans="2:23" x14ac:dyDescent="0.25">
      <c r="B211" s="15">
        <v>200</v>
      </c>
      <c r="C211" s="7">
        <v>71.39</v>
      </c>
      <c r="D211" s="7">
        <v>127.88</v>
      </c>
      <c r="E211" s="16">
        <f t="shared" si="53"/>
        <v>9129.3531999999996</v>
      </c>
      <c r="F211" s="16">
        <f t="shared" si="54"/>
        <v>5096.5321000000004</v>
      </c>
      <c r="G211" s="16">
        <f t="shared" si="55"/>
        <v>16353.294399999999</v>
      </c>
      <c r="H211" s="17">
        <f t="shared" si="56"/>
        <v>3.4402000000000186</v>
      </c>
      <c r="I211" s="17">
        <f t="shared" ref="I211" si="68">POWER(H211,2)</f>
        <v>11.834976040000127</v>
      </c>
      <c r="J211" s="18">
        <f t="shared" si="57"/>
        <v>0.65804999999988922</v>
      </c>
      <c r="K211" s="18">
        <f>POWER(J211,2)</f>
        <v>0.43302980249985423</v>
      </c>
      <c r="L211" s="18">
        <f>H211*J211</f>
        <v>2.2638236099996312</v>
      </c>
      <c r="N211" s="18">
        <f t="shared" si="59"/>
        <v>139.03104241992042</v>
      </c>
      <c r="O211" s="17"/>
      <c r="P211" s="18">
        <f t="shared" si="60"/>
        <v>-11.151042419920429</v>
      </c>
      <c r="Q211" s="18">
        <f t="shared" si="61"/>
        <v>124.34574705086487</v>
      </c>
      <c r="R211" s="18">
        <f t="shared" si="62"/>
        <v>2.0796050707585129E-2</v>
      </c>
      <c r="S211" s="17">
        <f t="shared" si="63"/>
        <v>-1.1191887946823216</v>
      </c>
      <c r="T211" s="18">
        <f t="shared" si="64"/>
        <v>136.19864140031777</v>
      </c>
      <c r="U211" s="18">
        <f t="shared" si="65"/>
        <v>141.86344343952308</v>
      </c>
      <c r="V211" s="18">
        <f t="shared" si="66"/>
        <v>119.18683312831666</v>
      </c>
      <c r="W211" s="16">
        <f t="shared" si="67"/>
        <v>158.87525171152419</v>
      </c>
    </row>
    <row r="212" spans="2:23" x14ac:dyDescent="0.25">
      <c r="B212" s="11"/>
      <c r="C212" s="19">
        <f>SUM(C12:C211)</f>
        <v>13589.959999999997</v>
      </c>
      <c r="D212" s="19">
        <f t="shared" ref="D212:L212" si="69">SUM(D12:D211)</f>
        <v>25444.390000000021</v>
      </c>
      <c r="E212" s="19">
        <f t="shared" si="69"/>
        <v>1731513.0975000006</v>
      </c>
      <c r="F212" s="19">
        <f t="shared" si="69"/>
        <v>924184.30039999995</v>
      </c>
      <c r="G212" s="19">
        <f t="shared" si="69"/>
        <v>3265554.7567000007</v>
      </c>
      <c r="H212" s="19">
        <f>SUM(H12:H211)</f>
        <v>3.5953462429461069E-12</v>
      </c>
      <c r="I212" s="20">
        <f t="shared" si="69"/>
        <v>749.23639199999991</v>
      </c>
      <c r="J212" s="19">
        <f t="shared" si="69"/>
        <v>-2.113154096150538E-11</v>
      </c>
      <c r="K212" s="19">
        <f t="shared" si="69"/>
        <v>28469.844339500018</v>
      </c>
      <c r="L212" s="20">
        <f t="shared" si="69"/>
        <v>2571.8858779999987</v>
      </c>
      <c r="M212" s="11"/>
      <c r="N212" s="19">
        <f>SUM(N12:N211)</f>
        <v>25444.390000000025</v>
      </c>
      <c r="O212" s="11"/>
      <c r="P212" s="20">
        <f>SUM(P12:P211)</f>
        <v>-3.3409719435439911E-11</v>
      </c>
      <c r="Q212" s="20">
        <f>SUM(Q12:Q211)</f>
        <v>19641.393078878606</v>
      </c>
      <c r="R212" s="18">
        <f>SUM(R12:R211)</f>
        <v>2.0000000000000004</v>
      </c>
      <c r="S212" s="17">
        <f>SUM(S12:S211)</f>
        <v>3.7441958208264126E-2</v>
      </c>
      <c r="T212" s="18">
        <f>SUM(T1:T211)</f>
        <v>25067.881079275303</v>
      </c>
      <c r="U212" s="18">
        <f>SUM(U12:U211)</f>
        <v>25820.898920724772</v>
      </c>
      <c r="V212" s="18">
        <f>SUM(V12:V211)</f>
        <v>21496.615228161281</v>
      </c>
      <c r="W212" s="16">
        <f>SUM(W12:W211)</f>
        <v>29392.164771838776</v>
      </c>
    </row>
    <row r="213" spans="2:23" ht="16.5" thickBot="1" x14ac:dyDescent="0.3">
      <c r="C213" s="8" t="s">
        <v>75</v>
      </c>
      <c r="D213" s="8" t="s">
        <v>76</v>
      </c>
      <c r="E213" s="8" t="s">
        <v>77</v>
      </c>
      <c r="F213" s="8" t="s">
        <v>78</v>
      </c>
      <c r="G213" s="8" t="s">
        <v>79</v>
      </c>
      <c r="H213" s="8" t="s">
        <v>80</v>
      </c>
      <c r="I213" s="8" t="s">
        <v>81</v>
      </c>
      <c r="J213" s="8" t="s">
        <v>82</v>
      </c>
      <c r="K213" s="8" t="s">
        <v>83</v>
      </c>
      <c r="L213" s="8" t="s">
        <v>84</v>
      </c>
      <c r="M213" s="9"/>
      <c r="N213" s="10" t="s">
        <v>85</v>
      </c>
      <c r="O213" s="10" t="s">
        <v>86</v>
      </c>
      <c r="P213" s="21" t="s">
        <v>87</v>
      </c>
      <c r="Q213" s="22" t="s">
        <v>88</v>
      </c>
      <c r="R213" s="18"/>
      <c r="S213" s="17"/>
      <c r="T213" s="18"/>
      <c r="U213" s="18"/>
      <c r="V213" s="18"/>
      <c r="W213" s="16"/>
    </row>
    <row r="215" spans="2:23" ht="16.5" thickBot="1" x14ac:dyDescent="0.3"/>
    <row r="216" spans="2:23" x14ac:dyDescent="0.25">
      <c r="B216" s="30" t="s">
        <v>39</v>
      </c>
      <c r="C216" s="31"/>
      <c r="D216" s="31"/>
      <c r="E216" s="31"/>
      <c r="F216" s="31" t="s">
        <v>40</v>
      </c>
      <c r="G216" s="31"/>
      <c r="H216" s="31"/>
      <c r="I216" s="31"/>
    </row>
    <row r="217" spans="2:23" x14ac:dyDescent="0.25">
      <c r="B217" s="25" t="s">
        <v>41</v>
      </c>
      <c r="C217" s="26"/>
      <c r="D217" s="26"/>
      <c r="E217" s="26"/>
      <c r="F217" s="26" t="s">
        <v>2</v>
      </c>
      <c r="G217" s="26"/>
      <c r="H217" s="26"/>
      <c r="I217" s="26"/>
      <c r="J217" s="11">
        <f>B211</f>
        <v>200</v>
      </c>
    </row>
    <row r="218" spans="2:23" x14ac:dyDescent="0.25">
      <c r="B218" s="25" t="s">
        <v>42</v>
      </c>
      <c r="C218" s="26"/>
      <c r="D218" s="26"/>
      <c r="E218" s="26"/>
      <c r="F218" s="26" t="s">
        <v>43</v>
      </c>
      <c r="G218" s="26"/>
      <c r="H218" s="26"/>
      <c r="I218" s="26"/>
      <c r="J218" s="11">
        <f>C212/J217</f>
        <v>67.949799999999982</v>
      </c>
    </row>
    <row r="219" spans="2:23" x14ac:dyDescent="0.25">
      <c r="B219" s="25" t="s">
        <v>44</v>
      </c>
      <c r="C219" s="26"/>
      <c r="D219" s="26"/>
      <c r="E219" s="26"/>
      <c r="F219" s="26" t="s">
        <v>45</v>
      </c>
      <c r="G219" s="26"/>
      <c r="H219" s="26"/>
      <c r="I219" s="26"/>
      <c r="J219" s="11">
        <f>D212/J217</f>
        <v>127.22195000000011</v>
      </c>
    </row>
    <row r="220" spans="2:23" x14ac:dyDescent="0.25">
      <c r="B220" s="25" t="s">
        <v>46</v>
      </c>
      <c r="C220" s="26"/>
      <c r="D220" s="26"/>
      <c r="E220" s="26"/>
      <c r="F220" s="26" t="s">
        <v>47</v>
      </c>
      <c r="G220" s="26"/>
      <c r="H220" s="26"/>
      <c r="I220" s="26"/>
      <c r="J220" s="12">
        <f>SQRT((1/(J217-1))*I212)</f>
        <v>1.9403625936857456</v>
      </c>
    </row>
    <row r="221" spans="2:23" x14ac:dyDescent="0.25">
      <c r="B221" s="25" t="s">
        <v>46</v>
      </c>
      <c r="C221" s="26"/>
      <c r="D221" s="26"/>
      <c r="E221" s="26"/>
      <c r="F221" s="26" t="s">
        <v>48</v>
      </c>
      <c r="G221" s="26"/>
      <c r="H221" s="26"/>
      <c r="I221" s="26"/>
      <c r="J221" s="12">
        <f>_xlfn.STDEV.S(C12:C211)</f>
        <v>1.9403625936857456</v>
      </c>
    </row>
    <row r="222" spans="2:23" x14ac:dyDescent="0.25">
      <c r="B222" s="25" t="s">
        <v>49</v>
      </c>
      <c r="C222" s="26"/>
      <c r="D222" s="26"/>
      <c r="E222" s="26"/>
      <c r="F222" s="26" t="s">
        <v>50</v>
      </c>
      <c r="G222" s="26"/>
      <c r="H222" s="26"/>
      <c r="I222" s="26"/>
      <c r="J222" s="12">
        <f>SQRT((1/(J217-1))*K212)</f>
        <v>11.960959176403792</v>
      </c>
    </row>
    <row r="223" spans="2:23" x14ac:dyDescent="0.25">
      <c r="B223" s="25" t="s">
        <v>49</v>
      </c>
      <c r="C223" s="26"/>
      <c r="D223" s="26"/>
      <c r="E223" s="26"/>
      <c r="F223" s="26" t="s">
        <v>51</v>
      </c>
      <c r="G223" s="26"/>
      <c r="H223" s="26"/>
      <c r="I223" s="26"/>
      <c r="J223" s="12">
        <f>_xlfn.STDEV.S(D12:D211)</f>
        <v>11.960959176403792</v>
      </c>
    </row>
    <row r="224" spans="2:23" x14ac:dyDescent="0.25">
      <c r="B224" s="25" t="s">
        <v>52</v>
      </c>
      <c r="C224" s="26"/>
      <c r="D224" s="26"/>
      <c r="E224" s="26"/>
      <c r="F224" s="26" t="s">
        <v>53</v>
      </c>
      <c r="G224" s="26"/>
      <c r="H224" s="26"/>
      <c r="I224" s="26"/>
      <c r="J224" s="12">
        <f>L212/(J217-1)</f>
        <v>12.924049638190947</v>
      </c>
    </row>
    <row r="225" spans="2:11" x14ac:dyDescent="0.25">
      <c r="B225" s="25" t="s">
        <v>52</v>
      </c>
      <c r="C225" s="26"/>
      <c r="D225" s="26"/>
      <c r="E225" s="26"/>
      <c r="F225" s="26" t="s">
        <v>54</v>
      </c>
      <c r="G225" s="26"/>
      <c r="H225" s="26"/>
      <c r="I225" s="26"/>
      <c r="J225" s="12">
        <f>_xlfn.COVARIANCE.S(C12:C211,D12:D211)</f>
        <v>12.924049638190947</v>
      </c>
    </row>
    <row r="226" spans="2:11" x14ac:dyDescent="0.25">
      <c r="B226" s="25" t="s">
        <v>55</v>
      </c>
      <c r="C226" s="26"/>
      <c r="D226" s="26"/>
      <c r="E226" s="26"/>
      <c r="F226" s="26" t="s">
        <v>56</v>
      </c>
      <c r="G226" s="26"/>
      <c r="H226" s="26"/>
      <c r="I226" s="26"/>
      <c r="J226" s="12">
        <f>L212/I212</f>
        <v>3.4326761292716266</v>
      </c>
    </row>
    <row r="227" spans="2:11" x14ac:dyDescent="0.25">
      <c r="B227" s="25" t="s">
        <v>55</v>
      </c>
      <c r="C227" s="26"/>
      <c r="D227" s="26"/>
      <c r="E227" s="26"/>
      <c r="F227" s="26" t="s">
        <v>57</v>
      </c>
      <c r="G227" s="26"/>
      <c r="H227" s="26"/>
      <c r="I227" s="26"/>
      <c r="J227" s="12">
        <f>J219-(J226*J218)</f>
        <v>-106.027706448781</v>
      </c>
    </row>
    <row r="228" spans="2:11" x14ac:dyDescent="0.25">
      <c r="B228" s="25" t="s">
        <v>58</v>
      </c>
      <c r="C228" s="26"/>
      <c r="D228" s="26"/>
      <c r="E228" s="26"/>
      <c r="F228" s="26" t="s">
        <v>59</v>
      </c>
      <c r="G228" s="26"/>
      <c r="H228" s="26"/>
      <c r="I228" s="26"/>
      <c r="J228" s="12">
        <f>SQRT(((G212-(D212*J227)-E212*J226))/J217-1)</f>
        <v>9.8593592791001701</v>
      </c>
    </row>
    <row r="229" spans="2:11" x14ac:dyDescent="0.25">
      <c r="B229" s="25" t="s">
        <v>60</v>
      </c>
      <c r="C229" s="26"/>
      <c r="D229" s="26"/>
      <c r="E229" s="26"/>
      <c r="F229" s="26" t="s">
        <v>61</v>
      </c>
      <c r="G229" s="26"/>
      <c r="H229" s="26"/>
      <c r="I229" s="26"/>
      <c r="J229" s="11">
        <f>SQRT((F212)/I212)</f>
        <v>35.121241665637704</v>
      </c>
      <c r="K229">
        <v>35.121000000000002</v>
      </c>
    </row>
    <row r="230" spans="2:11" x14ac:dyDescent="0.25">
      <c r="B230" s="25" t="s">
        <v>62</v>
      </c>
      <c r="C230" s="26"/>
      <c r="D230" s="26"/>
      <c r="E230" s="26"/>
      <c r="F230" s="26" t="s">
        <v>63</v>
      </c>
      <c r="G230" s="26"/>
      <c r="H230" s="26"/>
      <c r="I230" s="26"/>
      <c r="J230" s="12">
        <f>J228/SQRT(I212)</f>
        <v>0.36019631120092493</v>
      </c>
    </row>
    <row r="231" spans="2:11" x14ac:dyDescent="0.25">
      <c r="B231" s="25" t="s">
        <v>64</v>
      </c>
      <c r="C231" s="26"/>
      <c r="D231" s="26"/>
      <c r="E231" s="26"/>
      <c r="F231" s="26" t="str">
        <f>"Y = " &amp; J226 &amp; "+ " &amp; J227 &amp; "x"</f>
        <v>Y = 3.43267612927163+ -106.027706448781x</v>
      </c>
      <c r="G231" s="26"/>
      <c r="H231" s="26"/>
      <c r="I231" s="26"/>
      <c r="J231" s="11"/>
    </row>
    <row r="232" spans="2:11" x14ac:dyDescent="0.25">
      <c r="B232" s="25" t="s">
        <v>65</v>
      </c>
      <c r="C232" s="26"/>
      <c r="D232" s="26"/>
      <c r="E232" s="26"/>
      <c r="F232" s="26" t="s">
        <v>66</v>
      </c>
      <c r="G232" s="26"/>
      <c r="H232" s="26"/>
      <c r="I232" s="26"/>
      <c r="J232" s="12">
        <f>(K212-Q212)/K212</f>
        <v>0.31009833265482672</v>
      </c>
    </row>
    <row r="233" spans="2:11" x14ac:dyDescent="0.25">
      <c r="B233" s="25" t="s">
        <v>67</v>
      </c>
      <c r="C233" s="26"/>
      <c r="D233" s="26"/>
      <c r="E233" s="26"/>
      <c r="F233" s="26" t="s">
        <v>68</v>
      </c>
      <c r="G233" s="26"/>
      <c r="H233" s="26"/>
      <c r="I233" s="26"/>
      <c r="J233" s="11">
        <f>SQRT((K212-Q212)/K212)</f>
        <v>0.55686473461229946</v>
      </c>
    </row>
    <row r="234" spans="2:11" x14ac:dyDescent="0.25">
      <c r="B234" s="25" t="s">
        <v>69</v>
      </c>
      <c r="C234" s="26"/>
      <c r="D234" s="26"/>
      <c r="E234" s="26"/>
      <c r="F234" s="26" t="s">
        <v>70</v>
      </c>
      <c r="G234" s="26"/>
      <c r="H234" s="26"/>
      <c r="I234" s="26"/>
      <c r="J234" s="12">
        <f>Q212/(J217-COUNT(J226,J227))</f>
        <v>99.198954943831339</v>
      </c>
    </row>
    <row r="235" spans="2:11" x14ac:dyDescent="0.25">
      <c r="B235" s="25" t="s">
        <v>71</v>
      </c>
      <c r="C235" s="26"/>
      <c r="D235" s="26"/>
      <c r="E235" s="26"/>
      <c r="F235" s="26" t="s">
        <v>72</v>
      </c>
      <c r="G235" s="26"/>
      <c r="H235" s="26"/>
      <c r="I235" s="26"/>
      <c r="J235" s="12">
        <f>SQRT(J234)</f>
        <v>9.9598672151706591</v>
      </c>
    </row>
    <row r="236" spans="2:11" ht="16.5" thickBot="1" x14ac:dyDescent="0.3">
      <c r="B236" s="23" t="s">
        <v>73</v>
      </c>
      <c r="C236" s="24"/>
      <c r="D236" s="24"/>
      <c r="E236" s="24"/>
      <c r="F236" s="24" t="s">
        <v>74</v>
      </c>
      <c r="G236" s="24"/>
      <c r="H236" s="24"/>
      <c r="I236" s="24"/>
      <c r="J236" s="11">
        <f>J219-(J226*J218)</f>
        <v>-106.027706448781</v>
      </c>
    </row>
  </sheetData>
  <mergeCells count="45">
    <mergeCell ref="B217:E217"/>
    <mergeCell ref="F217:I217"/>
    <mergeCell ref="A1:M6"/>
    <mergeCell ref="T10:U10"/>
    <mergeCell ref="V10:W10"/>
    <mergeCell ref="B216:E216"/>
    <mergeCell ref="F216:I216"/>
    <mergeCell ref="B218:E218"/>
    <mergeCell ref="F218:I218"/>
    <mergeCell ref="B219:E219"/>
    <mergeCell ref="F219:I219"/>
    <mergeCell ref="B220:E220"/>
    <mergeCell ref="F220:I220"/>
    <mergeCell ref="B221:E221"/>
    <mergeCell ref="F221:I221"/>
    <mergeCell ref="B222:E222"/>
    <mergeCell ref="F222:I222"/>
    <mergeCell ref="B223:E223"/>
    <mergeCell ref="F223:I223"/>
    <mergeCell ref="B224:E224"/>
    <mergeCell ref="F224:I224"/>
    <mergeCell ref="B225:E225"/>
    <mergeCell ref="F225:I225"/>
    <mergeCell ref="B226:E226"/>
    <mergeCell ref="F226:I226"/>
    <mergeCell ref="B227:E227"/>
    <mergeCell ref="F227:I227"/>
    <mergeCell ref="B228:E228"/>
    <mergeCell ref="F228:I228"/>
    <mergeCell ref="B229:E229"/>
    <mergeCell ref="F229:I229"/>
    <mergeCell ref="B230:E230"/>
    <mergeCell ref="F230:I230"/>
    <mergeCell ref="B231:E231"/>
    <mergeCell ref="F231:I231"/>
    <mergeCell ref="B232:E232"/>
    <mergeCell ref="F232:I232"/>
    <mergeCell ref="B236:E236"/>
    <mergeCell ref="F236:I236"/>
    <mergeCell ref="B233:E233"/>
    <mergeCell ref="F233:I233"/>
    <mergeCell ref="B234:E234"/>
    <mergeCell ref="F234:I234"/>
    <mergeCell ref="B235:E235"/>
    <mergeCell ref="F235:I23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Alberto Martinez Zamora</dc:creator>
  <cp:lastModifiedBy>yarely jimenez diego</cp:lastModifiedBy>
  <dcterms:created xsi:type="dcterms:W3CDTF">2025-09-01T14:00:42Z</dcterms:created>
  <dcterms:modified xsi:type="dcterms:W3CDTF">2025-09-08T14:44:32Z</dcterms:modified>
</cp:coreProperties>
</file>