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aydar\Desktop\projects\eXCEL\project one\final\"/>
    </mc:Choice>
  </mc:AlternateContent>
  <xr:revisionPtr revIDLastSave="0" documentId="13_ncr:1_{45BC20D8-ED15-4C6D-A209-C35344600425}" xr6:coauthVersionLast="47" xr6:coauthVersionMax="47" xr10:uidLastSave="{00000000-0000-0000-0000-000000000000}"/>
  <bookViews>
    <workbookView xWindow="-120" yWindow="-120" windowWidth="29040" windowHeight="15720" activeTab="1" xr2:uid="{00000000-000D-0000-FFFF-FFFF00000000}"/>
  </bookViews>
  <sheets>
    <sheet name="Analysis" sheetId="1" r:id="rId1"/>
    <sheet name="Dashboard" sheetId="2" r:id="rId2"/>
    <sheet name="Analysis (2)" sheetId="3" r:id="rId3"/>
  </sheets>
  <definedNames>
    <definedName name="LookTable" localSheetId="2">'Analysis (2)'!#REF!</definedName>
    <definedName name="LookTable">Analysis!$L$3:$R$7</definedName>
    <definedName name="Slicer_Country">#N/A</definedName>
    <definedName name="Slicer_Month_Name">#N/A</definedName>
    <definedName name="Slicer_Year">#N/A</definedName>
  </definedNames>
  <calcPr calcId="191029"/>
  <pivotCaches>
    <pivotCache cacheId="315" r:id="rId4"/>
    <pivotCache cacheId="321" r:id="rId5"/>
    <pivotCache cacheId="360" r:id="rId6"/>
    <pivotCache cacheId="363" r:id="rId7"/>
    <pivotCache cacheId="366" r:id="rId8"/>
    <pivotCache cacheId="369" r:id="rId9"/>
    <pivotCache cacheId="372" r:id="rId10"/>
    <pivotCache cacheId="375" r:id="rId11"/>
  </pivotCaches>
  <extLst>
    <ext xmlns:x14="http://schemas.microsoft.com/office/spreadsheetml/2009/9/main" uri="{876F7934-8845-4945-9796-88D515C7AA90}">
      <x14:pivotCaches>
        <pivotCache cacheId="8" r:id="rId12"/>
        <pivotCache cacheId="9" r:id="rId13"/>
        <pivotCache cacheId="10"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c21f13cc-5a6c-4ab2-b91d-f022710da278" name="FactInternetSales" connection="Query - FactInternetSales"/>
          <x15:modelTable id="DimSalesTerritory_b0bbbc71-bf4f-423a-94df-a6d0f88ff447" name="DimSalesTerritory" connection="Query - DimSalesTerritory"/>
          <x15:modelTable id="DimProduct_e4fd6e1f-7878-4a99-bef3-6e6775442301" name="DimProduct" connection="Query - DimProduct"/>
          <x15:modelTable id="DimGeography_3ac53680-0cc0-49f6-a26c-5b6e91f607bf" name="DimGeography" connection="Query - DimGeography"/>
          <x15:modelTable id="DimDate_d8cd6c26-cdb6-4dfa-a30a-9dd7c6085873" name="DimDate" connection="Query - DimDate"/>
          <x15:modelTable id="DimCustomer_61a4f230-79a0-43f6-94f4-b3c7860986dc" name="DimCustomer" connection="Query - DimCustomer"/>
          <x15:modelTable id="All_67248979-e0e6-48db-a271-0349003cb997" name="All" connection="Query - All"/>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 i="3" l="1"/>
  <c r="O4" i="3"/>
  <c r="N5" i="3"/>
  <c r="O5" i="3"/>
  <c r="N6" i="3"/>
  <c r="O6" i="3"/>
  <c r="N7" i="3"/>
  <c r="O7" i="3"/>
  <c r="N8" i="3"/>
  <c r="O8" i="3"/>
  <c r="N9" i="3"/>
  <c r="O9" i="3"/>
  <c r="N10" i="3"/>
  <c r="O10" i="3"/>
  <c r="O3" i="3"/>
  <c r="N3" i="3"/>
  <c r="E8" i="3"/>
  <c r="F5" i="3"/>
  <c r="G5" i="3" s="1"/>
  <c r="F4" i="3"/>
  <c r="G4" i="3" s="1"/>
  <c r="F3" i="3"/>
  <c r="G3" i="3" s="1"/>
  <c r="O53" i="1"/>
  <c r="O47" i="1"/>
  <c r="O40" i="1"/>
  <c r="O33" i="1"/>
  <c r="O26" i="1"/>
  <c r="O20" i="1"/>
  <c r="N16" i="1"/>
  <c r="O19" i="1" s="1"/>
  <c r="C19" i="1" a="1"/>
  <c r="C19" i="1" s="1"/>
  <c r="C20" i="1" a="1"/>
  <c r="C20" i="1" s="1"/>
  <c r="C21" i="1" a="1"/>
  <c r="C21" i="1" s="1"/>
  <c r="C22" i="1" a="1"/>
  <c r="C22" i="1" s="1"/>
  <c r="C18" i="1" a="1"/>
  <c r="C18" i="1" s="1"/>
  <c r="D18" i="1" s="1"/>
  <c r="B24" i="1"/>
  <c r="B19" i="1"/>
  <c r="B20" i="1"/>
  <c r="B21" i="1"/>
  <c r="B22" i="1"/>
  <c r="B18" i="1"/>
  <c r="Z4" i="3"/>
  <c r="Z3" i="3"/>
  <c r="AB3" i="3" l="1"/>
  <c r="AC3" i="3" s="1"/>
  <c r="T4" i="3"/>
  <c r="T5" i="3"/>
  <c r="T6" i="3"/>
  <c r="F7" i="3"/>
  <c r="P19" i="1"/>
  <c r="O52" i="1"/>
  <c r="P52" i="1" s="1"/>
  <c r="P53" i="1"/>
  <c r="O25" i="1"/>
  <c r="P25" i="1" s="1"/>
  <c r="O39" i="1"/>
  <c r="P39" i="1" s="1"/>
  <c r="P26" i="1"/>
  <c r="P40" i="1"/>
  <c r="P47" i="1"/>
  <c r="O46" i="1"/>
  <c r="P46" i="1" s="1"/>
  <c r="O32" i="1"/>
  <c r="P32" i="1" s="1"/>
  <c r="P33" i="1"/>
  <c r="P20" i="1"/>
  <c r="D25" i="1"/>
  <c r="D22" i="1"/>
  <c r="E22" i="1" s="1"/>
  <c r="D21" i="1"/>
  <c r="E21" i="1" s="1"/>
  <c r="D20" i="1"/>
  <c r="E20" i="1" s="1"/>
  <c r="D19" i="1"/>
  <c r="E19" i="1" s="1"/>
  <c r="P9" i="3" l="1" a="1"/>
  <c r="P9" i="3" s="1"/>
  <c r="P10" i="3" a="1"/>
  <c r="P10" i="3" s="1"/>
  <c r="P8" i="3" a="1"/>
  <c r="P8" i="3" s="1"/>
  <c r="P6" i="3" a="1"/>
  <c r="P6" i="3" s="1"/>
  <c r="P7" i="3" a="1"/>
  <c r="P7" i="3" s="1"/>
  <c r="P4" i="3" a="1"/>
  <c r="P4" i="3" s="1"/>
  <c r="P5" i="3" a="1"/>
  <c r="P5" i="3" s="1"/>
  <c r="Q46" i="1"/>
  <c r="Q20" i="1"/>
  <c r="Q33" i="1"/>
  <c r="Q53" i="1"/>
  <c r="Q39" i="1"/>
  <c r="Q25" i="1"/>
  <c r="Q19" i="1"/>
  <c r="Q47" i="1"/>
  <c r="Q40" i="1"/>
  <c r="Q26" i="1"/>
  <c r="Q32" i="1"/>
  <c r="Q52" i="1"/>
  <c r="B25" i="1"/>
  <c r="B26" i="1" s="1"/>
  <c r="O12" i="3" l="1"/>
  <c r="Q49" i="1"/>
  <c r="Q55" i="1"/>
  <c r="Q35" i="1"/>
  <c r="Q28" i="1"/>
  <c r="Q42" i="1"/>
  <c r="Q2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1492C6-EBD7-471F-9331-1B8B8A82004C}" name="Query - All" description="Connection to the 'All' query in the workbook." type="100" refreshedVersion="8" minRefreshableVersion="5">
    <extLst>
      <ext xmlns:x15="http://schemas.microsoft.com/office/spreadsheetml/2010/11/main" uri="{DE250136-89BD-433C-8126-D09CA5730AF9}">
        <x15:connection id="8bb4ce8c-7a8f-4ac2-981a-162dc4946969">
          <x15:oledbPr connection="Provider=Microsoft.Mashup.OleDb.1;Data Source=$Workbook$;Location=All;Extended Properties=&quot;&quot;">
            <x15:dbTables>
              <x15:dbTable name="All"/>
            </x15:dbTables>
          </x15:oledbPr>
        </x15:connection>
      </ext>
    </extLst>
  </connection>
  <connection id="2" xr16:uid="{F25D627D-2343-42C4-8DB3-363897E77BD2}" name="Query - DimCustomer" description="Connection to the 'DimCustomer' query in the workbook." type="100" refreshedVersion="8" minRefreshableVersion="5">
    <extLst>
      <ext xmlns:x15="http://schemas.microsoft.com/office/spreadsheetml/2010/11/main" uri="{DE250136-89BD-433C-8126-D09CA5730AF9}">
        <x15:connection id="0ac43bea-044b-4c9a-a150-49ff1540e729">
          <x15:oledbPr connection="Provider=Microsoft.Mashup.OleDb.1;Data Source=$Workbook$;Location=DimCustomer;Extended Properties=&quot;&quot;">
            <x15:dbTables>
              <x15:dbTable name="DimCustomer"/>
            </x15:dbTables>
          </x15:oledbPr>
        </x15:connection>
      </ext>
    </extLst>
  </connection>
  <connection id="3" xr16:uid="{09D466C2-DD3F-4653-AF65-352B764E6728}" name="Query - DimDate" description="Connection to the 'DimDate' query in the workbook." type="100" refreshedVersion="8" minRefreshableVersion="5">
    <extLst>
      <ext xmlns:x15="http://schemas.microsoft.com/office/spreadsheetml/2010/11/main" uri="{DE250136-89BD-433C-8126-D09CA5730AF9}">
        <x15:connection id="37be28a7-c3ac-448f-843f-f5c23eaf8db9"/>
      </ext>
    </extLst>
  </connection>
  <connection id="4" xr16:uid="{B016F33F-1C00-46D6-8538-DAC7DAAF94B7}" name="Query - DimGeography" description="Connection to the 'DimGeography' query in the workbook." type="100" refreshedVersion="8" minRefreshableVersion="5">
    <extLst>
      <ext xmlns:x15="http://schemas.microsoft.com/office/spreadsheetml/2010/11/main" uri="{DE250136-89BD-433C-8126-D09CA5730AF9}">
        <x15:connection id="ef6c5150-5cf4-4b90-8ffa-17182c7adae5">
          <x15:oledbPr connection="Provider=Microsoft.Mashup.OleDb.1;Data Source=$Workbook$;Location=DimGeography;Extended Properties=&quot;&quot;">
            <x15:dbTables>
              <x15:dbTable name="DimGeography"/>
            </x15:dbTables>
          </x15:oledbPr>
        </x15:connection>
      </ext>
    </extLst>
  </connection>
  <connection id="5" xr16:uid="{C5C7D9F7-E860-4C46-A4A8-B84340EFA647}" name="Query - DimProduct" description="Connection to the 'DimProduct' query in the workbook." type="100" refreshedVersion="8" minRefreshableVersion="5">
    <extLst>
      <ext xmlns:x15="http://schemas.microsoft.com/office/spreadsheetml/2010/11/main" uri="{DE250136-89BD-433C-8126-D09CA5730AF9}">
        <x15:connection id="3cc57b6e-7ea5-4919-a1e9-c5b0b97800b2">
          <x15:oledbPr connection="Provider=Microsoft.Mashup.OleDb.1;Data Source=$Workbook$;Location=DimProduct;Extended Properties=&quot;&quot;">
            <x15:dbTables>
              <x15:dbTable name="DimProduct"/>
            </x15:dbTables>
          </x15:oledbPr>
        </x15:connection>
      </ext>
    </extLst>
  </connection>
  <connection id="6" xr16:uid="{231BA514-4D90-4C02-9006-A1A3E6D7520F}" name="Query - DimSalesTerritory" description="Connection to the 'DimSalesTerritory' query in the workbook." type="100" refreshedVersion="8" minRefreshableVersion="5">
    <extLst>
      <ext xmlns:x15="http://schemas.microsoft.com/office/spreadsheetml/2010/11/main" uri="{DE250136-89BD-433C-8126-D09CA5730AF9}">
        <x15:connection id="891b10ac-20e2-4a50-a4ba-362e7343b907">
          <x15:oledbPr connection="Provider=Microsoft.Mashup.OleDb.1;Data Source=$Workbook$;Location=DimSalesTerritory;Extended Properties=&quot;&quot;">
            <x15:dbTables>
              <x15:dbTable name="DimSalesTerritory"/>
            </x15:dbTables>
          </x15:oledbPr>
        </x15:connection>
      </ext>
    </extLst>
  </connection>
  <connection id="7" xr16:uid="{EA6BF5E8-02E7-4B65-A7EA-D82757F1C161}" name="Query - FactInternetSales" description="Connection to the 'FactInternetSales' query in the workbook." type="100" refreshedVersion="8" minRefreshableVersion="5">
    <extLst>
      <ext xmlns:x15="http://schemas.microsoft.com/office/spreadsheetml/2010/11/main" uri="{DE250136-89BD-433C-8126-D09CA5730AF9}">
        <x15:connection id="eee2b878-a9bf-4db7-a5b7-95bae949bd52">
          <x15:oledbPr connection="Provider=Microsoft.Mashup.OleDb.1;Data Source=$Workbook$;Location=FactInternetSales;Extended Properties=&quot;&quot;">
            <x15:dbTables>
              <x15:dbTable name="FactInternetSales"/>
            </x15:dbTables>
          </x15:oledbPr>
        </x15:connection>
      </ext>
    </extLst>
  </connection>
  <connection id="8" xr16:uid="{D8F0799F-3BB3-4A2F-9A4F-41FED3A8E95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<sst xmlns="http://schemas.openxmlformats.org/spreadsheetml/2006/main" count="99" uniqueCount="56">
  <si>
    <t>All Products</t>
  </si>
  <si>
    <t>Sold Products</t>
  </si>
  <si>
    <t>Unsold Products</t>
  </si>
  <si>
    <t>% profit</t>
  </si>
  <si>
    <t xml:space="preserve"> CostOfGoodsSold</t>
  </si>
  <si>
    <t xml:space="preserve"> TotaRevenue</t>
  </si>
  <si>
    <t xml:space="preserve"> TotalProfit</t>
  </si>
  <si>
    <t xml:space="preserve"> OrderQuantity</t>
  </si>
  <si>
    <t>Year</t>
  </si>
  <si>
    <t>Option one</t>
  </si>
  <si>
    <t>AboveAverage</t>
  </si>
  <si>
    <t>percentage</t>
  </si>
  <si>
    <t>caption</t>
  </si>
  <si>
    <t xml:space="preserve"> Profit</t>
  </si>
  <si>
    <t xml:space="preserve"> Revenue</t>
  </si>
  <si>
    <t xml:space="preserve"> Transaction</t>
  </si>
  <si>
    <t>Row Labels</t>
  </si>
  <si>
    <t>Check Selected Years</t>
  </si>
  <si>
    <t>Total Profi</t>
  </si>
  <si>
    <t>Selected year</t>
  </si>
  <si>
    <t>Previous Year</t>
  </si>
  <si>
    <t>year</t>
  </si>
  <si>
    <t>profit</t>
  </si>
  <si>
    <t>YoY Change</t>
  </si>
  <si>
    <t>Total Revenue</t>
  </si>
  <si>
    <t>Revenue</t>
  </si>
  <si>
    <t>Total COGS</t>
  </si>
  <si>
    <t>Total Qty</t>
  </si>
  <si>
    <t>transsactions</t>
  </si>
  <si>
    <t>% Profit Margin</t>
  </si>
  <si>
    <t xml:space="preserve">% Profit </t>
  </si>
  <si>
    <t>Apr</t>
  </si>
  <si>
    <t>Feb</t>
  </si>
  <si>
    <t>Jan</t>
  </si>
  <si>
    <t>Jul</t>
  </si>
  <si>
    <t>Jun</t>
  </si>
  <si>
    <t>Mar</t>
  </si>
  <si>
    <t>May</t>
  </si>
  <si>
    <t>Fri</t>
  </si>
  <si>
    <t>Mon</t>
  </si>
  <si>
    <t>Sat</t>
  </si>
  <si>
    <t>Sun</t>
  </si>
  <si>
    <t>Thu</t>
  </si>
  <si>
    <t>Tue</t>
  </si>
  <si>
    <t>Wed</t>
  </si>
  <si>
    <t>Highlights</t>
  </si>
  <si>
    <t>Weekday</t>
  </si>
  <si>
    <t>Weekend</t>
  </si>
  <si>
    <t>WeekType</t>
  </si>
  <si>
    <t>Top</t>
  </si>
  <si>
    <t>Quarter</t>
  </si>
  <si>
    <t>Q-1</t>
  </si>
  <si>
    <t>Q-2</t>
  </si>
  <si>
    <t>Q-3</t>
  </si>
  <si>
    <t>Q-4</t>
  </si>
  <si>
    <t>Sum of TotalProfit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</si>
</sst>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0.00%"/>
    <numFmt numFmtId="165" formatCode="[&lt;999999]0.00,&quot;K&quot;;[&lt;999999999]0.00,,&quot;M&quot;;0.00,&quot;B&quot;"/>
    <numFmt numFmtId="166" formatCode="[&lt;999999]&quot;$&quot;0.00,&quot;K&quot;;[&lt;999999999]&quot;$&quot;0.00,,&quot;M&quot;;&quot;$&quot;0.00,&quot;B&quot;"/>
    <numFmt numFmtId="167" formatCode="0.0%"/>
    <numFmt numFmtId="168" formatCode="\+0.0%;\-0.0%;0.0%"/>
    <numFmt numFmtId="169" formatCode="[&lt;999999]0,&quot;K&quot;;[&lt;999999999]0,,&quot;M&quot;;0,&quot;B&quot;"/>
  </numFmts>
  <fonts count="6" x14ac:knownFonts="1">
    <font>
      <sz val="11"/>
      <color theme="1"/>
      <name val="Calibri"/>
      <family val="2"/>
      <scheme val="minor"/>
    </font>
    <font>
      <b/>
      <sz val="11"/>
      <color theme="1"/>
      <name val="Calibri"/>
      <family val="2"/>
      <scheme val="minor"/>
    </font>
    <font>
      <sz val="11"/>
      <color theme="0"/>
      <name val="Calibri"/>
      <family val="2"/>
      <scheme val="minor"/>
    </font>
    <font>
      <sz val="8"/>
      <color rgb="FF000000"/>
      <name val="Segoe UI"/>
      <family val="2"/>
    </font>
    <font>
      <b/>
      <sz val="18"/>
      <color theme="1"/>
      <name val="Calibri"/>
      <family val="2"/>
      <scheme val="minor"/>
    </font>
    <font>
      <sz val="11"/>
      <color theme="0" tint="-4.9989318521683403E-2"/>
      <name val="Calibri"/>
      <family val="2"/>
      <scheme val="minor"/>
    </font>
  </fonts>
  <fills count="5">
    <fill>
      <patternFill patternType="none"/>
    </fill>
    <fill>
      <patternFill patternType="gray125"/>
    </fill>
    <fill>
      <patternFill patternType="solid">
        <fgColor rgb="FF064073"/>
        <bgColor indexed="64"/>
      </patternFill>
    </fill>
    <fill>
      <patternFill patternType="solid">
        <fgColor theme="1" tint="4.9989318521683403E-2"/>
        <bgColor indexed="64"/>
      </patternFill>
    </fill>
    <fill>
      <patternFill patternType="solid">
        <fgColor theme="1" tint="0.3499862666707357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2">
    <xf numFmtId="0" fontId="0" fillId="0" borderId="0" xfId="0"/>
    <xf numFmtId="0" fontId="1" fillId="0" borderId="0" xfId="0" applyFont="1"/>
    <xf numFmtId="0" fontId="0" fillId="0" borderId="1" xfId="0" pivotButton="1" applyBorder="1"/>
    <xf numFmtId="165" fontId="0" fillId="0" borderId="1" xfId="0" applyNumberFormat="1" applyBorder="1"/>
    <xf numFmtId="0" fontId="0" fillId="0" borderId="1" xfId="0" applyBorder="1"/>
    <xf numFmtId="166" fontId="0" fillId="0" borderId="1" xfId="0" applyNumberFormat="1" applyBorder="1"/>
    <xf numFmtId="164" fontId="0" fillId="0" borderId="1" xfId="0" applyNumberFormat="1" applyBorder="1"/>
    <xf numFmtId="3" fontId="0" fillId="0" borderId="1" xfId="0" applyNumberFormat="1" applyBorder="1"/>
    <xf numFmtId="167" fontId="4" fillId="0" borderId="0" xfId="0" applyNumberFormat="1" applyFont="1"/>
    <xf numFmtId="0" fontId="2" fillId="2" borderId="0" xfId="0" applyFont="1" applyFill="1"/>
    <xf numFmtId="0" fontId="0" fillId="3" borderId="0" xfId="0" applyFill="1"/>
    <xf numFmtId="0" fontId="0" fillId="0" borderId="1" xfId="0" applyBorder="1" applyAlignment="1">
      <alignment horizontal="left"/>
    </xf>
    <xf numFmtId="0" fontId="2" fillId="4" borderId="1" xfId="0" applyFont="1" applyFill="1" applyBorder="1"/>
    <xf numFmtId="167" fontId="0" fillId="0" borderId="1" xfId="0" applyNumberFormat="1" applyBorder="1"/>
    <xf numFmtId="167" fontId="0" fillId="0" borderId="0" xfId="0" applyNumberFormat="1"/>
    <xf numFmtId="0" fontId="2" fillId="3" borderId="0" xfId="0" applyFont="1" applyFill="1"/>
    <xf numFmtId="168" fontId="2" fillId="3" borderId="0" xfId="0" applyNumberFormat="1" applyFont="1" applyFill="1"/>
    <xf numFmtId="0" fontId="0" fillId="0" borderId="2" xfId="0" pivotButton="1" applyBorder="1"/>
    <xf numFmtId="0" fontId="0" fillId="0" borderId="2" xfId="0" applyBorder="1" applyAlignment="1">
      <alignment horizontal="left"/>
    </xf>
    <xf numFmtId="0" fontId="5" fillId="0" borderId="0" xfId="0" applyFont="1"/>
    <xf numFmtId="9" fontId="0" fillId="0" borderId="1" xfId="0" applyNumberFormat="1" applyBorder="1"/>
    <xf numFmtId="169" fontId="0" fillId="0" borderId="1" xfId="0" applyNumberFormat="1" applyBorder="1"/>
  </cellXfs>
  <cellStyles count="1">
    <cellStyle name="Normal" xfId="0" builtinId="0"/>
  </cellStyles>
  <dxfs count="783">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K&quot;;[&lt;999999999]0,,&quot;M&quot;;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quot;B&quot;"/>
    </dxf>
    <dxf>
      <numFmt numFmtId="166" formatCode="[&lt;999999]&quot;$&quot;0.00,&quot;K&quot;;[&lt;999999999]&quot;$&quot;0.00,,&quot;M&quot;;&quot;$&quot;0.00,&quot;B&quot;"/>
    </dxf>
    <dxf>
      <numFmt numFmtId="166" formatCode="[&lt;999999]&quot;$&quot;0.00,&quot;K&quot;;[&lt;999999999]&quot;$&quot;0.00,,&quot;M&quot;;&quot;$&quot;0.00,&quot;B&quot;"/>
    </dxf>
    <dxf>
      <numFmt numFmtId="165" formatCode="[&lt;999999]0.00,&quot;K&quot;;[&lt;999999999]0.00,,&quot;M&quot;;0.00,&quot;B&quot;"/>
    </dxf>
    <dxf>
      <numFmt numFmtId="165" formatCode="[&lt;999999]0.00,&quot;K&quot;;[&lt;999999999]0.00,,&quot;M&quot;;0.00,&quot;B&quot;"/>
    </dxf>
    <dxf>
      <numFmt numFmtId="165" formatCode="[&lt;999999]0.00,&quot;K&quot;;[&lt;999999999]0.00,,&quot;M&quot;;0.00,&quot;B&quo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6" formatCode="[&lt;999999]&quot;$&quot;0.00,&quot;K&quot;;[&lt;999999999]&quot;$&quot;0.00,,&quot;M&quot;;&quot;$&quot;0.00,&quot;B&quot;"/>
    </dxf>
    <dxf>
      <numFmt numFmtId="166" formatCode="[&lt;999999]&quot;$&quot;0.00,&quot;K&quot;;[&lt;999999999]&quot;$&quot;0.00,,&quot;M&quot;;&quot;$&quot;0.00,&quot;B&quot;"/>
    </dxf>
    <dxf>
      <numFmt numFmtId="165" formatCode="[&lt;999999]0.00,&quot;K&quot;;[&lt;999999999]0.00,,&quot;M&quot;;0.00,&quot;B&quot;"/>
    </dxf>
    <dxf>
      <numFmt numFmtId="165" formatCode="[&lt;999999]0.00,&quot;K&quot;;[&lt;999999999]0.00,,&quot;M&quot;;0.00,&quot;B&quot;"/>
    </dxf>
    <dxf>
      <fill>
        <patternFill>
          <bgColor theme="0" tint="-4.9989318521683403E-2"/>
        </patternFill>
      </fill>
      <border diagonalUp="0" diagonalDown="0">
        <left/>
        <right/>
        <top/>
        <bottom/>
        <vertical/>
        <horizontal/>
      </border>
    </dxf>
  </dxfs>
  <tableStyles count="1" defaultTableStyle="TableStyleMedium2" defaultPivotStyle="PivotStyleLight16">
    <tableStyle name="Slicer Style 1" pivot="0" table="0" count="2" xr9:uid="{BAD22AAC-F94D-4732-9FF2-28CA3013BA18}">
      <tableStyleElement type="wholeTable" dxfId="782"/>
    </tableStyle>
  </tableStyles>
  <colors>
    <mruColors>
      <color rgb="FFF2F0E4"/>
      <color rgb="FFD0E5F2"/>
      <color rgb="FFCEDEF2"/>
      <color rgb="FFEEEFE8"/>
      <color rgb="FFF7F6ED"/>
      <color rgb="FF617691"/>
      <color rgb="FF808C65"/>
      <color rgb="FF5A7E8C"/>
      <color rgb="FF064073"/>
      <color rgb="FFD9D9D9"/>
    </mruColors>
  </colors>
  <extLst>
    <ext xmlns:x14="http://schemas.microsoft.com/office/spreadsheetml/2009/9/main" uri="{46F421CA-312F-682f-3DD2-61675219B42D}">
      <x14:dxfs count="1">
        <dxf>
          <fill>
            <patternFill>
              <bgColor rgb="FF5A7E8C"/>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5.xml"/><Relationship Id="rId11" Type="http://schemas.openxmlformats.org/officeDocument/2006/relationships/pivotCacheDefinition" Target="pivotCache/pivotCacheDefinition8.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pivotCacheDefinition" Target="pivotCache/pivotCacheDefinition5.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220159151193633E-2"/>
          <c:y val="0.25210288083779014"/>
          <c:w val="0.96816976127320953"/>
          <c:h val="0.5680253155099525"/>
        </c:manualLayout>
      </c:layout>
      <c:barChart>
        <c:barDir val="col"/>
        <c:grouping val="clustered"/>
        <c:varyColors val="0"/>
        <c:ser>
          <c:idx val="1"/>
          <c:order val="1"/>
          <c:tx>
            <c:strRef>
              <c:f>Analysis!$C$18</c:f>
              <c:strCache>
                <c:ptCount val="1"/>
                <c:pt idx="0">
                  <c:v> Revenue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Analysis!$B$19:$B$22</c:f>
              <c:numCache>
                <c:formatCode>General</c:formatCode>
                <c:ptCount val="4"/>
                <c:pt idx="0">
                  <c:v>2005</c:v>
                </c:pt>
                <c:pt idx="1">
                  <c:v>2006</c:v>
                </c:pt>
                <c:pt idx="2">
                  <c:v>2007</c:v>
                </c:pt>
                <c:pt idx="3">
                  <c:v>2008</c:v>
                </c:pt>
              </c:numCache>
            </c:numRef>
          </c:cat>
          <c:val>
            <c:numRef>
              <c:f>Analysis!$C$19:$C$22</c:f>
              <c:numCache>
                <c:formatCode>[&lt;999999]0.00,"K";[&lt;999999999]0.00,,"M";0.00,"B"</c:formatCode>
                <c:ptCount val="4"/>
                <c:pt idx="0">
                  <c:v>1667134.4908000005</c:v>
                </c:pt>
                <c:pt idx="1">
                  <c:v>5454127.9142000023</c:v>
                </c:pt>
                <c:pt idx="2">
                  <c:v>10273625.11300005</c:v>
                </c:pt>
                <c:pt idx="3">
                  <c:v>9662977.0700000618</c:v>
                </c:pt>
              </c:numCache>
            </c:numRef>
          </c:val>
          <c:extLst>
            <c:ext xmlns:c16="http://schemas.microsoft.com/office/drawing/2014/chart" uri="{C3380CC4-5D6E-409C-BE32-E72D297353CC}">
              <c16:uniqueId val="{00000001-723D-439C-8A30-E4CBB518DF29}"/>
            </c:ext>
          </c:extLst>
        </c:ser>
        <c:ser>
          <c:idx val="3"/>
          <c:order val="3"/>
          <c:tx>
            <c:strRef>
              <c:f>Analysis!$E$18</c:f>
              <c:strCache>
                <c:ptCount val="1"/>
                <c:pt idx="0">
                  <c:v>AboveAverage</c:v>
                </c:pt>
              </c:strCache>
            </c:strRef>
          </c:tx>
          <c:spPr>
            <a:solidFill>
              <a:srgbClr val="5A7E8C"/>
            </a:solidFill>
            <a:ln>
              <a:noFill/>
            </a:ln>
            <a:effectLst/>
          </c:spPr>
          <c:invertIfNegative val="0"/>
          <c:val>
            <c:numRef>
              <c:f>Analysis!$E$19:$E$22</c:f>
              <c:numCache>
                <c:formatCode>General</c:formatCode>
                <c:ptCount val="4"/>
                <c:pt idx="0">
                  <c:v>0</c:v>
                </c:pt>
                <c:pt idx="1">
                  <c:v>0</c:v>
                </c:pt>
                <c:pt idx="2" formatCode="[&lt;999999]&quot;$&quot;0.00,&quot;K&quot;;[&lt;999999999]&quot;$&quot;0.00,,&quot;M&quot;;&quot;$&quot;0.00,&quot;B&quot;">
                  <c:v>10273625.11300005</c:v>
                </c:pt>
                <c:pt idx="3" formatCode="[&lt;999999]&quot;$&quot;0.00,&quot;K&quot;;[&lt;999999999]&quot;$&quot;0.00,,&quot;M&quot;;&quot;$&quot;0.00,&quot;B&quot;">
                  <c:v>9662977.0700000618</c:v>
                </c:pt>
              </c:numCache>
            </c:numRef>
          </c:val>
          <c:extLst>
            <c:ext xmlns:c16="http://schemas.microsoft.com/office/drawing/2014/chart" uri="{C3380CC4-5D6E-409C-BE32-E72D297353CC}">
              <c16:uniqueId val="{00000003-723D-439C-8A30-E4CBB518DF29}"/>
            </c:ext>
          </c:extLst>
        </c:ser>
        <c:dLbls>
          <c:showLegendKey val="0"/>
          <c:showVal val="0"/>
          <c:showCatName val="0"/>
          <c:showSerName val="0"/>
          <c:showPercent val="0"/>
          <c:showBubbleSize val="0"/>
        </c:dLbls>
        <c:gapWidth val="219"/>
        <c:overlap val="100"/>
        <c:axId val="502938224"/>
        <c:axId val="502923344"/>
        <c:extLst>
          <c:ext xmlns:c15="http://schemas.microsoft.com/office/drawing/2012/chart" uri="{02D57815-91ED-43cb-92C2-25804820EDAC}">
            <c15:filteredBarSeries>
              <c15:ser>
                <c:idx val="0"/>
                <c:order val="0"/>
                <c:tx>
                  <c:strRef>
                    <c:extLst>
                      <c:ext uri="{02D57815-91ED-43cb-92C2-25804820EDAC}">
                        <c15:formulaRef>
                          <c15:sqref>Analysis!$B$18</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Analysis!$B$19:$B$22</c15:sqref>
                        </c15:formulaRef>
                      </c:ext>
                    </c:extLst>
                    <c:numCache>
                      <c:formatCode>General</c:formatCode>
                      <c:ptCount val="4"/>
                      <c:pt idx="0">
                        <c:v>2005</c:v>
                      </c:pt>
                      <c:pt idx="1">
                        <c:v>2006</c:v>
                      </c:pt>
                      <c:pt idx="2">
                        <c:v>2007</c:v>
                      </c:pt>
                      <c:pt idx="3">
                        <c:v>2008</c:v>
                      </c:pt>
                    </c:numCache>
                  </c:numRef>
                </c:cat>
                <c:val>
                  <c:numRef>
                    <c:extLst>
                      <c:ext uri="{02D57815-91ED-43cb-92C2-25804820EDAC}">
                        <c15:formulaRef>
                          <c15:sqref>Analysis!$B$19:$B$22</c15:sqref>
                        </c15:formulaRef>
                      </c:ext>
                    </c:extLst>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723D-439C-8A30-E4CBB518DF29}"/>
                  </c:ext>
                </c:extLst>
              </c15:ser>
            </c15:filteredBarSeries>
          </c:ext>
        </c:extLst>
      </c:barChart>
      <c:lineChart>
        <c:grouping val="standard"/>
        <c:varyColors val="0"/>
        <c:ser>
          <c:idx val="2"/>
          <c:order val="2"/>
          <c:tx>
            <c:strRef>
              <c:f>Analysis!$D$18</c:f>
              <c:strCache>
                <c:ptCount val="1"/>
                <c:pt idx="0">
                  <c:v>Avrage Revenue</c:v>
                </c:pt>
              </c:strCache>
            </c:strRef>
          </c:tx>
          <c:spPr>
            <a:ln w="12700" cap="rnd">
              <a:solidFill>
                <a:schemeClr val="accent3"/>
              </a:solidFill>
              <a:round/>
            </a:ln>
            <a:effectLst/>
          </c:spPr>
          <c:marker>
            <c:symbol val="none"/>
          </c:marker>
          <c:val>
            <c:numRef>
              <c:f>Analysis!$D$19:$D$22</c:f>
              <c:numCache>
                <c:formatCode>[&lt;999999]0.00,"K";[&lt;999999999]0.00,,"M";0.00,"B"</c:formatCode>
                <c:ptCount val="4"/>
                <c:pt idx="0">
                  <c:v>6764466.1470000278</c:v>
                </c:pt>
                <c:pt idx="1">
                  <c:v>6764466.1470000278</c:v>
                </c:pt>
                <c:pt idx="2">
                  <c:v>6764466.1470000278</c:v>
                </c:pt>
                <c:pt idx="3">
                  <c:v>6764466.1470000278</c:v>
                </c:pt>
              </c:numCache>
            </c:numRef>
          </c:val>
          <c:smooth val="0"/>
          <c:extLst>
            <c:ext xmlns:c16="http://schemas.microsoft.com/office/drawing/2014/chart" uri="{C3380CC4-5D6E-409C-BE32-E72D297353CC}">
              <c16:uniqueId val="{00000002-723D-439C-8A30-E4CBB518DF29}"/>
            </c:ext>
          </c:extLst>
        </c:ser>
        <c:dLbls>
          <c:showLegendKey val="0"/>
          <c:showVal val="0"/>
          <c:showCatName val="0"/>
          <c:showSerName val="0"/>
          <c:showPercent val="0"/>
          <c:showBubbleSize val="0"/>
        </c:dLbls>
        <c:marker val="1"/>
        <c:smooth val="0"/>
        <c:axId val="502938224"/>
        <c:axId val="502923344"/>
      </c:lineChart>
      <c:catAx>
        <c:axId val="50293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923344"/>
        <c:crosses val="autoZero"/>
        <c:auto val="1"/>
        <c:lblAlgn val="ctr"/>
        <c:lblOffset val="100"/>
        <c:noMultiLvlLbl val="0"/>
      </c:catAx>
      <c:valAx>
        <c:axId val="502923344"/>
        <c:scaling>
          <c:orientation val="minMax"/>
        </c:scaling>
        <c:delete val="1"/>
        <c:axPos val="l"/>
        <c:majorGridlines>
          <c:spPr>
            <a:ln w="9525" cap="flat" cmpd="sng" algn="ctr">
              <a:noFill/>
              <a:round/>
            </a:ln>
            <a:effectLst/>
          </c:spPr>
        </c:majorGridlines>
        <c:numFmt formatCode="[&lt;999999]0.00,&quot;K&quot;;[&lt;999999999]0.00,,&quot;M&quot;;0.00,&quot;B&quot;" sourceLinked="1"/>
        <c:majorTickMark val="none"/>
        <c:minorTickMark val="none"/>
        <c:tickLblPos val="nextTo"/>
        <c:crossAx val="502938224"/>
        <c:crosses val="autoZero"/>
        <c:crossBetween val="between"/>
      </c:valAx>
      <c:spPr>
        <a:solidFill>
          <a:schemeClr val="bg1">
            <a:lumMod val="9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Worksheet.xlsx]Analysis (2)!PivotTable1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64073"/>
            </a:solidFill>
            <a:round/>
          </a:ln>
          <a:effectLst/>
        </c:spPr>
        <c:marker>
          <c:symbol val="none"/>
        </c:marker>
        <c:dLbl>
          <c:idx val="0"/>
          <c:numFmt formatCode="[&lt;999999]#.#,&quot;K&quot;;[&lt;999999999]#.#,,&quot;M&quot;;#.#,&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(2)'!$C$3</c:f>
              <c:strCache>
                <c:ptCount val="1"/>
                <c:pt idx="0">
                  <c:v>Total</c:v>
                </c:pt>
              </c:strCache>
            </c:strRef>
          </c:tx>
          <c:spPr>
            <a:ln w="28575" cap="rnd">
              <a:solidFill>
                <a:srgbClr val="064073"/>
              </a:solidFill>
              <a:round/>
            </a:ln>
            <a:effectLst/>
          </c:spPr>
          <c:marker>
            <c:symbol val="none"/>
          </c:marker>
          <c:dLbls>
            <c:numFmt formatCode="[&lt;999999]#.#,&quot;K&quot;;[&lt;999999999]#.#,,&quot;M&quot;;#.#,&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(2)'!$B$4:$B$10</c:f>
              <c:strCache>
                <c:ptCount val="7"/>
                <c:pt idx="0">
                  <c:v>Jan</c:v>
                </c:pt>
                <c:pt idx="1">
                  <c:v>Feb</c:v>
                </c:pt>
                <c:pt idx="2">
                  <c:v>Mar</c:v>
                </c:pt>
                <c:pt idx="3">
                  <c:v>Apr</c:v>
                </c:pt>
                <c:pt idx="4">
                  <c:v>May</c:v>
                </c:pt>
                <c:pt idx="5">
                  <c:v>Jun</c:v>
                </c:pt>
                <c:pt idx="6">
                  <c:v>Jul</c:v>
                </c:pt>
              </c:strCache>
            </c:strRef>
          </c:cat>
          <c:val>
            <c:numRef>
              <c:f>'Analysis (2)'!$C$4:$C$10</c:f>
              <c:numCache>
                <c:formatCode>[&lt;999999]0,"K";[&lt;999999999]0,,"M";0,"B"</c:formatCode>
                <c:ptCount val="7"/>
                <c:pt idx="0">
                  <c:v>457470.50150000013</c:v>
                </c:pt>
                <c:pt idx="1">
                  <c:v>706163.11219999997</c:v>
                </c:pt>
                <c:pt idx="2">
                  <c:v>535411.7296000002</c:v>
                </c:pt>
                <c:pt idx="3">
                  <c:v>708373.07819999976</c:v>
                </c:pt>
                <c:pt idx="4">
                  <c:v>729001.28989999904</c:v>
                </c:pt>
                <c:pt idx="5">
                  <c:v>851141.77720000071</c:v>
                </c:pt>
                <c:pt idx="6">
                  <c:v>22286.286999999986</c:v>
                </c:pt>
              </c:numCache>
            </c:numRef>
          </c:val>
          <c:smooth val="1"/>
          <c:extLst>
            <c:ext xmlns:c16="http://schemas.microsoft.com/office/drawing/2014/chart" uri="{C3380CC4-5D6E-409C-BE32-E72D297353CC}">
              <c16:uniqueId val="{00000000-3453-4FBF-A494-5675491A1002}"/>
            </c:ext>
          </c:extLst>
        </c:ser>
        <c:dLbls>
          <c:dLblPos val="t"/>
          <c:showLegendKey val="0"/>
          <c:showVal val="1"/>
          <c:showCatName val="0"/>
          <c:showSerName val="0"/>
          <c:showPercent val="0"/>
          <c:showBubbleSize val="0"/>
        </c:dLbls>
        <c:smooth val="0"/>
        <c:axId val="1276379344"/>
        <c:axId val="1276380304"/>
      </c:lineChart>
      <c:catAx>
        <c:axId val="127637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380304"/>
        <c:crosses val="autoZero"/>
        <c:auto val="1"/>
        <c:lblAlgn val="ctr"/>
        <c:lblOffset val="100"/>
        <c:noMultiLvlLbl val="0"/>
      </c:catAx>
      <c:valAx>
        <c:axId val="1276380304"/>
        <c:scaling>
          <c:orientation val="minMax"/>
        </c:scaling>
        <c:delete val="1"/>
        <c:axPos val="l"/>
        <c:majorGridlines>
          <c:spPr>
            <a:ln w="9525" cap="flat" cmpd="sng" algn="ctr">
              <a:noFill/>
              <a:round/>
            </a:ln>
            <a:effectLst/>
          </c:spPr>
        </c:majorGridlines>
        <c:numFmt formatCode="[&lt;999999]0,&quot;K&quot;;[&lt;999999999]0,,&quot;M&quot;;0,&quot;B&quot;" sourceLinked="1"/>
        <c:majorTickMark val="none"/>
        <c:minorTickMark val="none"/>
        <c:tickLblPos val="nextTo"/>
        <c:crossAx val="1276379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(2)'!$O$3</c:f>
              <c:strCache>
                <c:ptCount val="1"/>
                <c:pt idx="0">
                  <c:v> TotalProfit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ontserrat" panose="00000500000000000000"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(2)'!$N$4:$N$10</c:f>
              <c:strCache>
                <c:ptCount val="7"/>
                <c:pt idx="0">
                  <c:v>Sun</c:v>
                </c:pt>
                <c:pt idx="1">
                  <c:v>Mon</c:v>
                </c:pt>
                <c:pt idx="2">
                  <c:v>Tue</c:v>
                </c:pt>
                <c:pt idx="3">
                  <c:v>Wed</c:v>
                </c:pt>
                <c:pt idx="4">
                  <c:v>Thu</c:v>
                </c:pt>
                <c:pt idx="5">
                  <c:v>Fri</c:v>
                </c:pt>
                <c:pt idx="6">
                  <c:v>Sat</c:v>
                </c:pt>
              </c:strCache>
            </c:strRef>
          </c:cat>
          <c:val>
            <c:numRef>
              <c:f>'Analysis (2)'!$O$4:$O$10</c:f>
              <c:numCache>
                <c:formatCode>[&lt;999999]0,"K";[&lt;999999999]0,,"M";0,"B"</c:formatCode>
                <c:ptCount val="7"/>
                <c:pt idx="0">
                  <c:v>512508.12430000002</c:v>
                </c:pt>
                <c:pt idx="1">
                  <c:v>536867.0429</c:v>
                </c:pt>
                <c:pt idx="2">
                  <c:v>696659.43890000065</c:v>
                </c:pt>
                <c:pt idx="3">
                  <c:v>684662.30400000024</c:v>
                </c:pt>
                <c:pt idx="4">
                  <c:v>545001.56559999997</c:v>
                </c:pt>
                <c:pt idx="5">
                  <c:v>497785.22449999995</c:v>
                </c:pt>
                <c:pt idx="6">
                  <c:v>536364.07539999951</c:v>
                </c:pt>
              </c:numCache>
            </c:numRef>
          </c:val>
          <c:extLst>
            <c:ext xmlns:c16="http://schemas.microsoft.com/office/drawing/2014/chart" uri="{C3380CC4-5D6E-409C-BE32-E72D297353CC}">
              <c16:uniqueId val="{00000000-8A97-480F-B0D6-EA8509D68EC2}"/>
            </c:ext>
          </c:extLst>
        </c:ser>
        <c:ser>
          <c:idx val="1"/>
          <c:order val="1"/>
          <c:tx>
            <c:strRef>
              <c:f>'Analysis (2)'!$P$3</c:f>
              <c:strCache>
                <c:ptCount val="1"/>
                <c:pt idx="0">
                  <c:v>Highlights</c:v>
                </c:pt>
              </c:strCache>
            </c:strRef>
          </c:tx>
          <c:spPr>
            <a:solidFill>
              <a:srgbClr val="5A7E8C"/>
            </a:solidFill>
            <a:ln>
              <a:noFill/>
            </a:ln>
            <a:effectLst/>
          </c:spPr>
          <c:invertIfNegative val="0"/>
          <c:val>
            <c:numRef>
              <c:f>'Analysis (2)'!$P$4:$P$10</c:f>
              <c:numCache>
                <c:formatCode>General</c:formatCode>
                <c:ptCount val="7"/>
                <c:pt idx="0">
                  <c:v>0</c:v>
                </c:pt>
                <c:pt idx="1">
                  <c:v>0</c:v>
                </c:pt>
                <c:pt idx="2">
                  <c:v>696659.43890000065</c:v>
                </c:pt>
                <c:pt idx="3">
                  <c:v>684662.30400000024</c:v>
                </c:pt>
                <c:pt idx="4">
                  <c:v>545001.56559999997</c:v>
                </c:pt>
                <c:pt idx="5">
                  <c:v>0</c:v>
                </c:pt>
                <c:pt idx="6">
                  <c:v>0</c:v>
                </c:pt>
              </c:numCache>
            </c:numRef>
          </c:val>
          <c:extLst>
            <c:ext xmlns:c16="http://schemas.microsoft.com/office/drawing/2014/chart" uri="{C3380CC4-5D6E-409C-BE32-E72D297353CC}">
              <c16:uniqueId val="{00000001-8A97-480F-B0D6-EA8509D68EC2}"/>
            </c:ext>
          </c:extLst>
        </c:ser>
        <c:dLbls>
          <c:showLegendKey val="0"/>
          <c:showVal val="0"/>
          <c:showCatName val="0"/>
          <c:showSerName val="0"/>
          <c:showPercent val="0"/>
          <c:showBubbleSize val="0"/>
        </c:dLbls>
        <c:gapWidth val="219"/>
        <c:overlap val="100"/>
        <c:axId val="1436973424"/>
        <c:axId val="1436965744"/>
      </c:barChart>
      <c:catAx>
        <c:axId val="143697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965744"/>
        <c:crosses val="autoZero"/>
        <c:auto val="1"/>
        <c:lblAlgn val="ctr"/>
        <c:lblOffset val="100"/>
        <c:noMultiLvlLbl val="0"/>
      </c:catAx>
      <c:valAx>
        <c:axId val="1436965744"/>
        <c:scaling>
          <c:orientation val="minMax"/>
        </c:scaling>
        <c:delete val="1"/>
        <c:axPos val="l"/>
        <c:numFmt formatCode="[&lt;999999]0,&quot;K&quot;;[&lt;999999999]0,,&quot;M&quot;;0,&quot;B&quot;" sourceLinked="1"/>
        <c:majorTickMark val="none"/>
        <c:minorTickMark val="none"/>
        <c:tickLblPos val="nextTo"/>
        <c:crossAx val="1436973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Worksheet.xlsx]Analysis (2)!PivotTable8</c:name>
    <c:fmtId val="10"/>
  </c:pivotSource>
  <c:chart>
    <c:autoTitleDeleted val="1"/>
    <c:pivotFmts>
      <c:pivotFmt>
        <c:idx val="0"/>
        <c:spPr>
          <a:solidFill>
            <a:srgbClr val="5A7E8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rgbClr val="5A7E8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A7E8C"/>
          </a:solidFill>
          <a:ln w="19050">
            <a:solidFill>
              <a:schemeClr val="lt1"/>
            </a:solidFill>
          </a:ln>
          <a:effectLst/>
        </c:spPr>
      </c:pivotFmt>
      <c:pivotFmt>
        <c:idx val="4"/>
        <c:spPr>
          <a:solidFill>
            <a:schemeClr val="bg1">
              <a:lumMod val="85000"/>
            </a:schemeClr>
          </a:solidFill>
          <a:ln w="19050">
            <a:solidFill>
              <a:schemeClr val="lt1"/>
            </a:solidFill>
          </a:ln>
          <a:effectLst/>
        </c:spPr>
      </c:pivotFmt>
      <c:pivotFmt>
        <c:idx val="5"/>
        <c:spPr>
          <a:solidFill>
            <a:srgbClr val="5A7E8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ontserrat" panose="00000500000000000000"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A7E8C"/>
          </a:solidFill>
          <a:ln w="19050">
            <a:solidFill>
              <a:schemeClr val="lt1"/>
            </a:solidFill>
          </a:ln>
          <a:effectLst/>
        </c:spPr>
      </c:pivotFmt>
      <c:pivotFmt>
        <c:idx val="7"/>
        <c:spPr>
          <a:solidFill>
            <a:schemeClr val="bg1">
              <a:lumMod val="85000"/>
            </a:schemeClr>
          </a:solidFill>
          <a:ln w="19050">
            <a:solidFill>
              <a:schemeClr val="lt1"/>
            </a:solidFill>
          </a:ln>
          <a:effectLst/>
        </c:spPr>
      </c:pivotFmt>
    </c:pivotFmts>
    <c:plotArea>
      <c:layout/>
      <c:pieChart>
        <c:varyColors val="1"/>
        <c:ser>
          <c:idx val="0"/>
          <c:order val="0"/>
          <c:tx>
            <c:strRef>
              <c:f>'Analysis (2)'!$Y$2</c:f>
              <c:strCache>
                <c:ptCount val="1"/>
                <c:pt idx="0">
                  <c:v>Total</c:v>
                </c:pt>
              </c:strCache>
            </c:strRef>
          </c:tx>
          <c:spPr>
            <a:solidFill>
              <a:srgbClr val="5A7E8C"/>
            </a:solidFill>
          </c:spPr>
          <c:dPt>
            <c:idx val="0"/>
            <c:bubble3D val="0"/>
            <c:spPr>
              <a:solidFill>
                <a:srgbClr val="5A7E8C"/>
              </a:solidFill>
              <a:ln w="19050">
                <a:solidFill>
                  <a:schemeClr val="lt1"/>
                </a:solidFill>
              </a:ln>
              <a:effectLst/>
            </c:spPr>
            <c:extLst>
              <c:ext xmlns:c16="http://schemas.microsoft.com/office/drawing/2014/chart" uri="{C3380CC4-5D6E-409C-BE32-E72D297353CC}">
                <c16:uniqueId val="{00000001-0E45-494C-9FAC-E3DDAFA10DC1}"/>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0E45-494C-9FAC-E3DDAFA10D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ontserrat" panose="00000500000000000000" pitchFamily="2"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(2)'!$X$3:$X$4</c:f>
              <c:strCache>
                <c:ptCount val="2"/>
                <c:pt idx="0">
                  <c:v>Weekday</c:v>
                </c:pt>
                <c:pt idx="1">
                  <c:v>Weekend</c:v>
                </c:pt>
              </c:strCache>
            </c:strRef>
          </c:cat>
          <c:val>
            <c:numRef>
              <c:f>'Analysis (2)'!$Y$3:$Y$4</c:f>
              <c:numCache>
                <c:formatCode>[&lt;999999]"$"0.00,"K";[&lt;999999999]"$"0.00,,"M";"$"0.00,"B"</c:formatCode>
                <c:ptCount val="2"/>
                <c:pt idx="0">
                  <c:v>2960975.5758999935</c:v>
                </c:pt>
                <c:pt idx="1">
                  <c:v>1048872.1996999998</c:v>
                </c:pt>
              </c:numCache>
            </c:numRef>
          </c:val>
          <c:extLst>
            <c:ext xmlns:c16="http://schemas.microsoft.com/office/drawing/2014/chart" uri="{C3380CC4-5D6E-409C-BE32-E72D297353CC}">
              <c16:uniqueId val="{00000004-0E45-494C-9FAC-E3DDAFA10DC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D$6"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333373</xdr:colOff>
      <xdr:row>25</xdr:row>
      <xdr:rowOff>54427</xdr:rowOff>
    </xdr:from>
    <xdr:to>
      <xdr:col>6</xdr:col>
      <xdr:colOff>347266</xdr:colOff>
      <xdr:row>35</xdr:row>
      <xdr:rowOff>145791</xdr:rowOff>
    </xdr:to>
    <xdr:sp macro="" textlink="">
      <xdr:nvSpPr>
        <xdr:cNvPr id="1045" name="Rectangle: Rounded Corners 1044">
          <a:extLst>
            <a:ext uri="{FF2B5EF4-FFF2-40B4-BE49-F238E27FC236}">
              <a16:creationId xmlns:a16="http://schemas.microsoft.com/office/drawing/2014/main" id="{447E6C57-2B95-7DD2-CC43-D93568A3B4D8}"/>
            </a:ext>
          </a:extLst>
        </xdr:cNvPr>
        <xdr:cNvSpPr/>
      </xdr:nvSpPr>
      <xdr:spPr>
        <a:xfrm>
          <a:off x="333373" y="4771998"/>
          <a:ext cx="3680119" cy="1978392"/>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495119</xdr:colOff>
      <xdr:row>25</xdr:row>
      <xdr:rowOff>54427</xdr:rowOff>
    </xdr:from>
    <xdr:to>
      <xdr:col>13</xdr:col>
      <xdr:colOff>422334</xdr:colOff>
      <xdr:row>35</xdr:row>
      <xdr:rowOff>145791</xdr:rowOff>
    </xdr:to>
    <xdr:sp macro="" textlink="">
      <xdr:nvSpPr>
        <xdr:cNvPr id="1052" name="Rectangle: Rounded Corners 1051">
          <a:extLst>
            <a:ext uri="{FF2B5EF4-FFF2-40B4-BE49-F238E27FC236}">
              <a16:creationId xmlns:a16="http://schemas.microsoft.com/office/drawing/2014/main" id="{94830F81-B290-AA91-D32E-6D6E33D5514D}"/>
            </a:ext>
          </a:extLst>
        </xdr:cNvPr>
        <xdr:cNvSpPr/>
      </xdr:nvSpPr>
      <xdr:spPr>
        <a:xfrm>
          <a:off x="4161345" y="4771998"/>
          <a:ext cx="4204480" cy="1978392"/>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398495</xdr:colOff>
      <xdr:row>14</xdr:row>
      <xdr:rowOff>38100</xdr:rowOff>
    </xdr:from>
    <xdr:to>
      <xdr:col>21</xdr:col>
      <xdr:colOff>227398</xdr:colOff>
      <xdr:row>24</xdr:row>
      <xdr:rowOff>123825</xdr:rowOff>
    </xdr:to>
    <xdr:sp macro="" textlink="">
      <xdr:nvSpPr>
        <xdr:cNvPr id="1041" name="Rectangle: Rounded Corners 1040">
          <a:extLst>
            <a:ext uri="{FF2B5EF4-FFF2-40B4-BE49-F238E27FC236}">
              <a16:creationId xmlns:a16="http://schemas.microsoft.com/office/drawing/2014/main" id="{65B5DF0C-32AC-F6DD-E6BE-AD240B633938}"/>
            </a:ext>
          </a:extLst>
        </xdr:cNvPr>
        <xdr:cNvSpPr/>
      </xdr:nvSpPr>
      <xdr:spPr>
        <a:xfrm>
          <a:off x="8953023" y="2679940"/>
          <a:ext cx="4106167" cy="1972753"/>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345733</xdr:colOff>
      <xdr:row>14</xdr:row>
      <xdr:rowOff>38100</xdr:rowOff>
    </xdr:from>
    <xdr:to>
      <xdr:col>14</xdr:col>
      <xdr:colOff>263315</xdr:colOff>
      <xdr:row>24</xdr:row>
      <xdr:rowOff>124623</xdr:rowOff>
    </xdr:to>
    <xdr:sp macro="" textlink="">
      <xdr:nvSpPr>
        <xdr:cNvPr id="1039" name="Rectangle: Rounded Corners 1038">
          <a:extLst>
            <a:ext uri="{FF2B5EF4-FFF2-40B4-BE49-F238E27FC236}">
              <a16:creationId xmlns:a16="http://schemas.microsoft.com/office/drawing/2014/main" id="{C36089E7-4984-D58F-0C99-DA81F45D6E68}"/>
            </a:ext>
          </a:extLst>
        </xdr:cNvPr>
        <xdr:cNvSpPr/>
      </xdr:nvSpPr>
      <xdr:spPr>
        <a:xfrm>
          <a:off x="7081269" y="2759529"/>
          <a:ext cx="1754546" cy="2030400"/>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333373</xdr:colOff>
      <xdr:row>14</xdr:row>
      <xdr:rowOff>38100</xdr:rowOff>
    </xdr:from>
    <xdr:to>
      <xdr:col>11</xdr:col>
      <xdr:colOff>210553</xdr:colOff>
      <xdr:row>24</xdr:row>
      <xdr:rowOff>123825</xdr:rowOff>
    </xdr:to>
    <xdr:sp macro="" textlink="">
      <xdr:nvSpPr>
        <xdr:cNvPr id="60" name="Rectangle: Rounded Corners 59">
          <a:extLst>
            <a:ext uri="{FF2B5EF4-FFF2-40B4-BE49-F238E27FC236}">
              <a16:creationId xmlns:a16="http://schemas.microsoft.com/office/drawing/2014/main" id="{0D7AC374-93A9-EF65-3CC6-E1E13F642DD3}"/>
            </a:ext>
          </a:extLst>
        </xdr:cNvPr>
        <xdr:cNvSpPr/>
      </xdr:nvSpPr>
      <xdr:spPr>
        <a:xfrm>
          <a:off x="333373" y="2759529"/>
          <a:ext cx="6612716" cy="2029602"/>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333374</xdr:colOff>
      <xdr:row>2</xdr:row>
      <xdr:rowOff>47625</xdr:rowOff>
    </xdr:from>
    <xdr:to>
      <xdr:col>13</xdr:col>
      <xdr:colOff>590550</xdr:colOff>
      <xdr:row>13</xdr:row>
      <xdr:rowOff>58125</xdr:rowOff>
    </xdr:to>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333374" y="428625"/>
          <a:ext cx="8181976" cy="2106000"/>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189472</xdr:colOff>
      <xdr:row>4</xdr:row>
      <xdr:rowOff>76200</xdr:rowOff>
    </xdr:from>
    <xdr:to>
      <xdr:col>2</xdr:col>
      <xdr:colOff>208672</xdr:colOff>
      <xdr:row>12</xdr:row>
      <xdr:rowOff>85800</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189472" y="854587"/>
          <a:ext cx="1248232" cy="1566374"/>
        </a:xfrm>
        <a:prstGeom prst="roundRect">
          <a:avLst>
            <a:gd name="adj" fmla="val 6717"/>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429502</xdr:colOff>
      <xdr:row>4</xdr:row>
      <xdr:rowOff>76200</xdr:rowOff>
    </xdr:from>
    <xdr:to>
      <xdr:col>4</xdr:col>
      <xdr:colOff>448702</xdr:colOff>
      <xdr:row>12</xdr:row>
      <xdr:rowOff>85800</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1648702" y="838200"/>
          <a:ext cx="1238400" cy="1533600"/>
        </a:xfrm>
        <a:prstGeom prst="roundRect">
          <a:avLst>
            <a:gd name="adj" fmla="val 6717"/>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47673</xdr:colOff>
      <xdr:row>4</xdr:row>
      <xdr:rowOff>66675</xdr:rowOff>
    </xdr:from>
    <xdr:to>
      <xdr:col>7</xdr:col>
      <xdr:colOff>66873</xdr:colOff>
      <xdr:row>12</xdr:row>
      <xdr:rowOff>76275</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3095673" y="828675"/>
          <a:ext cx="1238400" cy="1533600"/>
        </a:xfrm>
        <a:prstGeom prst="roundRect">
          <a:avLst>
            <a:gd name="adj" fmla="val 6717"/>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268968</xdr:colOff>
      <xdr:row>4</xdr:row>
      <xdr:rowOff>76200</xdr:rowOff>
    </xdr:from>
    <xdr:to>
      <xdr:col>9</xdr:col>
      <xdr:colOff>288168</xdr:colOff>
      <xdr:row>12</xdr:row>
      <xdr:rowOff>85800</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4536168" y="838200"/>
          <a:ext cx="1238400" cy="1533600"/>
        </a:xfrm>
        <a:prstGeom prst="roundRect">
          <a:avLst>
            <a:gd name="adj" fmla="val 6717"/>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513359</xdr:colOff>
      <xdr:row>4</xdr:row>
      <xdr:rowOff>76200</xdr:rowOff>
    </xdr:from>
    <xdr:to>
      <xdr:col>11</xdr:col>
      <xdr:colOff>532559</xdr:colOff>
      <xdr:row>12</xdr:row>
      <xdr:rowOff>85800</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5999759" y="838200"/>
          <a:ext cx="1238400" cy="1533600"/>
        </a:xfrm>
        <a:prstGeom prst="roundRect">
          <a:avLst>
            <a:gd name="adj" fmla="val 6717"/>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114300</xdr:colOff>
      <xdr:row>4</xdr:row>
      <xdr:rowOff>76200</xdr:rowOff>
    </xdr:from>
    <xdr:to>
      <xdr:col>14</xdr:col>
      <xdr:colOff>133500</xdr:colOff>
      <xdr:row>12</xdr:row>
      <xdr:rowOff>85800</xdr:rowOff>
    </xdr:to>
    <xdr:sp macro="" textlink="">
      <xdr:nvSpPr>
        <xdr:cNvPr id="8" name="Rectangle: Rounded Corners 7">
          <a:extLst>
            <a:ext uri="{FF2B5EF4-FFF2-40B4-BE49-F238E27FC236}">
              <a16:creationId xmlns:a16="http://schemas.microsoft.com/office/drawing/2014/main" id="{00000000-0008-0000-0100-000008000000}"/>
            </a:ext>
          </a:extLst>
        </xdr:cNvPr>
        <xdr:cNvSpPr/>
      </xdr:nvSpPr>
      <xdr:spPr>
        <a:xfrm>
          <a:off x="7429500" y="838200"/>
          <a:ext cx="1238400" cy="1533600"/>
        </a:xfrm>
        <a:prstGeom prst="roundRect">
          <a:avLst>
            <a:gd name="adj" fmla="val 6717"/>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159143</xdr:colOff>
      <xdr:row>2</xdr:row>
      <xdr:rowOff>180975</xdr:rowOff>
    </xdr:from>
    <xdr:to>
      <xdr:col>4</xdr:col>
      <xdr:colOff>73418</xdr:colOff>
      <xdr:row>5</xdr:row>
      <xdr:rowOff>133350</xdr:rowOff>
    </xdr:to>
    <xdr:sp macro="" textlink="">
      <xdr:nvSpPr>
        <xdr:cNvPr id="9" name="Oval 8">
          <a:extLst>
            <a:ext uri="{FF2B5EF4-FFF2-40B4-BE49-F238E27FC236}">
              <a16:creationId xmlns:a16="http://schemas.microsoft.com/office/drawing/2014/main" id="{00000000-0008-0000-0100-000009000000}"/>
            </a:ext>
          </a:extLst>
        </xdr:cNvPr>
        <xdr:cNvSpPr/>
      </xdr:nvSpPr>
      <xdr:spPr>
        <a:xfrm>
          <a:off x="1987943" y="561975"/>
          <a:ext cx="523875" cy="5238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338460</xdr:colOff>
      <xdr:row>2</xdr:row>
      <xdr:rowOff>171450</xdr:rowOff>
    </xdr:from>
    <xdr:to>
      <xdr:col>6</xdr:col>
      <xdr:colOff>252735</xdr:colOff>
      <xdr:row>5</xdr:row>
      <xdr:rowOff>123825</xdr:rowOff>
    </xdr:to>
    <xdr:sp macro="" textlink="">
      <xdr:nvSpPr>
        <xdr:cNvPr id="13" name="Oval 12">
          <a:extLst>
            <a:ext uri="{FF2B5EF4-FFF2-40B4-BE49-F238E27FC236}">
              <a16:creationId xmlns:a16="http://schemas.microsoft.com/office/drawing/2014/main" id="{00000000-0008-0000-0100-00000D000000}"/>
            </a:ext>
          </a:extLst>
        </xdr:cNvPr>
        <xdr:cNvSpPr/>
      </xdr:nvSpPr>
      <xdr:spPr>
        <a:xfrm>
          <a:off x="3386460" y="552450"/>
          <a:ext cx="523875" cy="5238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572528</xdr:colOff>
      <xdr:row>2</xdr:row>
      <xdr:rowOff>180975</xdr:rowOff>
    </xdr:from>
    <xdr:to>
      <xdr:col>8</xdr:col>
      <xdr:colOff>486803</xdr:colOff>
      <xdr:row>5</xdr:row>
      <xdr:rowOff>133350</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4839728" y="561975"/>
          <a:ext cx="523875" cy="5238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284834</xdr:colOff>
      <xdr:row>2</xdr:row>
      <xdr:rowOff>180975</xdr:rowOff>
    </xdr:from>
    <xdr:to>
      <xdr:col>11</xdr:col>
      <xdr:colOff>199109</xdr:colOff>
      <xdr:row>5</xdr:row>
      <xdr:rowOff>133350</xdr:rowOff>
    </xdr:to>
    <xdr:sp macro="" textlink="">
      <xdr:nvSpPr>
        <xdr:cNvPr id="15" name="Oval 14">
          <a:extLst>
            <a:ext uri="{FF2B5EF4-FFF2-40B4-BE49-F238E27FC236}">
              <a16:creationId xmlns:a16="http://schemas.microsoft.com/office/drawing/2014/main" id="{00000000-0008-0000-0100-00000F000000}"/>
            </a:ext>
          </a:extLst>
        </xdr:cNvPr>
        <xdr:cNvSpPr/>
      </xdr:nvSpPr>
      <xdr:spPr>
        <a:xfrm>
          <a:off x="6380834" y="561975"/>
          <a:ext cx="523875" cy="5238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244868</xdr:colOff>
      <xdr:row>8</xdr:row>
      <xdr:rowOff>171450</xdr:rowOff>
    </xdr:from>
    <xdr:to>
      <xdr:col>2</xdr:col>
      <xdr:colOff>361950</xdr:colOff>
      <xdr:row>12</xdr:row>
      <xdr:rowOff>136132</xdr:rowOff>
    </xdr:to>
    <xdr:sp macro="" textlink="">
      <xdr:nvSpPr>
        <xdr:cNvPr id="16" name="Oval 15">
          <a:extLst>
            <a:ext uri="{FF2B5EF4-FFF2-40B4-BE49-F238E27FC236}">
              <a16:creationId xmlns:a16="http://schemas.microsoft.com/office/drawing/2014/main" id="{00000000-0008-0000-0100-000010000000}"/>
            </a:ext>
          </a:extLst>
        </xdr:cNvPr>
        <xdr:cNvSpPr/>
      </xdr:nvSpPr>
      <xdr:spPr>
        <a:xfrm>
          <a:off x="854468" y="1695450"/>
          <a:ext cx="726682" cy="72668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549668</xdr:colOff>
      <xdr:row>8</xdr:row>
      <xdr:rowOff>171450</xdr:rowOff>
    </xdr:from>
    <xdr:to>
      <xdr:col>13</xdr:col>
      <xdr:colOff>57150</xdr:colOff>
      <xdr:row>12</xdr:row>
      <xdr:rowOff>136132</xdr:rowOff>
    </xdr:to>
    <xdr:sp macro="" textlink="">
      <xdr:nvSpPr>
        <xdr:cNvPr id="17" name="Oval 16">
          <a:extLst>
            <a:ext uri="{FF2B5EF4-FFF2-40B4-BE49-F238E27FC236}">
              <a16:creationId xmlns:a16="http://schemas.microsoft.com/office/drawing/2014/main" id="{00000000-0008-0000-0100-000011000000}"/>
            </a:ext>
          </a:extLst>
        </xdr:cNvPr>
        <xdr:cNvSpPr/>
      </xdr:nvSpPr>
      <xdr:spPr>
        <a:xfrm>
          <a:off x="7255268" y="1695450"/>
          <a:ext cx="726682" cy="72668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425044</xdr:colOff>
      <xdr:row>3</xdr:row>
      <xdr:rowOff>29916</xdr:rowOff>
    </xdr:from>
    <xdr:to>
      <xdr:col>6</xdr:col>
      <xdr:colOff>166150</xdr:colOff>
      <xdr:row>4</xdr:row>
      <xdr:rowOff>190122</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3473044" y="601416"/>
          <a:ext cx="350706" cy="350706"/>
        </a:xfrm>
        <a:prstGeom prst="rect">
          <a:avLst/>
        </a:prstGeom>
      </xdr:spPr>
    </xdr:pic>
    <xdr:clientData/>
  </xdr:twoCellAnchor>
  <xdr:twoCellAnchor editAs="oneCell">
    <xdr:from>
      <xdr:col>3</xdr:col>
      <xdr:colOff>226488</xdr:colOff>
      <xdr:row>3</xdr:row>
      <xdr:rowOff>39441</xdr:rowOff>
    </xdr:from>
    <xdr:to>
      <xdr:col>4</xdr:col>
      <xdr:colOff>6072</xdr:colOff>
      <xdr:row>5</xdr:row>
      <xdr:rowOff>47625</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055288" y="610941"/>
          <a:ext cx="389184" cy="389184"/>
        </a:xfrm>
        <a:prstGeom prst="rect">
          <a:avLst/>
        </a:prstGeom>
      </xdr:spPr>
    </xdr:pic>
    <xdr:clientData/>
  </xdr:twoCellAnchor>
  <xdr:twoCellAnchor editAs="oneCell">
    <xdr:from>
      <xdr:col>12</xdr:col>
      <xdr:colOff>75593</xdr:colOff>
      <xdr:row>9</xdr:row>
      <xdr:rowOff>125392</xdr:rowOff>
    </xdr:from>
    <xdr:to>
      <xdr:col>12</xdr:col>
      <xdr:colOff>531226</xdr:colOff>
      <xdr:row>12</xdr:row>
      <xdr:rowOff>9525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90793" y="1839892"/>
          <a:ext cx="455633" cy="455633"/>
        </a:xfrm>
        <a:prstGeom prst="rect">
          <a:avLst/>
        </a:prstGeom>
      </xdr:spPr>
    </xdr:pic>
    <xdr:clientData/>
  </xdr:twoCellAnchor>
  <xdr:twoCellAnchor editAs="oneCell">
    <xdr:from>
      <xdr:col>8</xdr:col>
      <xdr:colOff>29565</xdr:colOff>
      <xdr:row>3</xdr:row>
      <xdr:rowOff>39441</xdr:rowOff>
    </xdr:from>
    <xdr:to>
      <xdr:col>8</xdr:col>
      <xdr:colOff>420165</xdr:colOff>
      <xdr:row>5</xdr:row>
      <xdr:rowOff>49041</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906365" y="610941"/>
          <a:ext cx="390600" cy="390600"/>
        </a:xfrm>
        <a:prstGeom prst="rect">
          <a:avLst/>
        </a:prstGeom>
      </xdr:spPr>
    </xdr:pic>
    <xdr:clientData/>
  </xdr:twoCellAnchor>
  <xdr:twoCellAnchor editAs="oneCell">
    <xdr:from>
      <xdr:col>1</xdr:col>
      <xdr:colOff>378220</xdr:colOff>
      <xdr:row>9</xdr:row>
      <xdr:rowOff>103386</xdr:rowOff>
    </xdr:from>
    <xdr:to>
      <xdr:col>2</xdr:col>
      <xdr:colOff>228600</xdr:colOff>
      <xdr:row>11</xdr:row>
      <xdr:rowOff>182366</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7820" y="1817886"/>
          <a:ext cx="459980" cy="459980"/>
        </a:xfrm>
        <a:prstGeom prst="rect">
          <a:avLst/>
        </a:prstGeom>
      </xdr:spPr>
    </xdr:pic>
    <xdr:clientData/>
  </xdr:twoCellAnchor>
  <xdr:twoCellAnchor editAs="oneCell">
    <xdr:from>
      <xdr:col>10</xdr:col>
      <xdr:colOff>389364</xdr:colOff>
      <xdr:row>3</xdr:row>
      <xdr:rowOff>56661</xdr:rowOff>
    </xdr:from>
    <xdr:to>
      <xdr:col>11</xdr:col>
      <xdr:colOff>94578</xdr:colOff>
      <xdr:row>4</xdr:row>
      <xdr:rowOff>180975</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485364" y="628161"/>
          <a:ext cx="314814" cy="314814"/>
        </a:xfrm>
        <a:prstGeom prst="rect">
          <a:avLst/>
        </a:prstGeom>
      </xdr:spPr>
    </xdr:pic>
    <xdr:clientData/>
  </xdr:twoCellAnchor>
  <xdr:twoCellAnchor>
    <xdr:from>
      <xdr:col>0</xdr:col>
      <xdr:colOff>265108</xdr:colOff>
      <xdr:row>4</xdr:row>
      <xdr:rowOff>176212</xdr:rowOff>
    </xdr:from>
    <xdr:to>
      <xdr:col>2</xdr:col>
      <xdr:colOff>133037</xdr:colOff>
      <xdr:row>6</xdr:row>
      <xdr:rowOff>28575</xdr:rowOff>
    </xdr:to>
    <xdr:sp macro="" textlink="">
      <xdr:nvSpPr>
        <xdr:cNvPr id="34" name="TextBox 33">
          <a:extLst>
            <a:ext uri="{FF2B5EF4-FFF2-40B4-BE49-F238E27FC236}">
              <a16:creationId xmlns:a16="http://schemas.microsoft.com/office/drawing/2014/main" id="{00000000-0008-0000-0100-000022000000}"/>
            </a:ext>
          </a:extLst>
        </xdr:cNvPr>
        <xdr:cNvSpPr txBox="1"/>
      </xdr:nvSpPr>
      <xdr:spPr>
        <a:xfrm>
          <a:off x="265108" y="938212"/>
          <a:ext cx="1087129"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lumMod val="95000"/>
                </a:schemeClr>
              </a:solidFill>
              <a:latin typeface="Montserrat" panose="00000500000000000000" pitchFamily="2" charset="0"/>
              <a:cs typeface="Arial" panose="020B0604020202020204" pitchFamily="34" charset="0"/>
            </a:rPr>
            <a:t>Total Qty</a:t>
          </a:r>
        </a:p>
      </xdr:txBody>
    </xdr:sp>
    <xdr:clientData/>
  </xdr:twoCellAnchor>
  <xdr:twoCellAnchor>
    <xdr:from>
      <xdr:col>2</xdr:col>
      <xdr:colOff>538914</xdr:colOff>
      <xdr:row>5</xdr:row>
      <xdr:rowOff>166687</xdr:rowOff>
    </xdr:from>
    <xdr:to>
      <xdr:col>4</xdr:col>
      <xdr:colOff>339290</xdr:colOff>
      <xdr:row>7</xdr:row>
      <xdr:rowOff>19050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758114" y="1119187"/>
          <a:ext cx="1019576"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tx1"/>
              </a:solidFill>
              <a:latin typeface="Montserrat" panose="00000500000000000000" pitchFamily="2" charset="0"/>
              <a:cs typeface="Arial" panose="020B0604020202020204" pitchFamily="34" charset="0"/>
            </a:rPr>
            <a:t>Total COGS</a:t>
          </a:r>
        </a:p>
      </xdr:txBody>
    </xdr:sp>
    <xdr:clientData/>
  </xdr:twoCellAnchor>
  <xdr:twoCellAnchor>
    <xdr:from>
      <xdr:col>4</xdr:col>
      <xdr:colOff>602141</xdr:colOff>
      <xdr:row>5</xdr:row>
      <xdr:rowOff>166687</xdr:rowOff>
    </xdr:from>
    <xdr:to>
      <xdr:col>7</xdr:col>
      <xdr:colOff>122006</xdr:colOff>
      <xdr:row>7</xdr:row>
      <xdr:rowOff>171450</xdr:rowOff>
    </xdr:to>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3040541" y="1119187"/>
          <a:ext cx="1348665" cy="385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tx1"/>
              </a:solidFill>
              <a:latin typeface="Montserrat" panose="00000500000000000000" pitchFamily="2" charset="0"/>
              <a:cs typeface="Arial" panose="020B0604020202020204" pitchFamily="34" charset="0"/>
            </a:rPr>
            <a:t>Total Revenue</a:t>
          </a:r>
        </a:p>
      </xdr:txBody>
    </xdr:sp>
    <xdr:clientData/>
  </xdr:twoCellAnchor>
  <xdr:twoCellAnchor>
    <xdr:from>
      <xdr:col>7</xdr:col>
      <xdr:colOff>318373</xdr:colOff>
      <xdr:row>5</xdr:row>
      <xdr:rowOff>166687</xdr:rowOff>
    </xdr:from>
    <xdr:to>
      <xdr:col>9</xdr:col>
      <xdr:colOff>238764</xdr:colOff>
      <xdr:row>7</xdr:row>
      <xdr:rowOff>19050</xdr:rowOff>
    </xdr:to>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4585573" y="1119187"/>
          <a:ext cx="1139591"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tx1"/>
              </a:solidFill>
              <a:latin typeface="Montserrat" panose="00000500000000000000" pitchFamily="2" charset="0"/>
              <a:cs typeface="Arial" panose="020B0604020202020204" pitchFamily="34" charset="0"/>
            </a:rPr>
            <a:t>Total Profit</a:t>
          </a:r>
        </a:p>
      </xdr:txBody>
    </xdr:sp>
    <xdr:clientData/>
  </xdr:twoCellAnchor>
  <xdr:twoCellAnchor>
    <xdr:from>
      <xdr:col>9</xdr:col>
      <xdr:colOff>426794</xdr:colOff>
      <xdr:row>5</xdr:row>
      <xdr:rowOff>166687</xdr:rowOff>
    </xdr:from>
    <xdr:to>
      <xdr:col>11</xdr:col>
      <xdr:colOff>600075</xdr:colOff>
      <xdr:row>7</xdr:row>
      <xdr:rowOff>133350</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5913194" y="1119187"/>
          <a:ext cx="1392481" cy="347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tx1"/>
              </a:solidFill>
              <a:latin typeface="Montserrat" panose="00000500000000000000" pitchFamily="2" charset="0"/>
              <a:cs typeface="Arial" panose="020B0604020202020204" pitchFamily="34" charset="0"/>
            </a:rPr>
            <a:t>% Profit Margins</a:t>
          </a:r>
        </a:p>
      </xdr:txBody>
    </xdr:sp>
    <xdr:clientData/>
  </xdr:twoCellAnchor>
  <xdr:twoCellAnchor>
    <xdr:from>
      <xdr:col>2</xdr:col>
      <xdr:colOff>448112</xdr:colOff>
      <xdr:row>7</xdr:row>
      <xdr:rowOff>109537</xdr:rowOff>
    </xdr:from>
    <xdr:to>
      <xdr:col>4</xdr:col>
      <xdr:colOff>430093</xdr:colOff>
      <xdr:row>9</xdr:row>
      <xdr:rowOff>66675</xdr:rowOff>
    </xdr:to>
    <xdr:sp macro="" textlink="Analysis!C4">
      <xdr:nvSpPr>
        <xdr:cNvPr id="39" name="TextBox 38">
          <a:extLst>
            <a:ext uri="{FF2B5EF4-FFF2-40B4-BE49-F238E27FC236}">
              <a16:creationId xmlns:a16="http://schemas.microsoft.com/office/drawing/2014/main" id="{00000000-0008-0000-0100-000027000000}"/>
            </a:ext>
          </a:extLst>
        </xdr:cNvPr>
        <xdr:cNvSpPr txBox="1"/>
      </xdr:nvSpPr>
      <xdr:spPr>
        <a:xfrm>
          <a:off x="1667312" y="1443037"/>
          <a:ext cx="1201181" cy="338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E41AA1-40A6-4283-9A65-51C3D1913270}" type="TxLink">
            <a:rPr lang="en-US" sz="1800" b="1" i="0" u="none" strike="noStrike">
              <a:solidFill>
                <a:schemeClr val="tx1">
                  <a:lumMod val="65000"/>
                  <a:lumOff val="35000"/>
                </a:schemeClr>
              </a:solidFill>
              <a:latin typeface="Arial" panose="020B0604020202020204" pitchFamily="34" charset="0"/>
              <a:ea typeface="Calibri"/>
              <a:cs typeface="Arial" panose="020B0604020202020204" pitchFamily="34" charset="0"/>
            </a:rPr>
            <a:pPr algn="ctr"/>
            <a:t>$5.65M</a:t>
          </a:fld>
          <a:endParaRPr lang="en-US" sz="18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4</xdr:col>
      <xdr:colOff>466725</xdr:colOff>
      <xdr:row>7</xdr:row>
      <xdr:rowOff>100012</xdr:rowOff>
    </xdr:from>
    <xdr:to>
      <xdr:col>7</xdr:col>
      <xdr:colOff>124469</xdr:colOff>
      <xdr:row>10</xdr:row>
      <xdr:rowOff>87474</xdr:rowOff>
    </xdr:to>
    <xdr:sp macro="" textlink="Analysis!D4">
      <xdr:nvSpPr>
        <xdr:cNvPr id="40" name="TextBox 39">
          <a:extLst>
            <a:ext uri="{FF2B5EF4-FFF2-40B4-BE49-F238E27FC236}">
              <a16:creationId xmlns:a16="http://schemas.microsoft.com/office/drawing/2014/main" id="{00000000-0008-0000-0100-000028000000}"/>
            </a:ext>
          </a:extLst>
        </xdr:cNvPr>
        <xdr:cNvSpPr txBox="1"/>
      </xdr:nvSpPr>
      <xdr:spPr>
        <a:xfrm>
          <a:off x="2905125" y="1433512"/>
          <a:ext cx="1486544" cy="558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605B21-03A4-4F99-8EC3-1042CA8CE473}" type="TxLink">
            <a:rPr lang="en-US" sz="1800" b="1" i="0" u="none" strike="noStrike">
              <a:solidFill>
                <a:schemeClr val="tx1">
                  <a:lumMod val="65000"/>
                  <a:lumOff val="35000"/>
                </a:schemeClr>
              </a:solidFill>
              <a:latin typeface="Arial" panose="020B0604020202020204" pitchFamily="34" charset="0"/>
              <a:ea typeface="Calibri"/>
              <a:cs typeface="Arial" panose="020B0604020202020204" pitchFamily="34" charset="0"/>
            </a:rPr>
            <a:pPr algn="ctr"/>
            <a:t>$9.66M</a:t>
          </a:fld>
          <a:endParaRPr lang="en-US" sz="18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7</xdr:col>
      <xdr:colOff>251897</xdr:colOff>
      <xdr:row>7</xdr:row>
      <xdr:rowOff>109537</xdr:rowOff>
    </xdr:from>
    <xdr:to>
      <xdr:col>9</xdr:col>
      <xdr:colOff>233878</xdr:colOff>
      <xdr:row>9</xdr:row>
      <xdr:rowOff>66675</xdr:rowOff>
    </xdr:to>
    <xdr:sp macro="" textlink="Analysis!F4">
      <xdr:nvSpPr>
        <xdr:cNvPr id="41" name="TextBox 40">
          <a:extLst>
            <a:ext uri="{FF2B5EF4-FFF2-40B4-BE49-F238E27FC236}">
              <a16:creationId xmlns:a16="http://schemas.microsoft.com/office/drawing/2014/main" id="{00000000-0008-0000-0100-000029000000}"/>
            </a:ext>
          </a:extLst>
        </xdr:cNvPr>
        <xdr:cNvSpPr txBox="1"/>
      </xdr:nvSpPr>
      <xdr:spPr>
        <a:xfrm>
          <a:off x="4519097" y="1443037"/>
          <a:ext cx="1201181" cy="338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F9CD27-B346-431E-8739-C705B2AF1427}" type="TxLink">
            <a:rPr lang="en-US" sz="1800" b="1" i="0" u="none" strike="noStrike">
              <a:solidFill>
                <a:schemeClr val="tx1">
                  <a:lumMod val="65000"/>
                  <a:lumOff val="35000"/>
                </a:schemeClr>
              </a:solidFill>
              <a:latin typeface="Arial" panose="020B0604020202020204" pitchFamily="34" charset="0"/>
              <a:ea typeface="Calibri"/>
              <a:cs typeface="Arial" panose="020B0604020202020204" pitchFamily="34" charset="0"/>
            </a:rPr>
            <a:pPr algn="ctr"/>
            <a:t>$4.01M</a:t>
          </a:fld>
          <a:endParaRPr lang="en-US" sz="18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9</xdr:col>
      <xdr:colOff>306934</xdr:colOff>
      <xdr:row>7</xdr:row>
      <xdr:rowOff>109537</xdr:rowOff>
    </xdr:from>
    <xdr:to>
      <xdr:col>12</xdr:col>
      <xdr:colOff>150496</xdr:colOff>
      <xdr:row>10</xdr:row>
      <xdr:rowOff>41793</xdr:rowOff>
    </xdr:to>
    <xdr:sp macro="" textlink="Analysis!E4">
      <xdr:nvSpPr>
        <xdr:cNvPr id="42" name="TextBox 41">
          <a:extLst>
            <a:ext uri="{FF2B5EF4-FFF2-40B4-BE49-F238E27FC236}">
              <a16:creationId xmlns:a16="http://schemas.microsoft.com/office/drawing/2014/main" id="{00000000-0008-0000-0100-00002A000000}"/>
            </a:ext>
          </a:extLst>
        </xdr:cNvPr>
        <xdr:cNvSpPr txBox="1"/>
      </xdr:nvSpPr>
      <xdr:spPr>
        <a:xfrm>
          <a:off x="5793334" y="1443037"/>
          <a:ext cx="1672362" cy="503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920E249-98D3-4A4C-9C7D-81D3F7BE7B6C}" type="TxLink">
            <a:rPr lang="en-US" sz="1800" b="1" i="0" u="none" strike="noStrike">
              <a:solidFill>
                <a:schemeClr val="tx1">
                  <a:lumMod val="65000"/>
                  <a:lumOff val="35000"/>
                </a:schemeClr>
              </a:solidFill>
              <a:latin typeface="Arial" panose="020B0604020202020204" pitchFamily="34" charset="0"/>
              <a:ea typeface="Calibri"/>
              <a:cs typeface="Arial" panose="020B0604020202020204" pitchFamily="34" charset="0"/>
            </a:rPr>
            <a:pPr algn="ctr"/>
            <a:t>41.50%</a:t>
          </a:fld>
          <a:endParaRPr lang="en-US" sz="18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0</xdr:col>
      <xdr:colOff>208082</xdr:colOff>
      <xdr:row>6</xdr:row>
      <xdr:rowOff>100012</xdr:rowOff>
    </xdr:from>
    <xdr:to>
      <xdr:col>2</xdr:col>
      <xdr:colOff>190063</xdr:colOff>
      <xdr:row>8</xdr:row>
      <xdr:rowOff>57150</xdr:rowOff>
    </xdr:to>
    <xdr:sp macro="" textlink="Analysis!J4">
      <xdr:nvSpPr>
        <xdr:cNvPr id="43" name="TextBox 42">
          <a:extLst>
            <a:ext uri="{FF2B5EF4-FFF2-40B4-BE49-F238E27FC236}">
              <a16:creationId xmlns:a16="http://schemas.microsoft.com/office/drawing/2014/main" id="{00000000-0008-0000-0100-00002B000000}"/>
            </a:ext>
          </a:extLst>
        </xdr:cNvPr>
        <xdr:cNvSpPr txBox="1"/>
      </xdr:nvSpPr>
      <xdr:spPr>
        <a:xfrm>
          <a:off x="208082" y="1243012"/>
          <a:ext cx="1201181" cy="338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BDEBCE-F144-4B75-B068-0056A70D5FC7}" type="TxLink">
            <a:rPr lang="en-US" sz="1800" b="1" i="0" u="none" strike="noStrike">
              <a:solidFill>
                <a:schemeClr val="bg1"/>
              </a:solidFill>
              <a:latin typeface="Arial" panose="020B0604020202020204" pitchFamily="34" charset="0"/>
              <a:ea typeface="Calibri"/>
              <a:cs typeface="Arial" panose="020B0604020202020204" pitchFamily="34" charset="0"/>
            </a:rPr>
            <a:pPr algn="ctr"/>
            <a:t>504</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196443</xdr:colOff>
      <xdr:row>4</xdr:row>
      <xdr:rowOff>176212</xdr:rowOff>
    </xdr:from>
    <xdr:to>
      <xdr:col>14</xdr:col>
      <xdr:colOff>51358</xdr:colOff>
      <xdr:row>6</xdr:row>
      <xdr:rowOff>28575</xdr:rowOff>
    </xdr:to>
    <xdr:sp macro="" textlink="Analysis!J4">
      <xdr:nvSpPr>
        <xdr:cNvPr id="44" name="TextBox 43">
          <a:extLst>
            <a:ext uri="{FF2B5EF4-FFF2-40B4-BE49-F238E27FC236}">
              <a16:creationId xmlns:a16="http://schemas.microsoft.com/office/drawing/2014/main" id="{00000000-0008-0000-0100-00002C000000}"/>
            </a:ext>
          </a:extLst>
        </xdr:cNvPr>
        <xdr:cNvSpPr txBox="1"/>
      </xdr:nvSpPr>
      <xdr:spPr>
        <a:xfrm>
          <a:off x="7511643" y="938212"/>
          <a:ext cx="1074115"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Montserrat" panose="00000500000000000000" pitchFamily="2" charset="0"/>
              <a:cs typeface="Arial" panose="020B0604020202020204" pitchFamily="34" charset="0"/>
            </a:rPr>
            <a:t>Transaction</a:t>
          </a:r>
        </a:p>
      </xdr:txBody>
    </xdr:sp>
    <xdr:clientData/>
  </xdr:twoCellAnchor>
  <xdr:twoCellAnchor>
    <xdr:from>
      <xdr:col>12</xdr:col>
      <xdr:colOff>126185</xdr:colOff>
      <xdr:row>6</xdr:row>
      <xdr:rowOff>100012</xdr:rowOff>
    </xdr:from>
    <xdr:to>
      <xdr:col>14</xdr:col>
      <xdr:colOff>121615</xdr:colOff>
      <xdr:row>8</xdr:row>
      <xdr:rowOff>112356</xdr:rowOff>
    </xdr:to>
    <xdr:sp macro="" textlink="Analysis!B4">
      <xdr:nvSpPr>
        <xdr:cNvPr id="45" name="TextBox 44">
          <a:extLst>
            <a:ext uri="{FF2B5EF4-FFF2-40B4-BE49-F238E27FC236}">
              <a16:creationId xmlns:a16="http://schemas.microsoft.com/office/drawing/2014/main" id="{00000000-0008-0000-0100-00002D000000}"/>
            </a:ext>
          </a:extLst>
        </xdr:cNvPr>
        <xdr:cNvSpPr txBox="1"/>
      </xdr:nvSpPr>
      <xdr:spPr>
        <a:xfrm>
          <a:off x="7441385" y="1243012"/>
          <a:ext cx="1214630" cy="393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E2526D3-2853-4F87-865B-EDA6482CBD86}" type="TxLink">
            <a:rPr lang="en-US" sz="1800" b="1" i="0" u="none" strike="noStrike">
              <a:solidFill>
                <a:schemeClr val="bg1"/>
              </a:solidFill>
              <a:latin typeface="Arial" panose="020B0604020202020204" pitchFamily="34" charset="0"/>
              <a:ea typeface="Calibri"/>
              <a:cs typeface="Arial" panose="020B0604020202020204" pitchFamily="34" charset="0"/>
            </a:rPr>
            <a:pPr algn="ctr"/>
            <a:t>2.98K</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14</xdr:col>
      <xdr:colOff>542924</xdr:colOff>
      <xdr:row>2</xdr:row>
      <xdr:rowOff>47625</xdr:rowOff>
    </xdr:from>
    <xdr:to>
      <xdr:col>21</xdr:col>
      <xdr:colOff>198823</xdr:colOff>
      <xdr:row>13</xdr:row>
      <xdr:rowOff>58125</xdr:rowOff>
    </xdr:to>
    <xdr:sp macro="" textlink="">
      <xdr:nvSpPr>
        <xdr:cNvPr id="10" name="Rectangle: Rounded Corners 9">
          <a:extLst>
            <a:ext uri="{FF2B5EF4-FFF2-40B4-BE49-F238E27FC236}">
              <a16:creationId xmlns:a16="http://schemas.microsoft.com/office/drawing/2014/main" id="{00000000-0008-0000-0100-00000A000000}"/>
            </a:ext>
          </a:extLst>
        </xdr:cNvPr>
        <xdr:cNvSpPr/>
      </xdr:nvSpPr>
      <xdr:spPr>
        <a:xfrm>
          <a:off x="9077324" y="428625"/>
          <a:ext cx="3923099" cy="2106000"/>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15</xdr:col>
          <xdr:colOff>247650</xdr:colOff>
          <xdr:row>3</xdr:row>
          <xdr:rowOff>142875</xdr:rowOff>
        </xdr:from>
        <xdr:to>
          <xdr:col>17</xdr:col>
          <xdr:colOff>57150</xdr:colOff>
          <xdr:row>4</xdr:row>
          <xdr:rowOff>161925</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Proft</a:t>
              </a:r>
            </a:p>
          </xdr:txBody>
        </xdr:sp>
        <xdr:clientData/>
      </xdr:twoCellAnchor>
    </mc:Choice>
    <mc:Fallback/>
  </mc:AlternateContent>
  <xdr:twoCellAnchor>
    <xdr:from>
      <xdr:col>14</xdr:col>
      <xdr:colOff>317500</xdr:colOff>
      <xdr:row>2</xdr:row>
      <xdr:rowOff>57150</xdr:rowOff>
    </xdr:from>
    <xdr:to>
      <xdr:col>21</xdr:col>
      <xdr:colOff>227398</xdr:colOff>
      <xdr:row>13</xdr:row>
      <xdr:rowOff>67650</xdr:rowOff>
    </xdr:to>
    <xdr:sp macro="" textlink="">
      <xdr:nvSpPr>
        <xdr:cNvPr id="11" name="Rectangle: Rounded Corners 10">
          <a:extLst>
            <a:ext uri="{FF2B5EF4-FFF2-40B4-BE49-F238E27FC236}">
              <a16:creationId xmlns:a16="http://schemas.microsoft.com/office/drawing/2014/main" id="{00000000-0008-0000-0100-00000B000000}"/>
            </a:ext>
          </a:extLst>
        </xdr:cNvPr>
        <xdr:cNvSpPr/>
      </xdr:nvSpPr>
      <xdr:spPr>
        <a:xfrm>
          <a:off x="8920726" y="446344"/>
          <a:ext cx="4211511" cy="2151064"/>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15</xdr:col>
          <xdr:colOff>219075</xdr:colOff>
          <xdr:row>2</xdr:row>
          <xdr:rowOff>123825</xdr:rowOff>
        </xdr:from>
        <xdr:to>
          <xdr:col>17</xdr:col>
          <xdr:colOff>28575</xdr:colOff>
          <xdr:row>3</xdr:row>
          <xdr:rowOff>142875</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133350</xdr:colOff>
          <xdr:row>2</xdr:row>
          <xdr:rowOff>123825</xdr:rowOff>
        </xdr:from>
        <xdr:to>
          <xdr:col>18</xdr:col>
          <xdr:colOff>552450</xdr:colOff>
          <xdr:row>3</xdr:row>
          <xdr:rowOff>142875</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47625</xdr:colOff>
          <xdr:row>2</xdr:row>
          <xdr:rowOff>123825</xdr:rowOff>
        </xdr:from>
        <xdr:to>
          <xdr:col>20</xdr:col>
          <xdr:colOff>466725</xdr:colOff>
          <xdr:row>3</xdr:row>
          <xdr:rowOff>142875</xdr:rowOff>
        </xdr:to>
        <xdr:sp macro="" textlink="">
          <xdr:nvSpPr>
            <xdr:cNvPr id="1031" name="Option Button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14</xdr:col>
      <xdr:colOff>514996</xdr:colOff>
      <xdr:row>5</xdr:row>
      <xdr:rowOff>35962</xdr:rowOff>
    </xdr:from>
    <xdr:to>
      <xdr:col>21</xdr:col>
      <xdr:colOff>66169</xdr:colOff>
      <xdr:row>11</xdr:row>
      <xdr:rowOff>177866</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176504</xdr:colOff>
      <xdr:row>11</xdr:row>
      <xdr:rowOff>25855</xdr:rowOff>
    </xdr:from>
    <xdr:to>
      <xdr:col>21</xdr:col>
      <xdr:colOff>81253</xdr:colOff>
      <xdr:row>13</xdr:row>
      <xdr:rowOff>66675</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DE8ADB6E-B29B-459C-9396-900D393CDB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20504" y="2121354"/>
              <a:ext cx="3562349" cy="394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392982</xdr:colOff>
      <xdr:row>3</xdr:row>
      <xdr:rowOff>137395</xdr:rowOff>
    </xdr:from>
    <xdr:to>
      <xdr:col>16</xdr:col>
      <xdr:colOff>36285</xdr:colOff>
      <xdr:row>5</xdr:row>
      <xdr:rowOff>65958</xdr:rowOff>
    </xdr:to>
    <xdr:sp macro="" textlink="Analysis!B26">
      <xdr:nvSpPr>
        <xdr:cNvPr id="20" name="TextBox 19">
          <a:extLst>
            <a:ext uri="{FF2B5EF4-FFF2-40B4-BE49-F238E27FC236}">
              <a16:creationId xmlns:a16="http://schemas.microsoft.com/office/drawing/2014/main" id="{78AAA517-09DE-29D4-C390-F84F029A7AC5}"/>
            </a:ext>
          </a:extLst>
        </xdr:cNvPr>
        <xdr:cNvSpPr txBox="1"/>
      </xdr:nvSpPr>
      <xdr:spPr>
        <a:xfrm>
          <a:off x="8996208" y="721185"/>
          <a:ext cx="872335" cy="317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3DD3495-3882-423F-B819-EDF4B0F06D50}" type="TxLink">
            <a:rPr lang="en-US" sz="1800" b="1" i="0" u="none" strike="noStrike">
              <a:solidFill>
                <a:srgbClr val="5A7E8C"/>
              </a:solidFill>
              <a:latin typeface="Calibri"/>
              <a:ea typeface="Calibri"/>
              <a:cs typeface="Calibri"/>
            </a:rPr>
            <a:pPr algn="l"/>
            <a:t>73.7%</a:t>
          </a:fld>
          <a:endParaRPr lang="en-US" sz="1800" b="1">
            <a:solidFill>
              <a:srgbClr val="5A7E8C"/>
            </a:solidFill>
            <a:latin typeface="Arial" panose="020B0604020202020204" pitchFamily="34" charset="0"/>
            <a:cs typeface="Arial" panose="020B0604020202020204" pitchFamily="34" charset="0"/>
          </a:endParaRPr>
        </a:p>
      </xdr:txBody>
    </xdr:sp>
    <xdr:clientData/>
  </xdr:twoCellAnchor>
  <xdr:twoCellAnchor>
    <xdr:from>
      <xdr:col>15</xdr:col>
      <xdr:colOff>199818</xdr:colOff>
      <xdr:row>4</xdr:row>
      <xdr:rowOff>167916</xdr:rowOff>
    </xdr:from>
    <xdr:to>
      <xdr:col>21</xdr:col>
      <xdr:colOff>161719</xdr:colOff>
      <xdr:row>6</xdr:row>
      <xdr:rowOff>92382</xdr:rowOff>
    </xdr:to>
    <xdr:sp macro="" textlink="Analysis!D25">
      <xdr:nvSpPr>
        <xdr:cNvPr id="19" name="TextBox 18">
          <a:extLst>
            <a:ext uri="{FF2B5EF4-FFF2-40B4-BE49-F238E27FC236}">
              <a16:creationId xmlns:a16="http://schemas.microsoft.com/office/drawing/2014/main" id="{B9C71186-0DAF-2295-ADB1-DA62ED72A04B}"/>
            </a:ext>
          </a:extLst>
        </xdr:cNvPr>
        <xdr:cNvSpPr txBox="1"/>
      </xdr:nvSpPr>
      <xdr:spPr>
        <a:xfrm>
          <a:off x="9417560" y="946303"/>
          <a:ext cx="3648998" cy="313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81DAF2B-2BB1-4339-93BF-40EDF0B58EE9}" type="TxLink">
            <a:rPr lang="en-US" sz="1050" b="1" i="0" u="none" strike="noStrike">
              <a:solidFill>
                <a:schemeClr val="tx1">
                  <a:lumMod val="75000"/>
                  <a:lumOff val="25000"/>
                </a:schemeClr>
              </a:solidFill>
              <a:latin typeface="Montserrat" panose="00000500000000000000" pitchFamily="2" charset="0"/>
              <a:ea typeface="Calibri"/>
              <a:cs typeface="Calibri"/>
            </a:rPr>
            <a:pPr algn="l"/>
            <a:t> of Revenue came from the highlighted years</a:t>
          </a:fld>
          <a:endParaRPr lang="en-US" sz="1600" b="1">
            <a:solidFill>
              <a:schemeClr val="tx1">
                <a:lumMod val="75000"/>
                <a:lumOff val="25000"/>
              </a:schemeClr>
            </a:solidFill>
            <a:latin typeface="Montserrat" panose="00000500000000000000" pitchFamily="2" charset="0"/>
            <a:cs typeface="Arial" panose="020B0604020202020204" pitchFamily="34" charset="0"/>
          </a:endParaRPr>
        </a:p>
      </xdr:txBody>
    </xdr:sp>
    <xdr:clientData/>
  </xdr:twoCellAnchor>
  <xdr:twoCellAnchor>
    <xdr:from>
      <xdr:col>5</xdr:col>
      <xdr:colOff>328473</xdr:colOff>
      <xdr:row>10</xdr:row>
      <xdr:rowOff>38100</xdr:rowOff>
    </xdr:from>
    <xdr:to>
      <xdr:col>6</xdr:col>
      <xdr:colOff>395673</xdr:colOff>
      <xdr:row>11</xdr:row>
      <xdr:rowOff>63600</xdr:rowOff>
    </xdr:to>
    <xdr:sp macro="" textlink="">
      <xdr:nvSpPr>
        <xdr:cNvPr id="47" name="Rectangle: Rounded Corners 46">
          <a:extLst>
            <a:ext uri="{FF2B5EF4-FFF2-40B4-BE49-F238E27FC236}">
              <a16:creationId xmlns:a16="http://schemas.microsoft.com/office/drawing/2014/main" id="{6F63E770-0658-5F9A-CC96-5294AC9441DC}"/>
            </a:ext>
          </a:extLst>
        </xdr:cNvPr>
        <xdr:cNvSpPr/>
      </xdr:nvSpPr>
      <xdr:spPr>
        <a:xfrm>
          <a:off x="3376473" y="1943100"/>
          <a:ext cx="676800" cy="216000"/>
        </a:xfrm>
        <a:prstGeom prst="roundRect">
          <a:avLst>
            <a:gd name="adj" fmla="val 6717"/>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549768</xdr:colOff>
      <xdr:row>10</xdr:row>
      <xdr:rowOff>38100</xdr:rowOff>
    </xdr:from>
    <xdr:to>
      <xdr:col>9</xdr:col>
      <xdr:colOff>7368</xdr:colOff>
      <xdr:row>11</xdr:row>
      <xdr:rowOff>63600</xdr:rowOff>
    </xdr:to>
    <xdr:sp macro="" textlink="">
      <xdr:nvSpPr>
        <xdr:cNvPr id="48" name="Rectangle: Rounded Corners 47">
          <a:extLst>
            <a:ext uri="{FF2B5EF4-FFF2-40B4-BE49-F238E27FC236}">
              <a16:creationId xmlns:a16="http://schemas.microsoft.com/office/drawing/2014/main" id="{27E48FE5-FBAE-5E96-641E-2220EF628E7A}"/>
            </a:ext>
          </a:extLst>
        </xdr:cNvPr>
        <xdr:cNvSpPr/>
      </xdr:nvSpPr>
      <xdr:spPr>
        <a:xfrm>
          <a:off x="4816968" y="1943100"/>
          <a:ext cx="676800" cy="216000"/>
        </a:xfrm>
        <a:prstGeom prst="roundRect">
          <a:avLst>
            <a:gd name="adj" fmla="val 6717"/>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195115</xdr:colOff>
      <xdr:row>10</xdr:row>
      <xdr:rowOff>38100</xdr:rowOff>
    </xdr:from>
    <xdr:to>
      <xdr:col>11</xdr:col>
      <xdr:colOff>262315</xdr:colOff>
      <xdr:row>11</xdr:row>
      <xdr:rowOff>63600</xdr:rowOff>
    </xdr:to>
    <xdr:sp macro="" textlink="">
      <xdr:nvSpPr>
        <xdr:cNvPr id="49" name="Rectangle: Rounded Corners 48">
          <a:extLst>
            <a:ext uri="{FF2B5EF4-FFF2-40B4-BE49-F238E27FC236}">
              <a16:creationId xmlns:a16="http://schemas.microsoft.com/office/drawing/2014/main" id="{3D5C7616-E1C3-F706-15EE-B4962B94FD82}"/>
            </a:ext>
          </a:extLst>
        </xdr:cNvPr>
        <xdr:cNvSpPr/>
      </xdr:nvSpPr>
      <xdr:spPr>
        <a:xfrm>
          <a:off x="6291115" y="1943100"/>
          <a:ext cx="676800" cy="216000"/>
        </a:xfrm>
        <a:prstGeom prst="roundRect">
          <a:avLst>
            <a:gd name="adj" fmla="val 6717"/>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100702</xdr:colOff>
      <xdr:row>10</xdr:row>
      <xdr:rowOff>38100</xdr:rowOff>
    </xdr:from>
    <xdr:to>
      <xdr:col>4</xdr:col>
      <xdr:colOff>167902</xdr:colOff>
      <xdr:row>11</xdr:row>
      <xdr:rowOff>63600</xdr:rowOff>
    </xdr:to>
    <xdr:sp macro="" textlink="">
      <xdr:nvSpPr>
        <xdr:cNvPr id="50" name="Rectangle: Rounded Corners 49">
          <a:extLst>
            <a:ext uri="{FF2B5EF4-FFF2-40B4-BE49-F238E27FC236}">
              <a16:creationId xmlns:a16="http://schemas.microsoft.com/office/drawing/2014/main" id="{8FA09B52-89D1-89EE-2251-D0B525F222E9}"/>
            </a:ext>
          </a:extLst>
        </xdr:cNvPr>
        <xdr:cNvSpPr/>
      </xdr:nvSpPr>
      <xdr:spPr>
        <a:xfrm>
          <a:off x="1929502" y="1943100"/>
          <a:ext cx="676800" cy="216000"/>
        </a:xfrm>
        <a:prstGeom prst="roundRect">
          <a:avLst>
            <a:gd name="adj" fmla="val 6717"/>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559556</xdr:colOff>
      <xdr:row>10</xdr:row>
      <xdr:rowOff>14287</xdr:rowOff>
    </xdr:from>
    <xdr:to>
      <xdr:col>8</xdr:col>
      <xdr:colOff>607181</xdr:colOff>
      <xdr:row>11</xdr:row>
      <xdr:rowOff>85725</xdr:rowOff>
    </xdr:to>
    <xdr:sp macro="" textlink="Analysis!Q22">
      <xdr:nvSpPr>
        <xdr:cNvPr id="51" name="TextBox 50">
          <a:extLst>
            <a:ext uri="{FF2B5EF4-FFF2-40B4-BE49-F238E27FC236}">
              <a16:creationId xmlns:a16="http://schemas.microsoft.com/office/drawing/2014/main" id="{7AD72FBC-29D5-08CB-7944-4294AE71A85A}"/>
            </a:ext>
          </a:extLst>
        </xdr:cNvPr>
        <xdr:cNvSpPr txBox="1"/>
      </xdr:nvSpPr>
      <xdr:spPr>
        <a:xfrm>
          <a:off x="4826756" y="1919287"/>
          <a:ext cx="657225"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054BE6A-DC91-4529-BA3D-CB9ED9C5ECAC}" type="TxLink">
            <a:rPr lang="en-US" sz="1100" b="1" i="0" u="none" strike="noStrike">
              <a:solidFill>
                <a:srgbClr val="103B40"/>
              </a:solidFill>
              <a:latin typeface="Calibri"/>
              <a:ea typeface="Calibri"/>
              <a:cs typeface="Calibri"/>
            </a:rPr>
            <a:pPr marL="0" indent="0" algn="ctr"/>
            <a:t>-100.0%</a:t>
          </a:fld>
          <a:endParaRPr lang="en-US" sz="1100" b="1" i="0" u="none" strike="noStrike">
            <a:solidFill>
              <a:srgbClr val="103B40"/>
            </a:solidFill>
            <a:latin typeface="Calibri"/>
            <a:ea typeface="Calibri"/>
            <a:cs typeface="Calibri"/>
          </a:endParaRPr>
        </a:p>
      </xdr:txBody>
    </xdr:sp>
    <xdr:clientData/>
  </xdr:twoCellAnchor>
  <xdr:twoCellAnchor>
    <xdr:from>
      <xdr:col>5</xdr:col>
      <xdr:colOff>338261</xdr:colOff>
      <xdr:row>10</xdr:row>
      <xdr:rowOff>14287</xdr:rowOff>
    </xdr:from>
    <xdr:to>
      <xdr:col>6</xdr:col>
      <xdr:colOff>385886</xdr:colOff>
      <xdr:row>11</xdr:row>
      <xdr:rowOff>85725</xdr:rowOff>
    </xdr:to>
    <xdr:sp macro="" textlink="Analysis!Q28">
      <xdr:nvSpPr>
        <xdr:cNvPr id="53" name="TextBox 52">
          <a:extLst>
            <a:ext uri="{FF2B5EF4-FFF2-40B4-BE49-F238E27FC236}">
              <a16:creationId xmlns:a16="http://schemas.microsoft.com/office/drawing/2014/main" id="{F02DDEE9-2E5C-E2BB-3F81-FB874567D2F3}"/>
            </a:ext>
          </a:extLst>
        </xdr:cNvPr>
        <xdr:cNvSpPr txBox="1"/>
      </xdr:nvSpPr>
      <xdr:spPr>
        <a:xfrm>
          <a:off x="3386261" y="1919287"/>
          <a:ext cx="657225"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737D405-3D85-43B3-90A6-50DAE5A41567}" type="TxLink">
            <a:rPr lang="en-US" sz="1100" b="1" i="0" u="none" strike="noStrike">
              <a:solidFill>
                <a:srgbClr val="103B40"/>
              </a:solidFill>
              <a:latin typeface="Calibri"/>
              <a:ea typeface="Calibri"/>
              <a:cs typeface="Calibri"/>
            </a:rPr>
            <a:pPr marL="0" indent="0" algn="ctr"/>
            <a:t>-100.0%</a:t>
          </a:fld>
          <a:endParaRPr lang="en-US" sz="1100" b="1" i="0" u="none" strike="noStrike">
            <a:solidFill>
              <a:srgbClr val="103B40"/>
            </a:solidFill>
            <a:latin typeface="Calibri"/>
            <a:ea typeface="Calibri"/>
            <a:cs typeface="Calibri"/>
          </a:endParaRPr>
        </a:p>
      </xdr:txBody>
    </xdr:sp>
    <xdr:clientData/>
  </xdr:twoCellAnchor>
  <xdr:twoCellAnchor>
    <xdr:from>
      <xdr:col>3</xdr:col>
      <xdr:colOff>110490</xdr:colOff>
      <xdr:row>10</xdr:row>
      <xdr:rowOff>14287</xdr:rowOff>
    </xdr:from>
    <xdr:to>
      <xdr:col>4</xdr:col>
      <xdr:colOff>158115</xdr:colOff>
      <xdr:row>11</xdr:row>
      <xdr:rowOff>85725</xdr:rowOff>
    </xdr:to>
    <xdr:sp macro="" textlink="Analysis!Q35">
      <xdr:nvSpPr>
        <xdr:cNvPr id="54" name="TextBox 53">
          <a:extLst>
            <a:ext uri="{FF2B5EF4-FFF2-40B4-BE49-F238E27FC236}">
              <a16:creationId xmlns:a16="http://schemas.microsoft.com/office/drawing/2014/main" id="{2B8D5335-CAC0-6FB8-79A9-458362A414AA}"/>
            </a:ext>
          </a:extLst>
        </xdr:cNvPr>
        <xdr:cNvSpPr txBox="1"/>
      </xdr:nvSpPr>
      <xdr:spPr>
        <a:xfrm>
          <a:off x="1939290" y="1919287"/>
          <a:ext cx="657225"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BC98C85-BB1A-4483-90F1-05FB463E817F}" type="TxLink">
            <a:rPr lang="en-US" sz="1100" b="1" i="0" u="none" strike="noStrike">
              <a:solidFill>
                <a:srgbClr val="103B40"/>
              </a:solidFill>
              <a:latin typeface="Calibri"/>
              <a:ea typeface="Calibri"/>
              <a:cs typeface="Calibri"/>
            </a:rPr>
            <a:pPr marL="0" indent="0" algn="ctr"/>
            <a:t>-100.0%</a:t>
          </a:fld>
          <a:endParaRPr lang="en-US" sz="1100" b="1" i="0" u="none" strike="noStrike">
            <a:solidFill>
              <a:srgbClr val="103B40"/>
            </a:solidFill>
            <a:latin typeface="Calibri"/>
            <a:ea typeface="Calibri"/>
            <a:cs typeface="Calibri"/>
          </a:endParaRPr>
        </a:p>
      </xdr:txBody>
    </xdr:sp>
    <xdr:clientData/>
  </xdr:twoCellAnchor>
  <xdr:twoCellAnchor>
    <xdr:from>
      <xdr:col>10</xdr:col>
      <xdr:colOff>194347</xdr:colOff>
      <xdr:row>10</xdr:row>
      <xdr:rowOff>14287</xdr:rowOff>
    </xdr:from>
    <xdr:to>
      <xdr:col>11</xdr:col>
      <xdr:colOff>241972</xdr:colOff>
      <xdr:row>11</xdr:row>
      <xdr:rowOff>85725</xdr:rowOff>
    </xdr:to>
    <xdr:sp macro="" textlink="Analysis!Q42">
      <xdr:nvSpPr>
        <xdr:cNvPr id="55" name="TextBox 54">
          <a:extLst>
            <a:ext uri="{FF2B5EF4-FFF2-40B4-BE49-F238E27FC236}">
              <a16:creationId xmlns:a16="http://schemas.microsoft.com/office/drawing/2014/main" id="{51630581-F2C5-571D-8B02-FB4DCA7F7633}"/>
            </a:ext>
          </a:extLst>
        </xdr:cNvPr>
        <xdr:cNvSpPr txBox="1"/>
      </xdr:nvSpPr>
      <xdr:spPr>
        <a:xfrm>
          <a:off x="6290347" y="1919287"/>
          <a:ext cx="657225"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C8955B2-AAE0-41BD-B91D-FCAAB5865503}" type="TxLink">
            <a:rPr lang="en-US" sz="1100" b="1" i="0" u="none" strike="noStrike">
              <a:solidFill>
                <a:srgbClr val="103B40"/>
              </a:solidFill>
              <a:latin typeface="Calibri"/>
              <a:ea typeface="Calibri"/>
              <a:cs typeface="Calibri"/>
            </a:rPr>
            <a:pPr marL="0" indent="0" algn="ctr"/>
            <a:t>-100.0%</a:t>
          </a:fld>
          <a:endParaRPr lang="en-US" sz="1100" b="1" i="0" u="none" strike="noStrike">
            <a:solidFill>
              <a:srgbClr val="103B40"/>
            </a:solidFill>
            <a:latin typeface="Calibri"/>
            <a:ea typeface="Calibri"/>
            <a:cs typeface="Calibri"/>
          </a:endParaRPr>
        </a:p>
      </xdr:txBody>
    </xdr:sp>
    <xdr:clientData/>
  </xdr:twoCellAnchor>
  <xdr:twoCellAnchor>
    <xdr:from>
      <xdr:col>12</xdr:col>
      <xdr:colOff>470572</xdr:colOff>
      <xdr:row>8</xdr:row>
      <xdr:rowOff>100012</xdr:rowOff>
    </xdr:from>
    <xdr:to>
      <xdr:col>13</xdr:col>
      <xdr:colOff>518197</xdr:colOff>
      <xdr:row>9</xdr:row>
      <xdr:rowOff>171450</xdr:rowOff>
    </xdr:to>
    <xdr:sp macro="" textlink="Analysis!Q55">
      <xdr:nvSpPr>
        <xdr:cNvPr id="56" name="TextBox 55">
          <a:extLst>
            <a:ext uri="{FF2B5EF4-FFF2-40B4-BE49-F238E27FC236}">
              <a16:creationId xmlns:a16="http://schemas.microsoft.com/office/drawing/2014/main" id="{259ED3FE-68A3-6B15-1531-F4AE4B07BC73}"/>
            </a:ext>
          </a:extLst>
        </xdr:cNvPr>
        <xdr:cNvSpPr txBox="1"/>
      </xdr:nvSpPr>
      <xdr:spPr>
        <a:xfrm>
          <a:off x="7785772" y="1624012"/>
          <a:ext cx="657225"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E1FCFE5-29A0-4113-BF3A-A8F6CBF6A8C7}" type="TxLink">
            <a:rPr lang="en-US" sz="1100" b="1" i="0" u="none" strike="noStrike">
              <a:solidFill>
                <a:schemeClr val="bg1">
                  <a:lumMod val="85000"/>
                </a:schemeClr>
              </a:solidFill>
              <a:latin typeface="Calibri"/>
              <a:ea typeface="Calibri"/>
              <a:cs typeface="Calibri"/>
            </a:rPr>
            <a:pPr marL="0" indent="0" algn="ctr"/>
            <a:t>-100.0%</a:t>
          </a:fld>
          <a:endParaRPr lang="en-US" sz="1100" b="1" i="0" u="none" strike="noStrike">
            <a:solidFill>
              <a:schemeClr val="bg1">
                <a:lumMod val="85000"/>
              </a:schemeClr>
            </a:solidFill>
            <a:latin typeface="Calibri"/>
            <a:ea typeface="Calibri"/>
            <a:cs typeface="Calibri"/>
          </a:endParaRPr>
        </a:p>
      </xdr:txBody>
    </xdr:sp>
    <xdr:clientData/>
  </xdr:twoCellAnchor>
  <xdr:twoCellAnchor>
    <xdr:from>
      <xdr:col>0</xdr:col>
      <xdr:colOff>377190</xdr:colOff>
      <xdr:row>8</xdr:row>
      <xdr:rowOff>100012</xdr:rowOff>
    </xdr:from>
    <xdr:to>
      <xdr:col>1</xdr:col>
      <xdr:colOff>424815</xdr:colOff>
      <xdr:row>9</xdr:row>
      <xdr:rowOff>171450</xdr:rowOff>
    </xdr:to>
    <xdr:sp macro="" textlink="Analysis!Q49">
      <xdr:nvSpPr>
        <xdr:cNvPr id="57" name="TextBox 56">
          <a:extLst>
            <a:ext uri="{FF2B5EF4-FFF2-40B4-BE49-F238E27FC236}">
              <a16:creationId xmlns:a16="http://schemas.microsoft.com/office/drawing/2014/main" id="{401A21A0-F72B-C34E-38CB-DF36216D5C3E}"/>
            </a:ext>
          </a:extLst>
        </xdr:cNvPr>
        <xdr:cNvSpPr txBox="1"/>
      </xdr:nvSpPr>
      <xdr:spPr>
        <a:xfrm>
          <a:off x="377190" y="1624012"/>
          <a:ext cx="657225"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9FE72A6-B5FF-4464-8C25-B21AE1685DB9}" type="TxLink">
            <a:rPr lang="en-US" sz="1100" b="1" i="0" u="none" strike="noStrike">
              <a:solidFill>
                <a:schemeClr val="bg1">
                  <a:lumMod val="85000"/>
                </a:schemeClr>
              </a:solidFill>
              <a:latin typeface="Calibri"/>
              <a:ea typeface="Calibri"/>
              <a:cs typeface="Calibri"/>
            </a:rPr>
            <a:pPr marL="0" indent="0" algn="ctr"/>
            <a:t>-100.0%</a:t>
          </a:fld>
          <a:endParaRPr lang="en-US" sz="1100" b="1" i="0" u="none" strike="noStrike">
            <a:solidFill>
              <a:schemeClr val="bg1">
                <a:lumMod val="85000"/>
              </a:schemeClr>
            </a:solidFill>
            <a:latin typeface="Calibri"/>
            <a:ea typeface="Calibri"/>
            <a:cs typeface="Calibri"/>
          </a:endParaRPr>
        </a:p>
      </xdr:txBody>
    </xdr:sp>
    <xdr:clientData/>
  </xdr:twoCellAnchor>
  <xdr:twoCellAnchor editAs="oneCell">
    <xdr:from>
      <xdr:col>11</xdr:col>
      <xdr:colOff>399514</xdr:colOff>
      <xdr:row>14</xdr:row>
      <xdr:rowOff>100745</xdr:rowOff>
    </xdr:from>
    <xdr:to>
      <xdr:col>14</xdr:col>
      <xdr:colOff>212387</xdr:colOff>
      <xdr:row>24</xdr:row>
      <xdr:rowOff>89858</xdr:rowOff>
    </xdr:to>
    <mc:AlternateContent xmlns:mc="http://schemas.openxmlformats.org/markup-compatibility/2006" xmlns:a14="http://schemas.microsoft.com/office/drawing/2010/main">
      <mc:Choice Requires="a14">
        <xdr:graphicFrame macro="">
          <xdr:nvGraphicFramePr>
            <xdr:cNvPr id="58" name="Month Name">
              <a:extLst>
                <a:ext uri="{FF2B5EF4-FFF2-40B4-BE49-F238E27FC236}">
                  <a16:creationId xmlns:a16="http://schemas.microsoft.com/office/drawing/2014/main" id="{B8ACBEDD-D49A-410B-818C-0FE7B1C2F6C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7105114" y="2767745"/>
              <a:ext cx="1641673" cy="18941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453224</xdr:colOff>
      <xdr:row>16</xdr:row>
      <xdr:rowOff>70184</xdr:rowOff>
    </xdr:from>
    <xdr:to>
      <xdr:col>10</xdr:col>
      <xdr:colOff>149150</xdr:colOff>
      <xdr:row>24</xdr:row>
      <xdr:rowOff>85725</xdr:rowOff>
    </xdr:to>
    <xdr:graphicFrame macro="">
      <xdr:nvGraphicFramePr>
        <xdr:cNvPr id="59" name="Chart 58">
          <a:extLst>
            <a:ext uri="{FF2B5EF4-FFF2-40B4-BE49-F238E27FC236}">
              <a16:creationId xmlns:a16="http://schemas.microsoft.com/office/drawing/2014/main" id="{6EBDF261-7C8F-46C6-91F9-87C1B62DD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447674</xdr:colOff>
      <xdr:row>14</xdr:row>
      <xdr:rowOff>104775</xdr:rowOff>
    </xdr:from>
    <xdr:to>
      <xdr:col>1</xdr:col>
      <xdr:colOff>438150</xdr:colOff>
      <xdr:row>16</xdr:row>
      <xdr:rowOff>28575</xdr:rowOff>
    </xdr:to>
    <xdr:sp macro="" textlink="">
      <xdr:nvSpPr>
        <xdr:cNvPr id="61" name="Rectangle: Rounded Corners 60">
          <a:extLst>
            <a:ext uri="{FF2B5EF4-FFF2-40B4-BE49-F238E27FC236}">
              <a16:creationId xmlns:a16="http://schemas.microsoft.com/office/drawing/2014/main" id="{E022AC84-829F-4CB1-A59A-1122DFB2AF6E}"/>
            </a:ext>
          </a:extLst>
        </xdr:cNvPr>
        <xdr:cNvSpPr/>
      </xdr:nvSpPr>
      <xdr:spPr>
        <a:xfrm>
          <a:off x="447674" y="2771775"/>
          <a:ext cx="600076" cy="304800"/>
        </a:xfrm>
        <a:prstGeom prst="roundRect">
          <a:avLst>
            <a:gd name="adj" fmla="val 6717"/>
          </a:avLst>
        </a:prstGeom>
        <a:solidFill>
          <a:srgbClr val="5A7E8C"/>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542924</xdr:colOff>
      <xdr:row>14</xdr:row>
      <xdr:rowOff>104775</xdr:rowOff>
    </xdr:from>
    <xdr:to>
      <xdr:col>2</xdr:col>
      <xdr:colOff>533400</xdr:colOff>
      <xdr:row>16</xdr:row>
      <xdr:rowOff>28575</xdr:rowOff>
    </xdr:to>
    <xdr:sp macro="" textlink="">
      <xdr:nvSpPr>
        <xdr:cNvPr id="62" name="Rectangle: Rounded Corners 61">
          <a:extLst>
            <a:ext uri="{FF2B5EF4-FFF2-40B4-BE49-F238E27FC236}">
              <a16:creationId xmlns:a16="http://schemas.microsoft.com/office/drawing/2014/main" id="{BF3BF4EA-7036-BAEE-4CDA-9B2FE7C5637E}"/>
            </a:ext>
          </a:extLst>
        </xdr:cNvPr>
        <xdr:cNvSpPr/>
      </xdr:nvSpPr>
      <xdr:spPr>
        <a:xfrm>
          <a:off x="1151295" y="2771775"/>
          <a:ext cx="598847" cy="304800"/>
        </a:xfrm>
        <a:prstGeom prst="roundRect">
          <a:avLst>
            <a:gd name="adj" fmla="val 6717"/>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264393</xdr:colOff>
      <xdr:row>14</xdr:row>
      <xdr:rowOff>128587</xdr:rowOff>
    </xdr:from>
    <xdr:to>
      <xdr:col>2</xdr:col>
      <xdr:colOff>20051</xdr:colOff>
      <xdr:row>16</xdr:row>
      <xdr:rowOff>9525</xdr:rowOff>
    </xdr:to>
    <xdr:sp macro="" textlink="'Analysis (2)'!E8">
      <xdr:nvSpPr>
        <xdr:cNvPr id="63" name="TextBox 62">
          <a:extLst>
            <a:ext uri="{FF2B5EF4-FFF2-40B4-BE49-F238E27FC236}">
              <a16:creationId xmlns:a16="http://schemas.microsoft.com/office/drawing/2014/main" id="{4D582CB8-FDCF-D3E7-A439-37D8D1BEE551}"/>
            </a:ext>
          </a:extLst>
        </xdr:cNvPr>
        <xdr:cNvSpPr txBox="1"/>
      </xdr:nvSpPr>
      <xdr:spPr>
        <a:xfrm>
          <a:off x="264393" y="2795587"/>
          <a:ext cx="978869"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EF795A9-9085-4C07-9A2B-3F3F80318738}" type="TxLink">
            <a:rPr lang="en-US" sz="1100" b="1" i="0" u="none" strike="noStrike">
              <a:solidFill>
                <a:schemeClr val="bg1">
                  <a:lumMod val="85000"/>
                </a:schemeClr>
              </a:solidFill>
              <a:latin typeface="Montserrat" panose="00000500000000000000" pitchFamily="2" charset="0"/>
              <a:ea typeface="Calibri"/>
              <a:cs typeface="Calibri"/>
            </a:rPr>
            <a:pPr marL="0" indent="0" algn="ctr"/>
            <a:t>in 2008</a:t>
          </a:fld>
          <a:endParaRPr lang="en-US" sz="1200" b="1" i="0" u="none" strike="noStrike">
            <a:solidFill>
              <a:schemeClr val="bg1">
                <a:lumMod val="85000"/>
              </a:schemeClr>
            </a:solidFill>
            <a:latin typeface="Montserrat" panose="00000500000000000000" pitchFamily="2" charset="0"/>
            <a:ea typeface="Calibri"/>
            <a:cs typeface="Calibri"/>
          </a:endParaRPr>
        </a:p>
      </xdr:txBody>
    </xdr:sp>
    <xdr:clientData/>
  </xdr:twoCellAnchor>
  <xdr:twoCellAnchor>
    <xdr:from>
      <xdr:col>3</xdr:col>
      <xdr:colOff>20469</xdr:colOff>
      <xdr:row>14</xdr:row>
      <xdr:rowOff>104775</xdr:rowOff>
    </xdr:from>
    <xdr:to>
      <xdr:col>3</xdr:col>
      <xdr:colOff>496720</xdr:colOff>
      <xdr:row>16</xdr:row>
      <xdr:rowOff>28575</xdr:rowOff>
    </xdr:to>
    <xdr:sp macro="" textlink="">
      <xdr:nvSpPr>
        <xdr:cNvPr id="1024" name="Rectangle: Rounded Corners 1023">
          <a:extLst>
            <a:ext uri="{FF2B5EF4-FFF2-40B4-BE49-F238E27FC236}">
              <a16:creationId xmlns:a16="http://schemas.microsoft.com/office/drawing/2014/main" id="{799FE753-8028-E16E-6EA6-6A538BE6C3EA}"/>
            </a:ext>
          </a:extLst>
        </xdr:cNvPr>
        <xdr:cNvSpPr/>
      </xdr:nvSpPr>
      <xdr:spPr>
        <a:xfrm>
          <a:off x="1845582" y="2771775"/>
          <a:ext cx="476251" cy="304800"/>
        </a:xfrm>
        <a:prstGeom prst="roundRect">
          <a:avLst>
            <a:gd name="adj" fmla="val 6717"/>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584199</xdr:colOff>
      <xdr:row>14</xdr:row>
      <xdr:rowOff>104775</xdr:rowOff>
    </xdr:from>
    <xdr:to>
      <xdr:col>4</xdr:col>
      <xdr:colOff>327025</xdr:colOff>
      <xdr:row>16</xdr:row>
      <xdr:rowOff>28575</xdr:rowOff>
    </xdr:to>
    <xdr:sp macro="" textlink="">
      <xdr:nvSpPr>
        <xdr:cNvPr id="1025" name="Rectangle: Rounded Corners 1024">
          <a:extLst>
            <a:ext uri="{FF2B5EF4-FFF2-40B4-BE49-F238E27FC236}">
              <a16:creationId xmlns:a16="http://schemas.microsoft.com/office/drawing/2014/main" id="{D730460F-5EE2-C890-8C52-267C8C55498E}"/>
            </a:ext>
          </a:extLst>
        </xdr:cNvPr>
        <xdr:cNvSpPr/>
      </xdr:nvSpPr>
      <xdr:spPr>
        <a:xfrm>
          <a:off x="2410958" y="2771775"/>
          <a:ext cx="351746" cy="304800"/>
        </a:xfrm>
        <a:prstGeom prst="roundRect">
          <a:avLst>
            <a:gd name="adj" fmla="val 6717"/>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431631</xdr:colOff>
      <xdr:row>14</xdr:row>
      <xdr:rowOff>104775</xdr:rowOff>
    </xdr:from>
    <xdr:to>
      <xdr:col>5</xdr:col>
      <xdr:colOff>298282</xdr:colOff>
      <xdr:row>16</xdr:row>
      <xdr:rowOff>28575</xdr:rowOff>
    </xdr:to>
    <xdr:sp macro="" textlink="">
      <xdr:nvSpPr>
        <xdr:cNvPr id="1026" name="Rectangle: Rounded Corners 1025">
          <a:extLst>
            <a:ext uri="{FF2B5EF4-FFF2-40B4-BE49-F238E27FC236}">
              <a16:creationId xmlns:a16="http://schemas.microsoft.com/office/drawing/2014/main" id="{0EA98002-ACD8-0EAD-0384-15186EF05223}"/>
            </a:ext>
          </a:extLst>
        </xdr:cNvPr>
        <xdr:cNvSpPr/>
      </xdr:nvSpPr>
      <xdr:spPr>
        <a:xfrm>
          <a:off x="2867310" y="2771775"/>
          <a:ext cx="475570" cy="304800"/>
        </a:xfrm>
        <a:prstGeom prst="roundRect">
          <a:avLst>
            <a:gd name="adj" fmla="val 6717"/>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4916</xdr:colOff>
      <xdr:row>14</xdr:row>
      <xdr:rowOff>140817</xdr:rowOff>
    </xdr:from>
    <xdr:to>
      <xdr:col>2</xdr:col>
      <xdr:colOff>463036</xdr:colOff>
      <xdr:row>15</xdr:row>
      <xdr:rowOff>183034</xdr:rowOff>
    </xdr:to>
    <xdr:sp macro="" textlink="'Analysis (2)'!G3">
      <xdr:nvSpPr>
        <xdr:cNvPr id="1027" name="TextBox 1026">
          <a:extLst>
            <a:ext uri="{FF2B5EF4-FFF2-40B4-BE49-F238E27FC236}">
              <a16:creationId xmlns:a16="http://schemas.microsoft.com/office/drawing/2014/main" id="{C0C566E2-FCF9-D6F6-6E9A-A7F086924C9F}"/>
            </a:ext>
          </a:extLst>
        </xdr:cNvPr>
        <xdr:cNvSpPr txBox="1"/>
      </xdr:nvSpPr>
      <xdr:spPr>
        <a:xfrm>
          <a:off x="1221658" y="2807817"/>
          <a:ext cx="458120" cy="23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E2A2BC7-0655-4D03-863E-1D373B75CFC0}" type="TxLink">
            <a:rPr lang="en-US" sz="1100" b="1" i="0" u="none" strike="noStrike">
              <a:solidFill>
                <a:schemeClr val="tx1">
                  <a:lumMod val="85000"/>
                  <a:lumOff val="15000"/>
                </a:schemeClr>
              </a:solidFill>
              <a:latin typeface="Montserrat" panose="00000500000000000000" pitchFamily="2" charset="0"/>
              <a:ea typeface="Calibri"/>
              <a:cs typeface="Calibri"/>
            </a:rPr>
            <a:pPr marL="0" indent="0" algn="ctr"/>
            <a:t>Jun</a:t>
          </a:fld>
          <a:endParaRPr lang="en-US" sz="1100" b="1"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xdr:from>
      <xdr:col>3</xdr:col>
      <xdr:colOff>28645</xdr:colOff>
      <xdr:row>14</xdr:row>
      <xdr:rowOff>149380</xdr:rowOff>
    </xdr:from>
    <xdr:to>
      <xdr:col>3</xdr:col>
      <xdr:colOff>488544</xdr:colOff>
      <xdr:row>15</xdr:row>
      <xdr:rowOff>174471</xdr:rowOff>
    </xdr:to>
    <xdr:sp macro="" textlink="'Analysis (2)'!G4">
      <xdr:nvSpPr>
        <xdr:cNvPr id="1032" name="TextBox 1031">
          <a:extLst>
            <a:ext uri="{FF2B5EF4-FFF2-40B4-BE49-F238E27FC236}">
              <a16:creationId xmlns:a16="http://schemas.microsoft.com/office/drawing/2014/main" id="{FA508055-8831-AE2B-097D-EF283D4DF9D0}"/>
            </a:ext>
          </a:extLst>
        </xdr:cNvPr>
        <xdr:cNvSpPr txBox="1"/>
      </xdr:nvSpPr>
      <xdr:spPr>
        <a:xfrm>
          <a:off x="1853758" y="2816380"/>
          <a:ext cx="459899" cy="21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DF7F9F7-0B79-4353-89E2-08B7FE04BB20}" type="TxLink">
            <a:rPr lang="en-US" sz="1100" b="1" i="0" u="none" strike="noStrike">
              <a:solidFill>
                <a:schemeClr val="tx1">
                  <a:lumMod val="85000"/>
                  <a:lumOff val="15000"/>
                </a:schemeClr>
              </a:solidFill>
              <a:latin typeface="Montserrat" panose="00000500000000000000" pitchFamily="2" charset="0"/>
              <a:ea typeface="Calibri"/>
              <a:cs typeface="Calibri"/>
            </a:rPr>
            <a:pPr marL="0" indent="0" algn="ctr"/>
            <a:t>Apr</a:t>
          </a:fld>
          <a:endParaRPr lang="en-US" sz="1100" b="1"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xdr:from>
      <xdr:col>4</xdr:col>
      <xdr:colOff>11353</xdr:colOff>
      <xdr:row>14</xdr:row>
      <xdr:rowOff>156727</xdr:rowOff>
    </xdr:from>
    <xdr:to>
      <xdr:col>4</xdr:col>
      <xdr:colOff>290952</xdr:colOff>
      <xdr:row>15</xdr:row>
      <xdr:rowOff>167124</xdr:rowOff>
    </xdr:to>
    <xdr:sp macro="" textlink="">
      <xdr:nvSpPr>
        <xdr:cNvPr id="1033" name="TextBox 1032">
          <a:extLst>
            <a:ext uri="{FF2B5EF4-FFF2-40B4-BE49-F238E27FC236}">
              <a16:creationId xmlns:a16="http://schemas.microsoft.com/office/drawing/2014/main" id="{387FC035-9409-ECE2-DF8A-FB9800DF9608}"/>
            </a:ext>
          </a:extLst>
        </xdr:cNvPr>
        <xdr:cNvSpPr txBox="1"/>
      </xdr:nvSpPr>
      <xdr:spPr>
        <a:xfrm>
          <a:off x="2447032" y="2823727"/>
          <a:ext cx="279599" cy="200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tx1">
                  <a:lumMod val="85000"/>
                  <a:lumOff val="15000"/>
                </a:schemeClr>
              </a:solidFill>
              <a:latin typeface="Montserrat" panose="00000500000000000000" pitchFamily="2" charset="0"/>
              <a:ea typeface="Calibri"/>
              <a:cs typeface="Calibri"/>
            </a:rPr>
            <a:t>&amp;</a:t>
          </a:r>
        </a:p>
      </xdr:txBody>
    </xdr:sp>
    <xdr:clientData/>
  </xdr:twoCellAnchor>
  <xdr:twoCellAnchor>
    <xdr:from>
      <xdr:col>4</xdr:col>
      <xdr:colOff>429289</xdr:colOff>
      <xdr:row>14</xdr:row>
      <xdr:rowOff>157240</xdr:rowOff>
    </xdr:from>
    <xdr:to>
      <xdr:col>5</xdr:col>
      <xdr:colOff>300625</xdr:colOff>
      <xdr:row>15</xdr:row>
      <xdr:rowOff>166611</xdr:rowOff>
    </xdr:to>
    <xdr:sp macro="" textlink="'Analysis (2)'!G5">
      <xdr:nvSpPr>
        <xdr:cNvPr id="1034" name="TextBox 1033">
          <a:extLst>
            <a:ext uri="{FF2B5EF4-FFF2-40B4-BE49-F238E27FC236}">
              <a16:creationId xmlns:a16="http://schemas.microsoft.com/office/drawing/2014/main" id="{4BA31D87-A2A0-9197-C719-C7E23FCD8C72}"/>
            </a:ext>
          </a:extLst>
        </xdr:cNvPr>
        <xdr:cNvSpPr txBox="1"/>
      </xdr:nvSpPr>
      <xdr:spPr>
        <a:xfrm>
          <a:off x="2864968" y="2824240"/>
          <a:ext cx="480255" cy="199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4034ABA-8DD9-4A79-86F7-1241F6AFC1DA}" type="TxLink">
            <a:rPr lang="en-US" sz="1100" b="1" i="0" u="none" strike="noStrike">
              <a:solidFill>
                <a:schemeClr val="tx1">
                  <a:lumMod val="85000"/>
                  <a:lumOff val="15000"/>
                </a:schemeClr>
              </a:solidFill>
              <a:latin typeface="Montserrat" panose="00000500000000000000" pitchFamily="2" charset="0"/>
              <a:ea typeface="Calibri"/>
              <a:cs typeface="Calibri"/>
            </a:rPr>
            <a:pPr marL="0" indent="0" algn="ctr"/>
            <a:t>Feb</a:t>
          </a:fld>
          <a:endParaRPr lang="en-US" sz="1100" b="1"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xdr:from>
      <xdr:col>5</xdr:col>
      <xdr:colOff>162831</xdr:colOff>
      <xdr:row>14</xdr:row>
      <xdr:rowOff>87821</xdr:rowOff>
    </xdr:from>
    <xdr:to>
      <xdr:col>8</xdr:col>
      <xdr:colOff>421105</xdr:colOff>
      <xdr:row>15</xdr:row>
      <xdr:rowOff>150395</xdr:rowOff>
    </xdr:to>
    <xdr:sp macro="" textlink="">
      <xdr:nvSpPr>
        <xdr:cNvPr id="1035" name="TextBox 1034">
          <a:extLst>
            <a:ext uri="{FF2B5EF4-FFF2-40B4-BE49-F238E27FC236}">
              <a16:creationId xmlns:a16="http://schemas.microsoft.com/office/drawing/2014/main" id="{8D3C69DB-5F39-4D04-E790-139BE8E9FC1A}"/>
            </a:ext>
          </a:extLst>
        </xdr:cNvPr>
        <xdr:cNvSpPr txBox="1"/>
      </xdr:nvSpPr>
      <xdr:spPr>
        <a:xfrm>
          <a:off x="3224438" y="2809250"/>
          <a:ext cx="2095238" cy="256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Montserrat" panose="00000500000000000000" pitchFamily="2" charset="0"/>
              <a:ea typeface="Calibri"/>
              <a:cs typeface="Calibri"/>
            </a:rPr>
            <a:t>collectivaly accounted for</a:t>
          </a:r>
        </a:p>
      </xdr:txBody>
    </xdr:sp>
    <xdr:clientData/>
  </xdr:twoCellAnchor>
  <xdr:twoCellAnchor>
    <xdr:from>
      <xdr:col>8</xdr:col>
      <xdr:colOff>214966</xdr:colOff>
      <xdr:row>14</xdr:row>
      <xdr:rowOff>29668</xdr:rowOff>
    </xdr:from>
    <xdr:to>
      <xdr:col>9</xdr:col>
      <xdr:colOff>370973</xdr:colOff>
      <xdr:row>15</xdr:row>
      <xdr:rowOff>150395</xdr:rowOff>
    </xdr:to>
    <xdr:sp macro="" textlink="'Analysis (2)'!F7">
      <xdr:nvSpPr>
        <xdr:cNvPr id="1036" name="TextBox 1035">
          <a:extLst>
            <a:ext uri="{FF2B5EF4-FFF2-40B4-BE49-F238E27FC236}">
              <a16:creationId xmlns:a16="http://schemas.microsoft.com/office/drawing/2014/main" id="{FD8F7687-C01C-4C04-D8B0-027655A2D9EF}"/>
            </a:ext>
          </a:extLst>
        </xdr:cNvPr>
        <xdr:cNvSpPr txBox="1"/>
      </xdr:nvSpPr>
      <xdr:spPr>
        <a:xfrm>
          <a:off x="5107808" y="2696668"/>
          <a:ext cx="767612" cy="311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79DE361-E7E6-4EB8-968E-952AAD19D213}" type="TxLink">
            <a:rPr lang="en-US" sz="1800" b="1" i="0" u="none" strike="noStrike">
              <a:solidFill>
                <a:srgbClr val="5A7E8C"/>
              </a:solidFill>
              <a:latin typeface="Calibri"/>
              <a:ea typeface="Calibri"/>
              <a:cs typeface="Calibri"/>
            </a:rPr>
            <a:pPr marL="0" indent="0" algn="l"/>
            <a:t>57.1%</a:t>
          </a:fld>
          <a:endParaRPr lang="en-US" sz="1800" b="1" i="0" u="none" strike="noStrike">
            <a:solidFill>
              <a:srgbClr val="5A7E8C"/>
            </a:solidFill>
            <a:latin typeface="Calibri"/>
            <a:ea typeface="Calibri"/>
            <a:cs typeface="Calibri"/>
          </a:endParaRPr>
        </a:p>
      </xdr:txBody>
    </xdr:sp>
    <xdr:clientData/>
  </xdr:twoCellAnchor>
  <xdr:twoCellAnchor>
    <xdr:from>
      <xdr:col>9</xdr:col>
      <xdr:colOff>194914</xdr:colOff>
      <xdr:row>14</xdr:row>
      <xdr:rowOff>87821</xdr:rowOff>
    </xdr:from>
    <xdr:to>
      <xdr:col>11</xdr:col>
      <xdr:colOff>230604</xdr:colOff>
      <xdr:row>15</xdr:row>
      <xdr:rowOff>150395</xdr:rowOff>
    </xdr:to>
    <xdr:sp macro="" textlink="">
      <xdr:nvSpPr>
        <xdr:cNvPr id="1038" name="TextBox 1037">
          <a:extLst>
            <a:ext uri="{FF2B5EF4-FFF2-40B4-BE49-F238E27FC236}">
              <a16:creationId xmlns:a16="http://schemas.microsoft.com/office/drawing/2014/main" id="{EA476BEC-9B61-8F50-C66E-C165703FEE88}"/>
            </a:ext>
          </a:extLst>
        </xdr:cNvPr>
        <xdr:cNvSpPr txBox="1"/>
      </xdr:nvSpPr>
      <xdr:spPr>
        <a:xfrm>
          <a:off x="5699361" y="2754821"/>
          <a:ext cx="1258901" cy="253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Montserrat" panose="00000500000000000000" pitchFamily="2" charset="0"/>
              <a:ea typeface="Calibri"/>
              <a:cs typeface="Calibri"/>
            </a:rPr>
            <a:t>of Total </a:t>
          </a:r>
          <a:r>
            <a:rPr lang="en-US" sz="1200" b="1" i="0" u="none" strike="noStrike">
              <a:solidFill>
                <a:schemeClr val="tx1">
                  <a:lumMod val="85000"/>
                  <a:lumOff val="15000"/>
                </a:schemeClr>
              </a:solidFill>
              <a:latin typeface="Montserrat" panose="00000500000000000000" pitchFamily="2" charset="0"/>
              <a:ea typeface="Calibri"/>
              <a:cs typeface="Calibri"/>
            </a:rPr>
            <a:t>Profit</a:t>
          </a:r>
          <a:endParaRPr lang="en-US" sz="1100" b="1"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xdr:from>
      <xdr:col>14</xdr:col>
      <xdr:colOff>485987</xdr:colOff>
      <xdr:row>16</xdr:row>
      <xdr:rowOff>38878</xdr:rowOff>
    </xdr:from>
    <xdr:to>
      <xdr:col>21</xdr:col>
      <xdr:colOff>134966</xdr:colOff>
      <xdr:row>23</xdr:row>
      <xdr:rowOff>148523</xdr:rowOff>
    </xdr:to>
    <xdr:graphicFrame macro="">
      <xdr:nvGraphicFramePr>
        <xdr:cNvPr id="1040" name="Chart 1039">
          <a:extLst>
            <a:ext uri="{FF2B5EF4-FFF2-40B4-BE49-F238E27FC236}">
              <a16:creationId xmlns:a16="http://schemas.microsoft.com/office/drawing/2014/main" id="{3C9CFE67-0E0A-4867-ABDF-CB5777B40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594022</xdr:colOff>
      <xdr:row>14</xdr:row>
      <xdr:rowOff>58826</xdr:rowOff>
    </xdr:from>
    <xdr:to>
      <xdr:col>16</xdr:col>
      <xdr:colOff>137708</xdr:colOff>
      <xdr:row>15</xdr:row>
      <xdr:rowOff>179553</xdr:rowOff>
    </xdr:to>
    <xdr:sp macro="" textlink="'Analysis (2)'!O12">
      <xdr:nvSpPr>
        <xdr:cNvPr id="1042" name="TextBox 1041">
          <a:extLst>
            <a:ext uri="{FF2B5EF4-FFF2-40B4-BE49-F238E27FC236}">
              <a16:creationId xmlns:a16="http://schemas.microsoft.com/office/drawing/2014/main" id="{A87DCF36-96EE-D371-1138-C6737405BB81}"/>
            </a:ext>
          </a:extLst>
        </xdr:cNvPr>
        <xdr:cNvSpPr txBox="1"/>
      </xdr:nvSpPr>
      <xdr:spPr>
        <a:xfrm>
          <a:off x="9128422" y="2725826"/>
          <a:ext cx="762886" cy="311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AC291E0-078E-47F4-ABFE-D1A58D459440}" type="TxLink">
            <a:rPr lang="en-US" sz="1800" b="1" i="0" u="none" strike="noStrike">
              <a:solidFill>
                <a:srgbClr val="5A7E8C"/>
              </a:solidFill>
              <a:latin typeface="Calibri"/>
              <a:ea typeface="Calibri"/>
              <a:cs typeface="Calibri"/>
            </a:rPr>
            <a:pPr marL="0" indent="0" algn="l"/>
            <a:t>48.0%</a:t>
          </a:fld>
          <a:endParaRPr lang="en-US" sz="1800" b="1" i="0" u="none" strike="noStrike">
            <a:solidFill>
              <a:srgbClr val="5A7E8C"/>
            </a:solidFill>
            <a:latin typeface="Calibri"/>
            <a:ea typeface="Calibri"/>
            <a:cs typeface="Calibri"/>
          </a:endParaRPr>
        </a:p>
      </xdr:txBody>
    </xdr:sp>
    <xdr:clientData/>
  </xdr:twoCellAnchor>
  <xdr:twoCellAnchor>
    <xdr:from>
      <xdr:col>15</xdr:col>
      <xdr:colOff>600075</xdr:colOff>
      <xdr:row>14</xdr:row>
      <xdr:rowOff>116979</xdr:rowOff>
    </xdr:from>
    <xdr:to>
      <xdr:col>21</xdr:col>
      <xdr:colOff>203914</xdr:colOff>
      <xdr:row>15</xdr:row>
      <xdr:rowOff>179553</xdr:rowOff>
    </xdr:to>
    <xdr:sp macro="" textlink="">
      <xdr:nvSpPr>
        <xdr:cNvPr id="1043" name="TextBox 1042">
          <a:extLst>
            <a:ext uri="{FF2B5EF4-FFF2-40B4-BE49-F238E27FC236}">
              <a16:creationId xmlns:a16="http://schemas.microsoft.com/office/drawing/2014/main" id="{3102A70A-DE38-A98C-F8CA-4AA77FF4C2E5}"/>
            </a:ext>
          </a:extLst>
        </xdr:cNvPr>
        <xdr:cNvSpPr txBox="1"/>
      </xdr:nvSpPr>
      <xdr:spPr>
        <a:xfrm>
          <a:off x="9744075" y="2783979"/>
          <a:ext cx="3261439" cy="253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Montserrat" panose="00000500000000000000" pitchFamily="2" charset="0"/>
              <a:ea typeface="Calibri"/>
              <a:cs typeface="Calibri"/>
            </a:rPr>
            <a:t>Of </a:t>
          </a:r>
          <a:r>
            <a:rPr lang="en-US" sz="1100" b="1" i="0" u="none" strike="noStrike">
              <a:solidFill>
                <a:schemeClr val="tx1">
                  <a:lumMod val="85000"/>
                  <a:lumOff val="15000"/>
                </a:schemeClr>
              </a:solidFill>
              <a:latin typeface="Montserrat" panose="00000500000000000000" pitchFamily="2" charset="0"/>
              <a:ea typeface="Calibri"/>
              <a:cs typeface="Calibri"/>
            </a:rPr>
            <a:t>Profit</a:t>
          </a:r>
          <a:r>
            <a:rPr lang="en-US" sz="1100" b="0" i="0" u="none" strike="noStrike">
              <a:solidFill>
                <a:schemeClr val="tx1">
                  <a:lumMod val="85000"/>
                  <a:lumOff val="15000"/>
                </a:schemeClr>
              </a:solidFill>
              <a:latin typeface="Montserrat" panose="00000500000000000000" pitchFamily="2" charset="0"/>
              <a:ea typeface="Calibri"/>
              <a:cs typeface="Calibri"/>
            </a:rPr>
            <a:t> came from Highlighted</a:t>
          </a:r>
          <a:r>
            <a:rPr lang="en-US" sz="1100" b="0" i="0" u="none" strike="noStrike" baseline="0">
              <a:solidFill>
                <a:schemeClr val="tx1">
                  <a:lumMod val="85000"/>
                  <a:lumOff val="15000"/>
                </a:schemeClr>
              </a:solidFill>
              <a:latin typeface="Montserrat" panose="00000500000000000000" pitchFamily="2" charset="0"/>
              <a:ea typeface="Calibri"/>
              <a:cs typeface="Calibri"/>
            </a:rPr>
            <a:t> Weekdays</a:t>
          </a:r>
          <a:endParaRPr lang="en-US" sz="1100" b="0"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xdr:from>
      <xdr:col>0</xdr:col>
      <xdr:colOff>440383</xdr:colOff>
      <xdr:row>25</xdr:row>
      <xdr:rowOff>138987</xdr:rowOff>
    </xdr:from>
    <xdr:to>
      <xdr:col>5</xdr:col>
      <xdr:colOff>267890</xdr:colOff>
      <xdr:row>35</xdr:row>
      <xdr:rowOff>61232</xdr:rowOff>
    </xdr:to>
    <xdr:graphicFrame macro="">
      <xdr:nvGraphicFramePr>
        <xdr:cNvPr id="1044" name="Chart 1043">
          <a:extLst>
            <a:ext uri="{FF2B5EF4-FFF2-40B4-BE49-F238E27FC236}">
              <a16:creationId xmlns:a16="http://schemas.microsoft.com/office/drawing/2014/main" id="{5433B162-2045-481E-9892-416B73AE0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506412</xdr:colOff>
      <xdr:row>25</xdr:row>
      <xdr:rowOff>50402</xdr:rowOff>
    </xdr:from>
    <xdr:to>
      <xdr:col>5</xdr:col>
      <xdr:colOff>367108</xdr:colOff>
      <xdr:row>27</xdr:row>
      <xdr:rowOff>19844</xdr:rowOff>
    </xdr:to>
    <xdr:sp macro="" textlink="'Analysis (2)'!AC3">
      <xdr:nvSpPr>
        <xdr:cNvPr id="1046" name="TextBox 1045">
          <a:extLst>
            <a:ext uri="{FF2B5EF4-FFF2-40B4-BE49-F238E27FC236}">
              <a16:creationId xmlns:a16="http://schemas.microsoft.com/office/drawing/2014/main" id="{477FD21D-0C98-C0E8-AA85-30339F4FF3A9}"/>
            </a:ext>
          </a:extLst>
        </xdr:cNvPr>
        <xdr:cNvSpPr txBox="1"/>
      </xdr:nvSpPr>
      <xdr:spPr>
        <a:xfrm>
          <a:off x="1716881" y="4763293"/>
          <a:ext cx="1676399" cy="346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57E6D1C-84B0-4D56-B60B-C0B4E818FC65}" type="TxLink">
            <a:rPr lang="en-US" sz="1200" b="0" i="0" u="none" strike="noStrike">
              <a:solidFill>
                <a:srgbClr val="000000"/>
              </a:solidFill>
              <a:latin typeface="Montserrat" panose="00000500000000000000" pitchFamily="2" charset="0"/>
              <a:ea typeface="Calibri"/>
              <a:cs typeface="Calibri"/>
            </a:rPr>
            <a:pPr algn="ctr"/>
            <a:t>Weekday Make up</a:t>
          </a:fld>
          <a:endParaRPr lang="en-US" sz="2000" b="0">
            <a:solidFill>
              <a:schemeClr val="tx1">
                <a:lumMod val="65000"/>
                <a:lumOff val="35000"/>
              </a:schemeClr>
            </a:solidFill>
            <a:latin typeface="Montserrat" panose="00000500000000000000" pitchFamily="2" charset="0"/>
            <a:cs typeface="Arial" panose="020B0604020202020204" pitchFamily="34" charset="0"/>
          </a:endParaRPr>
        </a:p>
      </xdr:txBody>
    </xdr:sp>
    <xdr:clientData/>
  </xdr:twoCellAnchor>
  <xdr:twoCellAnchor>
    <xdr:from>
      <xdr:col>4</xdr:col>
      <xdr:colOff>149225</xdr:colOff>
      <xdr:row>26</xdr:row>
      <xdr:rowOff>19503</xdr:rowOff>
    </xdr:from>
    <xdr:to>
      <xdr:col>5</xdr:col>
      <xdr:colOff>337344</xdr:colOff>
      <xdr:row>27</xdr:row>
      <xdr:rowOff>187381</xdr:rowOff>
    </xdr:to>
    <xdr:sp macro="" textlink="'Analysis (2)'!AB3">
      <xdr:nvSpPr>
        <xdr:cNvPr id="1047" name="TextBox 1046">
          <a:extLst>
            <a:ext uri="{FF2B5EF4-FFF2-40B4-BE49-F238E27FC236}">
              <a16:creationId xmlns:a16="http://schemas.microsoft.com/office/drawing/2014/main" id="{7A2983F2-18CD-349D-D7F2-8E50910C4AFD}"/>
            </a:ext>
          </a:extLst>
        </xdr:cNvPr>
        <xdr:cNvSpPr txBox="1"/>
      </xdr:nvSpPr>
      <xdr:spPr>
        <a:xfrm>
          <a:off x="2570163" y="4920909"/>
          <a:ext cx="793353" cy="356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D61C7A5-F214-4CC0-BF84-11D5518717F4}" type="TxLink">
            <a:rPr lang="en-US" sz="1800" b="1" i="0" u="none" strike="noStrike">
              <a:solidFill>
                <a:srgbClr val="5A7E8C"/>
              </a:solidFill>
              <a:latin typeface="Calibri"/>
              <a:ea typeface="Calibri"/>
              <a:cs typeface="Calibri"/>
            </a:rPr>
            <a:pPr marL="0" indent="0" algn="l"/>
            <a:t>73.8%</a:t>
          </a:fld>
          <a:endParaRPr lang="en-US" sz="1800" b="1" i="0" u="none" strike="noStrike">
            <a:solidFill>
              <a:srgbClr val="5A7E8C"/>
            </a:solidFill>
            <a:latin typeface="Calibri"/>
            <a:ea typeface="Calibri"/>
            <a:cs typeface="Calibri"/>
          </a:endParaRPr>
        </a:p>
      </xdr:txBody>
    </xdr:sp>
    <xdr:clientData/>
  </xdr:twoCellAnchor>
  <xdr:twoCellAnchor>
    <xdr:from>
      <xdr:col>4</xdr:col>
      <xdr:colOff>343741</xdr:colOff>
      <xdr:row>27</xdr:row>
      <xdr:rowOff>97742</xdr:rowOff>
    </xdr:from>
    <xdr:to>
      <xdr:col>6</xdr:col>
      <xdr:colOff>379432</xdr:colOff>
      <xdr:row>28</xdr:row>
      <xdr:rowOff>160315</xdr:rowOff>
    </xdr:to>
    <xdr:sp macro="" textlink="">
      <xdr:nvSpPr>
        <xdr:cNvPr id="1048" name="TextBox 1047">
          <a:extLst>
            <a:ext uri="{FF2B5EF4-FFF2-40B4-BE49-F238E27FC236}">
              <a16:creationId xmlns:a16="http://schemas.microsoft.com/office/drawing/2014/main" id="{2D69C05B-26BC-B005-F113-CC895E0E3281}"/>
            </a:ext>
          </a:extLst>
        </xdr:cNvPr>
        <xdr:cNvSpPr txBox="1"/>
      </xdr:nvSpPr>
      <xdr:spPr>
        <a:xfrm>
          <a:off x="2764679" y="5187664"/>
          <a:ext cx="1246159" cy="251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Montserrat" panose="00000500000000000000" pitchFamily="2" charset="0"/>
              <a:ea typeface="Calibri"/>
              <a:cs typeface="Calibri"/>
            </a:rPr>
            <a:t>of </a:t>
          </a:r>
          <a:r>
            <a:rPr lang="en-US" sz="1200" b="0" i="0" u="none" strike="noStrike">
              <a:solidFill>
                <a:schemeClr val="tx1">
                  <a:lumMod val="85000"/>
                  <a:lumOff val="15000"/>
                </a:schemeClr>
              </a:solidFill>
              <a:latin typeface="Montserrat" panose="00000500000000000000" pitchFamily="2" charset="0"/>
              <a:ea typeface="Calibri"/>
              <a:cs typeface="Calibri"/>
            </a:rPr>
            <a:t>Total</a:t>
          </a:r>
          <a:r>
            <a:rPr lang="en-US" sz="1100" b="0" i="0" u="none" strike="noStrike">
              <a:solidFill>
                <a:schemeClr val="tx1">
                  <a:lumMod val="85000"/>
                  <a:lumOff val="15000"/>
                </a:schemeClr>
              </a:solidFill>
              <a:latin typeface="Montserrat" panose="00000500000000000000" pitchFamily="2" charset="0"/>
              <a:ea typeface="Calibri"/>
              <a:cs typeface="Calibri"/>
            </a:rPr>
            <a:t> </a:t>
          </a:r>
          <a:r>
            <a:rPr lang="en-US" sz="1200" b="1" i="0" u="none" strike="noStrike">
              <a:solidFill>
                <a:schemeClr val="tx1">
                  <a:lumMod val="85000"/>
                  <a:lumOff val="15000"/>
                </a:schemeClr>
              </a:solidFill>
              <a:latin typeface="Montserrat" panose="00000500000000000000" pitchFamily="2" charset="0"/>
              <a:ea typeface="Calibri"/>
              <a:cs typeface="Calibri"/>
            </a:rPr>
            <a:t>Profit</a:t>
          </a:r>
          <a:endParaRPr lang="en-US" sz="1100" b="1"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editAs="oneCell">
    <xdr:from>
      <xdr:col>2</xdr:col>
      <xdr:colOff>420880</xdr:colOff>
      <xdr:row>28</xdr:row>
      <xdr:rowOff>84135</xdr:rowOff>
    </xdr:from>
    <xdr:to>
      <xdr:col>3</xdr:col>
      <xdr:colOff>316014</xdr:colOff>
      <xdr:row>31</xdr:row>
      <xdr:rowOff>19050</xdr:rowOff>
    </xdr:to>
    <xdr:pic>
      <xdr:nvPicPr>
        <xdr:cNvPr id="1050" name="Picture 1049">
          <a:extLst>
            <a:ext uri="{FF2B5EF4-FFF2-40B4-BE49-F238E27FC236}">
              <a16:creationId xmlns:a16="http://schemas.microsoft.com/office/drawing/2014/main" id="{3DA4B57A-A3C3-B92F-6A79-A65C7356B02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40080" y="5418135"/>
          <a:ext cx="504734" cy="506415"/>
        </a:xfrm>
        <a:prstGeom prst="rect">
          <a:avLst/>
        </a:prstGeom>
      </xdr:spPr>
    </xdr:pic>
    <xdr:clientData/>
  </xdr:twoCellAnchor>
  <xdr:twoCellAnchor>
    <xdr:from>
      <xdr:col>7</xdr:col>
      <xdr:colOff>60384</xdr:colOff>
      <xdr:row>28</xdr:row>
      <xdr:rowOff>116095</xdr:rowOff>
    </xdr:from>
    <xdr:to>
      <xdr:col>8</xdr:col>
      <xdr:colOff>248546</xdr:colOff>
      <xdr:row>33</xdr:row>
      <xdr:rowOff>162581</xdr:rowOff>
    </xdr:to>
    <xdr:sp macro="" textlink="">
      <xdr:nvSpPr>
        <xdr:cNvPr id="1051" name="Rectangle: Rounded Corners 1050">
          <a:extLst>
            <a:ext uri="{FF2B5EF4-FFF2-40B4-BE49-F238E27FC236}">
              <a16:creationId xmlns:a16="http://schemas.microsoft.com/office/drawing/2014/main" id="{B8F7F7D1-D0FC-9B62-1A7E-1107550197FF}"/>
            </a:ext>
          </a:extLst>
        </xdr:cNvPr>
        <xdr:cNvSpPr/>
      </xdr:nvSpPr>
      <xdr:spPr>
        <a:xfrm>
          <a:off x="4361997" y="5564805"/>
          <a:ext cx="802678" cy="1019470"/>
        </a:xfrm>
        <a:prstGeom prst="roundRect">
          <a:avLst>
            <a:gd name="adj" fmla="val 6717"/>
          </a:avLst>
        </a:prstGeom>
        <a:solidFill>
          <a:srgbClr val="38426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458397</xdr:colOff>
      <xdr:row>28</xdr:row>
      <xdr:rowOff>116095</xdr:rowOff>
    </xdr:from>
    <xdr:to>
      <xdr:col>10</xdr:col>
      <xdr:colOff>35522</xdr:colOff>
      <xdr:row>33</xdr:row>
      <xdr:rowOff>162581</xdr:rowOff>
    </xdr:to>
    <xdr:sp macro="" textlink="">
      <xdr:nvSpPr>
        <xdr:cNvPr id="1053" name="Rectangle: Rounded Corners 1052">
          <a:extLst>
            <a:ext uri="{FF2B5EF4-FFF2-40B4-BE49-F238E27FC236}">
              <a16:creationId xmlns:a16="http://schemas.microsoft.com/office/drawing/2014/main" id="{99114CDC-A200-8A54-756D-99CDDB524863}"/>
            </a:ext>
          </a:extLst>
        </xdr:cNvPr>
        <xdr:cNvSpPr/>
      </xdr:nvSpPr>
      <xdr:spPr>
        <a:xfrm>
          <a:off x="5346699" y="5399774"/>
          <a:ext cx="799200" cy="990000"/>
        </a:xfrm>
        <a:prstGeom prst="roundRect">
          <a:avLst>
            <a:gd name="adj" fmla="val 6717"/>
          </a:avLst>
        </a:prstGeom>
        <a:solidFill>
          <a:srgbClr val="61769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245373</xdr:colOff>
      <xdr:row>28</xdr:row>
      <xdr:rowOff>116095</xdr:rowOff>
    </xdr:from>
    <xdr:to>
      <xdr:col>11</xdr:col>
      <xdr:colOff>433535</xdr:colOff>
      <xdr:row>33</xdr:row>
      <xdr:rowOff>162581</xdr:rowOff>
    </xdr:to>
    <xdr:sp macro="" textlink="">
      <xdr:nvSpPr>
        <xdr:cNvPr id="1054" name="Rectangle: Rounded Corners 1053">
          <a:extLst>
            <a:ext uri="{FF2B5EF4-FFF2-40B4-BE49-F238E27FC236}">
              <a16:creationId xmlns:a16="http://schemas.microsoft.com/office/drawing/2014/main" id="{6EF2DE73-3F89-DDF3-40FC-8484F5FEF810}"/>
            </a:ext>
          </a:extLst>
        </xdr:cNvPr>
        <xdr:cNvSpPr/>
      </xdr:nvSpPr>
      <xdr:spPr>
        <a:xfrm>
          <a:off x="6355750" y="5399774"/>
          <a:ext cx="799200" cy="990000"/>
        </a:xfrm>
        <a:prstGeom prst="roundRect">
          <a:avLst>
            <a:gd name="adj" fmla="val 6717"/>
          </a:avLst>
        </a:prstGeom>
        <a:solidFill>
          <a:srgbClr val="F2F0E4"/>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12</xdr:col>
      <xdr:colOff>32347</xdr:colOff>
      <xdr:row>28</xdr:row>
      <xdr:rowOff>116095</xdr:rowOff>
    </xdr:from>
    <xdr:to>
      <xdr:col>13</xdr:col>
      <xdr:colOff>220509</xdr:colOff>
      <xdr:row>33</xdr:row>
      <xdr:rowOff>162581</xdr:rowOff>
    </xdr:to>
    <xdr:sp macro="" textlink="">
      <xdr:nvSpPr>
        <xdr:cNvPr id="1055" name="Rectangle: Rounded Corners 1054">
          <a:extLst>
            <a:ext uri="{FF2B5EF4-FFF2-40B4-BE49-F238E27FC236}">
              <a16:creationId xmlns:a16="http://schemas.microsoft.com/office/drawing/2014/main" id="{95BC91AB-B8C0-CA16-FFE1-18DF4D4E924E}"/>
            </a:ext>
          </a:extLst>
        </xdr:cNvPr>
        <xdr:cNvSpPr/>
      </xdr:nvSpPr>
      <xdr:spPr>
        <a:xfrm>
          <a:off x="7364800" y="5399774"/>
          <a:ext cx="799200" cy="990000"/>
        </a:xfrm>
        <a:prstGeom prst="roundRect">
          <a:avLst>
            <a:gd name="adj" fmla="val 6717"/>
          </a:avLst>
        </a:prstGeom>
        <a:solidFill>
          <a:schemeClr val="bg1">
            <a:lumMod val="9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561673</xdr:colOff>
      <xdr:row>32</xdr:row>
      <xdr:rowOff>53195</xdr:rowOff>
    </xdr:from>
    <xdr:to>
      <xdr:col>13</xdr:col>
      <xdr:colOff>408913</xdr:colOff>
      <xdr:row>34</xdr:row>
      <xdr:rowOff>134068</xdr:rowOff>
    </xdr:to>
    <xdr:sp macro="" textlink="">
      <xdr:nvSpPr>
        <xdr:cNvPr id="1060" name="Oval 1059">
          <a:extLst>
            <a:ext uri="{FF2B5EF4-FFF2-40B4-BE49-F238E27FC236}">
              <a16:creationId xmlns:a16="http://schemas.microsoft.com/office/drawing/2014/main" id="{9BD8208B-36DC-5A22-DBEE-28D090AFA662}"/>
            </a:ext>
          </a:extLst>
        </xdr:cNvPr>
        <xdr:cNvSpPr/>
      </xdr:nvSpPr>
      <xdr:spPr>
        <a:xfrm>
          <a:off x="7894126" y="6091686"/>
          <a:ext cx="458278" cy="458278"/>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145690</xdr:colOff>
      <xdr:row>32</xdr:row>
      <xdr:rowOff>53195</xdr:rowOff>
    </xdr:from>
    <xdr:to>
      <xdr:col>11</xdr:col>
      <xdr:colOff>603968</xdr:colOff>
      <xdr:row>34</xdr:row>
      <xdr:rowOff>134068</xdr:rowOff>
    </xdr:to>
    <xdr:sp macro="" textlink="">
      <xdr:nvSpPr>
        <xdr:cNvPr id="1061" name="Oval 1060">
          <a:extLst>
            <a:ext uri="{FF2B5EF4-FFF2-40B4-BE49-F238E27FC236}">
              <a16:creationId xmlns:a16="http://schemas.microsoft.com/office/drawing/2014/main" id="{B583DA09-A51F-4D0A-4AC0-003FC580B321}"/>
            </a:ext>
          </a:extLst>
        </xdr:cNvPr>
        <xdr:cNvSpPr/>
      </xdr:nvSpPr>
      <xdr:spPr>
        <a:xfrm>
          <a:off x="6867105" y="6091686"/>
          <a:ext cx="458278" cy="458278"/>
        </a:xfrm>
        <a:prstGeom prst="ellipse">
          <a:avLst/>
        </a:prstGeom>
        <a:solidFill>
          <a:schemeClr val="bg1">
            <a:lumMod val="7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340743</xdr:colOff>
      <xdr:row>32</xdr:row>
      <xdr:rowOff>53195</xdr:rowOff>
    </xdr:from>
    <xdr:to>
      <xdr:col>10</xdr:col>
      <xdr:colOff>187984</xdr:colOff>
      <xdr:row>34</xdr:row>
      <xdr:rowOff>134068</xdr:rowOff>
    </xdr:to>
    <xdr:sp macro="" textlink="">
      <xdr:nvSpPr>
        <xdr:cNvPr id="1062" name="Oval 1061">
          <a:extLst>
            <a:ext uri="{FF2B5EF4-FFF2-40B4-BE49-F238E27FC236}">
              <a16:creationId xmlns:a16="http://schemas.microsoft.com/office/drawing/2014/main" id="{DB525C41-5690-368B-F322-70A99DE75F88}"/>
            </a:ext>
          </a:extLst>
        </xdr:cNvPr>
        <xdr:cNvSpPr/>
      </xdr:nvSpPr>
      <xdr:spPr>
        <a:xfrm>
          <a:off x="5840083" y="6091686"/>
          <a:ext cx="458278" cy="458278"/>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535797</xdr:colOff>
      <xdr:row>32</xdr:row>
      <xdr:rowOff>53195</xdr:rowOff>
    </xdr:from>
    <xdr:to>
      <xdr:col>8</xdr:col>
      <xdr:colOff>383037</xdr:colOff>
      <xdr:row>34</xdr:row>
      <xdr:rowOff>134068</xdr:rowOff>
    </xdr:to>
    <xdr:sp macro="" textlink="">
      <xdr:nvSpPr>
        <xdr:cNvPr id="1063" name="Oval 1062">
          <a:extLst>
            <a:ext uri="{FF2B5EF4-FFF2-40B4-BE49-F238E27FC236}">
              <a16:creationId xmlns:a16="http://schemas.microsoft.com/office/drawing/2014/main" id="{8FE0C637-3531-3F47-4F77-75E20C6DE4B5}"/>
            </a:ext>
          </a:extLst>
        </xdr:cNvPr>
        <xdr:cNvSpPr/>
      </xdr:nvSpPr>
      <xdr:spPr>
        <a:xfrm>
          <a:off x="4837410" y="6280292"/>
          <a:ext cx="461756" cy="470066"/>
        </a:xfrm>
        <a:prstGeom prst="ellipse">
          <a:avLst/>
        </a:prstGeom>
        <a:solidFill>
          <a:schemeClr val="bg1">
            <a:lumMod val="7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586360</xdr:colOff>
      <xdr:row>29</xdr:row>
      <xdr:rowOff>96659</xdr:rowOff>
    </xdr:from>
    <xdr:to>
      <xdr:col>8</xdr:col>
      <xdr:colOff>323491</xdr:colOff>
      <xdr:row>30</xdr:row>
      <xdr:rowOff>160663</xdr:rowOff>
    </xdr:to>
    <xdr:sp macro="" textlink="'Analysis (2)'!AH3">
      <xdr:nvSpPr>
        <xdr:cNvPr id="1064" name="TextBox 1063">
          <a:extLst>
            <a:ext uri="{FF2B5EF4-FFF2-40B4-BE49-F238E27FC236}">
              <a16:creationId xmlns:a16="http://schemas.microsoft.com/office/drawing/2014/main" id="{3241352F-B824-A3D1-34BD-E77FB72943A2}"/>
            </a:ext>
          </a:extLst>
        </xdr:cNvPr>
        <xdr:cNvSpPr txBox="1"/>
      </xdr:nvSpPr>
      <xdr:spPr>
        <a:xfrm>
          <a:off x="4252586" y="5569041"/>
          <a:ext cx="959207" cy="252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7CB0473-BBF9-4A12-91D9-BE753C20E6D5}" type="TxLink">
            <a:rPr lang="en-US" sz="1050" b="1" i="0" u="none" strike="noStrike">
              <a:solidFill>
                <a:schemeClr val="tx1">
                  <a:lumMod val="95000"/>
                  <a:lumOff val="5000"/>
                </a:schemeClr>
              </a:solidFill>
              <a:latin typeface="Montserrat" panose="00000500000000000000" pitchFamily="2" charset="0"/>
              <a:ea typeface="Calibri"/>
              <a:cs typeface="Calibri"/>
            </a:rPr>
            <a:pPr marL="0" indent="0" algn="ctr"/>
            <a:t>$1.70M</a:t>
          </a:fld>
          <a:endParaRPr lang="en-US" sz="1050" b="1" i="0" u="none" strike="noStrike">
            <a:solidFill>
              <a:schemeClr val="tx1">
                <a:lumMod val="95000"/>
                <a:lumOff val="5000"/>
              </a:schemeClr>
            </a:solidFill>
            <a:latin typeface="Montserrat" panose="00000500000000000000" pitchFamily="2" charset="0"/>
            <a:ea typeface="Calibri"/>
            <a:cs typeface="Calibri"/>
          </a:endParaRPr>
        </a:p>
      </xdr:txBody>
    </xdr:sp>
    <xdr:clientData/>
  </xdr:twoCellAnchor>
  <xdr:twoCellAnchor>
    <xdr:from>
      <xdr:col>8</xdr:col>
      <xdr:colOff>343383</xdr:colOff>
      <xdr:row>29</xdr:row>
      <xdr:rowOff>96659</xdr:rowOff>
    </xdr:from>
    <xdr:to>
      <xdr:col>10</xdr:col>
      <xdr:colOff>80515</xdr:colOff>
      <xdr:row>30</xdr:row>
      <xdr:rowOff>160663</xdr:rowOff>
    </xdr:to>
    <xdr:sp macro="" textlink="'Analysis (2)'!AH4">
      <xdr:nvSpPr>
        <xdr:cNvPr id="1066" name="TextBox 1065">
          <a:extLst>
            <a:ext uri="{FF2B5EF4-FFF2-40B4-BE49-F238E27FC236}">
              <a16:creationId xmlns:a16="http://schemas.microsoft.com/office/drawing/2014/main" id="{0EB0728C-B314-202A-6365-A40EDB51850F}"/>
            </a:ext>
          </a:extLst>
        </xdr:cNvPr>
        <xdr:cNvSpPr txBox="1"/>
      </xdr:nvSpPr>
      <xdr:spPr>
        <a:xfrm>
          <a:off x="5231685" y="5569041"/>
          <a:ext cx="959207" cy="252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0AD0D6-19E6-44A8-88E9-8B28FA7717A2}" type="TxLink">
            <a:rPr lang="en-US" sz="1050" b="1" i="0" u="none" strike="noStrike">
              <a:solidFill>
                <a:schemeClr val="tx1">
                  <a:lumMod val="95000"/>
                  <a:lumOff val="5000"/>
                </a:schemeClr>
              </a:solidFill>
              <a:latin typeface="Montserrat" panose="00000500000000000000" pitchFamily="2" charset="0"/>
              <a:ea typeface="Calibri"/>
              <a:cs typeface="Calibri"/>
            </a:rPr>
            <a:pPr marL="0" indent="0" algn="ctr"/>
            <a:t>$2.29M</a:t>
          </a:fld>
          <a:endParaRPr lang="en-US" sz="1050" b="1" i="0" u="none" strike="noStrike">
            <a:solidFill>
              <a:schemeClr val="tx1">
                <a:lumMod val="95000"/>
                <a:lumOff val="5000"/>
              </a:schemeClr>
            </a:solidFill>
            <a:latin typeface="Montserrat" panose="00000500000000000000" pitchFamily="2" charset="0"/>
            <a:ea typeface="Calibri"/>
            <a:cs typeface="Calibri"/>
          </a:endParaRPr>
        </a:p>
      </xdr:txBody>
    </xdr:sp>
    <xdr:clientData/>
  </xdr:twoCellAnchor>
  <xdr:twoCellAnchor>
    <xdr:from>
      <xdr:col>10</xdr:col>
      <xdr:colOff>145337</xdr:colOff>
      <xdr:row>29</xdr:row>
      <xdr:rowOff>96659</xdr:rowOff>
    </xdr:from>
    <xdr:to>
      <xdr:col>11</xdr:col>
      <xdr:colOff>493506</xdr:colOff>
      <xdr:row>30</xdr:row>
      <xdr:rowOff>160663</xdr:rowOff>
    </xdr:to>
    <xdr:sp macro="" textlink="'Analysis (2)'!AH5">
      <xdr:nvSpPr>
        <xdr:cNvPr id="1067" name="TextBox 1066">
          <a:extLst>
            <a:ext uri="{FF2B5EF4-FFF2-40B4-BE49-F238E27FC236}">
              <a16:creationId xmlns:a16="http://schemas.microsoft.com/office/drawing/2014/main" id="{E4B8B90B-AB53-6BF6-9CF2-CE554FBC6EB7}"/>
            </a:ext>
          </a:extLst>
        </xdr:cNvPr>
        <xdr:cNvSpPr txBox="1"/>
      </xdr:nvSpPr>
      <xdr:spPr>
        <a:xfrm>
          <a:off x="6255714" y="5569041"/>
          <a:ext cx="959207" cy="252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B71CAD8-09D4-4F0A-A24C-14ECB4CDA7AA}" type="TxLink">
            <a:rPr lang="en-US" sz="1050" b="1" i="0" u="none" strike="noStrike">
              <a:solidFill>
                <a:schemeClr val="tx1">
                  <a:lumMod val="85000"/>
                  <a:lumOff val="15000"/>
                </a:schemeClr>
              </a:solidFill>
              <a:latin typeface="Montserrat" panose="00000500000000000000" pitchFamily="2" charset="0"/>
              <a:ea typeface="Calibri"/>
              <a:cs typeface="Calibri"/>
            </a:rPr>
            <a:pPr marL="0" indent="0" algn="ctr"/>
            <a:t>$22.29K</a:t>
          </a:fld>
          <a:endParaRPr lang="en-US" sz="1050" b="1"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xdr:from>
      <xdr:col>11</xdr:col>
      <xdr:colOff>558328</xdr:colOff>
      <xdr:row>29</xdr:row>
      <xdr:rowOff>96659</xdr:rowOff>
    </xdr:from>
    <xdr:to>
      <xdr:col>13</xdr:col>
      <xdr:colOff>295459</xdr:colOff>
      <xdr:row>30</xdr:row>
      <xdr:rowOff>160663</xdr:rowOff>
    </xdr:to>
    <xdr:sp macro="" textlink="'Analysis (2)'!AH6">
      <xdr:nvSpPr>
        <xdr:cNvPr id="1068" name="TextBox 1067">
          <a:extLst>
            <a:ext uri="{FF2B5EF4-FFF2-40B4-BE49-F238E27FC236}">
              <a16:creationId xmlns:a16="http://schemas.microsoft.com/office/drawing/2014/main" id="{89A879C7-9C04-258F-0CF5-E154829E0BEE}"/>
            </a:ext>
          </a:extLst>
        </xdr:cNvPr>
        <xdr:cNvSpPr txBox="1"/>
      </xdr:nvSpPr>
      <xdr:spPr>
        <a:xfrm>
          <a:off x="7279743" y="5569041"/>
          <a:ext cx="959207" cy="252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0E95D21-D37C-494F-98B7-0E2DCA534E58}" type="TxLink">
            <a:rPr lang="en-US" sz="1050" b="1" i="0" u="none" strike="noStrike">
              <a:solidFill>
                <a:schemeClr val="tx1">
                  <a:lumMod val="75000"/>
                  <a:lumOff val="25000"/>
                </a:schemeClr>
              </a:solidFill>
              <a:latin typeface="Montserrat" panose="00000500000000000000" pitchFamily="2" charset="0"/>
              <a:ea typeface="Calibri"/>
              <a:cs typeface="Calibri"/>
            </a:rPr>
            <a:pPr marL="0" indent="0" algn="ctr"/>
            <a:t>$0.00K</a:t>
          </a:fld>
          <a:endParaRPr lang="en-US" sz="1050" b="1" i="0" u="none" strike="noStrike">
            <a:solidFill>
              <a:schemeClr val="tx1">
                <a:lumMod val="75000"/>
                <a:lumOff val="25000"/>
              </a:schemeClr>
            </a:solidFill>
            <a:latin typeface="Montserrat" panose="00000500000000000000" pitchFamily="2" charset="0"/>
            <a:ea typeface="Calibri"/>
            <a:cs typeface="Calibri"/>
          </a:endParaRPr>
        </a:p>
      </xdr:txBody>
    </xdr:sp>
    <xdr:clientData/>
  </xdr:twoCellAnchor>
  <xdr:twoCellAnchor>
    <xdr:from>
      <xdr:col>6</xdr:col>
      <xdr:colOff>507077</xdr:colOff>
      <xdr:row>30</xdr:row>
      <xdr:rowOff>130024</xdr:rowOff>
    </xdr:from>
    <xdr:to>
      <xdr:col>8</xdr:col>
      <xdr:colOff>427468</xdr:colOff>
      <xdr:row>31</xdr:row>
      <xdr:rowOff>171090</xdr:rowOff>
    </xdr:to>
    <xdr:sp macro="" textlink="">
      <xdr:nvSpPr>
        <xdr:cNvPr id="1073" name="TextBox 1072">
          <a:extLst>
            <a:ext uri="{FF2B5EF4-FFF2-40B4-BE49-F238E27FC236}">
              <a16:creationId xmlns:a16="http://schemas.microsoft.com/office/drawing/2014/main" id="{6D491D53-819A-F358-75C7-8C73DF84AEAD}"/>
            </a:ext>
          </a:extLst>
        </xdr:cNvPr>
        <xdr:cNvSpPr txBox="1"/>
      </xdr:nvSpPr>
      <xdr:spPr>
        <a:xfrm>
          <a:off x="4173303" y="5791109"/>
          <a:ext cx="1142467" cy="22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tx1">
                  <a:lumMod val="95000"/>
                  <a:lumOff val="5000"/>
                </a:schemeClr>
              </a:solidFill>
              <a:latin typeface="Montserrat" panose="00000500000000000000" pitchFamily="2" charset="0"/>
              <a:cs typeface="Arial" panose="020B0604020202020204" pitchFamily="34" charset="0"/>
            </a:rPr>
            <a:t>Quarter 01</a:t>
          </a:r>
        </a:p>
      </xdr:txBody>
    </xdr:sp>
    <xdr:clientData/>
  </xdr:twoCellAnchor>
  <xdr:twoCellAnchor>
    <xdr:from>
      <xdr:col>8</xdr:col>
      <xdr:colOff>273085</xdr:colOff>
      <xdr:row>30</xdr:row>
      <xdr:rowOff>130024</xdr:rowOff>
    </xdr:from>
    <xdr:to>
      <xdr:col>10</xdr:col>
      <xdr:colOff>193477</xdr:colOff>
      <xdr:row>31</xdr:row>
      <xdr:rowOff>171090</xdr:rowOff>
    </xdr:to>
    <xdr:sp macro="" textlink="">
      <xdr:nvSpPr>
        <xdr:cNvPr id="1074" name="TextBox 1073">
          <a:extLst>
            <a:ext uri="{FF2B5EF4-FFF2-40B4-BE49-F238E27FC236}">
              <a16:creationId xmlns:a16="http://schemas.microsoft.com/office/drawing/2014/main" id="{1314280E-45BC-EF75-0BB8-44D1225F599C}"/>
            </a:ext>
          </a:extLst>
        </xdr:cNvPr>
        <xdr:cNvSpPr txBox="1"/>
      </xdr:nvSpPr>
      <xdr:spPr>
        <a:xfrm>
          <a:off x="5161387" y="5791109"/>
          <a:ext cx="1142467" cy="22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tx1">
                  <a:lumMod val="95000"/>
                  <a:lumOff val="5000"/>
                </a:schemeClr>
              </a:solidFill>
              <a:latin typeface="Montserrat" panose="00000500000000000000" pitchFamily="2" charset="0"/>
              <a:cs typeface="Arial" panose="020B0604020202020204" pitchFamily="34" charset="0"/>
            </a:rPr>
            <a:t>Quarter 01</a:t>
          </a:r>
        </a:p>
      </xdr:txBody>
    </xdr:sp>
    <xdr:clientData/>
  </xdr:twoCellAnchor>
  <xdr:twoCellAnchor>
    <xdr:from>
      <xdr:col>10</xdr:col>
      <xdr:colOff>75038</xdr:colOff>
      <xdr:row>30</xdr:row>
      <xdr:rowOff>130024</xdr:rowOff>
    </xdr:from>
    <xdr:to>
      <xdr:col>11</xdr:col>
      <xdr:colOff>606467</xdr:colOff>
      <xdr:row>31</xdr:row>
      <xdr:rowOff>171090</xdr:rowOff>
    </xdr:to>
    <xdr:sp macro="" textlink="">
      <xdr:nvSpPr>
        <xdr:cNvPr id="1075" name="TextBox 1074">
          <a:extLst>
            <a:ext uri="{FF2B5EF4-FFF2-40B4-BE49-F238E27FC236}">
              <a16:creationId xmlns:a16="http://schemas.microsoft.com/office/drawing/2014/main" id="{2AA5FF6C-8FDE-8E6D-4D23-685E50DACE9F}"/>
            </a:ext>
          </a:extLst>
        </xdr:cNvPr>
        <xdr:cNvSpPr txBox="1"/>
      </xdr:nvSpPr>
      <xdr:spPr>
        <a:xfrm>
          <a:off x="6185415" y="5791109"/>
          <a:ext cx="1142467" cy="22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tx1">
                  <a:lumMod val="95000"/>
                  <a:lumOff val="5000"/>
                </a:schemeClr>
              </a:solidFill>
              <a:latin typeface="Montserrat" panose="00000500000000000000" pitchFamily="2" charset="0"/>
              <a:cs typeface="Arial" panose="020B0604020202020204" pitchFamily="34" charset="0"/>
            </a:rPr>
            <a:t>Quarter 01</a:t>
          </a:r>
        </a:p>
      </xdr:txBody>
    </xdr:sp>
    <xdr:clientData/>
  </xdr:twoCellAnchor>
  <xdr:twoCellAnchor>
    <xdr:from>
      <xdr:col>11</xdr:col>
      <xdr:colOff>470056</xdr:colOff>
      <xdr:row>30</xdr:row>
      <xdr:rowOff>130024</xdr:rowOff>
    </xdr:from>
    <xdr:to>
      <xdr:col>13</xdr:col>
      <xdr:colOff>390447</xdr:colOff>
      <xdr:row>31</xdr:row>
      <xdr:rowOff>171090</xdr:rowOff>
    </xdr:to>
    <xdr:sp macro="" textlink="">
      <xdr:nvSpPr>
        <xdr:cNvPr id="1076" name="TextBox 1075">
          <a:extLst>
            <a:ext uri="{FF2B5EF4-FFF2-40B4-BE49-F238E27FC236}">
              <a16:creationId xmlns:a16="http://schemas.microsoft.com/office/drawing/2014/main" id="{D7623D5B-5009-4BD0-D466-DEDCF17BB9F4}"/>
            </a:ext>
          </a:extLst>
        </xdr:cNvPr>
        <xdr:cNvSpPr txBox="1"/>
      </xdr:nvSpPr>
      <xdr:spPr>
        <a:xfrm>
          <a:off x="7191471" y="5791109"/>
          <a:ext cx="1142467" cy="22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tx1">
                  <a:lumMod val="95000"/>
                  <a:lumOff val="5000"/>
                </a:schemeClr>
              </a:solidFill>
              <a:latin typeface="Montserrat" panose="00000500000000000000" pitchFamily="2" charset="0"/>
              <a:cs typeface="Arial" panose="020B0604020202020204" pitchFamily="34" charset="0"/>
            </a:rPr>
            <a:t>Quarter 01</a:t>
          </a:r>
        </a:p>
      </xdr:txBody>
    </xdr:sp>
    <xdr:clientData/>
  </xdr:twoCellAnchor>
  <xdr:twoCellAnchor>
    <xdr:from>
      <xdr:col>7</xdr:col>
      <xdr:colOff>478529</xdr:colOff>
      <xdr:row>32</xdr:row>
      <xdr:rowOff>150947</xdr:rowOff>
    </xdr:from>
    <xdr:to>
      <xdr:col>8</xdr:col>
      <xdr:colOff>440306</xdr:colOff>
      <xdr:row>34</xdr:row>
      <xdr:rowOff>36317</xdr:rowOff>
    </xdr:to>
    <xdr:sp macro="" textlink="'Analysis (2)'!AI3">
      <xdr:nvSpPr>
        <xdr:cNvPr id="1077" name="TextBox 1076">
          <a:extLst>
            <a:ext uri="{FF2B5EF4-FFF2-40B4-BE49-F238E27FC236}">
              <a16:creationId xmlns:a16="http://schemas.microsoft.com/office/drawing/2014/main" id="{042B9D1C-E7EA-6C43-1084-1974D6002695}"/>
            </a:ext>
          </a:extLst>
        </xdr:cNvPr>
        <xdr:cNvSpPr txBox="1"/>
      </xdr:nvSpPr>
      <xdr:spPr>
        <a:xfrm>
          <a:off x="4755793" y="6189438"/>
          <a:ext cx="572815" cy="26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5C07F2F-DF5D-4606-8806-E128AA00A356}" type="TxLink">
            <a:rPr lang="en-US" sz="1100" b="1" i="0" u="none" strike="noStrike">
              <a:solidFill>
                <a:srgbClr val="000000"/>
              </a:solidFill>
              <a:latin typeface="Montserrat" panose="00000500000000000000" pitchFamily="2" charset="0"/>
              <a:ea typeface="Calibri"/>
              <a:cs typeface="Calibri"/>
            </a:rPr>
            <a:pPr marL="0" indent="0" algn="ctr"/>
            <a:t>42%</a:t>
          </a:fld>
          <a:endParaRPr lang="en-US" sz="1050" b="1" i="0" u="none" strike="noStrike">
            <a:solidFill>
              <a:schemeClr val="tx1">
                <a:lumMod val="95000"/>
                <a:lumOff val="5000"/>
              </a:schemeClr>
            </a:solidFill>
            <a:latin typeface="Montserrat" panose="00000500000000000000" pitchFamily="2" charset="0"/>
            <a:ea typeface="Calibri"/>
            <a:cs typeface="Calibri"/>
          </a:endParaRPr>
        </a:p>
      </xdr:txBody>
    </xdr:sp>
    <xdr:clientData/>
  </xdr:twoCellAnchor>
  <xdr:twoCellAnchor>
    <xdr:from>
      <xdr:col>9</xdr:col>
      <xdr:colOff>283475</xdr:colOff>
      <xdr:row>32</xdr:row>
      <xdr:rowOff>150947</xdr:rowOff>
    </xdr:from>
    <xdr:to>
      <xdr:col>10</xdr:col>
      <xdr:colOff>245253</xdr:colOff>
      <xdr:row>34</xdr:row>
      <xdr:rowOff>36317</xdr:rowOff>
    </xdr:to>
    <xdr:sp macro="" textlink="'Analysis (2)'!AI4">
      <xdr:nvSpPr>
        <xdr:cNvPr id="1078" name="TextBox 1077">
          <a:extLst>
            <a:ext uri="{FF2B5EF4-FFF2-40B4-BE49-F238E27FC236}">
              <a16:creationId xmlns:a16="http://schemas.microsoft.com/office/drawing/2014/main" id="{18C89FA7-C037-8BFE-E880-53F2B794D9E9}"/>
            </a:ext>
          </a:extLst>
        </xdr:cNvPr>
        <xdr:cNvSpPr txBox="1"/>
      </xdr:nvSpPr>
      <xdr:spPr>
        <a:xfrm>
          <a:off x="5782815" y="6189438"/>
          <a:ext cx="572815" cy="26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6D6E558-6A74-4030-BAD1-E13363F15940}" type="TxLink">
            <a:rPr lang="en-US" sz="1100" b="1" i="0" u="none" strike="noStrike">
              <a:solidFill>
                <a:srgbClr val="000000"/>
              </a:solidFill>
              <a:latin typeface="Montserrat" panose="00000500000000000000" pitchFamily="2" charset="0"/>
              <a:ea typeface="Calibri"/>
              <a:cs typeface="Calibri"/>
            </a:rPr>
            <a:pPr marL="0" indent="0" algn="ctr"/>
            <a:t>57%</a:t>
          </a:fld>
          <a:endParaRPr lang="en-US" sz="1100" b="1" i="0" u="none" strike="noStrike">
            <a:solidFill>
              <a:srgbClr val="000000"/>
            </a:solidFill>
            <a:latin typeface="Montserrat" panose="00000500000000000000" pitchFamily="2" charset="0"/>
            <a:ea typeface="Calibri"/>
            <a:cs typeface="Calibri"/>
          </a:endParaRPr>
        </a:p>
      </xdr:txBody>
    </xdr:sp>
    <xdr:clientData/>
  </xdr:twoCellAnchor>
  <xdr:twoCellAnchor>
    <xdr:from>
      <xdr:col>11</xdr:col>
      <xdr:colOff>88422</xdr:colOff>
      <xdr:row>32</xdr:row>
      <xdr:rowOff>150947</xdr:rowOff>
    </xdr:from>
    <xdr:to>
      <xdr:col>12</xdr:col>
      <xdr:colOff>50199</xdr:colOff>
      <xdr:row>34</xdr:row>
      <xdr:rowOff>36317</xdr:rowOff>
    </xdr:to>
    <xdr:sp macro="" textlink="'Analysis (2)'!AI5">
      <xdr:nvSpPr>
        <xdr:cNvPr id="1079" name="TextBox 1078">
          <a:extLst>
            <a:ext uri="{FF2B5EF4-FFF2-40B4-BE49-F238E27FC236}">
              <a16:creationId xmlns:a16="http://schemas.microsoft.com/office/drawing/2014/main" id="{29C7009D-F5BC-7E8E-E979-AF3C5E4714FA}"/>
            </a:ext>
          </a:extLst>
        </xdr:cNvPr>
        <xdr:cNvSpPr txBox="1"/>
      </xdr:nvSpPr>
      <xdr:spPr>
        <a:xfrm>
          <a:off x="6809837" y="6189438"/>
          <a:ext cx="572815" cy="26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2C20797-1879-49CC-A943-9468B246ECB5}" type="TxLink">
            <a:rPr lang="en-US" sz="1100" b="1" i="0" u="none" strike="noStrike">
              <a:solidFill>
                <a:srgbClr val="000000"/>
              </a:solidFill>
              <a:latin typeface="Montserrat" panose="00000500000000000000" pitchFamily="2" charset="0"/>
              <a:ea typeface="Calibri"/>
              <a:cs typeface="Calibri"/>
            </a:rPr>
            <a:pPr marL="0" indent="0" algn="ctr"/>
            <a:t>1%</a:t>
          </a:fld>
          <a:endParaRPr lang="en-US" sz="1100" b="1" i="0" u="none" strike="noStrike">
            <a:solidFill>
              <a:srgbClr val="000000"/>
            </a:solidFill>
            <a:latin typeface="Montserrat" panose="00000500000000000000" pitchFamily="2" charset="0"/>
            <a:ea typeface="Calibri"/>
            <a:cs typeface="Calibri"/>
          </a:endParaRPr>
        </a:p>
      </xdr:txBody>
    </xdr:sp>
    <xdr:clientData/>
  </xdr:twoCellAnchor>
  <xdr:twoCellAnchor>
    <xdr:from>
      <xdr:col>12</xdr:col>
      <xdr:colOff>504405</xdr:colOff>
      <xdr:row>32</xdr:row>
      <xdr:rowOff>150947</xdr:rowOff>
    </xdr:from>
    <xdr:to>
      <xdr:col>13</xdr:col>
      <xdr:colOff>466182</xdr:colOff>
      <xdr:row>34</xdr:row>
      <xdr:rowOff>36317</xdr:rowOff>
    </xdr:to>
    <xdr:sp macro="" textlink="'Analysis (2)'!AI6">
      <xdr:nvSpPr>
        <xdr:cNvPr id="1080" name="TextBox 1079">
          <a:extLst>
            <a:ext uri="{FF2B5EF4-FFF2-40B4-BE49-F238E27FC236}">
              <a16:creationId xmlns:a16="http://schemas.microsoft.com/office/drawing/2014/main" id="{D68717ED-4A14-9428-0519-4F658F4CE664}"/>
            </a:ext>
          </a:extLst>
        </xdr:cNvPr>
        <xdr:cNvSpPr txBox="1"/>
      </xdr:nvSpPr>
      <xdr:spPr>
        <a:xfrm>
          <a:off x="7836858" y="6189438"/>
          <a:ext cx="572815" cy="26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A3330B1-BBBD-4B1B-8CB3-C01560C01E98}" type="TxLink">
            <a:rPr lang="en-US" sz="1100" b="1" i="0" u="none" strike="noStrike">
              <a:solidFill>
                <a:srgbClr val="000000"/>
              </a:solidFill>
              <a:latin typeface="Montserrat" panose="00000500000000000000" pitchFamily="2" charset="0"/>
              <a:ea typeface="Calibri"/>
              <a:cs typeface="Calibri"/>
            </a:rPr>
            <a:pPr marL="0" indent="0" algn="ctr"/>
            <a:t>0%</a:t>
          </a:fld>
          <a:endParaRPr lang="en-US" sz="1100" b="1" i="0" u="none" strike="noStrike">
            <a:solidFill>
              <a:srgbClr val="000000"/>
            </a:solidFill>
            <a:latin typeface="Montserrat" panose="00000500000000000000" pitchFamily="2" charset="0"/>
            <a:ea typeface="Calibri"/>
            <a:cs typeface="Calibri"/>
          </a:endParaRPr>
        </a:p>
      </xdr:txBody>
    </xdr:sp>
    <xdr:clientData/>
  </xdr:twoCellAnchor>
  <xdr:twoCellAnchor>
    <xdr:from>
      <xdr:col>7</xdr:col>
      <xdr:colOff>38221</xdr:colOff>
      <xdr:row>26</xdr:row>
      <xdr:rowOff>16869</xdr:rowOff>
    </xdr:from>
    <xdr:to>
      <xdr:col>10</xdr:col>
      <xdr:colOff>170731</xdr:colOff>
      <xdr:row>27</xdr:row>
      <xdr:rowOff>79443</xdr:rowOff>
    </xdr:to>
    <xdr:sp macro="" textlink="">
      <xdr:nvSpPr>
        <xdr:cNvPr id="1081" name="TextBox 1080">
          <a:extLst>
            <a:ext uri="{FF2B5EF4-FFF2-40B4-BE49-F238E27FC236}">
              <a16:creationId xmlns:a16="http://schemas.microsoft.com/office/drawing/2014/main" id="{DF5EECB3-AEC9-9BA2-58B2-5465C7CAACE1}"/>
            </a:ext>
          </a:extLst>
        </xdr:cNvPr>
        <xdr:cNvSpPr txBox="1"/>
      </xdr:nvSpPr>
      <xdr:spPr>
        <a:xfrm>
          <a:off x="4315485" y="4923143"/>
          <a:ext cx="1965623" cy="251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Montserrat" panose="00000500000000000000" pitchFamily="2" charset="0"/>
              <a:ea typeface="Calibri"/>
              <a:cs typeface="Calibri"/>
            </a:rPr>
            <a:t>Quaterly</a:t>
          </a:r>
          <a:r>
            <a:rPr lang="en-US" sz="1100" b="0" i="0" u="none" strike="noStrike" baseline="0">
              <a:solidFill>
                <a:schemeClr val="tx1">
                  <a:lumMod val="85000"/>
                  <a:lumOff val="15000"/>
                </a:schemeClr>
              </a:solidFill>
              <a:latin typeface="Montserrat" panose="00000500000000000000" pitchFamily="2" charset="0"/>
              <a:ea typeface="Calibri"/>
              <a:cs typeface="Calibri"/>
            </a:rPr>
            <a:t> view by </a:t>
          </a:r>
          <a:r>
            <a:rPr lang="en-US" sz="1200" b="1" i="0" u="none" strike="noStrike">
              <a:solidFill>
                <a:schemeClr val="tx1">
                  <a:lumMod val="85000"/>
                  <a:lumOff val="15000"/>
                </a:schemeClr>
              </a:solidFill>
              <a:latin typeface="Montserrat" panose="00000500000000000000" pitchFamily="2" charset="0"/>
              <a:ea typeface="Calibri"/>
              <a:cs typeface="Calibri"/>
            </a:rPr>
            <a:t>Profit</a:t>
          </a:r>
          <a:endParaRPr lang="en-US" sz="1100" b="1" i="0" u="none" strike="noStrike">
            <a:solidFill>
              <a:schemeClr val="tx1">
                <a:lumMod val="85000"/>
                <a:lumOff val="15000"/>
              </a:schemeClr>
            </a:solidFill>
            <a:latin typeface="Montserrat" panose="00000500000000000000" pitchFamily="2" charset="0"/>
            <a:ea typeface="Calibri"/>
            <a:cs typeface="Calibri"/>
          </a:endParaRPr>
        </a:p>
      </xdr:txBody>
    </xdr:sp>
    <xdr:clientData/>
  </xdr:twoCellAnchor>
  <xdr:twoCellAnchor>
    <xdr:from>
      <xdr:col>13</xdr:col>
      <xdr:colOff>551247</xdr:colOff>
      <xdr:row>25</xdr:row>
      <xdr:rowOff>54427</xdr:rowOff>
    </xdr:from>
    <xdr:to>
      <xdr:col>21</xdr:col>
      <xdr:colOff>227398</xdr:colOff>
      <xdr:row>35</xdr:row>
      <xdr:rowOff>145791</xdr:rowOff>
    </xdr:to>
    <xdr:sp macro="" textlink="">
      <xdr:nvSpPr>
        <xdr:cNvPr id="1082" name="Rectangle: Rounded Corners 1081">
          <a:extLst>
            <a:ext uri="{FF2B5EF4-FFF2-40B4-BE49-F238E27FC236}">
              <a16:creationId xmlns:a16="http://schemas.microsoft.com/office/drawing/2014/main" id="{6C6C1675-05EB-8EB2-7436-67AB62170D06}"/>
            </a:ext>
          </a:extLst>
        </xdr:cNvPr>
        <xdr:cNvSpPr/>
      </xdr:nvSpPr>
      <xdr:spPr>
        <a:xfrm>
          <a:off x="8494738" y="4771998"/>
          <a:ext cx="4564452" cy="1978392"/>
        </a:xfrm>
        <a:prstGeom prst="roundRect">
          <a:avLst>
            <a:gd name="adj" fmla="val 67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22897</xdr:colOff>
      <xdr:row>25</xdr:row>
      <xdr:rowOff>134786</xdr:rowOff>
    </xdr:from>
    <xdr:to>
      <xdr:col>21</xdr:col>
      <xdr:colOff>107832</xdr:colOff>
      <xdr:row>35</xdr:row>
      <xdr:rowOff>77847</xdr:rowOff>
    </xdr:to>
    <mc:AlternateContent xmlns:mc="http://schemas.openxmlformats.org/markup-compatibility/2006" xmlns:a14="http://schemas.microsoft.com/office/drawing/2010/main">
      <mc:Choice Requires="a14">
        <xdr:graphicFrame macro="">
          <xdr:nvGraphicFramePr>
            <xdr:cNvPr id="1083" name="Country">
              <a:extLst>
                <a:ext uri="{FF2B5EF4-FFF2-40B4-BE49-F238E27FC236}">
                  <a16:creationId xmlns:a16="http://schemas.microsoft.com/office/drawing/2014/main" id="{AE52C4B3-8234-49A2-A0C0-52604AA1833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557297" y="4897286"/>
              <a:ext cx="4352135" cy="18480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325917</xdr:colOff>
      <xdr:row>0</xdr:row>
      <xdr:rowOff>71437</xdr:rowOff>
    </xdr:from>
    <xdr:to>
      <xdr:col>6</xdr:col>
      <xdr:colOff>142875</xdr:colOff>
      <xdr:row>2</xdr:row>
      <xdr:rowOff>76200</xdr:rowOff>
    </xdr:to>
    <xdr:sp macro="" textlink="">
      <xdr:nvSpPr>
        <xdr:cNvPr id="1084" name="TextBox 1083">
          <a:extLst>
            <a:ext uri="{FF2B5EF4-FFF2-40B4-BE49-F238E27FC236}">
              <a16:creationId xmlns:a16="http://schemas.microsoft.com/office/drawing/2014/main" id="{4E1DFA52-7DF6-2009-E26B-7CECA14ABBD2}"/>
            </a:ext>
          </a:extLst>
        </xdr:cNvPr>
        <xdr:cNvSpPr txBox="1"/>
      </xdr:nvSpPr>
      <xdr:spPr>
        <a:xfrm>
          <a:off x="325917" y="71437"/>
          <a:ext cx="3474558" cy="385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384260"/>
              </a:solidFill>
              <a:latin typeface="Montserrat" panose="00000500000000000000" pitchFamily="2" charset="0"/>
              <a:cs typeface="Arial" panose="020B0604020202020204" pitchFamily="34" charset="0"/>
            </a:rPr>
            <a:t>Advanture work</a:t>
          </a:r>
          <a:r>
            <a:rPr lang="en-US" sz="1600" b="1" baseline="0">
              <a:solidFill>
                <a:srgbClr val="384260"/>
              </a:solidFill>
              <a:latin typeface="Montserrat" panose="00000500000000000000" pitchFamily="2" charset="0"/>
              <a:cs typeface="Arial" panose="020B0604020202020204" pitchFamily="34" charset="0"/>
            </a:rPr>
            <a:t> </a:t>
          </a:r>
          <a:r>
            <a:rPr lang="en-US" sz="1600" b="0" baseline="0">
              <a:solidFill>
                <a:schemeClr val="tx1"/>
              </a:solidFill>
              <a:latin typeface="Montserrat" panose="00000500000000000000" pitchFamily="2" charset="0"/>
              <a:cs typeface="Arial" panose="020B0604020202020204" pitchFamily="34" charset="0"/>
            </a:rPr>
            <a:t>Sale analysis</a:t>
          </a:r>
          <a:endParaRPr lang="en-US" sz="1600" b="0">
            <a:solidFill>
              <a:schemeClr val="tx1"/>
            </a:solidFill>
            <a:latin typeface="Montserrat" panose="00000500000000000000" pitchFamily="2" charset="0"/>
            <a:cs typeface="Arial" panose="020B06040202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0.36311</cdr:x>
      <cdr:y>0.19168</cdr:y>
    </cdr:from>
    <cdr:to>
      <cdr:x>0.63585</cdr:x>
      <cdr:y>0.63714</cdr:y>
    </cdr:to>
    <cdr:sp macro="" textlink="">
      <cdr:nvSpPr>
        <cdr:cNvPr id="3" name="Oval 2">
          <a:extLst xmlns:a="http://schemas.openxmlformats.org/drawingml/2006/main">
            <a:ext uri="{FF2B5EF4-FFF2-40B4-BE49-F238E27FC236}">
              <a16:creationId xmlns:a16="http://schemas.microsoft.com/office/drawing/2014/main" id="{BB61FBC5-827E-0961-0E33-3352E001DBF8}"/>
            </a:ext>
          </a:extLst>
        </cdr:cNvPr>
        <cdr:cNvSpPr/>
      </cdr:nvSpPr>
      <cdr:spPr>
        <a:xfrm xmlns:a="http://schemas.openxmlformats.org/drawingml/2006/main">
          <a:off x="1083616" y="350254"/>
          <a:ext cx="813954" cy="813954"/>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0914352" backgroundQuery="1" createdVersion="8" refreshedVersion="8" minRefreshableVersion="3" recordCount="0" supportSubquery="1" supportAdvancedDrill="1" xr:uid="{AD983002-4EC9-4A59-B714-981834CECBBA}">
  <cacheSource type="external" connectionId="8"/>
  <cacheFields count="5">
    <cacheField name="[Measures].[#Transaction]" caption="#Transaction" numFmtId="0" hierarchy="40" level="32767"/>
    <cacheField name="[Measures].[Sum of TotaRevenue]" caption="Sum of TotaRevenue" numFmtId="0" hierarchy="54" level="32767"/>
    <cacheField name="[Measures].[Sum of TotalProfit]" caption="Sum of TotalProfit" numFmtId="0" hierarchy="55"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oneField="1">
      <fieldsUsage count="1">
        <fieldUsage x="0"/>
      </fieldsUsage>
    </cacheHierarchy>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09837966" backgroundQuery="1" createdVersion="8" refreshedVersion="8" minRefreshableVersion="3" recordCount="0" supportSubquery="1" supportAdvancedDrill="1" xr:uid="{4EA6EBC9-DA55-428E-890B-88F4C510CAA0}">
  <cacheSource type="external" connectionId="8"/>
  <cacheFields count="9">
    <cacheField name="[Measures].[#Transaction]" caption="#Transaction" numFmtId="0" hierarchy="40" level="32767"/>
    <cacheField name="[Measures].[Sum of CostOfGoodsSold]" caption="Sum of CostOfGoodsSold" numFmtId="0" hierarchy="53" level="32767"/>
    <cacheField name="[Measures].[Sum of TotaRevenue]" caption="Sum of TotaRevenue" numFmtId="0" hierarchy="54" level="32767"/>
    <cacheField name="[Measures].[Sum of TotalProfit]" caption="Sum of TotalProfit" numFmtId="0" hierarchy="55" level="32767"/>
    <cacheField name="[Measures].[Sum of OrderQuantity]" caption="Sum of OrderQuantity" numFmtId="0" hierarchy="56" level="32767"/>
    <cacheField name="[Measures].[% profit]" caption="% profit" numFmtId="0" hierarchy="44" level="32767"/>
    <cacheField name="[DimDate].[Year].[Year]" caption="Year" numFmtId="0" hierarchy="8"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oneField="1">
      <fieldsUsage count="1">
        <fieldUsage x="0"/>
      </fieldsUsage>
    </cacheHierarchy>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60879631" backgroundQuery="1" createdVersion="8" refreshedVersion="8" minRefreshableVersion="3" recordCount="0" supportSubquery="1" supportAdvancedDrill="1" xr:uid="{BCBCA7A0-DF1D-42A6-93ED-078327C73ADA}">
  <cacheSource type="external" connectionId="8"/>
  <cacheFields count="11">
    <cacheField name="[Measures].[#Transaction]" caption="#Transaction" numFmtId="0" hierarchy="40" level="32767"/>
    <cacheField name="[Measures].[Sum of CostOfGoodsSold]" caption="Sum of CostOfGoodsSold" numFmtId="0" hierarchy="53" level="32767"/>
    <cacheField name="[Measures].[Sum of TotaRevenue]" caption="Sum of TotaRevenue" numFmtId="0" hierarchy="54" level="32767"/>
    <cacheField name="[Measures].[Sum of TotalProfit]" caption="Sum of TotalProfit" numFmtId="0" hierarchy="55" level="32767"/>
    <cacheField name="[Measures].[Sum of OrderQuantity]" caption="Sum of OrderQuantity" numFmtId="0" hierarchy="56" level="32767"/>
    <cacheField name="[Measures].[All Products]" caption="All Products" numFmtId="0" hierarchy="41" level="32767"/>
    <cacheField name="[Measures].[Sold Products]" caption="Sold Products" numFmtId="0" hierarchy="42" level="32767"/>
    <cacheField name="[Measures].[Unsold Products]" caption="Unsold Products" numFmtId="0" hierarchy="43" level="32767"/>
    <cacheField name="[Measures].[% profit]" caption="% profit" numFmtId="0" hierarchy="44"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oneField="1">
      <fieldsUsage count="1">
        <fieldUsage x="0"/>
      </fieldsUsage>
    </cacheHierarchy>
    <cacheHierarchy uniqueName="[Measures].[All Products]" caption="All Products" measure="1" displayFolder="" measureGroup="All" count="0" oneField="1">
      <fieldsUsage count="1">
        <fieldUsage x="5"/>
      </fieldsUsage>
    </cacheHierarchy>
    <cacheHierarchy uniqueName="[Measures].[Sold Products]" caption="Sold Products" measure="1" displayFolder="" measureGroup="All" count="0" oneField="1">
      <fieldsUsage count="1">
        <fieldUsage x="6"/>
      </fieldsUsage>
    </cacheHierarchy>
    <cacheHierarchy uniqueName="[Measures].[Unsold Products]" caption="Unsold Products" measure="1" displayFolder="" measureGroup="All" count="0" oneField="1">
      <fieldsUsage count="1">
        <fieldUsage x="7"/>
      </fieldsUsage>
    </cacheHierarchy>
    <cacheHierarchy uniqueName="[Measures].[% profit]" caption="% profit" measure="1" displayFolder="" measureGroup="All"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61226854" backgroundQuery="1" createdVersion="8" refreshedVersion="8" minRefreshableVersion="3" recordCount="0" supportSubquery="1" supportAdvancedDrill="1" xr:uid="{0565419D-05F2-4050-84AD-EE580B3AC191}">
  <cacheSource type="external" connectionId="8"/>
  <cacheFields count="1">
    <cacheField name="[DimDate].[Year].[Year]" caption="Year" numFmtId="0" hierarchy="8" level="1">
      <sharedItems containsSemiMixedTypes="0" containsString="0" containsNumber="1" containsInteger="1" minValue="2008" maxValue="2008" count="1">
        <n v="2008"/>
      </sharedItems>
      <extLst>
        <ext xmlns:x15="http://schemas.microsoft.com/office/spreadsheetml/2010/11/main" uri="{4F2E5C28-24EA-4eb8-9CBF-B6C8F9C3D259}">
          <x15:cachedUniqueNames>
            <x15:cachedUniqueName index="0" name="[DimDate].[Year].&amp;[2008]"/>
          </x15:cachedUniqueNames>
        </ext>
      </extLst>
    </cacheField>
  </cacheFields>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6157407" backgroundQuery="1" createdVersion="8" refreshedVersion="8" minRefreshableVersion="3" recordCount="0" supportSubquery="1" supportAdvancedDrill="1" xr:uid="{F830FF93-9181-4CEE-9EE5-2C164DFA3B9A}">
  <cacheSource type="external" connectionId="8"/>
  <cacheFields count="4">
    <cacheField name="[Measures].[Sum of TotalProfit]" caption="Sum of TotalProfit" numFmtId="0" hierarchy="55" level="32767"/>
    <cacheField name="[DimDate].[Year].[Year]" caption="Year" numFmtId="0" hierarchy="8" level="1">
      <sharedItems containsSemiMixedTypes="0" containsNonDate="0" containsString="0"/>
    </cacheField>
    <cacheField name="[DimDate].[Month Name].[Month Name]" caption="Month Name" numFmtId="0" hierarchy="10" level="1">
      <sharedItems count="7">
        <s v="Jan"/>
        <s v="Feb"/>
        <s v="Mar"/>
        <s v="Apr"/>
        <s v="May"/>
        <s v="Jun"/>
        <s v="Jul"/>
      </sharedItems>
    </cacheField>
    <cacheField name="[DimGeography].[Country].[Country]" caption="Country" numFmtId="0" hierarchy="17" level="1">
      <sharedItems containsSemiMixedTypes="0" containsNonDate="0" containsString="0"/>
    </cacheField>
  </cacheFields>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6203704" backgroundQuery="1" createdVersion="8" refreshedVersion="8" minRefreshableVersion="3" recordCount="0" supportSubquery="1" supportAdvancedDrill="1" xr:uid="{6B148225-B46E-4FB8-A4ED-7292A5B92CD3}">
  <cacheSource type="external" connectionId="8"/>
  <cacheFields count="4">
    <cacheField name="[Measures].[Sum of TotalProfit]" caption="Sum of TotalProfit" numFmtId="0" hierarchy="55"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 name="[DimGeography].[Country].[Country]" caption="Country" numFmtId="0" hierarchy="17" level="1">
      <sharedItems containsSemiMixedTypes="0" containsNonDate="0" containsString="0"/>
    </cacheField>
  </cacheFields>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62384263" backgroundQuery="1" createdVersion="8" refreshedVersion="8" minRefreshableVersion="3" recordCount="0" supportSubquery="1" supportAdvancedDrill="1" xr:uid="{03E31FF5-F16A-4636-8126-1E1A9B3CC1D9}">
  <cacheSource type="external" connectionId="8"/>
  <cacheFields count="4">
    <cacheField name="[Measures].[Sum of TotalProfit]" caption="Sum of TotalProfit" numFmtId="0" hierarchy="55" level="32767"/>
    <cacheField name="[DimDate].[Year].[Year]" caption="Year" numFmtId="0" hierarchy="8" level="1">
      <sharedItems containsSemiMixedTypes="0" containsNonDate="0" containsString="0"/>
    </cacheField>
    <cacheField name="[DimDate].[WeekType].[WeekType]" caption="WeekType"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1.676962731479" backgroundQuery="1" createdVersion="8" refreshedVersion="8" minRefreshableVersion="3" recordCount="0" supportSubquery="1" supportAdvancedDrill="1" xr:uid="{928E8E60-4E45-42D6-8985-A20137497181}">
  <cacheSource type="external" connectionId="8"/>
  <cacheFields count="5">
    <cacheField name="[Measures].[Sum of TotalProfit]" caption="Sum of TotalProfit" numFmtId="0" hierarchy="55" level="32767"/>
    <cacheField name="[DimDate].[Year].[Year]" caption="Year" numFmtId="0" hierarchy="8" level="1">
      <sharedItems containsSemiMixedTypes="0" containsNonDate="0" containsString="0"/>
    </cacheField>
    <cacheField name="[DimDate].[Quarter].[Quarter]" caption="Quarter" numFmtId="0" hierarchy="13" level="1">
      <sharedItems count="4">
        <s v="Q-1"/>
        <s v="Q-2"/>
        <s v="Q-3"/>
        <s v="Q-4"/>
      </sharedItems>
    </cacheField>
    <cacheField name="[DimGeography].[Country].[Country]" caption="Country" numFmtId="0" hierarchy="17" level="1">
      <sharedItems containsSemiMixedTypes="0" containsNonDate="0" containsString="0"/>
    </cacheField>
    <cacheField name="Unsupported0" numFmtId="0" hierarchy="58" level="32767">
      <extLst>
        <ext xmlns:x14="http://schemas.microsoft.com/office/spreadsheetml/2009/9/main" uri="{63CAB8AC-B538-458d-9737-405883B0398D}">
          <x14:cacheField ignore="1"/>
        </ext>
      </extLst>
    </cacheField>
  </cacheFields>
  <cacheHierarchies count="59">
    <cacheHierarchy uniqueName="[All].[All]" caption="All" attribute="1" defaultMemberUniqueName="[All].[All].[All]" allUniqueName="[All].[All].[All]" dimensionUniqueName="[All]"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Name]" caption="FullName" attribute="1" defaultMemberUniqueName="[DimCustomer].[FullName].[All]" allUniqueName="[DimCustomer].[Full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 caption="WeekType" attribute="1" defaultMemberUniqueName="[DimDate].[WeekType].[All]" allUniqueName="[DimDate].[Week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WeekNumber]" caption="WeekNumber" attribute="1" defaultMemberUniqueName="[DimDate].[WeekNumber].[All]" allUniqueName="[DimDate].[Week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Revenue]" caption="TotaRevenue" attribute="1" defaultMemberUniqueName="[FactInternetSales].[TotaRevenue].[All]" allUniqueName="[FactInternetSales].[TotaRevenue].[All]" dimensionUniqueName="[FactInternetSales]" displayFolder="" count="2"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2" memberValueDatatype="5" unbalanced="0"/>
    <cacheHierarchy uniqueName="[FactInternetSales].[TotalProfit]" caption="TotalProfit" attribute="1" defaultMemberUniqueName="[FactInternetSales].[TotalProfit].[All]" allUniqueName="[FactInternetSales].[TotalProfit].[All]" dimensionUniqueName="[FactInternetSales]" displayFolder="" count="2"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Unsupported0" caption="All" measure="1" count="0">
      <extLst>
        <ext xmlns:x14="http://schemas.microsoft.com/office/spreadsheetml/2009/9/main" uri="{8CF416AD-EC4C-4aba-99F5-12A058AE0983}">
          <x14:cacheHierarchy ignore="1"/>
        </ext>
      </extLst>
    </cacheHierarchy>
  </cacheHierarchies>
  <kpis count="0"/>
  <dimensions count="8">
    <dimension name="All" uniqueName="[All]" caption="All"/>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caption="All"/>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0.671563541669" backgroundQuery="1" createdVersion="3" refreshedVersion="8" minRefreshableVersion="3" recordCount="0" supportSubquery="1" supportAdvancedDrill="1" xr:uid="{EC67B7B5-5536-41FB-89A2-547E231DA883}">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09704837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0.671565972225" backgroundQuery="1" createdVersion="3" refreshedVersion="8" minRefreshableVersion="3" recordCount="0" supportSubquery="1" supportAdvancedDrill="1" xr:uid="{2A857479-FD89-4C61-BF82-4CF2B42BE05A}">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78389580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ydar" refreshedDate="45880.722693981479" backgroundQuery="1" createdVersion="3" refreshedVersion="8" minRefreshableVersion="3" recordCount="0" supportSubquery="1" supportAdvancedDrill="1" xr:uid="{25B31FA7-D6D1-45FA-8894-A5F084BBD0F9}">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All]" caption="All" attribute="1" defaultMemberUniqueName="[All].[All].[All]" allUniqueName="[All].[All].[All]" dimensionUniqueName="[All]"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Revenue]" caption="TotaRevenue" attribute="1" defaultMemberUniqueName="[FactInternetSales].[TotaRevenue].[All]" allUniqueName="[FactInternetSales].[TotaRevenue].[All]" dimensionUniqueName="[FactInternetSales]" displayFolder="" count="0" memberValueDatatype="5" unbalanced="0"/>
    <cacheHierarchy uniqueName="[FactInternetSales].[CostOfGoodsSold]" caption="CostOfGoodsSold" attribute="1" defaultMemberUniqueName="[FactInternetSales].[CostOfGoodsSold].[All]" allUniqueName="[FactInternetSales].[CostOfGoodsSold].[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Measures].[#Transaction]" caption="#Transaction" measure="1" displayFolder="" measureGroup="All" count="0"/>
    <cacheHierarchy uniqueName="[Measures].[All Products]" caption="All Products" measure="1" displayFolder="" measureGroup="All" count="0"/>
    <cacheHierarchy uniqueName="[Measures].[Sold Products]" caption="Sold Products" measure="1" displayFolder="" measureGroup="All" count="0"/>
    <cacheHierarchy uniqueName="[Measures].[Unsold Products]" caption="Unsold Products" measure="1" displayFolder="" measureGroup="All" count="0"/>
    <cacheHierarchy uniqueName="[Measures].[% profit]" caption="% profit" measure="1" displayFolder="" measureGroup="All"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caption="__XL_Count All" measure="1" displayFolder="" measureGroup="All" count="0" hidden="1"/>
    <cacheHierarchy uniqueName="[Measures].[__No measures defined]" caption="__No measures defined" measure="1" displayFolder="" count="0" hidden="1"/>
    <cacheHierarchy uniqueName="[Measures].[Sum of CostOfGoodsSold]" caption="Sum of CostOfGoodsSold"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Revenue]" caption="Sum of Tota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Profit]" caption="Sum of Total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9176891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23FC78-9205-4A57-AFC8-68C2414D5E1B}" name="PivotTable1" cacheId="360" applyNumberFormats="0" applyBorderFormats="0" applyFontFormats="0" applyPatternFormats="0" applyAlignmentFormats="0" applyWidthHeightFormats="1" dataCaption="Values" tag="c413999e-d96c-4517-9189-9522f1928ffd" updatedVersion="8" minRefreshableVersion="3" useAutoFormatting="1" subtotalHiddenItems="1" itemPrintTitles="1" createdVersion="8" indent="0" outline="1" outlineData="1" multipleFieldFilters="0">
  <location ref="B3:J4"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 Transaction" fld="0" subtotal="count" baseField="0" baseItem="1" numFmtId="165"/>
    <dataField name=" CostOfGoodsSold" fld="1" baseField="0" baseItem="0" numFmtId="166"/>
    <dataField name=" TotaRevenue" fld="2" baseField="0" baseItem="0" numFmtId="166"/>
    <dataField fld="8" subtotal="count" baseField="0" baseItem="0"/>
    <dataField name=" Total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7">
    <format dxfId="682">
      <pivotArea outline="0" collapsedLevelsAreSubtotals="1" fieldPosition="0">
        <references count="1">
          <reference field="4294967294" count="1" selected="0">
            <x v="0"/>
          </reference>
        </references>
      </pivotArea>
    </format>
    <format dxfId="683">
      <pivotArea outline="0" collapsedLevelsAreSubtotals="1" fieldPosition="0">
        <references count="1">
          <reference field="4294967294" count="1" selected="0">
            <x v="5"/>
          </reference>
        </references>
      </pivotArea>
    </format>
    <format dxfId="684">
      <pivotArea dataOnly="0" labelOnly="1" outline="0" fieldPosition="0">
        <references count="1">
          <reference field="4294967294" count="1">
            <x v="0"/>
          </reference>
        </references>
      </pivotArea>
    </format>
    <format dxfId="685">
      <pivotArea outline="0" collapsedLevelsAreSubtotals="1" fieldPosition="0">
        <references count="1">
          <reference field="4294967294" count="1" selected="0">
            <x v="1"/>
          </reference>
        </references>
      </pivotArea>
    </format>
    <format dxfId="686">
      <pivotArea outline="0" collapsedLevelsAreSubtotals="1" fieldPosition="0">
        <references count="1">
          <reference field="4294967294" count="1" selected="0">
            <x v="2"/>
          </reference>
        </references>
      </pivotArea>
    </format>
    <format dxfId="687">
      <pivotArea outline="0" collapsedLevelsAreSubtotals="1" fieldPosition="0">
        <references count="1">
          <reference field="4294967294" count="1" selected="0">
            <x v="4"/>
          </reference>
        </references>
      </pivotArea>
    </format>
    <format dxfId="688">
      <pivotArea dataOnly="0" outline="0" fieldPosition="0">
        <references count="1">
          <reference field="4294967294" count="9">
            <x v="0"/>
            <x v="1"/>
            <x v="2"/>
            <x v="3"/>
            <x v="4"/>
            <x v="5"/>
            <x v="6"/>
            <x v="7"/>
            <x v="8"/>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TotaRevenue"/>
    <pivotHierarchy dragToData="1" caption=" TotalProfit"/>
    <pivotHierarchy dragToData="1" caption=" OrderQuantity"/>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F330C0-8535-4B23-A75E-83290F85DB5C}" name="PivotTable5" cacheId="321" applyNumberFormats="0" applyBorderFormats="0" applyFontFormats="0" applyPatternFormats="0" applyAlignmentFormats="0" applyWidthHeightFormats="1" dataCaption="Values" tag="a1e2b65d-dd35-414b-bd08-816d62a06a79" updatedVersion="8" minRefreshableVersion="3" useAutoFormatting="1" subtotalHiddenItems="1" rowGrandTotals="0" colGrandTotals="0" itemPrintTitles="1" createdVersion="8" indent="0" outline="1" outlineData="1" multipleFieldFilters="0">
  <location ref="L3:R6"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name=" Transaction" fld="0" subtotal="count" baseField="0" baseItem="1" numFmtId="165"/>
    <dataField name=" CostOfGoodsSold" fld="1" baseField="0" baseItem="0" numFmtId="166"/>
    <dataField name=" TotaRevenue" fld="2" baseField="0" baseItem="0" numFmtId="166"/>
    <dataField fld="5" subtotal="count" baseField="0" baseItem="0"/>
    <dataField name=" TotalProfit" fld="3" baseField="0" baseItem="0" numFmtId="166"/>
    <dataField name=" OrderQuantity" fld="4" baseField="0" baseItem="0" numFmtId="165"/>
  </dataFields>
  <formats count="9">
    <format dxfId="767">
      <pivotArea outline="0" collapsedLevelsAreSubtotals="1" fieldPosition="0">
        <references count="1">
          <reference field="4294967294" count="1" selected="0">
            <x v="0"/>
          </reference>
        </references>
      </pivotArea>
    </format>
    <format dxfId="766">
      <pivotArea outline="0" collapsedLevelsAreSubtotals="1" fieldPosition="0">
        <references count="1">
          <reference field="4294967294" count="1" selected="0">
            <x v="5"/>
          </reference>
        </references>
      </pivotArea>
    </format>
    <format dxfId="765">
      <pivotArea dataOnly="0" labelOnly="1" outline="0" fieldPosition="0">
        <references count="1">
          <reference field="4294967294" count="1">
            <x v="0"/>
          </reference>
        </references>
      </pivotArea>
    </format>
    <format dxfId="764">
      <pivotArea outline="0" collapsedLevelsAreSubtotals="1" fieldPosition="0">
        <references count="1">
          <reference field="4294967294" count="1" selected="0">
            <x v="1"/>
          </reference>
        </references>
      </pivotArea>
    </format>
    <format dxfId="763">
      <pivotArea outline="0" collapsedLevelsAreSubtotals="1" fieldPosition="0">
        <references count="1">
          <reference field="4294967294" count="1" selected="0">
            <x v="2"/>
          </reference>
        </references>
      </pivotArea>
    </format>
    <format dxfId="762">
      <pivotArea outline="0" collapsedLevelsAreSubtotals="1" fieldPosition="0">
        <references count="1">
          <reference field="4294967294" count="1" selected="0">
            <x v="4"/>
          </reference>
        </references>
      </pivotArea>
    </format>
    <format dxfId="761">
      <pivotArea dataOnly="0" outline="0" fieldPosition="0">
        <references count="1">
          <reference field="4294967294" count="6">
            <x v="0"/>
            <x v="1"/>
            <x v="2"/>
            <x v="3"/>
            <x v="4"/>
            <x v="5"/>
          </reference>
        </references>
      </pivotArea>
    </format>
    <format dxfId="760">
      <pivotArea field="6" type="button" dataOnly="0" labelOnly="1" outline="0" axis="axisRow" fieldPosition="0"/>
    </format>
    <format dxfId="759">
      <pivotArea dataOnly="0" labelOnly="1" fieldPosition="0">
        <references count="1">
          <reference field="6" count="0"/>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Oct]"/>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TotaRevenue"/>
    <pivotHierarchy dragToData="1" caption=" Total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3675F9-BAC5-404E-B20A-660508556D1A}" name="PivotTable4" cacheId="363" applyNumberFormats="0" applyBorderFormats="0" applyFontFormats="0" applyPatternFormats="0" applyAlignmentFormats="0" applyWidthHeightFormats="1" dataCaption="Values" tag="70b4d5a4-105d-4700-9b8f-e066792ca493" updatedVersion="8" minRefreshableVersion="3" useAutoFormatting="1" subtotalHiddenItems="1" rowGrandTotals="0" colGrandTotals="0" itemPrintTitles="1" createdVersion="8" indent="0" compact="0" compactData="0" multipleFieldFilters="0">
  <location ref="L15:L16"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8">
    <format dxfId="674">
      <pivotArea type="all" dataOnly="0" outline="0" fieldPosition="0"/>
    </format>
    <format dxfId="675">
      <pivotArea outline="0" collapsedLevelsAreSubtotals="1" fieldPosition="0"/>
    </format>
    <format dxfId="676">
      <pivotArea field="0" type="button" dataOnly="0" labelOnly="1" outline="0" axis="axisRow" fieldPosition="0"/>
    </format>
    <format dxfId="677">
      <pivotArea dataOnly="0" labelOnly="1" outline="0" fieldPosition="0">
        <references count="1">
          <reference field="0" count="0"/>
        </references>
      </pivotArea>
    </format>
    <format dxfId="678">
      <pivotArea type="all" dataOnly="0" outline="0" fieldPosition="0"/>
    </format>
    <format dxfId="679">
      <pivotArea outline="0" collapsedLevelsAreSubtotals="1" fieldPosition="0"/>
    </format>
    <format dxfId="680">
      <pivotArea field="0" type="button" dataOnly="0" labelOnly="1" outline="0" axis="axisRow" fieldPosition="0"/>
    </format>
    <format dxfId="681">
      <pivotArea dataOnly="0" labelOnly="1" outline="0" fieldPosition="0">
        <references count="1">
          <reference field="0" count="0"/>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E4EDE0-D96F-4D5F-A169-EC877B93DFBB}" name="PivotTable2" cacheId="315" applyNumberFormats="0" applyBorderFormats="0" applyFontFormats="0" applyPatternFormats="0" applyAlignmentFormats="0" applyWidthHeightFormats="1" dataCaption="Values" tag="c655ea1b-4afd-40f7-a7c7-4a3472d13211" updatedVersion="8" minRefreshableVersion="3" useAutoFormatting="1" subtotalHiddenItems="1" rowGrandTotals="0" colGrandTotals="0" itemPrintTitles="1" createdVersion="8" indent="0" compact="0" compactData="0" multipleFieldFilters="0">
  <location ref="B12:E16"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0" numFmtId="166"/>
    <dataField name=" Profit" fld="2" baseField="0" baseItem="0" numFmtId="166"/>
    <dataField name=" Transaction" fld="0" subtotal="count" baseField="3" baseItem="0" numFmtId="165"/>
  </dataFields>
  <formats count="14">
    <format dxfId="781">
      <pivotArea outline="0" collapsedLevelsAreSubtotals="1" fieldPosition="0">
        <references count="1">
          <reference field="4294967294" count="1" selected="0">
            <x v="2"/>
          </reference>
        </references>
      </pivotArea>
    </format>
    <format dxfId="780">
      <pivotArea dataOnly="0" labelOnly="1" outline="0" fieldPosition="0">
        <references count="1">
          <reference field="4294967294" count="1">
            <x v="2"/>
          </reference>
        </references>
      </pivotArea>
    </format>
    <format dxfId="779">
      <pivotArea outline="0" collapsedLevelsAreSubtotals="1" fieldPosition="0">
        <references count="1">
          <reference field="4294967294" count="1" selected="0">
            <x v="0"/>
          </reference>
        </references>
      </pivotArea>
    </format>
    <format dxfId="778">
      <pivotArea outline="0" collapsedLevelsAreSubtotals="1" fieldPosition="0">
        <references count="1">
          <reference field="4294967294" count="1" selected="0">
            <x v="1"/>
          </reference>
        </references>
      </pivotArea>
    </format>
    <format dxfId="777">
      <pivotArea type="all" dataOnly="0" outline="0" fieldPosition="0"/>
    </format>
    <format dxfId="776">
      <pivotArea outline="0" collapsedLevelsAreSubtotals="1" fieldPosition="0"/>
    </format>
    <format dxfId="775">
      <pivotArea field="3" type="button" dataOnly="0" labelOnly="1" outline="0" axis="axisRow" fieldPosition="0"/>
    </format>
    <format dxfId="774">
      <pivotArea dataOnly="0" labelOnly="1" outline="0" fieldPosition="0">
        <references count="1">
          <reference field="3" count="0"/>
        </references>
      </pivotArea>
    </format>
    <format dxfId="773">
      <pivotArea dataOnly="0" labelOnly="1" outline="0" fieldPosition="0">
        <references count="1">
          <reference field="4294967294" count="3">
            <x v="0"/>
            <x v="1"/>
            <x v="2"/>
          </reference>
        </references>
      </pivotArea>
    </format>
    <format dxfId="772">
      <pivotArea type="all" dataOnly="0" outline="0" fieldPosition="0"/>
    </format>
    <format dxfId="771">
      <pivotArea outline="0" collapsedLevelsAreSubtotals="1" fieldPosition="0"/>
    </format>
    <format dxfId="770">
      <pivotArea field="3" type="button" dataOnly="0" labelOnly="1" outline="0" axis="axisRow" fieldPosition="0"/>
    </format>
    <format dxfId="769">
      <pivotArea dataOnly="0" labelOnly="1" outline="0" fieldPosition="0">
        <references count="1">
          <reference field="3" count="0"/>
        </references>
      </pivotArea>
    </format>
    <format dxfId="768">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A4F76A-6152-4949-9BB6-465A936D8934}" name="PivotTable6" cacheId="369" applyNumberFormats="0" applyBorderFormats="0" applyFontFormats="0" applyPatternFormats="0" applyAlignmentFormats="0" applyWidthHeightFormats="1" dataCaption="Values" tag="9e28acc9-61f0-4fc7-b6f6-d2628cf31995" updatedVersion="8" minRefreshableVersion="3" useAutoFormatting="1" subtotalHiddenItems="1" rowGrandTotals="0" colGrandTotals="0" itemPrintTitles="1" createdVersion="8" indent="0" outline="1" outlineData="1" multipleFieldFilters="0" chartFormat="7">
  <location ref="J3:K10"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7">
    <i>
      <x/>
    </i>
    <i>
      <x v="1"/>
    </i>
    <i>
      <x v="2"/>
    </i>
    <i>
      <x v="3"/>
    </i>
    <i>
      <x v="4"/>
    </i>
    <i>
      <x v="5"/>
    </i>
    <i>
      <x v="6"/>
    </i>
  </rowItems>
  <colItems count="1">
    <i/>
  </colItems>
  <dataFields count="1">
    <dataField name=" TotalProfit" fld="0" baseField="0" baseItem="0" numFmtId="169"/>
  </dataFields>
  <formats count="5">
    <format dxfId="662">
      <pivotArea outline="0" collapsedLevelsAreSubtotals="1" fieldPosition="0">
        <references count="1">
          <reference field="4294967294" count="1" selected="0">
            <x v="0"/>
          </reference>
        </references>
      </pivotArea>
    </format>
    <format dxfId="663">
      <pivotArea type="all" dataOnly="0" outline="0" fieldPosition="0"/>
    </format>
    <format dxfId="664">
      <pivotArea outline="0" collapsedLevelsAreSubtotals="1" fieldPosition="0"/>
    </format>
    <format dxfId="665">
      <pivotArea dataOnly="0" labelOnly="1" outline="0" axis="axisValues" fieldPosition="0"/>
    </format>
    <format dxfId="666">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TotaRevenue"/>
    <pivotHierarchy dragToData="1" caption=" Total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5140A6-9BEC-4692-85A5-8084D67D2C44}" name="PivotTable1" cacheId="366" applyNumberFormats="0" applyBorderFormats="0" applyFontFormats="0" applyPatternFormats="0" applyAlignmentFormats="0" applyWidthHeightFormats="1" dataCaption="Values" tag="e4d31a0b-ace1-4992-b5ba-3b8eb5c34a9f" updatedVersion="8" minRefreshableVersion="3" useAutoFormatting="1" subtotalHiddenItems="1" rowGrandTotals="0" colGrandTotals="0" itemPrintTitles="1" createdVersion="8" indent="0" outline="1" outlineData="1" multipleFieldFilters="0" chartFormat="7">
  <location ref="B3:C10"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7">
    <i>
      <x/>
    </i>
    <i>
      <x v="1"/>
    </i>
    <i>
      <x v="2"/>
    </i>
    <i>
      <x v="3"/>
    </i>
    <i>
      <x v="4"/>
    </i>
    <i>
      <x v="5"/>
    </i>
    <i>
      <x v="6"/>
    </i>
  </rowItems>
  <colItems count="1">
    <i/>
  </colItems>
  <dataFields count="1">
    <dataField name=" TotalProfit" fld="0" baseField="0" baseItem="0" numFmtId="169"/>
  </dataFields>
  <formats count="7">
    <format dxfId="667">
      <pivotArea outline="0" collapsedLevelsAreSubtotals="1" fieldPosition="0">
        <references count="1">
          <reference field="4294967294" count="1" selected="0">
            <x v="0"/>
          </reference>
        </references>
      </pivotArea>
    </format>
    <format dxfId="668">
      <pivotArea type="all" dataOnly="0" outline="0" fieldPosition="0"/>
    </format>
    <format dxfId="669">
      <pivotArea outline="0" collapsedLevelsAreSubtotals="1" fieldPosition="0"/>
    </format>
    <format dxfId="670">
      <pivotArea field="2" type="button" dataOnly="0" labelOnly="1" outline="0" axis="axisRow" fieldPosition="0"/>
    </format>
    <format dxfId="671">
      <pivotArea dataOnly="0" labelOnly="1" fieldPosition="0">
        <references count="1">
          <reference field="2" count="0"/>
        </references>
      </pivotArea>
    </format>
    <format dxfId="672">
      <pivotArea dataOnly="0" labelOnly="1" outline="0" axis="axisValues" fieldPosition="0"/>
    </format>
    <format dxfId="673">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TotaRevenue"/>
    <pivotHierarchy dragToData="1" caption=" Total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AF27BF-6280-47AC-9EE4-394195CEB7C7}" name="PivotTable9" cacheId="375" applyNumberFormats="0" applyBorderFormats="0" applyFontFormats="0" applyPatternFormats="0" applyAlignmentFormats="0" applyWidthHeightFormats="1" dataCaption="Values" missingCaption="0" tag="0871a953-e436-436e-b084-47d2ee4004ea" updatedVersion="8" minRefreshableVersion="3" useAutoFormatting="1" subtotalHiddenItems="1" rowGrandTotals="0" colGrandTotals="0" itemPrintTitles="1" createdVersion="8" indent="0" showEmptyRow="1" showEmptyCol="1" compact="0" compactData="0" multipleFieldFilters="0" chartFormat="11">
  <location ref="AG2:AI6" firstHeaderRow="0" firstDataRow="1" firstDataCol="1"/>
  <pivotFields count="5">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 TotalProfit" fld="0" baseField="0" baseItem="0" numFmtId="166"/>
    <dataField name="Sum of TotalProfit" fld="4" showDataAs="percentOfTotal" baseField="0" baseItem="0" numFmtId="9">
      <extLst>
        <ext xmlns:x14="http://schemas.microsoft.com/office/spreadsheetml/2009/9/main" uri="{E15A36E0-9728-4e99-A89B-3F7291B0FE68}">
          <x14:dataField sourceField="0" uniqueName="[__Xl2].[Measures].[Sum of TotalProfit]"/>
        </ext>
      </extLst>
    </dataField>
  </dataFields>
  <formats count="6">
    <format dxfId="652">
      <pivotArea outline="0" collapsedLevelsAreSubtotals="1" fieldPosition="0">
        <references count="1">
          <reference field="4294967294" count="1" selected="0">
            <x v="0"/>
          </reference>
        </references>
      </pivotArea>
    </format>
    <format dxfId="653">
      <pivotArea type="all" dataOnly="0" outline="0" fieldPosition="0"/>
    </format>
    <format dxfId="654">
      <pivotArea outline="0" collapsedLevelsAreSubtotals="1" fieldPosition="0"/>
    </format>
    <format dxfId="655">
      <pivotArea dataOnly="0" labelOnly="1" outline="0" axis="axisValues" fieldPosition="0"/>
    </format>
    <format dxfId="656">
      <pivotArea outline="0" fieldPosition="0">
        <references count="1">
          <reference field="4294967294" count="1">
            <x v="1"/>
          </reference>
        </references>
      </pivotArea>
    </format>
    <format dxfId="657">
      <pivotArea outline="0" fieldPosition="0">
        <references count="1">
          <reference field="4294967294" count="1" selected="0">
            <x v="1"/>
          </reference>
        </references>
      </pivotArea>
    </format>
  </formats>
  <chartFormats count="2">
    <chartFormat chart="6"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TotaRevenue"/>
    <pivotHierarchy dragToData="1" caption=" TotalProfit"/>
    <pivotHierarchy dragToData="1" caption=" Order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FF8685-3127-41D7-B081-D76A4F0C45E2}" name="PivotTable8" cacheId="372" applyNumberFormats="0" applyBorderFormats="0" applyFontFormats="0" applyPatternFormats="0" applyAlignmentFormats="0" applyWidthHeightFormats="1" dataCaption="Values" tag="c4b77bfa-fd80-4a79-aace-5e094785fc7c" updatedVersion="8" minRefreshableVersion="3" useAutoFormatting="1" subtotalHiddenItems="1" rowGrandTotals="0" colGrandTotals="0" itemPrintTitles="1" createdVersion="8" indent="0" compact="0" compactData="0" multipleFieldFilters="0" chartFormat="11">
  <location ref="X2:Y4"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Profit" fld="0" baseField="0" baseItem="0" numFmtId="166"/>
  </dataFields>
  <formats count="4">
    <format dxfId="658">
      <pivotArea outline="0" collapsedLevelsAreSubtotals="1" fieldPosition="0">
        <references count="1">
          <reference field="4294967294" count="1" selected="0">
            <x v="0"/>
          </reference>
        </references>
      </pivotArea>
    </format>
    <format dxfId="659">
      <pivotArea type="all" dataOnly="0" outline="0" fieldPosition="0"/>
    </format>
    <format dxfId="660">
      <pivotArea outline="0" collapsedLevelsAreSubtotals="1" fieldPosition="0"/>
    </format>
    <format dxfId="661">
      <pivotArea dataOnly="0" labelOnly="1" outline="0" axis="axisValues" fieldPosition="0"/>
    </format>
  </formats>
  <chartFormats count="4">
    <chartFormat chart="6"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2" count="1" selected="0">
            <x v="0"/>
          </reference>
        </references>
      </pivotArea>
    </chartFormat>
    <chartFormat chart="10" format="7">
      <pivotArea type="data" outline="0" fieldPosition="0">
        <references count="2">
          <reference field="4294967294" count="1" selected="0">
            <x v="0"/>
          </reference>
          <reference field="2"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stOfGoodsSold"/>
    <pivotHierarchy dragToData="1" caption=" TotaRevenue"/>
    <pivotHierarchy dragToData="1" caption=" Total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4788E3A-E6C3-42D5-A22C-D4B6065A9D0C}" sourceName="[DimDate].[Year]">
  <pivotTables>
    <pivotTable tabId="1" name="PivotTable1"/>
    <pivotTable tabId="1" name="PivotTable4"/>
    <pivotTable tabId="3" name="PivotTable1"/>
    <pivotTable tabId="3" name="PivotTable6"/>
    <pivotTable tabId="3" name="PivotTable8"/>
    <pivotTable tabId="3" name="PivotTable9"/>
  </pivotTables>
  <data>
    <olap pivotCacheId="178389580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6E721374-7681-448C-B95C-CB3E8B0E639F}" sourceName="[DimDate].[Month Name]">
  <pivotTables>
    <pivotTable tabId="1" name="PivotTable5"/>
  </pivotTables>
  <data>
    <olap pivotCacheId="1097048371">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Oc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5CF11DB-60CF-4D47-8C64-76C35C9BBE2E}" sourceName="[DimGeography].[Country]">
  <pivotTables>
    <pivotTable tabId="3" name="PivotTable9"/>
    <pivotTable tabId="3" name="PivotTable8"/>
    <pivotTable tabId="3" name="PivotTable6"/>
    <pivotTable tabId="3" name="PivotTable1"/>
    <pivotTable tabId="1" name="PivotTable2"/>
    <pivotTable tabId="1" name="PivotTable1"/>
    <pivotTable tabId="1" name="PivotTable5"/>
  </pivotTables>
  <data>
    <olap pivotCacheId="917689120">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Franc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455CA6-C94F-4DB6-8D62-CE7F447B8B37}" cache="Slicer_Year" caption="Year" columnCount="4" showCaption="0" level="1" style="Slicer Style 1" rowHeight="241300"/>
  <slicer name="Month Name" xr10:uid="{78E04538-5946-4A79-BB42-6DFF6D8A0A0F}" cache="Slicer_Month_Name" caption="Month Name" columnCount="2" showCaption="0" level="1" style="Slicer Style 1" rowHeight="252000"/>
  <slicer name="Country" xr10:uid="{924836DA-B627-4187-A2F2-F853317F07E1}" cache="Slicer_Country" caption="Country" columnCount="2" showCaption="0" level="1" style="Slicer Style 1" rowHeight="54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R55"/>
  <sheetViews>
    <sheetView topLeftCell="A27" workbookViewId="0">
      <selection activeCell="H1" sqref="H1"/>
    </sheetView>
  </sheetViews>
  <sheetFormatPr defaultRowHeight="15" x14ac:dyDescent="0.25"/>
  <cols>
    <col min="2" max="2" width="11.5703125" bestFit="1" customWidth="1"/>
    <col min="3" max="3" width="17.28515625" bestFit="1" customWidth="1"/>
    <col min="4" max="4" width="13.28515625" bestFit="1" customWidth="1"/>
    <col min="5" max="5" width="8" bestFit="1" customWidth="1"/>
    <col min="6" max="6" width="10.85546875" bestFit="1" customWidth="1"/>
    <col min="7" max="7" width="14.42578125" bestFit="1" customWidth="1"/>
    <col min="8" max="8" width="11.5703125" bestFit="1" customWidth="1"/>
    <col min="9" max="9" width="13.140625" bestFit="1" customWidth="1"/>
    <col min="10" max="10" width="15.5703125" bestFit="1" customWidth="1"/>
    <col min="11" max="11" width="1.5703125" style="10" customWidth="1"/>
    <col min="12" max="12" width="7.28515625" bestFit="1" customWidth="1"/>
    <col min="13" max="13" width="11.5703125" bestFit="1" customWidth="1"/>
    <col min="14" max="14" width="17.28515625" bestFit="1" customWidth="1"/>
    <col min="15" max="15" width="13.28515625" bestFit="1" customWidth="1"/>
    <col min="16" max="16" width="8" bestFit="1" customWidth="1"/>
    <col min="17" max="17" width="10.85546875" bestFit="1" customWidth="1"/>
    <col min="18" max="18" width="14.42578125" bestFit="1" customWidth="1"/>
    <col min="19" max="19" width="13.140625" bestFit="1" customWidth="1"/>
  </cols>
  <sheetData>
    <row r="3" spans="2:18" x14ac:dyDescent="0.25">
      <c r="B3" s="3" t="s">
        <v>15</v>
      </c>
      <c r="C3" s="4" t="s">
        <v>4</v>
      </c>
      <c r="D3" s="4" t="s">
        <v>5</v>
      </c>
      <c r="E3" s="4" t="s">
        <v>3</v>
      </c>
      <c r="F3" s="4" t="s">
        <v>6</v>
      </c>
      <c r="G3" s="4" t="s">
        <v>7</v>
      </c>
      <c r="H3" s="4" t="s">
        <v>0</v>
      </c>
      <c r="I3" s="4" t="s">
        <v>1</v>
      </c>
      <c r="J3" s="4" t="s">
        <v>2</v>
      </c>
      <c r="L3" s="17" t="s">
        <v>16</v>
      </c>
      <c r="M3" s="3" t="s">
        <v>15</v>
      </c>
      <c r="N3" s="4" t="s">
        <v>4</v>
      </c>
      <c r="O3" s="4" t="s">
        <v>5</v>
      </c>
      <c r="P3" s="4" t="s">
        <v>3</v>
      </c>
      <c r="Q3" s="4" t="s">
        <v>6</v>
      </c>
      <c r="R3" s="4" t="s">
        <v>7</v>
      </c>
    </row>
    <row r="4" spans="2:18" x14ac:dyDescent="0.25">
      <c r="B4" s="3">
        <v>2975</v>
      </c>
      <c r="C4" s="5">
        <v>5653129.2944000084</v>
      </c>
      <c r="D4" s="5">
        <v>9662977.0700000618</v>
      </c>
      <c r="E4" s="6">
        <v>0.4149702256925637</v>
      </c>
      <c r="F4" s="5">
        <v>4009847.7755999938</v>
      </c>
      <c r="G4" s="3">
        <v>30549</v>
      </c>
      <c r="H4" s="7">
        <v>606</v>
      </c>
      <c r="I4" s="7">
        <v>102</v>
      </c>
      <c r="J4" s="7">
        <v>504</v>
      </c>
      <c r="L4" s="18">
        <v>2005</v>
      </c>
      <c r="M4" s="3">
        <v>4</v>
      </c>
      <c r="N4" s="5">
        <v>52418.644400000005</v>
      </c>
      <c r="O4" s="5">
        <v>86494.799200000009</v>
      </c>
      <c r="P4" s="6">
        <v>0.39396767337659755</v>
      </c>
      <c r="Q4" s="5">
        <v>34076.154799999997</v>
      </c>
      <c r="R4" s="3">
        <v>29</v>
      </c>
    </row>
    <row r="5" spans="2:18" x14ac:dyDescent="0.25">
      <c r="L5" s="18">
        <v>2006</v>
      </c>
      <c r="M5" s="3">
        <v>23</v>
      </c>
      <c r="N5" s="5">
        <v>271042.9706</v>
      </c>
      <c r="O5" s="5">
        <v>460828.52659999998</v>
      </c>
      <c r="P5" s="6">
        <v>0.41183552025357628</v>
      </c>
      <c r="Q5" s="5">
        <v>189785.55600000001</v>
      </c>
      <c r="R5" s="3">
        <v>246</v>
      </c>
    </row>
    <row r="6" spans="2:18" x14ac:dyDescent="0.25">
      <c r="C6" s="1" t="s">
        <v>9</v>
      </c>
      <c r="D6" s="9">
        <v>2</v>
      </c>
      <c r="L6" s="18">
        <v>2007</v>
      </c>
      <c r="M6" s="3">
        <v>302</v>
      </c>
      <c r="N6" s="5">
        <v>507458.99329999986</v>
      </c>
      <c r="O6" s="5">
        <v>857241.32999999903</v>
      </c>
      <c r="P6" s="6">
        <v>0.40803251600106627</v>
      </c>
      <c r="Q6" s="5">
        <v>349782.33669999993</v>
      </c>
      <c r="R6" s="3">
        <v>3147</v>
      </c>
    </row>
    <row r="12" spans="2:18" x14ac:dyDescent="0.25">
      <c r="B12" s="2" t="s">
        <v>8</v>
      </c>
      <c r="C12" s="4" t="s">
        <v>14</v>
      </c>
      <c r="D12" s="4" t="s">
        <v>13</v>
      </c>
      <c r="E12" s="3" t="s">
        <v>15</v>
      </c>
    </row>
    <row r="13" spans="2:18" x14ac:dyDescent="0.25">
      <c r="B13" s="4">
        <v>2005</v>
      </c>
      <c r="C13" s="5">
        <v>1667134.4908000005</v>
      </c>
      <c r="D13" s="5">
        <v>674437.3679999999</v>
      </c>
      <c r="E13" s="3">
        <v>59</v>
      </c>
    </row>
    <row r="14" spans="2:18" x14ac:dyDescent="0.25">
      <c r="B14" s="4">
        <v>2006</v>
      </c>
      <c r="C14" s="5">
        <v>5454127.9142000023</v>
      </c>
      <c r="D14" s="5">
        <v>2207096.5689999997</v>
      </c>
      <c r="E14" s="3">
        <v>233</v>
      </c>
    </row>
    <row r="15" spans="2:18" x14ac:dyDescent="0.25">
      <c r="B15" s="4">
        <v>2007</v>
      </c>
      <c r="C15" s="5">
        <v>10273625.11300005</v>
      </c>
      <c r="D15" s="5">
        <v>4234284.5858999854</v>
      </c>
      <c r="E15" s="3">
        <v>2291</v>
      </c>
      <c r="L15" s="2" t="s">
        <v>8</v>
      </c>
      <c r="N15" t="s">
        <v>17</v>
      </c>
    </row>
    <row r="16" spans="2:18" x14ac:dyDescent="0.25">
      <c r="B16" s="4">
        <v>2008</v>
      </c>
      <c r="C16" s="5">
        <v>9662977.0700000618</v>
      </c>
      <c r="D16" s="5">
        <v>4009847.7755999938</v>
      </c>
      <c r="E16" s="3">
        <v>2975</v>
      </c>
      <c r="L16" s="4">
        <v>2008</v>
      </c>
      <c r="N16">
        <f>COUNTA(L16:L19)</f>
        <v>1</v>
      </c>
    </row>
    <row r="18" spans="1:17" x14ac:dyDescent="0.25">
      <c r="B18" s="4" t="str">
        <f>B12</f>
        <v>Year</v>
      </c>
      <c r="C18" s="4" t="str" cm="1">
        <f t="array" ref="C18">_xlfn.IFS($D$6=2,C12,$D$6=3,D12,$D$6=4,E12)</f>
        <v xml:space="preserve"> Revenue</v>
      </c>
      <c r="D18" s="4" t="str">
        <f>"Avrage"&amp;C18</f>
        <v>Avrage Revenue</v>
      </c>
      <c r="E18" s="4" t="s">
        <v>10</v>
      </c>
      <c r="N18" s="12" t="s">
        <v>18</v>
      </c>
      <c r="O18" s="12" t="s">
        <v>21</v>
      </c>
      <c r="P18" s="12" t="s">
        <v>22</v>
      </c>
      <c r="Q18" s="12" t="s">
        <v>11</v>
      </c>
    </row>
    <row r="19" spans="1:17" x14ac:dyDescent="0.25">
      <c r="B19" s="4">
        <f t="shared" ref="B19:B22" si="0">B13</f>
        <v>2005</v>
      </c>
      <c r="C19" s="3" cm="1">
        <f t="array" ref="C19">_xlfn.IFS($D$6=2,C13,$D$6=3,D13,$D$6=4,E13)</f>
        <v>1667134.4908000005</v>
      </c>
      <c r="D19" s="3">
        <f>AVERAGE($C$19:$C$22)</f>
        <v>6764466.1470000278</v>
      </c>
      <c r="E19" s="4" t="str">
        <f>IF(C19&gt;D19,C19,"")</f>
        <v/>
      </c>
      <c r="N19" s="4" t="s">
        <v>19</v>
      </c>
      <c r="O19" s="4">
        <f>IF(N16=1,Analysis!L16,0)</f>
        <v>2008</v>
      </c>
      <c r="P19" s="5">
        <f>IFERROR(VLOOKUP(O19,LookTable,6,0),0)</f>
        <v>0</v>
      </c>
      <c r="Q19" s="13">
        <f>IFERROR(P19/SUM($P$19:$P$20),0)</f>
        <v>0</v>
      </c>
    </row>
    <row r="20" spans="1:17" x14ac:dyDescent="0.25">
      <c r="B20" s="4">
        <f t="shared" si="0"/>
        <v>2006</v>
      </c>
      <c r="C20" s="3" cm="1">
        <f t="array" ref="C20">_xlfn.IFS($D$6=2,C14,$D$6=3,D14,$D$6=4,E14)</f>
        <v>5454127.9142000023</v>
      </c>
      <c r="D20" s="3">
        <f t="shared" ref="D20:D22" si="1">AVERAGE($C$19:$C$22)</f>
        <v>6764466.1470000278</v>
      </c>
      <c r="E20" s="4" t="str">
        <f t="shared" ref="E20:E22" si="2">IF(C20&gt;D20,C20,"")</f>
        <v/>
      </c>
      <c r="N20" s="4" t="s">
        <v>20</v>
      </c>
      <c r="O20" s="4">
        <f>L16-1</f>
        <v>2007</v>
      </c>
      <c r="P20" s="5">
        <f>IFERROR(VLOOKUP(O20,LookTable,6,0),0)</f>
        <v>349782.33669999993</v>
      </c>
      <c r="Q20" s="13">
        <f>IFERROR(P20/SUM($P$19:$P$20),0)</f>
        <v>1</v>
      </c>
    </row>
    <row r="21" spans="1:17" x14ac:dyDescent="0.25">
      <c r="B21" s="4">
        <f t="shared" si="0"/>
        <v>2007</v>
      </c>
      <c r="C21" s="3" cm="1">
        <f t="array" ref="C21">_xlfn.IFS($D$6=2,C15,$D$6=3,D15,$D$6=4,E15)</f>
        <v>10273625.11300005</v>
      </c>
      <c r="D21" s="3">
        <f t="shared" si="1"/>
        <v>6764466.1470000278</v>
      </c>
      <c r="E21" s="5">
        <f t="shared" si="2"/>
        <v>10273625.11300005</v>
      </c>
      <c r="Q21" s="14"/>
    </row>
    <row r="22" spans="1:17" x14ac:dyDescent="0.25">
      <c r="B22" s="4">
        <f t="shared" si="0"/>
        <v>2008</v>
      </c>
      <c r="C22" s="3" cm="1">
        <f t="array" ref="C22">_xlfn.IFS($D$6=2,C16,$D$6=3,D16,$D$6=4,E16)</f>
        <v>9662977.0700000618</v>
      </c>
      <c r="D22" s="3">
        <f t="shared" si="1"/>
        <v>6764466.1470000278</v>
      </c>
      <c r="E22" s="5">
        <f t="shared" si="2"/>
        <v>9662977.0700000618</v>
      </c>
      <c r="N22" s="15" t="s">
        <v>23</v>
      </c>
      <c r="O22" s="15"/>
      <c r="P22" s="15"/>
      <c r="Q22" s="16">
        <f>Q19-Q20</f>
        <v>-1</v>
      </c>
    </row>
    <row r="24" spans="1:17" x14ac:dyDescent="0.25">
      <c r="B24" t="str">
        <f>E18</f>
        <v>AboveAverage</v>
      </c>
      <c r="D24" t="s">
        <v>12</v>
      </c>
      <c r="N24" s="12" t="s">
        <v>24</v>
      </c>
      <c r="O24" s="12" t="s">
        <v>21</v>
      </c>
      <c r="P24" s="12" t="s">
        <v>25</v>
      </c>
      <c r="Q24" s="12" t="s">
        <v>11</v>
      </c>
    </row>
    <row r="25" spans="1:17" x14ac:dyDescent="0.25">
      <c r="B25" s="5">
        <f>SUM(E19:E22)</f>
        <v>19936602.18300011</v>
      </c>
      <c r="D25" t="str">
        <f>" of"&amp;C18&amp;" came from the highlighted years"</f>
        <v xml:space="preserve"> of Revenue came from the highlighted years</v>
      </c>
      <c r="N25" s="4" t="s">
        <v>19</v>
      </c>
      <c r="O25" s="4">
        <f>IF(N16=1,Analysis!L16,0)</f>
        <v>2008</v>
      </c>
      <c r="P25" s="5">
        <f>IFERROR(VLOOKUP(O25,LookTable,4,0),0)</f>
        <v>0</v>
      </c>
      <c r="Q25" s="13">
        <f>IFERROR(P25/SUM($P$25:$P$26),0)</f>
        <v>0</v>
      </c>
    </row>
    <row r="26" spans="1:17" ht="23.25" x14ac:dyDescent="0.35">
      <c r="A26" t="s">
        <v>11</v>
      </c>
      <c r="B26" s="8">
        <f>B25/SUM(C19:C22)</f>
        <v>0.7368135840195531</v>
      </c>
      <c r="N26" s="4" t="s">
        <v>20</v>
      </c>
      <c r="O26" s="4">
        <f>L16-1</f>
        <v>2007</v>
      </c>
      <c r="P26" s="5">
        <f>IFERROR(VLOOKUP(O26,LookTable,4,0),0)</f>
        <v>857241.32999999903</v>
      </c>
      <c r="Q26" s="13">
        <f>IFERROR(P26/SUM($P$25:$P$26),0)</f>
        <v>1</v>
      </c>
    </row>
    <row r="28" spans="1:17" x14ac:dyDescent="0.25">
      <c r="N28" s="15" t="s">
        <v>23</v>
      </c>
      <c r="O28" s="15"/>
      <c r="P28" s="15"/>
      <c r="Q28" s="16">
        <f>Q25-Q26</f>
        <v>-1</v>
      </c>
    </row>
    <row r="31" spans="1:17" x14ac:dyDescent="0.25">
      <c r="N31" s="12" t="s">
        <v>26</v>
      </c>
      <c r="O31" s="12" t="s">
        <v>21</v>
      </c>
      <c r="P31" s="12" t="s">
        <v>25</v>
      </c>
      <c r="Q31" s="12" t="s">
        <v>11</v>
      </c>
    </row>
    <row r="32" spans="1:17" x14ac:dyDescent="0.25">
      <c r="N32" s="4" t="s">
        <v>19</v>
      </c>
      <c r="O32" s="4">
        <f>IF(N16=1,Analysis!L16,0)</f>
        <v>2008</v>
      </c>
      <c r="P32" s="5">
        <f>IFERROR(VLOOKUP(O32,LookTable,3,0),0)</f>
        <v>0</v>
      </c>
      <c r="Q32" s="13">
        <f>IFERROR(P32/SUM($P$32:$P$33),0)</f>
        <v>0</v>
      </c>
    </row>
    <row r="33" spans="14:17" x14ac:dyDescent="0.25">
      <c r="N33" s="4" t="s">
        <v>20</v>
      </c>
      <c r="O33" s="4">
        <f>L16-1</f>
        <v>2007</v>
      </c>
      <c r="P33" s="5">
        <f>IFERROR(VLOOKUP(O33,LookTable,3,0),0)</f>
        <v>507458.99329999986</v>
      </c>
      <c r="Q33" s="13">
        <f>IFERROR(P33/SUM($P$32:$P$33),0)</f>
        <v>1</v>
      </c>
    </row>
    <row r="35" spans="14:17" x14ac:dyDescent="0.25">
      <c r="N35" s="15" t="s">
        <v>23</v>
      </c>
      <c r="O35" s="15"/>
      <c r="P35" s="15"/>
      <c r="Q35" s="16">
        <f>Q32-Q33</f>
        <v>-1</v>
      </c>
    </row>
    <row r="38" spans="14:17" x14ac:dyDescent="0.25">
      <c r="N38" s="12" t="s">
        <v>29</v>
      </c>
      <c r="O38" s="12" t="s">
        <v>21</v>
      </c>
      <c r="P38" s="12" t="s">
        <v>30</v>
      </c>
      <c r="Q38" s="12" t="s">
        <v>11</v>
      </c>
    </row>
    <row r="39" spans="14:17" x14ac:dyDescent="0.25">
      <c r="N39" s="4" t="s">
        <v>19</v>
      </c>
      <c r="O39" s="4">
        <f>IF(N16=1,Analysis!L16,0)</f>
        <v>2008</v>
      </c>
      <c r="P39" s="13">
        <f>IFERROR(VLOOKUP(O39,LookTable,5,0),0)</f>
        <v>0</v>
      </c>
      <c r="Q39" s="13">
        <f>IFERROR(P39/SUM($P$39:$P$40),0)</f>
        <v>0</v>
      </c>
    </row>
    <row r="40" spans="14:17" x14ac:dyDescent="0.25">
      <c r="N40" s="4" t="s">
        <v>20</v>
      </c>
      <c r="O40" s="4">
        <f>L16-1</f>
        <v>2007</v>
      </c>
      <c r="P40" s="13">
        <f>IFERROR(VLOOKUP(O40,LookTable,5,0),0)</f>
        <v>0.40803251600106627</v>
      </c>
      <c r="Q40" s="13">
        <f>IFERROR(P40/SUM($P$39:$P$40),0)</f>
        <v>1</v>
      </c>
    </row>
    <row r="42" spans="14:17" x14ac:dyDescent="0.25">
      <c r="N42" s="15" t="s">
        <v>23</v>
      </c>
      <c r="O42" s="15"/>
      <c r="P42" s="15"/>
      <c r="Q42" s="16">
        <f>Q39-Q40</f>
        <v>-1</v>
      </c>
    </row>
    <row r="45" spans="14:17" x14ac:dyDescent="0.25">
      <c r="N45" s="12" t="s">
        <v>27</v>
      </c>
      <c r="O45" s="12" t="s">
        <v>21</v>
      </c>
      <c r="P45" s="12" t="s">
        <v>25</v>
      </c>
      <c r="Q45" s="12" t="s">
        <v>11</v>
      </c>
    </row>
    <row r="46" spans="14:17" x14ac:dyDescent="0.25">
      <c r="N46" s="4" t="s">
        <v>19</v>
      </c>
      <c r="O46" s="4">
        <f>IF(N16=1,Analysis!L16,0)</f>
        <v>2008</v>
      </c>
      <c r="P46" s="3">
        <f>IFERROR(VLOOKUP(O46,LookTable,7,0),0)</f>
        <v>0</v>
      </c>
      <c r="Q46" s="13">
        <f>IFERROR(P46/SUM($P$46:$P$47),0)</f>
        <v>0</v>
      </c>
    </row>
    <row r="47" spans="14:17" x14ac:dyDescent="0.25">
      <c r="N47" s="4" t="s">
        <v>20</v>
      </c>
      <c r="O47" s="4">
        <f>L16-1</f>
        <v>2007</v>
      </c>
      <c r="P47" s="3">
        <f>IFERROR(VLOOKUP(O47,LookTable,7,0),0)</f>
        <v>3147</v>
      </c>
      <c r="Q47" s="13">
        <f>IFERROR(P47/SUM($P$46:$P$47),0)</f>
        <v>1</v>
      </c>
    </row>
    <row r="49" spans="14:17" x14ac:dyDescent="0.25">
      <c r="N49" s="15" t="s">
        <v>23</v>
      </c>
      <c r="O49" s="15"/>
      <c r="P49" s="15"/>
      <c r="Q49" s="16">
        <f>Q46-Q47</f>
        <v>-1</v>
      </c>
    </row>
    <row r="51" spans="14:17" x14ac:dyDescent="0.25">
      <c r="N51" s="12" t="s">
        <v>28</v>
      </c>
      <c r="O51" s="12" t="s">
        <v>21</v>
      </c>
      <c r="P51" s="12" t="s">
        <v>25</v>
      </c>
      <c r="Q51" s="12" t="s">
        <v>11</v>
      </c>
    </row>
    <row r="52" spans="14:17" x14ac:dyDescent="0.25">
      <c r="N52" s="4" t="s">
        <v>19</v>
      </c>
      <c r="O52" s="4">
        <f>IF(N16=1,Analysis!L16,0)</f>
        <v>2008</v>
      </c>
      <c r="P52" s="3">
        <f>IFERROR(VLOOKUP(O52,LookTable,2,0),0)</f>
        <v>0</v>
      </c>
      <c r="Q52" s="13">
        <f>IFERROR(P52/SUM($P$52:$P$53),0)</f>
        <v>0</v>
      </c>
    </row>
    <row r="53" spans="14:17" x14ac:dyDescent="0.25">
      <c r="N53" s="4" t="s">
        <v>20</v>
      </c>
      <c r="O53" s="4">
        <f>L16-1</f>
        <v>2007</v>
      </c>
      <c r="P53" s="3">
        <f>IFERROR(VLOOKUP(O53,LookTable,2,0),0)</f>
        <v>302</v>
      </c>
      <c r="Q53" s="13">
        <f>IFERROR(P53/SUM($P$52:$P$53),0)</f>
        <v>1</v>
      </c>
    </row>
    <row r="55" spans="14:17" x14ac:dyDescent="0.25">
      <c r="N55" s="15" t="s">
        <v>23</v>
      </c>
      <c r="O55" s="15"/>
      <c r="P55" s="15"/>
      <c r="Q55" s="16">
        <f>Q52-Q53</f>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662E3-25AB-4F31-8A47-1FBE6E2E4A55}">
  <dimension ref="O20"/>
  <sheetViews>
    <sheetView showGridLines="0" showRowColHeaders="0" tabSelected="1" zoomScale="93" zoomScaleNormal="93" workbookViewId="0">
      <selection activeCell="W10" sqref="W10"/>
      <extLst>
        <ext xmlns:xlsdti="http://schemas.microsoft.com/office/spreadsheetml/2023/showDataTypeIcons" uri="{77bfe23e-c014-4d31-8a63-9c772dbf06b6}">
          <xlsdti:showDataTypeIcons visible="0"/>
        </ext>
      </extLst>
    </sheetView>
  </sheetViews>
  <sheetFormatPr defaultRowHeight="15" x14ac:dyDescent="0.25"/>
  <sheetData>
    <row r="20" spans="15:15" x14ac:dyDescent="0.25">
      <c r="O20" s="19"/>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15</xdr:col>
                    <xdr:colOff>247650</xdr:colOff>
                    <xdr:row>3</xdr:row>
                    <xdr:rowOff>142875</xdr:rowOff>
                  </from>
                  <to>
                    <xdr:col>17</xdr:col>
                    <xdr:colOff>57150</xdr:colOff>
                    <xdr:row>4</xdr:row>
                    <xdr:rowOff>161925</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15</xdr:col>
                    <xdr:colOff>219075</xdr:colOff>
                    <xdr:row>2</xdr:row>
                    <xdr:rowOff>123825</xdr:rowOff>
                  </from>
                  <to>
                    <xdr:col>17</xdr:col>
                    <xdr:colOff>28575</xdr:colOff>
                    <xdr:row>3</xdr:row>
                    <xdr:rowOff>142875</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17</xdr:col>
                    <xdr:colOff>133350</xdr:colOff>
                    <xdr:row>2</xdr:row>
                    <xdr:rowOff>123825</xdr:rowOff>
                  </from>
                  <to>
                    <xdr:col>18</xdr:col>
                    <xdr:colOff>552450</xdr:colOff>
                    <xdr:row>3</xdr:row>
                    <xdr:rowOff>142875</xdr:rowOff>
                  </to>
                </anchor>
              </controlPr>
            </control>
          </mc:Choice>
        </mc:AlternateContent>
        <mc:AlternateContent xmlns:mc="http://schemas.openxmlformats.org/markup-compatibility/2006">
          <mc:Choice Requires="x14">
            <control shapeId="1031" r:id="rId6" name="Option Button 7">
              <controlPr defaultSize="0" autoFill="0" autoLine="0" autoPict="0">
                <anchor moveWithCells="1">
                  <from>
                    <xdr:col>19</xdr:col>
                    <xdr:colOff>47625</xdr:colOff>
                    <xdr:row>2</xdr:row>
                    <xdr:rowOff>123825</xdr:rowOff>
                  </from>
                  <to>
                    <xdr:col>20</xdr:col>
                    <xdr:colOff>466725</xdr:colOff>
                    <xdr:row>3</xdr:row>
                    <xdr:rowOff>142875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B6A69-6722-4BC6-B3ED-B4EF57257510}">
  <dimension ref="B2:AI12"/>
  <sheetViews>
    <sheetView workbookViewId="0">
      <selection activeCell="G10" sqref="G10:I19"/>
    </sheetView>
  </sheetViews>
  <sheetFormatPr defaultRowHeight="15" x14ac:dyDescent="0.25"/>
  <cols>
    <col min="2" max="2" width="13.140625" bestFit="1" customWidth="1"/>
    <col min="3" max="3" width="10.85546875" bestFit="1" customWidth="1"/>
    <col min="4" max="4" width="13.140625" bestFit="1" customWidth="1"/>
    <col min="5" max="7" width="15.5703125" bestFit="1" customWidth="1"/>
    <col min="8" max="8" width="2.7109375" style="10" customWidth="1"/>
    <col min="9" max="9" width="15.5703125" bestFit="1" customWidth="1"/>
    <col min="10" max="10" width="13.140625" bestFit="1" customWidth="1"/>
    <col min="11" max="11" width="10.85546875" bestFit="1" customWidth="1"/>
    <col min="14" max="15" width="10.85546875" bestFit="1" customWidth="1"/>
    <col min="16" max="16" width="12" bestFit="1" customWidth="1"/>
    <col min="21" max="21" width="2.140625" style="10" customWidth="1"/>
    <col min="24" max="24" width="12.85546875" bestFit="1" customWidth="1"/>
    <col min="25" max="25" width="10.85546875" bestFit="1" customWidth="1"/>
    <col min="31" max="31" width="3.28515625" style="10" customWidth="1"/>
    <col min="33" max="33" width="10.140625" bestFit="1" customWidth="1"/>
    <col min="34" max="34" width="10.85546875" bestFit="1" customWidth="1"/>
    <col min="35" max="35" width="17.28515625" bestFit="1" customWidth="1"/>
  </cols>
  <sheetData>
    <row r="2" spans="2:35" x14ac:dyDescent="0.25">
      <c r="X2" s="2" t="s">
        <v>48</v>
      </c>
      <c r="Y2" s="4" t="s">
        <v>6</v>
      </c>
      <c r="AB2" t="s">
        <v>49</v>
      </c>
      <c r="AG2" s="2" t="s">
        <v>50</v>
      </c>
      <c r="AH2" s="4" t="s">
        <v>6</v>
      </c>
      <c r="AI2" s="4" t="s">
        <v>55</v>
      </c>
    </row>
    <row r="3" spans="2:35" x14ac:dyDescent="0.25">
      <c r="B3" s="2" t="s">
        <v>16</v>
      </c>
      <c r="C3" s="4" t="s">
        <v>6</v>
      </c>
      <c r="E3">
        <v>1</v>
      </c>
      <c r="F3" s="5">
        <f>LARGE($C$4:$C$15,E3)</f>
        <v>851141.77720000071</v>
      </c>
      <c r="G3" t="str">
        <f>INDEX($B$4:$B$15,MATCH(F3,C4:C15,0))</f>
        <v>Jun</v>
      </c>
      <c r="J3" s="2" t="s">
        <v>16</v>
      </c>
      <c r="K3" s="4" t="s">
        <v>6</v>
      </c>
      <c r="N3" s="4" t="str">
        <f>J3</f>
        <v>Row Labels</v>
      </c>
      <c r="O3" s="4" t="str">
        <f>K3</f>
        <v xml:space="preserve"> TotalProfit</v>
      </c>
      <c r="P3" s="4" t="s">
        <v>45</v>
      </c>
      <c r="X3" s="4" t="s">
        <v>46</v>
      </c>
      <c r="Y3" s="5">
        <v>2960975.5758999935</v>
      </c>
      <c r="Z3" s="14">
        <f>GETPIVOTDATA("[Measures].[Sum of TotalProfit]",$X$2,"[DimDate].[WeekType]","[DimDate].[WeekType].&amp;[Weekday]")/SUM($Y$3:$Y$4)</f>
        <v>0.73842593075916529</v>
      </c>
      <c r="AB3" s="14">
        <f>MAX(Z3:Z4)</f>
        <v>0.73842593075916529</v>
      </c>
      <c r="AC3" t="str">
        <f>INDEX(X3:X4,MATCH(AB3,Z3:Z4,0))&amp; " Make up"</f>
        <v>Weekday Make up</v>
      </c>
      <c r="AG3" s="4" t="s">
        <v>51</v>
      </c>
      <c r="AH3" s="5">
        <v>1699045.3432999989</v>
      </c>
      <c r="AI3" s="20">
        <v>0.42371816547219693</v>
      </c>
    </row>
    <row r="4" spans="2:35" x14ac:dyDescent="0.25">
      <c r="B4" s="11" t="s">
        <v>33</v>
      </c>
      <c r="C4" s="21">
        <v>457470.50150000013</v>
      </c>
      <c r="E4">
        <v>2</v>
      </c>
      <c r="F4" s="5">
        <f t="shared" ref="F4:F5" si="0">LARGE($C$4:$C$15,E4)</f>
        <v>729001.28989999904</v>
      </c>
      <c r="G4" t="str">
        <f t="shared" ref="G4:G5" si="1">INDEX($B$4:$B$15,MATCH(F4,C5:C16,0))</f>
        <v>Apr</v>
      </c>
      <c r="J4" s="11" t="s">
        <v>41</v>
      </c>
      <c r="K4" s="21">
        <v>512508.12430000002</v>
      </c>
      <c r="N4" s="4" t="str">
        <f t="shared" ref="N4:N10" si="2">J4</f>
        <v>Sun</v>
      </c>
      <c r="O4" s="21">
        <f t="shared" ref="O4:O10" si="3">K4</f>
        <v>512508.12430000002</v>
      </c>
      <c r="P4" s="4" t="str" cm="1">
        <f t="array" ref="P4">IFERROR(_xlfn.IFS(O4=$T$4,O4,O4=$T$5,O4,O4=$T$6,O4),"")</f>
        <v/>
      </c>
      <c r="S4">
        <v>1</v>
      </c>
      <c r="T4">
        <f>LARGE($O$4:$O$10,S4)</f>
        <v>696659.43890000065</v>
      </c>
      <c r="X4" s="4" t="s">
        <v>47</v>
      </c>
      <c r="Y4" s="5">
        <v>1048872.1996999998</v>
      </c>
      <c r="Z4" s="14">
        <f>GETPIVOTDATA("[Measures].[Sum of TotalProfit]",$X$2,"[DimDate].[WeekType]","[DimDate].[WeekType].&amp;[Weekend]")/SUM($Y$3:$Y$4)</f>
        <v>0.26157406924083471</v>
      </c>
      <c r="AG4" s="4" t="s">
        <v>52</v>
      </c>
      <c r="AH4" s="5">
        <v>2288516.1452999939</v>
      </c>
      <c r="AI4" s="20">
        <v>0.57072394598759124</v>
      </c>
    </row>
    <row r="5" spans="2:35" x14ac:dyDescent="0.25">
      <c r="B5" s="11" t="s">
        <v>32</v>
      </c>
      <c r="C5" s="21">
        <v>706163.11219999997</v>
      </c>
      <c r="E5">
        <v>3</v>
      </c>
      <c r="F5" s="5">
        <f t="shared" si="0"/>
        <v>708373.07819999976</v>
      </c>
      <c r="G5" t="str">
        <f t="shared" si="1"/>
        <v>Feb</v>
      </c>
      <c r="J5" s="11" t="s">
        <v>39</v>
      </c>
      <c r="K5" s="21">
        <v>536867.0429</v>
      </c>
      <c r="N5" s="4" t="str">
        <f t="shared" si="2"/>
        <v>Mon</v>
      </c>
      <c r="O5" s="21">
        <f t="shared" si="3"/>
        <v>536867.0429</v>
      </c>
      <c r="P5" s="4" t="str" cm="1">
        <f t="array" ref="P5">IFERROR(_xlfn.IFS(O5=$T$4,O5,O5=$T$5,O5,O5=$T$6,O5),"")</f>
        <v/>
      </c>
      <c r="S5">
        <v>2</v>
      </c>
      <c r="T5">
        <f t="shared" ref="T5:T6" si="4">LARGE($O$4:$O$10,S5)</f>
        <v>684662.30400000024</v>
      </c>
      <c r="AG5" s="4" t="s">
        <v>53</v>
      </c>
      <c r="AH5" s="5">
        <v>22286.286999999986</v>
      </c>
      <c r="AI5" s="20">
        <v>5.5578885402115513E-3</v>
      </c>
    </row>
    <row r="6" spans="2:35" x14ac:dyDescent="0.25">
      <c r="B6" s="11" t="s">
        <v>36</v>
      </c>
      <c r="C6" s="21">
        <v>535411.7296000002</v>
      </c>
      <c r="J6" s="11" t="s">
        <v>43</v>
      </c>
      <c r="K6" s="21">
        <v>696659.43890000065</v>
      </c>
      <c r="N6" s="4" t="str">
        <f t="shared" si="2"/>
        <v>Tue</v>
      </c>
      <c r="O6" s="21">
        <f t="shared" si="3"/>
        <v>696659.43890000065</v>
      </c>
      <c r="P6" s="4" cm="1">
        <f t="array" ref="P6">IFERROR(_xlfn.IFS(O6=$T$4,O6,O6=$T$5,O6,O6=$T$6,O6),"")</f>
        <v>696659.43890000065</v>
      </c>
      <c r="S6">
        <v>3</v>
      </c>
      <c r="T6">
        <f t="shared" si="4"/>
        <v>545001.56559999997</v>
      </c>
      <c r="AG6" s="4" t="s">
        <v>54</v>
      </c>
      <c r="AH6" s="5">
        <v>0</v>
      </c>
      <c r="AI6" s="20">
        <v>0</v>
      </c>
    </row>
    <row r="7" spans="2:35" x14ac:dyDescent="0.25">
      <c r="B7" s="11" t="s">
        <v>31</v>
      </c>
      <c r="C7" s="21">
        <v>708373.07819999976</v>
      </c>
      <c r="F7" s="14">
        <f>SUM(F3:F5)/SUM(C4:C15)</f>
        <v>0.5707239459875918</v>
      </c>
      <c r="J7" s="11" t="s">
        <v>44</v>
      </c>
      <c r="K7" s="21">
        <v>684662.30400000024</v>
      </c>
      <c r="N7" s="4" t="str">
        <f t="shared" si="2"/>
        <v>Wed</v>
      </c>
      <c r="O7" s="21">
        <f t="shared" si="3"/>
        <v>684662.30400000024</v>
      </c>
      <c r="P7" s="4" cm="1">
        <f t="array" ref="P7">IFERROR(_xlfn.IFS(O7=$T$4,O7,O7=$T$5,O7,O7=$T$6,O7),"")</f>
        <v>684662.30400000024</v>
      </c>
    </row>
    <row r="8" spans="2:35" x14ac:dyDescent="0.25">
      <c r="B8" s="11" t="s">
        <v>37</v>
      </c>
      <c r="C8" s="21">
        <v>729001.28989999904</v>
      </c>
      <c r="E8" t="str">
        <f>"in "&amp;Analysis!L16</f>
        <v>in 2008</v>
      </c>
      <c r="J8" s="11" t="s">
        <v>42</v>
      </c>
      <c r="K8" s="21">
        <v>545001.56559999997</v>
      </c>
      <c r="N8" s="4" t="str">
        <f t="shared" si="2"/>
        <v>Thu</v>
      </c>
      <c r="O8" s="21">
        <f t="shared" si="3"/>
        <v>545001.56559999997</v>
      </c>
      <c r="P8" s="4" cm="1">
        <f t="array" ref="P8">IFERROR(_xlfn.IFS(O8=$T$4,O8,O8=$T$5,O8,O8=$T$6,O8),"")</f>
        <v>545001.56559999997</v>
      </c>
    </row>
    <row r="9" spans="2:35" x14ac:dyDescent="0.25">
      <c r="B9" s="11" t="s">
        <v>35</v>
      </c>
      <c r="C9" s="21">
        <v>851141.77720000071</v>
      </c>
      <c r="J9" s="11" t="s">
        <v>38</v>
      </c>
      <c r="K9" s="21">
        <v>497785.22449999995</v>
      </c>
      <c r="N9" s="4" t="str">
        <f t="shared" si="2"/>
        <v>Fri</v>
      </c>
      <c r="O9" s="21">
        <f t="shared" si="3"/>
        <v>497785.22449999995</v>
      </c>
      <c r="P9" s="4" t="str" cm="1">
        <f t="array" ref="P9">IFERROR(_xlfn.IFS(O9=$T$4,O9,O9=$T$5,O9,O9=$T$6,O9),"")</f>
        <v/>
      </c>
    </row>
    <row r="10" spans="2:35" x14ac:dyDescent="0.25">
      <c r="B10" s="11" t="s">
        <v>34</v>
      </c>
      <c r="C10" s="21">
        <v>22286.286999999986</v>
      </c>
      <c r="J10" s="11" t="s">
        <v>40</v>
      </c>
      <c r="K10" s="21">
        <v>536364.07539999951</v>
      </c>
      <c r="N10" s="4" t="str">
        <f t="shared" si="2"/>
        <v>Sat</v>
      </c>
      <c r="O10" s="21">
        <f t="shared" si="3"/>
        <v>536364.07539999951</v>
      </c>
      <c r="P10" s="4" t="str" cm="1">
        <f t="array" ref="P10">IFERROR(_xlfn.IFS(O10=$T$4,O10,O10=$T$5,O10,O10=$T$6,O10),"")</f>
        <v/>
      </c>
    </row>
    <row r="12" spans="2:35" x14ac:dyDescent="0.25">
      <c r="O12" s="14">
        <f>SUM(P4:P10)/SUM(O4:O10)</f>
        <v>0.48039811391886611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3389E4B9-9574-432F-9478-90578A426899}">
  <ds:schemaRefs/>
</ds:datastoreItem>
</file>

<file path=customXml/itemProps2.xml><?xml version="1.0" encoding="utf-8"?>
<ds:datastoreItem xmlns:ds="http://schemas.openxmlformats.org/officeDocument/2006/customXml" ds:itemID="{33523F25-24E7-43AC-A1B3-31D3781FEF08}">
  <ds:schemaRefs/>
</ds:datastoreItem>
</file>

<file path=customXml/itemProps3.xml><?xml version="1.0" encoding="utf-8"?>
<ds:datastoreItem xmlns:ds="http://schemas.openxmlformats.org/officeDocument/2006/customXml" ds:itemID="{0D469658-35D0-45DF-B69D-204C10413BC2}">
  <ds:schemaRefs/>
</ds:datastoreItem>
</file>

<file path=customXml/itemProps4.xml><?xml version="1.0" encoding="utf-8"?>
<ds:datastoreItem xmlns:ds="http://schemas.openxmlformats.org/officeDocument/2006/customXml" ds:itemID="{8C722D57-BE91-413D-9A39-2760F402E4F2}">
  <ds:schemaRefs/>
</ds:datastoreItem>
</file>

<file path=customXml/itemProps5.xml><?xml version="1.0" encoding="utf-8"?>
<ds:datastoreItem xmlns:ds="http://schemas.openxmlformats.org/officeDocument/2006/customXml" ds:itemID="{9A7B9DA1-183A-4B55-AF0B-E5F607463A4A}">
  <ds:schemaRefs/>
</ds:datastoreItem>
</file>

<file path=customXml/itemProps6.xml><?xml version="1.0" encoding="utf-8"?>
<ds:datastoreItem xmlns:ds="http://schemas.openxmlformats.org/officeDocument/2006/customXml" ds:itemID="{4A8FE5A4-CBCC-4A50-94F5-F808E15FC060}">
  <ds:schemaRefs/>
</ds:datastoreItem>
</file>

<file path=customXml/itemProps7.xml><?xml version="1.0" encoding="utf-8"?>
<ds:datastoreItem xmlns:ds="http://schemas.openxmlformats.org/officeDocument/2006/customXml" ds:itemID="{2225EF07-8D54-4B40-8E04-9936D77A23DA}">
  <ds:schemaRefs/>
</ds:datastoreItem>
</file>

<file path=customXml/itemProps8.xml><?xml version="1.0" encoding="utf-8"?>
<ds:datastoreItem xmlns:ds="http://schemas.openxmlformats.org/officeDocument/2006/customXml" ds:itemID="{A6AA6872-6B91-4225-B77E-44C5DFD2BD54}">
  <ds:schemaRefs/>
</ds:datastoreItem>
</file>

<file path=customXml/itemProps9.xml><?xml version="1.0" encoding="utf-8"?>
<ds:datastoreItem xmlns:ds="http://schemas.openxmlformats.org/officeDocument/2006/customXml" ds:itemID="{E0197427-1361-497C-A3D3-12C7B4E9DB13}">
  <ds:schemaRefs/>
</ds:datastoreItem>
</file>

<file path=customXml/itemProps10.xml><?xml version="1.0" encoding="utf-8"?>
<ds:datastoreItem xmlns:ds="http://schemas.openxmlformats.org/officeDocument/2006/customXml" ds:itemID="{5EF647F2-7C89-49CA-9499-7B1F6C9B5987}">
  <ds:schemaRefs/>
</ds:datastoreItem>
</file>

<file path=customXml/itemProps11.xml><?xml version="1.0" encoding="utf-8"?>
<ds:datastoreItem xmlns:ds="http://schemas.openxmlformats.org/officeDocument/2006/customXml" ds:itemID="{88EEF522-15F4-4333-B245-F651F4A278EF}">
  <ds:schemaRefs/>
</ds:datastoreItem>
</file>

<file path=customXml/itemProps12.xml><?xml version="1.0" encoding="utf-8"?>
<ds:datastoreItem xmlns:ds="http://schemas.openxmlformats.org/officeDocument/2006/customXml" ds:itemID="{73C75A7F-22E4-426D-81F4-D97B3D52ADA2}">
  <ds:schemaRefs/>
</ds:datastoreItem>
</file>

<file path=customXml/itemProps13.xml><?xml version="1.0" encoding="utf-8"?>
<ds:datastoreItem xmlns:ds="http://schemas.openxmlformats.org/officeDocument/2006/customXml" ds:itemID="{FA050407-EFCD-4258-9884-38440E042B85}">
  <ds:schemaRefs/>
</ds:datastoreItem>
</file>

<file path=customXml/itemProps14.xml><?xml version="1.0" encoding="utf-8"?>
<ds:datastoreItem xmlns:ds="http://schemas.openxmlformats.org/officeDocument/2006/customXml" ds:itemID="{74FEF067-B001-47E1-97EE-04975392BB48}">
  <ds:schemaRefs/>
</ds:datastoreItem>
</file>

<file path=customXml/itemProps15.xml><?xml version="1.0" encoding="utf-8"?>
<ds:datastoreItem xmlns:ds="http://schemas.openxmlformats.org/officeDocument/2006/customXml" ds:itemID="{A375209F-CAD8-4B46-8C11-2384B2B4D0AF}">
  <ds:schemaRefs/>
</ds:datastoreItem>
</file>

<file path=customXml/itemProps16.xml><?xml version="1.0" encoding="utf-8"?>
<ds:datastoreItem xmlns:ds="http://schemas.openxmlformats.org/officeDocument/2006/customXml" ds:itemID="{7D90BAA5-E71E-4E10-A23E-2DC7A994D5AF}">
  <ds:schemaRefs/>
</ds:datastoreItem>
</file>

<file path=customXml/itemProps17.xml><?xml version="1.0" encoding="utf-8"?>
<ds:datastoreItem xmlns:ds="http://schemas.openxmlformats.org/officeDocument/2006/customXml" ds:itemID="{EDDEA52C-4E97-4B8D-AB04-93783D2505E3}">
  <ds:schemaRefs/>
</ds:datastoreItem>
</file>

<file path=customXml/itemProps18.xml><?xml version="1.0" encoding="utf-8"?>
<ds:datastoreItem xmlns:ds="http://schemas.openxmlformats.org/officeDocument/2006/customXml" ds:itemID="{985BF521-B1E2-46A3-B2AF-0BDA08A8D346}">
  <ds:schemaRefs/>
</ds:datastoreItem>
</file>

<file path=customXml/itemProps19.xml><?xml version="1.0" encoding="utf-8"?>
<ds:datastoreItem xmlns:ds="http://schemas.openxmlformats.org/officeDocument/2006/customXml" ds:itemID="{C0842445-BDB9-4846-8992-3B820D0D3A76}">
  <ds:schemaRefs/>
</ds:datastoreItem>
</file>

<file path=customXml/itemProps20.xml><?xml version="1.0" encoding="utf-8"?>
<ds:datastoreItem xmlns:ds="http://schemas.openxmlformats.org/officeDocument/2006/customXml" ds:itemID="{DF259996-C2DD-43F2-AA5D-4135C33AF813}">
  <ds:schemaRefs/>
</ds:datastoreItem>
</file>

<file path=customXml/itemProps21.xml><?xml version="1.0" encoding="utf-8"?>
<ds:datastoreItem xmlns:ds="http://schemas.openxmlformats.org/officeDocument/2006/customXml" ds:itemID="{87E6C544-A726-4F6D-A049-39EDED6E90F1}">
  <ds:schemaRefs/>
</ds:datastoreItem>
</file>

<file path=customXml/itemProps22.xml><?xml version="1.0" encoding="utf-8"?>
<ds:datastoreItem xmlns:ds="http://schemas.openxmlformats.org/officeDocument/2006/customXml" ds:itemID="{5482CA18-0570-45BC-AB97-FD3A5805D2F1}">
  <ds:schemaRefs/>
</ds:datastoreItem>
</file>

<file path=customXml/itemProps23.xml><?xml version="1.0" encoding="utf-8"?>
<ds:datastoreItem xmlns:ds="http://schemas.openxmlformats.org/officeDocument/2006/customXml" ds:itemID="{73E916BA-16D7-4849-B57E-E954956C1E9A}">
  <ds:schemaRefs/>
</ds:datastoreItem>
</file>

<file path=customXml/itemProps24.xml><?xml version="1.0" encoding="utf-8"?>
<ds:datastoreItem xmlns:ds="http://schemas.openxmlformats.org/officeDocument/2006/customXml" ds:itemID="{F4EA7719-9BDD-4527-9453-FEEBF1885EB9}">
  <ds:schemaRefs/>
</ds:datastoreItem>
</file>

<file path=customXml/itemProps25.xml><?xml version="1.0" encoding="utf-8"?>
<ds:datastoreItem xmlns:ds="http://schemas.openxmlformats.org/officeDocument/2006/customXml" ds:itemID="{FE3D508D-B9BA-4991-A624-B99CED233D49}">
  <ds:schemaRefs/>
</ds:datastoreItem>
</file>

<file path=customXml/itemProps26.xml><?xml version="1.0" encoding="utf-8"?>
<ds:datastoreItem xmlns:ds="http://schemas.openxmlformats.org/officeDocument/2006/customXml" ds:itemID="{6FD09715-31A1-4FEB-B1D0-476AB99AFF72}">
  <ds:schemaRefs/>
</ds:datastoreItem>
</file>

<file path=customXml/itemProps27.xml><?xml version="1.0" encoding="utf-8"?>
<ds:datastoreItem xmlns:ds="http://schemas.openxmlformats.org/officeDocument/2006/customXml" ds:itemID="{2F7FD746-97EB-4C2E-B7AC-816FD06374F0}">
  <ds:schemaRefs/>
</ds:datastoreItem>
</file>

<file path=customXml/itemProps28.xml><?xml version="1.0" encoding="utf-8"?>
<ds:datastoreItem xmlns:ds="http://schemas.openxmlformats.org/officeDocument/2006/customXml" ds:itemID="{E694BDF5-01F1-4A94-A0B8-52A55CDBA533}">
  <ds:schemaRefs/>
</ds:datastoreItem>
</file>

<file path=customXml/itemProps29.xml><?xml version="1.0" encoding="utf-8"?>
<ds:datastoreItem xmlns:ds="http://schemas.openxmlformats.org/officeDocument/2006/customXml" ds:itemID="{533268F4-4EAF-4451-80CD-976E74CF4F6C}">
  <ds:schemaRefs/>
</ds:datastoreItem>
</file>

<file path=customXml/itemProps30.xml><?xml version="1.0" encoding="utf-8"?>
<ds:datastoreItem xmlns:ds="http://schemas.openxmlformats.org/officeDocument/2006/customXml" ds:itemID="{B51CAF16-5369-4D3D-9F65-6194CDDBA980}">
  <ds:schemaRefs/>
</ds:datastoreItem>
</file>

<file path=customXml/itemProps31.xml><?xml version="1.0" encoding="utf-8"?>
<ds:datastoreItem xmlns:ds="http://schemas.openxmlformats.org/officeDocument/2006/customXml" ds:itemID="{B38B9ADB-0C39-48F2-AB05-C5CD01335AD0}">
  <ds:schemaRefs/>
</ds:datastoreItem>
</file>

<file path=customXml/itemProps32.xml><?xml version="1.0" encoding="utf-8"?>
<ds:datastoreItem xmlns:ds="http://schemas.openxmlformats.org/officeDocument/2006/customXml" ds:itemID="{03D03142-064C-4BBB-8B60-CC277CE4D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Analysis</vt:lpstr>
      <vt:lpstr>Dashboard</vt:lpstr>
      <vt:lpstr>Analysis (2)</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Haydar</dc:creator>
  <cp:lastModifiedBy>Haydar</cp:lastModifiedBy>
  <dcterms:created xsi:type="dcterms:W3CDTF">2015-06-05T18:17:20Z</dcterms:created>
  <dcterms:modified xsi:type="dcterms:W3CDTF">2025-08-12T15:15:17Z</dcterms:modified>
</cp:coreProperties>
</file>