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ia/Desktop/VAT 4Q NEW/Argix/"/>
    </mc:Choice>
  </mc:AlternateContent>
  <xr:revisionPtr revIDLastSave="0" documentId="13_ncr:1_{05C21FE8-8054-444B-998A-95BA390A9A08}" xr6:coauthVersionLast="45" xr6:coauthVersionMax="45" xr10:uidLastSave="{00000000-0000-0000-0000-000000000000}"/>
  <bookViews>
    <workbookView xWindow="0" yWindow="0" windowWidth="28800" windowHeight="18000" activeTab="3" xr2:uid="{5A8EA3DC-7BA7-5F47-ADCC-B20B230000D2}"/>
  </bookViews>
  <sheets>
    <sheet name="October" sheetId="1" r:id="rId1"/>
    <sheet name="November" sheetId="3" r:id="rId2"/>
    <sheet name="December" sheetId="2" r:id="rId3"/>
    <sheet name="To Be Pa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1" l="1"/>
  <c r="H30" i="5" l="1"/>
  <c r="H32" i="5" s="1"/>
  <c r="J27" i="1"/>
  <c r="N30" i="5" l="1"/>
  <c r="J30" i="5" l="1"/>
  <c r="J31" i="5"/>
  <c r="J29" i="2"/>
  <c r="J28" i="2"/>
  <c r="J27" i="3"/>
  <c r="J26" i="3"/>
  <c r="F4" i="5" l="1"/>
  <c r="F5" i="5"/>
  <c r="F6" i="5"/>
  <c r="F7" i="5"/>
  <c r="F8" i="5"/>
  <c r="F9" i="5"/>
  <c r="F10" i="5"/>
  <c r="F11" i="5"/>
  <c r="F12" i="5"/>
  <c r="F13" i="5"/>
  <c r="F14" i="5"/>
  <c r="F3" i="5" l="1"/>
  <c r="F4" i="2"/>
  <c r="F5" i="2"/>
  <c r="F6" i="2"/>
  <c r="F7" i="2"/>
  <c r="F8" i="2"/>
  <c r="F9" i="2"/>
  <c r="F10" i="2"/>
  <c r="F11" i="2"/>
  <c r="F12" i="2"/>
  <c r="F13" i="2"/>
  <c r="F3" i="2"/>
  <c r="F4" i="3"/>
  <c r="F5" i="3"/>
  <c r="F6" i="3"/>
  <c r="F7" i="3"/>
  <c r="F8" i="3"/>
  <c r="F9" i="3"/>
  <c r="F10" i="3"/>
  <c r="F11" i="3"/>
  <c r="F12" i="3"/>
  <c r="F3" i="3"/>
  <c r="F7" i="1"/>
  <c r="F8" i="1"/>
  <c r="F9" i="1"/>
  <c r="F10" i="1"/>
  <c r="F11" i="1"/>
  <c r="F12" i="1"/>
  <c r="F13" i="1"/>
  <c r="F14" i="1"/>
  <c r="F4" i="1"/>
  <c r="F5" i="1"/>
  <c r="F6" i="1"/>
  <c r="F3" i="1"/>
  <c r="N4" i="5" l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3" i="5"/>
  <c r="E4" i="5"/>
  <c r="E5" i="5"/>
  <c r="E6" i="5"/>
  <c r="E7" i="5"/>
  <c r="H7" i="5" s="1"/>
  <c r="E8" i="5"/>
  <c r="E9" i="5"/>
  <c r="H9" i="5" s="1"/>
  <c r="E10" i="5"/>
  <c r="H10" i="5" s="1"/>
  <c r="E11" i="5"/>
  <c r="H11" i="5" s="1"/>
  <c r="E12" i="5"/>
  <c r="E13" i="5"/>
  <c r="H13" i="5" s="1"/>
  <c r="E14" i="5"/>
  <c r="H14" i="5" s="1"/>
  <c r="E15" i="5"/>
  <c r="E16" i="5"/>
  <c r="E17" i="5"/>
  <c r="H17" i="5" s="1"/>
  <c r="E18" i="5"/>
  <c r="H18" i="5" s="1"/>
  <c r="E19" i="5"/>
  <c r="H19" i="5" s="1"/>
  <c r="E20" i="5"/>
  <c r="E21" i="5"/>
  <c r="H21" i="5" s="1"/>
  <c r="E22" i="5"/>
  <c r="H22" i="5" s="1"/>
  <c r="E23" i="5"/>
  <c r="H23" i="5" s="1"/>
  <c r="E24" i="5"/>
  <c r="H24" i="5" s="1"/>
  <c r="E25" i="5"/>
  <c r="H25" i="5" s="1"/>
  <c r="E26" i="5"/>
  <c r="H26" i="5" s="1"/>
  <c r="E3" i="5"/>
  <c r="H3" i="5" s="1"/>
  <c r="H5" i="5"/>
  <c r="H20" i="5"/>
  <c r="H16" i="5"/>
  <c r="H15" i="5"/>
  <c r="H12" i="5"/>
  <c r="H8" i="5"/>
  <c r="H6" i="5"/>
  <c r="H4" i="5"/>
  <c r="J31" i="1"/>
  <c r="H24" i="2"/>
  <c r="H23" i="2"/>
  <c r="H22" i="2"/>
  <c r="H21" i="2"/>
  <c r="H20" i="2"/>
  <c r="H19" i="2"/>
  <c r="H18" i="2"/>
  <c r="H17" i="2"/>
  <c r="H16" i="2"/>
  <c r="H15" i="2"/>
  <c r="H14" i="2"/>
  <c r="H13" i="2"/>
  <c r="N13" i="2" s="1"/>
  <c r="H12" i="2"/>
  <c r="N12" i="2" s="1"/>
  <c r="H11" i="2"/>
  <c r="N11" i="2" s="1"/>
  <c r="H10" i="2"/>
  <c r="N10" i="2" s="1"/>
  <c r="H9" i="2"/>
  <c r="N9" i="2" s="1"/>
  <c r="H8" i="2"/>
  <c r="N8" i="2" s="1"/>
  <c r="H7" i="2"/>
  <c r="N7" i="2" s="1"/>
  <c r="H6" i="2"/>
  <c r="N6" i="2" s="1"/>
  <c r="H5" i="2"/>
  <c r="N5" i="2" s="1"/>
  <c r="H4" i="2"/>
  <c r="N4" i="2" s="1"/>
  <c r="H3" i="2"/>
  <c r="H22" i="3"/>
  <c r="H21" i="3"/>
  <c r="H20" i="3"/>
  <c r="H19" i="3"/>
  <c r="H18" i="3"/>
  <c r="H17" i="3"/>
  <c r="H16" i="3"/>
  <c r="H15" i="3"/>
  <c r="H14" i="3"/>
  <c r="H13" i="3"/>
  <c r="H12" i="3"/>
  <c r="N12" i="3" s="1"/>
  <c r="H11" i="3"/>
  <c r="N11" i="3" s="1"/>
  <c r="H10" i="3"/>
  <c r="N10" i="3" s="1"/>
  <c r="H9" i="3"/>
  <c r="N9" i="3" s="1"/>
  <c r="H8" i="3"/>
  <c r="N8" i="3" s="1"/>
  <c r="H7" i="3"/>
  <c r="N7" i="3" s="1"/>
  <c r="H6" i="3"/>
  <c r="N6" i="3" s="1"/>
  <c r="H5" i="3"/>
  <c r="N5" i="3" s="1"/>
  <c r="H4" i="3"/>
  <c r="H3" i="3"/>
  <c r="N3" i="3" s="1"/>
  <c r="H12" i="1"/>
  <c r="N12" i="1" s="1"/>
  <c r="H18" i="1"/>
  <c r="H28" i="5" l="1"/>
  <c r="N28" i="5"/>
  <c r="H26" i="2"/>
  <c r="H30" i="2" s="1"/>
  <c r="N3" i="2"/>
  <c r="N26" i="2" s="1"/>
  <c r="N4" i="3"/>
  <c r="N24" i="3" s="1"/>
  <c r="H24" i="3"/>
  <c r="H28" i="3" s="1"/>
  <c r="J35" i="5" l="1"/>
  <c r="K30" i="5"/>
  <c r="N32" i="5"/>
  <c r="K28" i="2"/>
  <c r="N30" i="2"/>
  <c r="K26" i="3"/>
  <c r="N28" i="3"/>
  <c r="J33" i="2"/>
  <c r="J31" i="3"/>
  <c r="H22" i="1" l="1"/>
  <c r="H17" i="1"/>
  <c r="H16" i="1" l="1"/>
  <c r="H15" i="1"/>
  <c r="H21" i="1" l="1"/>
  <c r="H20" i="1"/>
  <c r="H19" i="1"/>
  <c r="H14" i="1"/>
  <c r="N14" i="1" s="1"/>
  <c r="H13" i="1"/>
  <c r="N13" i="1" s="1"/>
  <c r="H11" i="1"/>
  <c r="N11" i="1" s="1"/>
  <c r="H10" i="1"/>
  <c r="H9" i="1"/>
  <c r="N9" i="1" s="1"/>
  <c r="H8" i="1"/>
  <c r="N8" i="1" s="1"/>
  <c r="H7" i="1"/>
  <c r="H6" i="1"/>
  <c r="N6" i="1" s="1"/>
  <c r="H5" i="1"/>
  <c r="N5" i="1" s="1"/>
  <c r="H4" i="1"/>
  <c r="N4" i="1" s="1"/>
  <c r="H3" i="1"/>
  <c r="N3" i="1" s="1"/>
  <c r="H24" i="1" l="1"/>
  <c r="H28" i="1" s="1"/>
  <c r="N10" i="1"/>
  <c r="N7" i="1"/>
  <c r="N24" i="1" l="1"/>
  <c r="N28" i="1" s="1"/>
  <c r="K26" i="1" l="1"/>
</calcChain>
</file>

<file path=xl/sharedStrings.xml><?xml version="1.0" encoding="utf-8"?>
<sst xmlns="http://schemas.openxmlformats.org/spreadsheetml/2006/main" count="767" uniqueCount="53">
  <si>
    <t>SALES</t>
  </si>
  <si>
    <t>Ref</t>
  </si>
  <si>
    <t>Inv #</t>
  </si>
  <si>
    <t>Date</t>
  </si>
  <si>
    <t>Counterparty</t>
  </si>
  <si>
    <t>Amount as per Invoice</t>
  </si>
  <si>
    <t>Monthly Rate</t>
  </si>
  <si>
    <t>Amount in EUR</t>
  </si>
  <si>
    <t>Goods/Services</t>
  </si>
  <si>
    <t>Country</t>
  </si>
  <si>
    <t>EU/Non EU</t>
  </si>
  <si>
    <t>VAT Number</t>
  </si>
  <si>
    <t>Rate</t>
  </si>
  <si>
    <t>Tax</t>
  </si>
  <si>
    <t>-</t>
  </si>
  <si>
    <t>Individuals</t>
  </si>
  <si>
    <t>Service</t>
  </si>
  <si>
    <t>Austria</t>
  </si>
  <si>
    <t xml:space="preserve">EU </t>
  </si>
  <si>
    <t>n/a</t>
  </si>
  <si>
    <t>Belgium</t>
  </si>
  <si>
    <t>Bulgaria</t>
  </si>
  <si>
    <t>Germany</t>
  </si>
  <si>
    <t>Finland</t>
  </si>
  <si>
    <t>France</t>
  </si>
  <si>
    <t>Italy</t>
  </si>
  <si>
    <t>Netherlands</t>
  </si>
  <si>
    <t>Portugal</t>
  </si>
  <si>
    <t>Spain</t>
  </si>
  <si>
    <t>Sweden</t>
  </si>
  <si>
    <t>United Kingdom</t>
  </si>
  <si>
    <t>Australia</t>
  </si>
  <si>
    <t>Non EU</t>
  </si>
  <si>
    <t>Canada</t>
  </si>
  <si>
    <t>New Zealand</t>
  </si>
  <si>
    <t>Norway</t>
  </si>
  <si>
    <t>South Africa</t>
  </si>
  <si>
    <t>Switzerland</t>
  </si>
  <si>
    <t>VAT</t>
  </si>
  <si>
    <t>TOTAL</t>
  </si>
  <si>
    <t>Total EU SALES (Services)</t>
  </si>
  <si>
    <t>Total NON EU SALES (Services)</t>
  </si>
  <si>
    <t>Total Local Sales</t>
  </si>
  <si>
    <t>Total EU SALES (Goods)</t>
  </si>
  <si>
    <t>Total NON EU SALES (Goods)</t>
  </si>
  <si>
    <t>Total</t>
  </si>
  <si>
    <t>Russian Federation</t>
  </si>
  <si>
    <t>Colombia</t>
  </si>
  <si>
    <t>Hong Kong</t>
  </si>
  <si>
    <t>Japan</t>
  </si>
  <si>
    <t>Tyrkey</t>
  </si>
  <si>
    <t>Korea</t>
  </si>
  <si>
    <t>Basis for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</si>
</sst>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[Blue]\(#,##0.00\);&quot;-&quot;"/>
    <numFmt numFmtId="165" formatCode="0.0000"/>
    <numFmt numFmtId="166" formatCode="0.0%"/>
    <numFmt numFmtId="167" formatCode="#,##0.00\ _₴"/>
    <numFmt numFmtId="168" formatCode="[$€-2]\ #,##0.00"/>
  </numFmts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3" borderId="1" xfId="0" applyFont="1" applyFill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7" fontId="2" fillId="0" borderId="0" xfId="0" applyNumberFormat="1" applyFont="1"/>
    <xf numFmtId="0" fontId="2" fillId="0" borderId="5" xfId="0" applyFont="1" applyBorder="1" applyAlignment="1">
      <alignment wrapText="1"/>
    </xf>
    <xf numFmtId="168" fontId="1" fillId="0" borderId="0" xfId="0" applyNumberFormat="1" applyFont="1"/>
    <xf numFmtId="168" fontId="1" fillId="0" borderId="6" xfId="0" applyNumberFormat="1" applyFont="1" applyBorder="1"/>
    <xf numFmtId="168" fontId="1" fillId="0" borderId="0" xfId="0" applyNumberFormat="1" applyFont="1" applyAlignment="1">
      <alignment horizontal="right"/>
    </xf>
    <xf numFmtId="0" fontId="2" fillId="0" borderId="7" xfId="0" applyFont="1" applyBorder="1" applyAlignment="1">
      <alignment horizontal="right"/>
    </xf>
    <xf numFmtId="168" fontId="1" fillId="0" borderId="8" xfId="0" applyNumberFormat="1" applyFont="1" applyBorder="1"/>
    <xf numFmtId="168" fontId="2" fillId="0" borderId="8" xfId="0" applyNumberFormat="1" applyFont="1" applyBorder="1"/>
    <xf numFmtId="168" fontId="2" fillId="0" borderId="9" xfId="0" applyNumberFormat="1" applyFont="1" applyBorder="1"/>
    <xf numFmtId="14" fontId="1" fillId="0" borderId="0" xfId="0" applyNumberFormat="1" applyFont="1"/>
    <xf numFmtId="0" fontId="1" fillId="0" borderId="0" xfId="0" applyFont="1" applyAlignment="1">
      <alignment horizontal="left"/>
    </xf>
    <xf numFmtId="166" fontId="3" fillId="0" borderId="1" xfId="0" applyNumberFormat="1" applyFont="1" applyBorder="1"/>
    <xf numFmtId="167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A678-D805-EF43-861F-641B7F6B710C}">
  <sheetPr>
    <pageSetUpPr fitToPage="1"/>
  </sheetPr>
  <dimension ref="A1:Q60"/>
  <sheetViews>
    <sheetView topLeftCell="E1" zoomScale="110" zoomScaleNormal="110" workbookViewId="0">
      <selection activeCell="J27" sqref="J27"/>
    </sheetView>
  </sheetViews>
  <sheetFormatPr baseColWidth="10" defaultColWidth="10.83203125" defaultRowHeight="14" x14ac:dyDescent="0.15"/>
  <cols>
    <col min="1" max="4" width="21" style="2" customWidth="1"/>
    <col min="5" max="6" width="21" style="3" customWidth="1"/>
    <col min="7" max="7" width="21" style="4" customWidth="1"/>
    <col min="8" max="8" width="21" style="3" customWidth="1"/>
    <col min="9" max="13" width="21" style="2" customWidth="1"/>
    <col min="14" max="14" width="21" style="3" customWidth="1"/>
    <col min="15" max="16" width="10.83203125" style="32"/>
    <col min="17" max="16384" width="10.83203125" style="2"/>
  </cols>
  <sheetData>
    <row r="1" spans="1:17" x14ac:dyDescent="0.15">
      <c r="A1" s="1" t="s">
        <v>0</v>
      </c>
    </row>
    <row r="2" spans="1:17" x14ac:dyDescent="0.1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52</v>
      </c>
      <c r="G2" s="7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7" s="12" customFormat="1" x14ac:dyDescent="0.15">
      <c r="A3" s="8">
        <v>1</v>
      </c>
      <c r="B3" s="8" t="s">
        <v>14</v>
      </c>
      <c r="C3" s="8" t="s">
        <v>14</v>
      </c>
      <c r="D3" s="8" t="s">
        <v>15</v>
      </c>
      <c r="E3" s="9">
        <v>38.450000000000003</v>
      </c>
      <c r="F3" s="9">
        <f>E3/(1+M3)</f>
        <v>32.041666666666671</v>
      </c>
      <c r="G3" s="10">
        <v>1</v>
      </c>
      <c r="H3" s="9">
        <f t="shared" ref="H3:H22" si="0">E3</f>
        <v>38.450000000000003</v>
      </c>
      <c r="I3" s="8" t="s">
        <v>16</v>
      </c>
      <c r="J3" s="8" t="s">
        <v>17</v>
      </c>
      <c r="K3" s="8" t="s">
        <v>18</v>
      </c>
      <c r="L3" s="8" t="s">
        <v>19</v>
      </c>
      <c r="M3" s="11">
        <v>0.2</v>
      </c>
      <c r="N3" s="9">
        <f>(H3/(100%+M3))*M3</f>
        <v>6.408333333333335</v>
      </c>
      <c r="O3" s="20"/>
      <c r="P3" s="20"/>
    </row>
    <row r="4" spans="1:17" s="12" customFormat="1" x14ac:dyDescent="0.15">
      <c r="A4" s="8">
        <v>2</v>
      </c>
      <c r="B4" s="8" t="s">
        <v>14</v>
      </c>
      <c r="C4" s="8" t="s">
        <v>14</v>
      </c>
      <c r="D4" s="8" t="s">
        <v>15</v>
      </c>
      <c r="E4" s="9">
        <v>951.28</v>
      </c>
      <c r="F4" s="9">
        <f t="shared" ref="F4:F14" si="1">E4/(1+M4)</f>
        <v>897.43396226415086</v>
      </c>
      <c r="G4" s="10">
        <v>1</v>
      </c>
      <c r="H4" s="9">
        <f t="shared" si="0"/>
        <v>951.28</v>
      </c>
      <c r="I4" s="8" t="s">
        <v>16</v>
      </c>
      <c r="J4" s="12" t="s">
        <v>20</v>
      </c>
      <c r="K4" s="8" t="s">
        <v>18</v>
      </c>
      <c r="L4" s="8" t="s">
        <v>19</v>
      </c>
      <c r="M4" s="31">
        <v>0.06</v>
      </c>
      <c r="N4" s="9">
        <f t="shared" ref="N4:N14" si="2">(H4/(100%+M4))*M4</f>
        <v>53.846037735849052</v>
      </c>
      <c r="O4" s="20"/>
      <c r="P4" s="20"/>
    </row>
    <row r="5" spans="1:17" s="12" customFormat="1" x14ac:dyDescent="0.15">
      <c r="A5" s="8">
        <v>3</v>
      </c>
      <c r="B5" s="8" t="s">
        <v>14</v>
      </c>
      <c r="C5" s="8" t="s">
        <v>14</v>
      </c>
      <c r="D5" s="8" t="s">
        <v>15</v>
      </c>
      <c r="E5" s="9">
        <v>6.98</v>
      </c>
      <c r="F5" s="9">
        <f t="shared" si="1"/>
        <v>5.8166666666666673</v>
      </c>
      <c r="G5" s="10">
        <v>1</v>
      </c>
      <c r="H5" s="9">
        <f t="shared" si="0"/>
        <v>6.98</v>
      </c>
      <c r="I5" s="8" t="s">
        <v>16</v>
      </c>
      <c r="J5" s="12" t="s">
        <v>21</v>
      </c>
      <c r="K5" s="8" t="s">
        <v>18</v>
      </c>
      <c r="L5" s="8" t="s">
        <v>19</v>
      </c>
      <c r="M5" s="11">
        <v>0.2</v>
      </c>
      <c r="N5" s="9">
        <f t="shared" si="2"/>
        <v>1.1633333333333336</v>
      </c>
      <c r="O5" s="20"/>
      <c r="P5" s="20"/>
    </row>
    <row r="6" spans="1:17" s="12" customFormat="1" x14ac:dyDescent="0.15">
      <c r="A6" s="8">
        <v>4</v>
      </c>
      <c r="B6" s="8" t="s">
        <v>14</v>
      </c>
      <c r="C6" s="8" t="s">
        <v>14</v>
      </c>
      <c r="D6" s="8" t="s">
        <v>15</v>
      </c>
      <c r="E6" s="9">
        <v>1700.43</v>
      </c>
      <c r="F6" s="9">
        <f t="shared" si="1"/>
        <v>1428.9327731092437</v>
      </c>
      <c r="G6" s="10">
        <v>1</v>
      </c>
      <c r="H6" s="9">
        <f t="shared" si="0"/>
        <v>1700.43</v>
      </c>
      <c r="I6" s="8" t="s">
        <v>16</v>
      </c>
      <c r="J6" s="8" t="s">
        <v>22</v>
      </c>
      <c r="K6" s="8" t="s">
        <v>18</v>
      </c>
      <c r="L6" s="8" t="s">
        <v>19</v>
      </c>
      <c r="M6" s="11">
        <v>0.19</v>
      </c>
      <c r="N6" s="9">
        <f t="shared" si="2"/>
        <v>271.49722689075634</v>
      </c>
      <c r="O6" s="20"/>
      <c r="P6" s="20"/>
    </row>
    <row r="7" spans="1:17" s="12" customFormat="1" x14ac:dyDescent="0.15">
      <c r="A7" s="8">
        <v>5</v>
      </c>
      <c r="B7" s="8" t="s">
        <v>14</v>
      </c>
      <c r="C7" s="8" t="s">
        <v>14</v>
      </c>
      <c r="D7" s="8" t="s">
        <v>15</v>
      </c>
      <c r="E7" s="9">
        <v>8220.68</v>
      </c>
      <c r="F7" s="9">
        <f t="shared" si="1"/>
        <v>7473.3454545454542</v>
      </c>
      <c r="G7" s="10">
        <v>1</v>
      </c>
      <c r="H7" s="9">
        <f t="shared" si="0"/>
        <v>8220.68</v>
      </c>
      <c r="I7" s="8" t="s">
        <v>16</v>
      </c>
      <c r="J7" s="8" t="s">
        <v>23</v>
      </c>
      <c r="K7" s="8" t="s">
        <v>18</v>
      </c>
      <c r="L7" s="8" t="s">
        <v>19</v>
      </c>
      <c r="M7" s="11">
        <v>0.1</v>
      </c>
      <c r="N7" s="9">
        <f t="shared" si="2"/>
        <v>747.33454545454549</v>
      </c>
      <c r="O7" s="20"/>
      <c r="P7" s="20"/>
    </row>
    <row r="8" spans="1:17" s="12" customFormat="1" x14ac:dyDescent="0.15">
      <c r="A8" s="8">
        <v>6</v>
      </c>
      <c r="B8" s="8" t="s">
        <v>14</v>
      </c>
      <c r="C8" s="8" t="s">
        <v>14</v>
      </c>
      <c r="D8" s="8" t="s">
        <v>15</v>
      </c>
      <c r="E8" s="9">
        <v>91758.05</v>
      </c>
      <c r="F8" s="9">
        <f t="shared" si="1"/>
        <v>89870.763956905008</v>
      </c>
      <c r="G8" s="10">
        <v>1</v>
      </c>
      <c r="H8" s="9">
        <f t="shared" si="0"/>
        <v>91758.05</v>
      </c>
      <c r="I8" s="8" t="s">
        <v>16</v>
      </c>
      <c r="J8" s="8" t="s">
        <v>24</v>
      </c>
      <c r="K8" s="8" t="s">
        <v>18</v>
      </c>
      <c r="L8" s="8" t="s">
        <v>19</v>
      </c>
      <c r="M8" s="11">
        <v>2.1000000000000001E-2</v>
      </c>
      <c r="N8" s="9">
        <f t="shared" si="2"/>
        <v>1887.2860430950052</v>
      </c>
      <c r="O8" s="20"/>
      <c r="P8" s="20"/>
    </row>
    <row r="9" spans="1:17" s="12" customFormat="1" x14ac:dyDescent="0.15">
      <c r="A9" s="8">
        <v>7</v>
      </c>
      <c r="B9" s="8" t="s">
        <v>14</v>
      </c>
      <c r="C9" s="8" t="s">
        <v>14</v>
      </c>
      <c r="D9" s="8" t="s">
        <v>15</v>
      </c>
      <c r="E9" s="9">
        <v>111319.94</v>
      </c>
      <c r="F9" s="9">
        <f t="shared" si="1"/>
        <v>107038.40384615384</v>
      </c>
      <c r="G9" s="10">
        <v>1</v>
      </c>
      <c r="H9" s="9">
        <f t="shared" si="0"/>
        <v>111319.94</v>
      </c>
      <c r="I9" s="8" t="s">
        <v>16</v>
      </c>
      <c r="J9" s="8" t="s">
        <v>25</v>
      </c>
      <c r="K9" s="8" t="s">
        <v>18</v>
      </c>
      <c r="L9" s="8" t="s">
        <v>19</v>
      </c>
      <c r="M9" s="11">
        <v>0.04</v>
      </c>
      <c r="N9" s="9">
        <f t="shared" si="2"/>
        <v>4281.5361538461539</v>
      </c>
      <c r="O9" s="20"/>
      <c r="P9" s="20"/>
    </row>
    <row r="10" spans="1:17" s="12" customFormat="1" x14ac:dyDescent="0.15">
      <c r="A10" s="8">
        <v>8</v>
      </c>
      <c r="B10" s="8" t="s">
        <v>14</v>
      </c>
      <c r="C10" s="8" t="s">
        <v>14</v>
      </c>
      <c r="D10" s="8" t="s">
        <v>15</v>
      </c>
      <c r="E10" s="9">
        <v>158.1</v>
      </c>
      <c r="F10" s="9">
        <f t="shared" si="1"/>
        <v>130.6611570247934</v>
      </c>
      <c r="G10" s="10">
        <v>1</v>
      </c>
      <c r="H10" s="9">
        <f t="shared" si="0"/>
        <v>158.1</v>
      </c>
      <c r="I10" s="8" t="s">
        <v>16</v>
      </c>
      <c r="J10" s="8" t="s">
        <v>26</v>
      </c>
      <c r="K10" s="8" t="s">
        <v>18</v>
      </c>
      <c r="L10" s="8" t="s">
        <v>19</v>
      </c>
      <c r="M10" s="11">
        <v>0.21</v>
      </c>
      <c r="N10" s="9">
        <f t="shared" si="2"/>
        <v>27.438842975206612</v>
      </c>
      <c r="O10" s="20"/>
      <c r="P10" s="20"/>
    </row>
    <row r="11" spans="1:17" s="12" customFormat="1" x14ac:dyDescent="0.15">
      <c r="A11" s="8">
        <v>9</v>
      </c>
      <c r="B11" s="8" t="s">
        <v>14</v>
      </c>
      <c r="C11" s="8" t="s">
        <v>14</v>
      </c>
      <c r="D11" s="8" t="s">
        <v>15</v>
      </c>
      <c r="E11" s="9">
        <v>152.29</v>
      </c>
      <c r="F11" s="9">
        <f t="shared" si="1"/>
        <v>143.66981132075469</v>
      </c>
      <c r="G11" s="10">
        <v>1</v>
      </c>
      <c r="H11" s="9">
        <f t="shared" si="0"/>
        <v>152.29</v>
      </c>
      <c r="I11" s="8" t="s">
        <v>16</v>
      </c>
      <c r="J11" s="8" t="s">
        <v>27</v>
      </c>
      <c r="K11" s="8" t="s">
        <v>18</v>
      </c>
      <c r="L11" s="8" t="s">
        <v>19</v>
      </c>
      <c r="M11" s="31">
        <v>0.06</v>
      </c>
      <c r="N11" s="9">
        <f t="shared" si="2"/>
        <v>8.6201886792452811</v>
      </c>
      <c r="O11" s="20"/>
      <c r="P11" s="20"/>
    </row>
    <row r="12" spans="1:17" s="12" customFormat="1" x14ac:dyDescent="0.15">
      <c r="A12" s="8">
        <v>10</v>
      </c>
      <c r="B12" s="8" t="s">
        <v>14</v>
      </c>
      <c r="C12" s="8" t="s">
        <v>14</v>
      </c>
      <c r="D12" s="8" t="s">
        <v>15</v>
      </c>
      <c r="E12" s="9">
        <v>1667.91</v>
      </c>
      <c r="F12" s="9">
        <f t="shared" si="1"/>
        <v>1573.5</v>
      </c>
      <c r="G12" s="10">
        <v>1</v>
      </c>
      <c r="H12" s="9">
        <f t="shared" si="0"/>
        <v>1667.91</v>
      </c>
      <c r="I12" s="8" t="s">
        <v>16</v>
      </c>
      <c r="J12" s="8" t="s">
        <v>29</v>
      </c>
      <c r="K12" s="8" t="s">
        <v>18</v>
      </c>
      <c r="L12" s="8" t="s">
        <v>19</v>
      </c>
      <c r="M12" s="31">
        <v>0.06</v>
      </c>
      <c r="N12" s="9">
        <f t="shared" si="2"/>
        <v>94.41</v>
      </c>
      <c r="O12" s="20"/>
      <c r="P12" s="20"/>
    </row>
    <row r="13" spans="1:17" s="12" customFormat="1" x14ac:dyDescent="0.15">
      <c r="A13" s="8">
        <v>11</v>
      </c>
      <c r="B13" s="8" t="s">
        <v>14</v>
      </c>
      <c r="C13" s="8" t="s">
        <v>14</v>
      </c>
      <c r="D13" s="8" t="s">
        <v>15</v>
      </c>
      <c r="E13" s="9">
        <v>3445.85</v>
      </c>
      <c r="F13" s="9">
        <f t="shared" si="1"/>
        <v>2847.8099173553719</v>
      </c>
      <c r="G13" s="10">
        <v>1</v>
      </c>
      <c r="H13" s="9">
        <f t="shared" si="0"/>
        <v>3445.85</v>
      </c>
      <c r="I13" s="8" t="s">
        <v>16</v>
      </c>
      <c r="J13" s="8" t="s">
        <v>28</v>
      </c>
      <c r="K13" s="8" t="s">
        <v>18</v>
      </c>
      <c r="L13" s="8" t="s">
        <v>19</v>
      </c>
      <c r="M13" s="11">
        <v>0.21</v>
      </c>
      <c r="N13" s="9">
        <f t="shared" si="2"/>
        <v>598.04008264462811</v>
      </c>
      <c r="O13" s="20"/>
      <c r="P13" s="20"/>
    </row>
    <row r="14" spans="1:17" s="12" customFormat="1" x14ac:dyDescent="0.15">
      <c r="A14" s="8">
        <v>12</v>
      </c>
      <c r="B14" s="8" t="s">
        <v>14</v>
      </c>
      <c r="C14" s="8" t="s">
        <v>14</v>
      </c>
      <c r="D14" s="8" t="s">
        <v>15</v>
      </c>
      <c r="E14" s="9">
        <v>5491.2</v>
      </c>
      <c r="F14" s="9">
        <f t="shared" si="1"/>
        <v>4576</v>
      </c>
      <c r="G14" s="10">
        <v>1</v>
      </c>
      <c r="H14" s="9">
        <f t="shared" si="0"/>
        <v>5491.2</v>
      </c>
      <c r="I14" s="8" t="s">
        <v>16</v>
      </c>
      <c r="J14" s="8" t="s">
        <v>30</v>
      </c>
      <c r="K14" s="8" t="s">
        <v>18</v>
      </c>
      <c r="L14" s="8" t="s">
        <v>19</v>
      </c>
      <c r="M14" s="11">
        <v>0.2</v>
      </c>
      <c r="N14" s="9">
        <f t="shared" si="2"/>
        <v>915.2</v>
      </c>
      <c r="O14" s="20"/>
      <c r="P14" s="20"/>
    </row>
    <row r="15" spans="1:17" s="12" customFormat="1" x14ac:dyDescent="0.15">
      <c r="A15" s="8">
        <v>13</v>
      </c>
      <c r="B15" s="8" t="s">
        <v>14</v>
      </c>
      <c r="C15" s="8" t="s">
        <v>14</v>
      </c>
      <c r="D15" s="8" t="s">
        <v>15</v>
      </c>
      <c r="E15" s="9">
        <v>2593.46</v>
      </c>
      <c r="F15" s="9"/>
      <c r="G15" s="10">
        <v>1</v>
      </c>
      <c r="H15" s="9">
        <f t="shared" si="0"/>
        <v>2593.46</v>
      </c>
      <c r="I15" s="8" t="s">
        <v>16</v>
      </c>
      <c r="J15" s="8" t="s">
        <v>31</v>
      </c>
      <c r="K15" s="8" t="s">
        <v>32</v>
      </c>
      <c r="L15" s="8" t="s">
        <v>19</v>
      </c>
      <c r="M15" s="13" t="s">
        <v>14</v>
      </c>
      <c r="N15" s="14" t="s">
        <v>14</v>
      </c>
      <c r="O15" s="33"/>
      <c r="P15" s="20"/>
      <c r="Q15" s="34"/>
    </row>
    <row r="16" spans="1:17" s="12" customFormat="1" x14ac:dyDescent="0.15">
      <c r="A16" s="8">
        <v>14</v>
      </c>
      <c r="B16" s="8" t="s">
        <v>14</v>
      </c>
      <c r="C16" s="8" t="s">
        <v>14</v>
      </c>
      <c r="D16" s="8" t="s">
        <v>15</v>
      </c>
      <c r="E16" s="9">
        <v>2604.04</v>
      </c>
      <c r="F16" s="9"/>
      <c r="G16" s="10">
        <v>1</v>
      </c>
      <c r="H16" s="9">
        <f t="shared" si="0"/>
        <v>2604.04</v>
      </c>
      <c r="I16" s="8" t="s">
        <v>16</v>
      </c>
      <c r="J16" s="8" t="s">
        <v>33</v>
      </c>
      <c r="K16" s="8" t="s">
        <v>32</v>
      </c>
      <c r="L16" s="8" t="s">
        <v>19</v>
      </c>
      <c r="M16" s="13" t="s">
        <v>14</v>
      </c>
      <c r="N16" s="14" t="s">
        <v>14</v>
      </c>
      <c r="O16" s="33"/>
      <c r="P16" s="20"/>
      <c r="Q16" s="34"/>
    </row>
    <row r="17" spans="1:17" s="12" customFormat="1" x14ac:dyDescent="0.15">
      <c r="A17" s="8">
        <v>15</v>
      </c>
      <c r="B17" s="8" t="s">
        <v>14</v>
      </c>
      <c r="C17" s="8" t="s">
        <v>14</v>
      </c>
      <c r="D17" s="8" t="s">
        <v>15</v>
      </c>
      <c r="E17" s="9">
        <v>77.489999999999995</v>
      </c>
      <c r="F17" s="9"/>
      <c r="G17" s="10">
        <v>1</v>
      </c>
      <c r="H17" s="9">
        <f t="shared" si="0"/>
        <v>77.489999999999995</v>
      </c>
      <c r="I17" s="8" t="s">
        <v>16</v>
      </c>
      <c r="J17" s="8" t="s">
        <v>47</v>
      </c>
      <c r="K17" s="8" t="s">
        <v>32</v>
      </c>
      <c r="L17" s="8" t="s">
        <v>19</v>
      </c>
      <c r="M17" s="13" t="s">
        <v>14</v>
      </c>
      <c r="N17" s="14" t="s">
        <v>14</v>
      </c>
      <c r="O17" s="33"/>
      <c r="P17" s="20"/>
      <c r="Q17" s="34"/>
    </row>
    <row r="18" spans="1:17" s="12" customFormat="1" x14ac:dyDescent="0.15">
      <c r="A18" s="8">
        <v>16</v>
      </c>
      <c r="B18" s="8" t="s">
        <v>14</v>
      </c>
      <c r="C18" s="8" t="s">
        <v>14</v>
      </c>
      <c r="D18" s="8" t="s">
        <v>15</v>
      </c>
      <c r="E18" s="9">
        <v>45.37</v>
      </c>
      <c r="F18" s="9"/>
      <c r="G18" s="10">
        <v>1</v>
      </c>
      <c r="H18" s="9">
        <f t="shared" si="0"/>
        <v>45.37</v>
      </c>
      <c r="I18" s="8" t="s">
        <v>16</v>
      </c>
      <c r="J18" s="8" t="s">
        <v>51</v>
      </c>
      <c r="K18" s="8" t="s">
        <v>32</v>
      </c>
      <c r="L18" s="8" t="s">
        <v>19</v>
      </c>
      <c r="M18" s="13"/>
      <c r="N18" s="14"/>
      <c r="O18" s="33"/>
      <c r="P18" s="20"/>
      <c r="Q18" s="34"/>
    </row>
    <row r="19" spans="1:17" s="12" customFormat="1" x14ac:dyDescent="0.15">
      <c r="A19" s="8">
        <v>17</v>
      </c>
      <c r="B19" s="8" t="s">
        <v>14</v>
      </c>
      <c r="C19" s="8" t="s">
        <v>14</v>
      </c>
      <c r="D19" s="8" t="s">
        <v>15</v>
      </c>
      <c r="E19" s="9">
        <v>4824.05</v>
      </c>
      <c r="F19" s="9"/>
      <c r="G19" s="10">
        <v>1</v>
      </c>
      <c r="H19" s="9">
        <f t="shared" si="0"/>
        <v>4824.05</v>
      </c>
      <c r="I19" s="8" t="s">
        <v>16</v>
      </c>
      <c r="J19" s="8" t="s">
        <v>34</v>
      </c>
      <c r="K19" s="8" t="s">
        <v>32</v>
      </c>
      <c r="L19" s="8" t="s">
        <v>19</v>
      </c>
      <c r="M19" s="13" t="s">
        <v>14</v>
      </c>
      <c r="N19" s="14" t="s">
        <v>14</v>
      </c>
      <c r="O19" s="33"/>
      <c r="P19" s="20"/>
      <c r="Q19" s="34"/>
    </row>
    <row r="20" spans="1:17" s="12" customFormat="1" x14ac:dyDescent="0.15">
      <c r="A20" s="8">
        <v>18</v>
      </c>
      <c r="B20" s="8" t="s">
        <v>14</v>
      </c>
      <c r="C20" s="8" t="s">
        <v>14</v>
      </c>
      <c r="D20" s="8" t="s">
        <v>15</v>
      </c>
      <c r="E20" s="9">
        <v>2254.3000000000002</v>
      </c>
      <c r="F20" s="9"/>
      <c r="G20" s="10">
        <v>1</v>
      </c>
      <c r="H20" s="9">
        <f t="shared" si="0"/>
        <v>2254.3000000000002</v>
      </c>
      <c r="I20" s="8" t="s">
        <v>16</v>
      </c>
      <c r="J20" s="8" t="s">
        <v>35</v>
      </c>
      <c r="K20" s="8" t="s">
        <v>32</v>
      </c>
      <c r="L20" s="8" t="s">
        <v>19</v>
      </c>
      <c r="M20" s="13" t="s">
        <v>14</v>
      </c>
      <c r="N20" s="14" t="s">
        <v>14</v>
      </c>
      <c r="O20" s="33"/>
      <c r="P20" s="20"/>
      <c r="Q20" s="34"/>
    </row>
    <row r="21" spans="1:17" s="12" customFormat="1" x14ac:dyDescent="0.15">
      <c r="A21" s="8">
        <v>19</v>
      </c>
      <c r="B21" s="8" t="s">
        <v>14</v>
      </c>
      <c r="C21" s="8" t="s">
        <v>14</v>
      </c>
      <c r="D21" s="8" t="s">
        <v>15</v>
      </c>
      <c r="E21" s="9">
        <v>9900.44</v>
      </c>
      <c r="F21" s="9"/>
      <c r="G21" s="10">
        <v>1</v>
      </c>
      <c r="H21" s="9">
        <f t="shared" si="0"/>
        <v>9900.44</v>
      </c>
      <c r="I21" s="8" t="s">
        <v>16</v>
      </c>
      <c r="J21" s="8" t="s">
        <v>37</v>
      </c>
      <c r="K21" s="8" t="s">
        <v>32</v>
      </c>
      <c r="L21" s="8" t="s">
        <v>19</v>
      </c>
      <c r="M21" s="13" t="s">
        <v>14</v>
      </c>
      <c r="N21" s="14" t="s">
        <v>14</v>
      </c>
      <c r="O21" s="33"/>
      <c r="P21" s="20"/>
      <c r="Q21" s="34"/>
    </row>
    <row r="22" spans="1:17" s="12" customFormat="1" x14ac:dyDescent="0.15">
      <c r="A22" s="8">
        <v>20</v>
      </c>
      <c r="B22" s="8" t="s">
        <v>14</v>
      </c>
      <c r="C22" s="8" t="s">
        <v>14</v>
      </c>
      <c r="D22" s="8" t="s">
        <v>15</v>
      </c>
      <c r="E22" s="9">
        <v>1466.19</v>
      </c>
      <c r="F22" s="9"/>
      <c r="G22" s="10">
        <v>1</v>
      </c>
      <c r="H22" s="9">
        <f t="shared" si="0"/>
        <v>1466.19</v>
      </c>
      <c r="I22" s="8" t="s">
        <v>16</v>
      </c>
      <c r="J22" s="8" t="s">
        <v>36</v>
      </c>
      <c r="K22" s="8" t="s">
        <v>32</v>
      </c>
      <c r="L22" s="8" t="s">
        <v>19</v>
      </c>
      <c r="M22" s="13" t="s">
        <v>14</v>
      </c>
      <c r="N22" s="14" t="s">
        <v>14</v>
      </c>
      <c r="O22" s="33"/>
      <c r="P22" s="20"/>
      <c r="Q22" s="34"/>
    </row>
    <row r="23" spans="1:17" s="12" customFormat="1" ht="6" customHeight="1" x14ac:dyDescent="0.15">
      <c r="E23" s="15"/>
      <c r="F23" s="15"/>
      <c r="H23" s="15"/>
      <c r="M23" s="13"/>
      <c r="N23" s="14"/>
      <c r="O23" s="20"/>
      <c r="P23" s="20"/>
      <c r="Q23" s="34"/>
    </row>
    <row r="24" spans="1:17" s="12" customFormat="1" x14ac:dyDescent="0.15">
      <c r="E24" s="15"/>
      <c r="F24" s="15"/>
      <c r="G24" s="16"/>
      <c r="H24" s="3">
        <f>SUM(H3:H22)</f>
        <v>248676.5</v>
      </c>
      <c r="N24" s="3">
        <f>SUM(N3:N21)</f>
        <v>8892.7807879880565</v>
      </c>
      <c r="O24" s="20"/>
      <c r="P24" s="20"/>
    </row>
    <row r="25" spans="1:17" s="12" customFormat="1" ht="30" customHeight="1" x14ac:dyDescent="0.15">
      <c r="E25" s="15"/>
      <c r="F25" s="15"/>
      <c r="G25" s="16"/>
      <c r="H25" s="3"/>
      <c r="I25" s="17"/>
      <c r="J25" s="18"/>
      <c r="K25" s="19" t="s">
        <v>38</v>
      </c>
      <c r="L25" s="19" t="s">
        <v>39</v>
      </c>
      <c r="N25" s="3"/>
      <c r="O25" s="20"/>
      <c r="P25" s="20"/>
    </row>
    <row r="26" spans="1:17" s="12" customFormat="1" ht="30" customHeight="1" x14ac:dyDescent="0.15">
      <c r="D26" s="20"/>
      <c r="E26" s="15"/>
      <c r="F26" s="15"/>
      <c r="G26" s="16"/>
      <c r="H26" s="3">
        <v>248676.50000000003</v>
      </c>
      <c r="I26" s="21" t="s">
        <v>40</v>
      </c>
      <c r="J26" s="22">
        <f>SUM(H3:H14)</f>
        <v>224911.16000000003</v>
      </c>
      <c r="K26" s="22">
        <f>N24</f>
        <v>8892.7807879880565</v>
      </c>
      <c r="L26" s="23"/>
      <c r="N26" s="3">
        <v>8892.7463441740711</v>
      </c>
      <c r="O26" s="20"/>
      <c r="P26" s="20"/>
    </row>
    <row r="27" spans="1:17" s="12" customFormat="1" ht="30" customHeight="1" x14ac:dyDescent="0.15">
      <c r="E27" s="15"/>
      <c r="F27" s="15"/>
      <c r="G27" s="16"/>
      <c r="H27" s="15"/>
      <c r="I27" s="21" t="s">
        <v>41</v>
      </c>
      <c r="J27" s="22">
        <f>SUM(H15:H22)</f>
        <v>23765.34</v>
      </c>
      <c r="K27" s="24" t="s">
        <v>14</v>
      </c>
      <c r="L27" s="23"/>
      <c r="N27" s="15"/>
      <c r="O27" s="20"/>
      <c r="P27" s="20"/>
    </row>
    <row r="28" spans="1:17" s="12" customFormat="1" ht="30" customHeight="1" x14ac:dyDescent="0.15">
      <c r="E28" s="15"/>
      <c r="F28" s="15"/>
      <c r="G28" s="16"/>
      <c r="H28" s="15">
        <f>H24-H26</f>
        <v>0</v>
      </c>
      <c r="I28" s="21" t="s">
        <v>42</v>
      </c>
      <c r="J28" s="22">
        <v>0</v>
      </c>
      <c r="K28" s="24" t="s">
        <v>14</v>
      </c>
      <c r="L28" s="23"/>
      <c r="N28" s="15">
        <f>N24-N26</f>
        <v>3.4443813985490124E-2</v>
      </c>
      <c r="O28" s="20"/>
      <c r="P28" s="20"/>
    </row>
    <row r="29" spans="1:17" s="12" customFormat="1" ht="30" customHeight="1" x14ac:dyDescent="0.15">
      <c r="E29" s="15"/>
      <c r="F29" s="15"/>
      <c r="G29" s="16"/>
      <c r="H29" s="15"/>
      <c r="I29" s="21" t="s">
        <v>43</v>
      </c>
      <c r="J29" s="22">
        <v>0</v>
      </c>
      <c r="K29" s="22"/>
      <c r="L29" s="23"/>
      <c r="N29" s="15"/>
      <c r="O29" s="20"/>
      <c r="P29" s="20"/>
    </row>
    <row r="30" spans="1:17" s="12" customFormat="1" ht="30" customHeight="1" x14ac:dyDescent="0.15">
      <c r="E30" s="15"/>
      <c r="F30" s="15"/>
      <c r="G30" s="16"/>
      <c r="H30" s="15"/>
      <c r="I30" s="21" t="s">
        <v>44</v>
      </c>
      <c r="J30" s="22">
        <v>0</v>
      </c>
      <c r="K30" s="22"/>
      <c r="L30" s="23"/>
      <c r="N30" s="15"/>
      <c r="O30" s="20"/>
      <c r="P30" s="20"/>
    </row>
    <row r="31" spans="1:17" s="12" customFormat="1" ht="30" customHeight="1" x14ac:dyDescent="0.15">
      <c r="E31" s="15"/>
      <c r="F31" s="15"/>
      <c r="G31" s="16"/>
      <c r="H31" s="15"/>
      <c r="I31" s="25" t="s">
        <v>45</v>
      </c>
      <c r="J31" s="26">
        <f>SUM(J26:J30)</f>
        <v>248676.50000000003</v>
      </c>
      <c r="K31" s="27"/>
      <c r="L31" s="28"/>
      <c r="N31" s="15"/>
      <c r="O31" s="20"/>
      <c r="P31" s="20"/>
    </row>
    <row r="33" spans="2:3" x14ac:dyDescent="0.15">
      <c r="C33" s="29"/>
    </row>
    <row r="34" spans="2:3" x14ac:dyDescent="0.15">
      <c r="C34" s="29"/>
    </row>
    <row r="35" spans="2:3" x14ac:dyDescent="0.15">
      <c r="C35" s="29"/>
    </row>
    <row r="37" spans="2:3" x14ac:dyDescent="0.15">
      <c r="B37" s="30"/>
      <c r="C37" s="29"/>
    </row>
    <row r="38" spans="2:3" x14ac:dyDescent="0.15">
      <c r="C38" s="29"/>
    </row>
    <row r="39" spans="2:3" x14ac:dyDescent="0.15">
      <c r="C39" s="29"/>
    </row>
    <row r="40" spans="2:3" x14ac:dyDescent="0.15">
      <c r="C40" s="29"/>
    </row>
    <row r="41" spans="2:3" x14ac:dyDescent="0.15">
      <c r="C41" s="29"/>
    </row>
    <row r="42" spans="2:3" x14ac:dyDescent="0.15">
      <c r="C42" s="29"/>
    </row>
    <row r="43" spans="2:3" x14ac:dyDescent="0.15">
      <c r="C43" s="29"/>
    </row>
    <row r="44" spans="2:3" x14ac:dyDescent="0.15">
      <c r="C44" s="29"/>
    </row>
    <row r="45" spans="2:3" x14ac:dyDescent="0.15">
      <c r="C45" s="29"/>
    </row>
    <row r="46" spans="2:3" x14ac:dyDescent="0.15">
      <c r="C46" s="29"/>
    </row>
    <row r="47" spans="2:3" x14ac:dyDescent="0.15">
      <c r="C47" s="29"/>
    </row>
    <row r="48" spans="2:3" x14ac:dyDescent="0.15">
      <c r="C48" s="29"/>
    </row>
    <row r="49" spans="2:3" x14ac:dyDescent="0.15">
      <c r="C49" s="29"/>
    </row>
    <row r="50" spans="2:3" x14ac:dyDescent="0.15">
      <c r="C50" s="29"/>
    </row>
    <row r="51" spans="2:3" x14ac:dyDescent="0.15">
      <c r="C51" s="29"/>
    </row>
    <row r="52" spans="2:3" x14ac:dyDescent="0.15">
      <c r="B52" s="30"/>
      <c r="C52" s="29"/>
    </row>
    <row r="53" spans="2:3" x14ac:dyDescent="0.15">
      <c r="B53" s="30"/>
      <c r="C53" s="29"/>
    </row>
    <row r="54" spans="2:3" x14ac:dyDescent="0.15">
      <c r="B54" s="30"/>
      <c r="C54" s="29"/>
    </row>
    <row r="55" spans="2:3" x14ac:dyDescent="0.15">
      <c r="C55" s="29"/>
    </row>
    <row r="56" spans="2:3" x14ac:dyDescent="0.15">
      <c r="C56" s="29"/>
    </row>
    <row r="58" spans="2:3" x14ac:dyDescent="0.15">
      <c r="C58" s="29"/>
    </row>
    <row r="59" spans="2:3" x14ac:dyDescent="0.15">
      <c r="C59" s="29"/>
    </row>
    <row r="60" spans="2:3" x14ac:dyDescent="0.15">
      <c r="C60" s="29"/>
    </row>
  </sheetData>
  <pageMargins left="0.7" right="0.7" top="0.75" bottom="0.75" header="0.3" footer="0.3"/>
  <pageSetup paperSize="9" scale="6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DBEA-6761-4A47-8112-44DCE58E4332}">
  <dimension ref="A1:Q60"/>
  <sheetViews>
    <sheetView topLeftCell="G1" zoomScale="90" zoomScaleNormal="90" workbookViewId="0">
      <selection activeCell="H3" sqref="H3:H22"/>
    </sheetView>
  </sheetViews>
  <sheetFormatPr baseColWidth="10" defaultColWidth="10.83203125" defaultRowHeight="14" x14ac:dyDescent="0.15"/>
  <cols>
    <col min="1" max="4" width="21" style="2" customWidth="1"/>
    <col min="5" max="6" width="21" style="3" customWidth="1"/>
    <col min="7" max="7" width="21" style="4" customWidth="1"/>
    <col min="8" max="8" width="21" style="3" customWidth="1"/>
    <col min="9" max="13" width="21" style="2" customWidth="1"/>
    <col min="14" max="14" width="21" style="3" customWidth="1"/>
    <col min="15" max="16" width="10.83203125" style="32"/>
    <col min="17" max="16384" width="10.83203125" style="2"/>
  </cols>
  <sheetData>
    <row r="1" spans="1:17" x14ac:dyDescent="0.15">
      <c r="A1" s="1" t="s">
        <v>0</v>
      </c>
    </row>
    <row r="2" spans="1:17" x14ac:dyDescent="0.1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52</v>
      </c>
      <c r="G2" s="7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7" s="12" customFormat="1" x14ac:dyDescent="0.15">
      <c r="A3" s="8">
        <v>1</v>
      </c>
      <c r="B3" s="8" t="s">
        <v>14</v>
      </c>
      <c r="C3" s="8" t="s">
        <v>14</v>
      </c>
      <c r="D3" s="8" t="s">
        <v>15</v>
      </c>
      <c r="E3" s="9">
        <v>43.86</v>
      </c>
      <c r="F3" s="9">
        <f>E3/(1+M3)</f>
        <v>36.550000000000004</v>
      </c>
      <c r="G3" s="10">
        <v>1</v>
      </c>
      <c r="H3" s="9">
        <f t="shared" ref="H3:H22" si="0">E3</f>
        <v>43.86</v>
      </c>
      <c r="I3" s="8" t="s">
        <v>16</v>
      </c>
      <c r="J3" s="8" t="s">
        <v>17</v>
      </c>
      <c r="K3" s="8" t="s">
        <v>18</v>
      </c>
      <c r="L3" s="8" t="s">
        <v>19</v>
      </c>
      <c r="M3" s="11">
        <v>0.2</v>
      </c>
      <c r="N3" s="9">
        <f>(H3/(100%+M3))*M3</f>
        <v>7.3100000000000014</v>
      </c>
      <c r="O3" s="20"/>
      <c r="P3" s="20"/>
    </row>
    <row r="4" spans="1:17" s="12" customFormat="1" x14ac:dyDescent="0.15">
      <c r="A4" s="8">
        <v>2</v>
      </c>
      <c r="B4" s="8" t="s">
        <v>14</v>
      </c>
      <c r="C4" s="8" t="s">
        <v>14</v>
      </c>
      <c r="D4" s="8" t="s">
        <v>15</v>
      </c>
      <c r="E4" s="9">
        <v>1101.25</v>
      </c>
      <c r="F4" s="9">
        <f t="shared" ref="F4:F12" si="1">E4/(1+M4)</f>
        <v>1038.9150943396226</v>
      </c>
      <c r="G4" s="10">
        <v>1</v>
      </c>
      <c r="H4" s="9">
        <f t="shared" si="0"/>
        <v>1101.25</v>
      </c>
      <c r="I4" s="8" t="s">
        <v>16</v>
      </c>
      <c r="J4" s="12" t="s">
        <v>20</v>
      </c>
      <c r="K4" s="8" t="s">
        <v>18</v>
      </c>
      <c r="L4" s="8" t="s">
        <v>19</v>
      </c>
      <c r="M4" s="31">
        <v>0.06</v>
      </c>
      <c r="N4" s="9">
        <f t="shared" ref="N4:N12" si="2">(H4/(100%+M4))*M4</f>
        <v>62.334905660377352</v>
      </c>
      <c r="O4" s="20"/>
      <c r="P4" s="20"/>
    </row>
    <row r="5" spans="1:17" s="12" customFormat="1" x14ac:dyDescent="0.15">
      <c r="A5" s="8">
        <v>3</v>
      </c>
      <c r="B5" s="8" t="s">
        <v>14</v>
      </c>
      <c r="C5" s="8" t="s">
        <v>14</v>
      </c>
      <c r="D5" s="8" t="s">
        <v>15</v>
      </c>
      <c r="E5" s="9">
        <v>0.39</v>
      </c>
      <c r="F5" s="9">
        <f t="shared" si="1"/>
        <v>0.32500000000000001</v>
      </c>
      <c r="G5" s="10">
        <v>1</v>
      </c>
      <c r="H5" s="9">
        <f t="shared" si="0"/>
        <v>0.39</v>
      </c>
      <c r="I5" s="8" t="s">
        <v>16</v>
      </c>
      <c r="J5" s="12" t="s">
        <v>21</v>
      </c>
      <c r="K5" s="8" t="s">
        <v>18</v>
      </c>
      <c r="L5" s="8" t="s">
        <v>19</v>
      </c>
      <c r="M5" s="11">
        <v>0.2</v>
      </c>
      <c r="N5" s="9">
        <f t="shared" si="2"/>
        <v>6.5000000000000002E-2</v>
      </c>
      <c r="O5" s="20"/>
      <c r="P5" s="20"/>
    </row>
    <row r="6" spans="1:17" s="12" customFormat="1" x14ac:dyDescent="0.15">
      <c r="A6" s="8">
        <v>4</v>
      </c>
      <c r="B6" s="8" t="s">
        <v>14</v>
      </c>
      <c r="C6" s="8" t="s">
        <v>14</v>
      </c>
      <c r="D6" s="8" t="s">
        <v>15</v>
      </c>
      <c r="E6" s="9">
        <v>1220.05</v>
      </c>
      <c r="F6" s="9">
        <f t="shared" si="1"/>
        <v>1025.2521008403362</v>
      </c>
      <c r="G6" s="10">
        <v>1</v>
      </c>
      <c r="H6" s="9">
        <f t="shared" si="0"/>
        <v>1220.05</v>
      </c>
      <c r="I6" s="8" t="s">
        <v>16</v>
      </c>
      <c r="J6" s="8" t="s">
        <v>22</v>
      </c>
      <c r="K6" s="8" t="s">
        <v>18</v>
      </c>
      <c r="L6" s="8" t="s">
        <v>19</v>
      </c>
      <c r="M6" s="11">
        <v>0.19</v>
      </c>
      <c r="N6" s="9">
        <f t="shared" si="2"/>
        <v>194.79789915966387</v>
      </c>
      <c r="O6" s="20"/>
      <c r="P6" s="20"/>
    </row>
    <row r="7" spans="1:17" s="12" customFormat="1" x14ac:dyDescent="0.15">
      <c r="A7" s="8">
        <v>5</v>
      </c>
      <c r="B7" s="8" t="s">
        <v>14</v>
      </c>
      <c r="C7" s="8" t="s">
        <v>14</v>
      </c>
      <c r="D7" s="8" t="s">
        <v>15</v>
      </c>
      <c r="E7" s="9">
        <v>79090.850000000006</v>
      </c>
      <c r="F7" s="9">
        <f t="shared" si="1"/>
        <v>77464.103819784534</v>
      </c>
      <c r="G7" s="10">
        <v>1</v>
      </c>
      <c r="H7" s="9">
        <f t="shared" si="0"/>
        <v>79090.850000000006</v>
      </c>
      <c r="I7" s="8" t="s">
        <v>16</v>
      </c>
      <c r="J7" s="8" t="s">
        <v>24</v>
      </c>
      <c r="K7" s="8" t="s">
        <v>18</v>
      </c>
      <c r="L7" s="8" t="s">
        <v>19</v>
      </c>
      <c r="M7" s="11">
        <v>2.1000000000000001E-2</v>
      </c>
      <c r="N7" s="9">
        <f t="shared" si="2"/>
        <v>1626.7461802154753</v>
      </c>
      <c r="O7" s="20"/>
      <c r="P7" s="20"/>
    </row>
    <row r="8" spans="1:17" s="12" customFormat="1" x14ac:dyDescent="0.15">
      <c r="A8" s="8">
        <v>6</v>
      </c>
      <c r="B8" s="8" t="s">
        <v>14</v>
      </c>
      <c r="C8" s="8" t="s">
        <v>14</v>
      </c>
      <c r="D8" s="8" t="s">
        <v>15</v>
      </c>
      <c r="E8" s="9">
        <v>112693.05</v>
      </c>
      <c r="F8" s="9">
        <f t="shared" si="1"/>
        <v>108358.70192307692</v>
      </c>
      <c r="G8" s="10">
        <v>1</v>
      </c>
      <c r="H8" s="9">
        <f t="shared" si="0"/>
        <v>112693.05</v>
      </c>
      <c r="I8" s="8" t="s">
        <v>16</v>
      </c>
      <c r="J8" s="8" t="s">
        <v>25</v>
      </c>
      <c r="K8" s="8" t="s">
        <v>18</v>
      </c>
      <c r="L8" s="8" t="s">
        <v>19</v>
      </c>
      <c r="M8" s="11">
        <v>0.04</v>
      </c>
      <c r="N8" s="9">
        <f t="shared" si="2"/>
        <v>4334.3480769230773</v>
      </c>
      <c r="O8" s="20"/>
      <c r="P8" s="20"/>
    </row>
    <row r="9" spans="1:17" s="12" customFormat="1" x14ac:dyDescent="0.15">
      <c r="A9" s="8">
        <v>7</v>
      </c>
      <c r="B9" s="8" t="s">
        <v>14</v>
      </c>
      <c r="C9" s="8" t="s">
        <v>14</v>
      </c>
      <c r="D9" s="8" t="s">
        <v>15</v>
      </c>
      <c r="E9" s="9">
        <v>327.75</v>
      </c>
      <c r="F9" s="9">
        <f t="shared" si="1"/>
        <v>309.19811320754718</v>
      </c>
      <c r="G9" s="10">
        <v>1</v>
      </c>
      <c r="H9" s="9">
        <f t="shared" si="0"/>
        <v>327.75</v>
      </c>
      <c r="I9" s="8" t="s">
        <v>16</v>
      </c>
      <c r="J9" s="8" t="s">
        <v>27</v>
      </c>
      <c r="K9" s="8" t="s">
        <v>18</v>
      </c>
      <c r="L9" s="8" t="s">
        <v>19</v>
      </c>
      <c r="M9" s="31">
        <v>0.06</v>
      </c>
      <c r="N9" s="9">
        <f t="shared" si="2"/>
        <v>18.55188679245283</v>
      </c>
      <c r="O9" s="20"/>
      <c r="P9" s="20"/>
    </row>
    <row r="10" spans="1:17" s="12" customFormat="1" x14ac:dyDescent="0.15">
      <c r="A10" s="8">
        <v>8</v>
      </c>
      <c r="B10" s="8" t="s">
        <v>14</v>
      </c>
      <c r="C10" s="8" t="s">
        <v>14</v>
      </c>
      <c r="D10" s="8" t="s">
        <v>15</v>
      </c>
      <c r="E10" s="9">
        <v>565.29</v>
      </c>
      <c r="F10" s="9">
        <f t="shared" si="1"/>
        <v>533.29245283018861</v>
      </c>
      <c r="G10" s="10">
        <v>1</v>
      </c>
      <c r="H10" s="9">
        <f t="shared" si="0"/>
        <v>565.29</v>
      </c>
      <c r="I10" s="8" t="s">
        <v>16</v>
      </c>
      <c r="J10" s="8" t="s">
        <v>29</v>
      </c>
      <c r="K10" s="8" t="s">
        <v>18</v>
      </c>
      <c r="L10" s="8" t="s">
        <v>19</v>
      </c>
      <c r="M10" s="31">
        <v>0.06</v>
      </c>
      <c r="N10" s="9">
        <f t="shared" si="2"/>
        <v>31.997547169811316</v>
      </c>
      <c r="O10" s="20"/>
      <c r="P10" s="20"/>
    </row>
    <row r="11" spans="1:17" s="12" customFormat="1" x14ac:dyDescent="0.15">
      <c r="A11" s="8">
        <v>9</v>
      </c>
      <c r="B11" s="8" t="s">
        <v>14</v>
      </c>
      <c r="C11" s="8" t="s">
        <v>14</v>
      </c>
      <c r="D11" s="8" t="s">
        <v>15</v>
      </c>
      <c r="E11" s="9">
        <v>1427.38</v>
      </c>
      <c r="F11" s="9">
        <f t="shared" si="1"/>
        <v>1179.6528925619837</v>
      </c>
      <c r="G11" s="10">
        <v>1</v>
      </c>
      <c r="H11" s="9">
        <f t="shared" si="0"/>
        <v>1427.38</v>
      </c>
      <c r="I11" s="8" t="s">
        <v>16</v>
      </c>
      <c r="J11" s="8" t="s">
        <v>28</v>
      </c>
      <c r="K11" s="8" t="s">
        <v>18</v>
      </c>
      <c r="L11" s="8" t="s">
        <v>19</v>
      </c>
      <c r="M11" s="11">
        <v>0.21</v>
      </c>
      <c r="N11" s="9">
        <f t="shared" si="2"/>
        <v>247.72710743801656</v>
      </c>
      <c r="O11" s="20"/>
      <c r="P11" s="20"/>
    </row>
    <row r="12" spans="1:17" s="12" customFormat="1" x14ac:dyDescent="0.15">
      <c r="A12" s="8">
        <v>10</v>
      </c>
      <c r="B12" s="8" t="s">
        <v>14</v>
      </c>
      <c r="C12" s="8" t="s">
        <v>14</v>
      </c>
      <c r="D12" s="8" t="s">
        <v>15</v>
      </c>
      <c r="E12" s="9">
        <v>16961.830000000002</v>
      </c>
      <c r="F12" s="9">
        <f t="shared" si="1"/>
        <v>14134.858333333335</v>
      </c>
      <c r="G12" s="10">
        <v>1</v>
      </c>
      <c r="H12" s="9">
        <f t="shared" si="0"/>
        <v>16961.830000000002</v>
      </c>
      <c r="I12" s="8" t="s">
        <v>16</v>
      </c>
      <c r="J12" s="8" t="s">
        <v>30</v>
      </c>
      <c r="K12" s="8" t="s">
        <v>18</v>
      </c>
      <c r="L12" s="8" t="s">
        <v>19</v>
      </c>
      <c r="M12" s="11">
        <v>0.2</v>
      </c>
      <c r="N12" s="9">
        <f t="shared" si="2"/>
        <v>2826.9716666666673</v>
      </c>
      <c r="O12" s="20"/>
      <c r="P12" s="20"/>
    </row>
    <row r="13" spans="1:17" s="12" customFormat="1" x14ac:dyDescent="0.15">
      <c r="A13" s="8">
        <v>11</v>
      </c>
      <c r="B13" s="8" t="s">
        <v>14</v>
      </c>
      <c r="C13" s="8" t="s">
        <v>14</v>
      </c>
      <c r="D13" s="8" t="s">
        <v>15</v>
      </c>
      <c r="E13" s="9">
        <v>4856.12</v>
      </c>
      <c r="F13" s="9"/>
      <c r="G13" s="10">
        <v>1</v>
      </c>
      <c r="H13" s="9">
        <f t="shared" si="0"/>
        <v>4856.12</v>
      </c>
      <c r="I13" s="8" t="s">
        <v>16</v>
      </c>
      <c r="J13" s="8" t="s">
        <v>31</v>
      </c>
      <c r="K13" s="8" t="s">
        <v>32</v>
      </c>
      <c r="L13" s="8" t="s">
        <v>19</v>
      </c>
      <c r="M13" s="13" t="s">
        <v>14</v>
      </c>
      <c r="N13" s="14" t="s">
        <v>14</v>
      </c>
      <c r="O13" s="33"/>
      <c r="P13" s="20"/>
      <c r="Q13" s="34"/>
    </row>
    <row r="14" spans="1:17" s="12" customFormat="1" x14ac:dyDescent="0.15">
      <c r="A14" s="8">
        <v>12</v>
      </c>
      <c r="B14" s="8" t="s">
        <v>14</v>
      </c>
      <c r="C14" s="8" t="s">
        <v>14</v>
      </c>
      <c r="D14" s="8" t="s">
        <v>15</v>
      </c>
      <c r="E14" s="9">
        <v>13026</v>
      </c>
      <c r="F14" s="9"/>
      <c r="G14" s="10">
        <v>1</v>
      </c>
      <c r="H14" s="9">
        <f t="shared" si="0"/>
        <v>13026</v>
      </c>
      <c r="I14" s="8" t="s">
        <v>16</v>
      </c>
      <c r="J14" s="8" t="s">
        <v>33</v>
      </c>
      <c r="K14" s="8" t="s">
        <v>32</v>
      </c>
      <c r="L14" s="8" t="s">
        <v>19</v>
      </c>
      <c r="M14" s="13" t="s">
        <v>14</v>
      </c>
      <c r="N14" s="14" t="s">
        <v>14</v>
      </c>
      <c r="O14" s="33"/>
      <c r="P14" s="20"/>
      <c r="Q14" s="34"/>
    </row>
    <row r="15" spans="1:17" s="12" customFormat="1" x14ac:dyDescent="0.15">
      <c r="A15" s="8">
        <v>13</v>
      </c>
      <c r="B15" s="8" t="s">
        <v>14</v>
      </c>
      <c r="C15" s="8" t="s">
        <v>14</v>
      </c>
      <c r="D15" s="8" t="s">
        <v>15</v>
      </c>
      <c r="E15" s="9">
        <v>104.2</v>
      </c>
      <c r="F15" s="9"/>
      <c r="G15" s="10">
        <v>1</v>
      </c>
      <c r="H15" s="9">
        <f t="shared" si="0"/>
        <v>104.2</v>
      </c>
      <c r="I15" s="8" t="s">
        <v>16</v>
      </c>
      <c r="J15" s="8" t="s">
        <v>47</v>
      </c>
      <c r="K15" s="8" t="s">
        <v>32</v>
      </c>
      <c r="L15" s="8" t="s">
        <v>19</v>
      </c>
      <c r="M15" s="13" t="s">
        <v>14</v>
      </c>
      <c r="N15" s="14" t="s">
        <v>14</v>
      </c>
      <c r="O15" s="33"/>
      <c r="P15" s="20"/>
      <c r="Q15" s="34"/>
    </row>
    <row r="16" spans="1:17" s="12" customFormat="1" x14ac:dyDescent="0.15">
      <c r="A16" s="8">
        <v>14</v>
      </c>
      <c r="B16" s="8" t="s">
        <v>14</v>
      </c>
      <c r="C16" s="8" t="s">
        <v>14</v>
      </c>
      <c r="D16" s="8" t="s">
        <v>15</v>
      </c>
      <c r="E16" s="9">
        <v>44.73</v>
      </c>
      <c r="F16" s="9"/>
      <c r="G16" s="10">
        <v>1</v>
      </c>
      <c r="H16" s="9">
        <f t="shared" si="0"/>
        <v>44.73</v>
      </c>
      <c r="I16" s="8" t="s">
        <v>16</v>
      </c>
      <c r="J16" s="8" t="s">
        <v>51</v>
      </c>
      <c r="K16" s="8" t="s">
        <v>32</v>
      </c>
      <c r="L16" s="8" t="s">
        <v>19</v>
      </c>
      <c r="M16" s="13" t="s">
        <v>14</v>
      </c>
      <c r="N16" s="14" t="s">
        <v>14</v>
      </c>
      <c r="O16" s="33"/>
      <c r="P16" s="20"/>
      <c r="Q16" s="34"/>
    </row>
    <row r="17" spans="1:17" s="12" customFormat="1" x14ac:dyDescent="0.15">
      <c r="A17" s="8">
        <v>15</v>
      </c>
      <c r="B17" s="8" t="s">
        <v>14</v>
      </c>
      <c r="C17" s="8" t="s">
        <v>14</v>
      </c>
      <c r="D17" s="8" t="s">
        <v>15</v>
      </c>
      <c r="E17" s="9">
        <v>774.83</v>
      </c>
      <c r="F17" s="9"/>
      <c r="G17" s="10">
        <v>1</v>
      </c>
      <c r="H17" s="9">
        <f t="shared" si="0"/>
        <v>774.83</v>
      </c>
      <c r="I17" s="8" t="s">
        <v>16</v>
      </c>
      <c r="J17" s="8" t="s">
        <v>34</v>
      </c>
      <c r="K17" s="8" t="s">
        <v>32</v>
      </c>
      <c r="L17" s="8" t="s">
        <v>19</v>
      </c>
      <c r="M17" s="13" t="s">
        <v>14</v>
      </c>
      <c r="N17" s="14" t="s">
        <v>14</v>
      </c>
      <c r="O17" s="33"/>
      <c r="P17" s="20"/>
      <c r="Q17" s="34"/>
    </row>
    <row r="18" spans="1:17" s="12" customFormat="1" x14ac:dyDescent="0.15">
      <c r="A18" s="8">
        <v>16</v>
      </c>
      <c r="B18" s="8" t="s">
        <v>14</v>
      </c>
      <c r="C18" s="8" t="s">
        <v>14</v>
      </c>
      <c r="D18" s="8" t="s">
        <v>15</v>
      </c>
      <c r="E18" s="9">
        <v>2110.04</v>
      </c>
      <c r="F18" s="9"/>
      <c r="G18" s="10">
        <v>1</v>
      </c>
      <c r="H18" s="9">
        <f t="shared" si="0"/>
        <v>2110.04</v>
      </c>
      <c r="I18" s="8" t="s">
        <v>16</v>
      </c>
      <c r="J18" s="8" t="s">
        <v>35</v>
      </c>
      <c r="K18" s="8" t="s">
        <v>32</v>
      </c>
      <c r="L18" s="8" t="s">
        <v>19</v>
      </c>
      <c r="M18" s="13" t="s">
        <v>14</v>
      </c>
      <c r="N18" s="14" t="s">
        <v>14</v>
      </c>
      <c r="O18" s="33"/>
      <c r="P18" s="20"/>
      <c r="Q18" s="34"/>
    </row>
    <row r="19" spans="1:17" s="12" customFormat="1" x14ac:dyDescent="0.15">
      <c r="A19" s="8">
        <v>17</v>
      </c>
      <c r="B19" s="8" t="s">
        <v>14</v>
      </c>
      <c r="C19" s="8" t="s">
        <v>14</v>
      </c>
      <c r="D19" s="8" t="s">
        <v>15</v>
      </c>
      <c r="E19" s="9">
        <v>4443.41</v>
      </c>
      <c r="F19" s="9"/>
      <c r="G19" s="10">
        <v>1</v>
      </c>
      <c r="H19" s="9">
        <f t="shared" si="0"/>
        <v>4443.41</v>
      </c>
      <c r="I19" s="8" t="s">
        <v>16</v>
      </c>
      <c r="J19" s="8" t="s">
        <v>37</v>
      </c>
      <c r="K19" s="8" t="s">
        <v>32</v>
      </c>
      <c r="L19" s="8" t="s">
        <v>19</v>
      </c>
      <c r="M19" s="13" t="s">
        <v>14</v>
      </c>
      <c r="N19" s="14" t="s">
        <v>14</v>
      </c>
      <c r="O19" s="33"/>
      <c r="P19" s="20"/>
      <c r="Q19" s="34"/>
    </row>
    <row r="20" spans="1:17" s="12" customFormat="1" x14ac:dyDescent="0.15">
      <c r="A20" s="8">
        <v>18</v>
      </c>
      <c r="B20" s="8" t="s">
        <v>14</v>
      </c>
      <c r="C20" s="8" t="s">
        <v>14</v>
      </c>
      <c r="D20" s="8" t="s">
        <v>15</v>
      </c>
      <c r="E20" s="9">
        <v>60.05</v>
      </c>
      <c r="F20" s="9"/>
      <c r="G20" s="10">
        <v>1</v>
      </c>
      <c r="H20" s="9">
        <f t="shared" si="0"/>
        <v>60.05</v>
      </c>
      <c r="I20" s="8" t="s">
        <v>16</v>
      </c>
      <c r="J20" s="8" t="s">
        <v>46</v>
      </c>
      <c r="K20" s="8" t="s">
        <v>32</v>
      </c>
      <c r="L20" s="8" t="s">
        <v>19</v>
      </c>
      <c r="M20" s="13" t="s">
        <v>14</v>
      </c>
      <c r="N20" s="14" t="s">
        <v>14</v>
      </c>
      <c r="O20" s="33"/>
      <c r="P20" s="20"/>
      <c r="Q20" s="34"/>
    </row>
    <row r="21" spans="1:17" s="12" customFormat="1" x14ac:dyDescent="0.15">
      <c r="A21" s="8">
        <v>19</v>
      </c>
      <c r="B21" s="8" t="s">
        <v>14</v>
      </c>
      <c r="C21" s="8" t="s">
        <v>14</v>
      </c>
      <c r="D21" s="8" t="s">
        <v>15</v>
      </c>
      <c r="E21" s="9">
        <v>136.54</v>
      </c>
      <c r="F21" s="9"/>
      <c r="G21" s="10">
        <v>1</v>
      </c>
      <c r="H21" s="9">
        <f t="shared" si="0"/>
        <v>136.54</v>
      </c>
      <c r="I21" s="8" t="s">
        <v>16</v>
      </c>
      <c r="J21" s="8" t="s">
        <v>36</v>
      </c>
      <c r="K21" s="8" t="s">
        <v>32</v>
      </c>
      <c r="L21" s="8" t="s">
        <v>19</v>
      </c>
      <c r="M21" s="13" t="s">
        <v>14</v>
      </c>
      <c r="N21" s="14" t="s">
        <v>14</v>
      </c>
      <c r="O21" s="33"/>
      <c r="P21" s="20"/>
      <c r="Q21" s="34"/>
    </row>
    <row r="22" spans="1:17" s="12" customFormat="1" x14ac:dyDescent="0.15">
      <c r="A22" s="8">
        <v>20</v>
      </c>
      <c r="B22" s="8" t="s">
        <v>14</v>
      </c>
      <c r="C22" s="8" t="s">
        <v>14</v>
      </c>
      <c r="D22" s="8" t="s">
        <v>15</v>
      </c>
      <c r="E22" s="9">
        <v>151.16999999999999</v>
      </c>
      <c r="F22" s="9"/>
      <c r="G22" s="10">
        <v>1</v>
      </c>
      <c r="H22" s="9">
        <f t="shared" si="0"/>
        <v>151.16999999999999</v>
      </c>
      <c r="I22" s="8" t="s">
        <v>16</v>
      </c>
      <c r="J22" s="8" t="s">
        <v>50</v>
      </c>
      <c r="K22" s="8" t="s">
        <v>32</v>
      </c>
      <c r="L22" s="8" t="s">
        <v>19</v>
      </c>
      <c r="M22" s="13" t="s">
        <v>14</v>
      </c>
      <c r="N22" s="14" t="s">
        <v>14</v>
      </c>
      <c r="O22" s="33"/>
      <c r="P22" s="20"/>
      <c r="Q22" s="34"/>
    </row>
    <row r="23" spans="1:17" s="12" customFormat="1" ht="6" customHeight="1" x14ac:dyDescent="0.15">
      <c r="E23" s="15"/>
      <c r="F23" s="15"/>
      <c r="H23" s="15"/>
      <c r="M23" s="13"/>
      <c r="N23" s="14"/>
      <c r="O23" s="20"/>
      <c r="P23" s="20"/>
      <c r="Q23" s="34"/>
    </row>
    <row r="24" spans="1:17" s="12" customFormat="1" x14ac:dyDescent="0.15">
      <c r="E24" s="15"/>
      <c r="F24" s="15"/>
      <c r="G24" s="16"/>
      <c r="H24" s="3">
        <f>SUM(H3:H22)</f>
        <v>239138.79000000004</v>
      </c>
      <c r="N24" s="3">
        <f>SUM(N3:N19)</f>
        <v>9350.8502700255431</v>
      </c>
      <c r="O24" s="20"/>
      <c r="P24" s="20"/>
    </row>
    <row r="25" spans="1:17" s="12" customFormat="1" ht="30" customHeight="1" x14ac:dyDescent="0.15">
      <c r="E25" s="15"/>
      <c r="F25" s="15"/>
      <c r="G25" s="16"/>
      <c r="H25" s="3"/>
      <c r="I25" s="17"/>
      <c r="J25" s="18"/>
      <c r="K25" s="19" t="s">
        <v>38</v>
      </c>
      <c r="L25" s="19" t="s">
        <v>39</v>
      </c>
      <c r="N25" s="3"/>
      <c r="O25" s="20"/>
      <c r="P25" s="20"/>
    </row>
    <row r="26" spans="1:17" s="12" customFormat="1" ht="30" customHeight="1" x14ac:dyDescent="0.15">
      <c r="D26" s="20"/>
      <c r="E26" s="15"/>
      <c r="F26" s="15"/>
      <c r="G26" s="16"/>
      <c r="H26" s="3">
        <v>239138.79</v>
      </c>
      <c r="I26" s="21" t="s">
        <v>40</v>
      </c>
      <c r="J26" s="22">
        <f>SUM(H3:H12)</f>
        <v>213431.7</v>
      </c>
      <c r="K26" s="22">
        <f>N24</f>
        <v>9350.8502700255431</v>
      </c>
      <c r="L26" s="23"/>
      <c r="N26" s="3">
        <v>9350.8232217074328</v>
      </c>
      <c r="O26" s="20"/>
      <c r="P26" s="20"/>
    </row>
    <row r="27" spans="1:17" s="12" customFormat="1" ht="30" customHeight="1" x14ac:dyDescent="0.15">
      <c r="E27" s="15"/>
      <c r="F27" s="15"/>
      <c r="G27" s="16"/>
      <c r="H27" s="15"/>
      <c r="I27" s="21" t="s">
        <v>41</v>
      </c>
      <c r="J27" s="22">
        <f>SUM(H13:H22)</f>
        <v>25707.09</v>
      </c>
      <c r="K27" s="24" t="s">
        <v>14</v>
      </c>
      <c r="L27" s="23"/>
      <c r="N27" s="15"/>
      <c r="O27" s="20"/>
      <c r="P27" s="20"/>
    </row>
    <row r="28" spans="1:17" s="12" customFormat="1" ht="30" customHeight="1" x14ac:dyDescent="0.15">
      <c r="E28" s="15"/>
      <c r="F28" s="15"/>
      <c r="G28" s="16"/>
      <c r="H28" s="15">
        <f>H24-H26</f>
        <v>0</v>
      </c>
      <c r="I28" s="21" t="s">
        <v>42</v>
      </c>
      <c r="J28" s="22">
        <v>0</v>
      </c>
      <c r="K28" s="24" t="s">
        <v>14</v>
      </c>
      <c r="L28" s="23"/>
      <c r="N28" s="15">
        <f>N24-N26</f>
        <v>2.7048318110246328E-2</v>
      </c>
      <c r="O28" s="20"/>
      <c r="P28" s="20"/>
    </row>
    <row r="29" spans="1:17" s="12" customFormat="1" ht="30" customHeight="1" x14ac:dyDescent="0.15">
      <c r="E29" s="15"/>
      <c r="F29" s="15"/>
      <c r="G29" s="16"/>
      <c r="H29" s="15"/>
      <c r="I29" s="21" t="s">
        <v>43</v>
      </c>
      <c r="J29" s="22">
        <v>0</v>
      </c>
      <c r="K29" s="22"/>
      <c r="L29" s="23"/>
      <c r="N29" s="15"/>
      <c r="O29" s="20"/>
      <c r="P29" s="20"/>
    </row>
    <row r="30" spans="1:17" s="12" customFormat="1" ht="30" customHeight="1" x14ac:dyDescent="0.15">
      <c r="E30" s="15"/>
      <c r="F30" s="15"/>
      <c r="G30" s="16"/>
      <c r="H30" s="15"/>
      <c r="I30" s="21" t="s">
        <v>44</v>
      </c>
      <c r="J30" s="22">
        <v>0</v>
      </c>
      <c r="K30" s="22"/>
      <c r="L30" s="23"/>
      <c r="N30" s="15"/>
      <c r="O30" s="20"/>
      <c r="P30" s="20"/>
    </row>
    <row r="31" spans="1:17" s="12" customFormat="1" ht="30" customHeight="1" x14ac:dyDescent="0.15">
      <c r="E31" s="15"/>
      <c r="F31" s="15"/>
      <c r="G31" s="16"/>
      <c r="H31" s="15"/>
      <c r="I31" s="25" t="s">
        <v>45</v>
      </c>
      <c r="J31" s="26">
        <f>SUM(J26:J30)</f>
        <v>239138.79</v>
      </c>
      <c r="K31" s="27"/>
      <c r="L31" s="28"/>
      <c r="N31" s="15"/>
      <c r="O31" s="20"/>
      <c r="P31" s="20"/>
    </row>
    <row r="33" spans="2:3" x14ac:dyDescent="0.15">
      <c r="C33" s="29"/>
    </row>
    <row r="34" spans="2:3" x14ac:dyDescent="0.15">
      <c r="C34" s="29"/>
    </row>
    <row r="35" spans="2:3" x14ac:dyDescent="0.15">
      <c r="C35" s="29"/>
    </row>
    <row r="37" spans="2:3" x14ac:dyDescent="0.15">
      <c r="B37" s="30"/>
      <c r="C37" s="29"/>
    </row>
    <row r="38" spans="2:3" x14ac:dyDescent="0.15">
      <c r="C38" s="29"/>
    </row>
    <row r="39" spans="2:3" x14ac:dyDescent="0.15">
      <c r="C39" s="29"/>
    </row>
    <row r="40" spans="2:3" x14ac:dyDescent="0.15">
      <c r="C40" s="29"/>
    </row>
    <row r="41" spans="2:3" x14ac:dyDescent="0.15">
      <c r="C41" s="29"/>
    </row>
    <row r="42" spans="2:3" x14ac:dyDescent="0.15">
      <c r="C42" s="29"/>
    </row>
    <row r="43" spans="2:3" x14ac:dyDescent="0.15">
      <c r="C43" s="29"/>
    </row>
    <row r="44" spans="2:3" x14ac:dyDescent="0.15">
      <c r="C44" s="29"/>
    </row>
    <row r="45" spans="2:3" x14ac:dyDescent="0.15">
      <c r="C45" s="29"/>
    </row>
    <row r="46" spans="2:3" x14ac:dyDescent="0.15">
      <c r="C46" s="29"/>
    </row>
    <row r="47" spans="2:3" x14ac:dyDescent="0.15">
      <c r="C47" s="29"/>
    </row>
    <row r="48" spans="2:3" x14ac:dyDescent="0.15">
      <c r="C48" s="29"/>
    </row>
    <row r="49" spans="2:3" x14ac:dyDescent="0.15">
      <c r="C49" s="29"/>
    </row>
    <row r="50" spans="2:3" x14ac:dyDescent="0.15">
      <c r="C50" s="29"/>
    </row>
    <row r="51" spans="2:3" x14ac:dyDescent="0.15">
      <c r="C51" s="29"/>
    </row>
    <row r="52" spans="2:3" x14ac:dyDescent="0.15">
      <c r="B52" s="30"/>
      <c r="C52" s="29"/>
    </row>
    <row r="53" spans="2:3" x14ac:dyDescent="0.15">
      <c r="B53" s="30"/>
      <c r="C53" s="29"/>
    </row>
    <row r="54" spans="2:3" x14ac:dyDescent="0.15">
      <c r="B54" s="30"/>
      <c r="C54" s="29"/>
    </row>
    <row r="55" spans="2:3" x14ac:dyDescent="0.15">
      <c r="C55" s="29"/>
    </row>
    <row r="56" spans="2:3" x14ac:dyDescent="0.15">
      <c r="C56" s="29"/>
    </row>
    <row r="58" spans="2:3" x14ac:dyDescent="0.15">
      <c r="C58" s="29"/>
    </row>
    <row r="59" spans="2:3" x14ac:dyDescent="0.15">
      <c r="C59" s="29"/>
    </row>
    <row r="60" spans="2:3" x14ac:dyDescent="0.15">
      <c r="C6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0C8-971E-6D48-9EA6-CEA9E589F019}">
  <dimension ref="A1:Q62"/>
  <sheetViews>
    <sheetView topLeftCell="F1" zoomScale="90" zoomScaleNormal="90" workbookViewId="0">
      <selection activeCell="J30" sqref="J30"/>
    </sheetView>
  </sheetViews>
  <sheetFormatPr baseColWidth="10" defaultColWidth="10.83203125" defaultRowHeight="14" x14ac:dyDescent="0.15"/>
  <cols>
    <col min="1" max="4" width="21" style="2" customWidth="1"/>
    <col min="5" max="6" width="21" style="3" customWidth="1"/>
    <col min="7" max="7" width="21" style="4" customWidth="1"/>
    <col min="8" max="8" width="21" style="3" customWidth="1"/>
    <col min="9" max="13" width="21" style="2" customWidth="1"/>
    <col min="14" max="14" width="21" style="3" customWidth="1"/>
    <col min="15" max="16" width="10.83203125" style="32"/>
    <col min="17" max="16384" width="10.83203125" style="2"/>
  </cols>
  <sheetData>
    <row r="1" spans="1:17" x14ac:dyDescent="0.15">
      <c r="A1" s="1" t="s">
        <v>0</v>
      </c>
    </row>
    <row r="2" spans="1:17" x14ac:dyDescent="0.1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7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7" s="12" customFormat="1" x14ac:dyDescent="0.15">
      <c r="A3" s="8">
        <v>1</v>
      </c>
      <c r="B3" s="8" t="s">
        <v>14</v>
      </c>
      <c r="C3" s="8" t="s">
        <v>14</v>
      </c>
      <c r="D3" s="8" t="s">
        <v>15</v>
      </c>
      <c r="E3" s="9">
        <v>24.49</v>
      </c>
      <c r="F3" s="9">
        <f>E3/(1+M3)</f>
        <v>20.408333333333331</v>
      </c>
      <c r="G3" s="10">
        <v>1</v>
      </c>
      <c r="H3" s="9">
        <f t="shared" ref="H3:H24" si="0">E3</f>
        <v>24.49</v>
      </c>
      <c r="I3" s="8" t="s">
        <v>16</v>
      </c>
      <c r="J3" s="8" t="s">
        <v>17</v>
      </c>
      <c r="K3" s="8" t="s">
        <v>18</v>
      </c>
      <c r="L3" s="8" t="s">
        <v>19</v>
      </c>
      <c r="M3" s="11">
        <v>0.2</v>
      </c>
      <c r="N3" s="9">
        <f>(H3/(100%+M3))*M3</f>
        <v>4.0816666666666661</v>
      </c>
      <c r="O3" s="20"/>
      <c r="P3" s="20"/>
    </row>
    <row r="4" spans="1:17" s="12" customFormat="1" x14ac:dyDescent="0.15">
      <c r="A4" s="8">
        <v>2</v>
      </c>
      <c r="B4" s="8" t="s">
        <v>14</v>
      </c>
      <c r="C4" s="8" t="s">
        <v>14</v>
      </c>
      <c r="D4" s="8" t="s">
        <v>15</v>
      </c>
      <c r="E4" s="9">
        <v>3165.07</v>
      </c>
      <c r="F4" s="9">
        <f t="shared" ref="F4:F13" si="1">E4/(1+M4)</f>
        <v>2985.9150943396226</v>
      </c>
      <c r="G4" s="10">
        <v>1</v>
      </c>
      <c r="H4" s="9">
        <f t="shared" si="0"/>
        <v>3165.07</v>
      </c>
      <c r="I4" s="8" t="s">
        <v>16</v>
      </c>
      <c r="J4" s="12" t="s">
        <v>20</v>
      </c>
      <c r="K4" s="8" t="s">
        <v>18</v>
      </c>
      <c r="L4" s="8" t="s">
        <v>19</v>
      </c>
      <c r="M4" s="31">
        <v>0.06</v>
      </c>
      <c r="N4" s="9">
        <f t="shared" ref="N4:N13" si="2">(H4/(100%+M4))*M4</f>
        <v>179.15490566037735</v>
      </c>
      <c r="O4" s="20"/>
      <c r="P4" s="20"/>
    </row>
    <row r="5" spans="1:17" s="12" customFormat="1" x14ac:dyDescent="0.15">
      <c r="A5" s="8">
        <v>3</v>
      </c>
      <c r="B5" s="8" t="s">
        <v>14</v>
      </c>
      <c r="C5" s="8" t="s">
        <v>14</v>
      </c>
      <c r="D5" s="8" t="s">
        <v>15</v>
      </c>
      <c r="E5" s="9">
        <v>2105.86</v>
      </c>
      <c r="F5" s="9">
        <f t="shared" si="1"/>
        <v>1769.6302521008406</v>
      </c>
      <c r="G5" s="10">
        <v>1</v>
      </c>
      <c r="H5" s="9">
        <f t="shared" si="0"/>
        <v>2105.86</v>
      </c>
      <c r="I5" s="8" t="s">
        <v>16</v>
      </c>
      <c r="J5" s="8" t="s">
        <v>22</v>
      </c>
      <c r="K5" s="8" t="s">
        <v>18</v>
      </c>
      <c r="L5" s="8" t="s">
        <v>19</v>
      </c>
      <c r="M5" s="11">
        <v>0.19</v>
      </c>
      <c r="N5" s="9">
        <f t="shared" si="2"/>
        <v>336.22974789915975</v>
      </c>
      <c r="O5" s="20"/>
      <c r="P5" s="20"/>
    </row>
    <row r="6" spans="1:17" s="12" customFormat="1" x14ac:dyDescent="0.15">
      <c r="A6" s="8">
        <v>4</v>
      </c>
      <c r="B6" s="8" t="s">
        <v>14</v>
      </c>
      <c r="C6" s="8" t="s">
        <v>14</v>
      </c>
      <c r="D6" s="8" t="s">
        <v>15</v>
      </c>
      <c r="E6" s="9">
        <v>1914.34</v>
      </c>
      <c r="F6" s="9">
        <f t="shared" si="1"/>
        <v>1740.3090909090906</v>
      </c>
      <c r="G6" s="10">
        <v>1</v>
      </c>
      <c r="H6" s="9">
        <f t="shared" si="0"/>
        <v>1914.34</v>
      </c>
      <c r="I6" s="8" t="s">
        <v>16</v>
      </c>
      <c r="J6" s="8" t="s">
        <v>23</v>
      </c>
      <c r="K6" s="8" t="s">
        <v>18</v>
      </c>
      <c r="L6" s="8" t="s">
        <v>19</v>
      </c>
      <c r="M6" s="11">
        <v>0.1</v>
      </c>
      <c r="N6" s="9">
        <f t="shared" si="2"/>
        <v>174.03090909090906</v>
      </c>
      <c r="O6" s="20"/>
      <c r="P6" s="20"/>
    </row>
    <row r="7" spans="1:17" s="12" customFormat="1" x14ac:dyDescent="0.15">
      <c r="A7" s="8">
        <v>5</v>
      </c>
      <c r="B7" s="8" t="s">
        <v>14</v>
      </c>
      <c r="C7" s="8" t="s">
        <v>14</v>
      </c>
      <c r="D7" s="8" t="s">
        <v>15</v>
      </c>
      <c r="E7" s="9">
        <v>108708.13</v>
      </c>
      <c r="F7" s="9">
        <f t="shared" si="1"/>
        <v>106472.21351616064</v>
      </c>
      <c r="G7" s="10">
        <v>1</v>
      </c>
      <c r="H7" s="9">
        <f t="shared" si="0"/>
        <v>108708.13</v>
      </c>
      <c r="I7" s="8" t="s">
        <v>16</v>
      </c>
      <c r="J7" s="8" t="s">
        <v>24</v>
      </c>
      <c r="K7" s="8" t="s">
        <v>18</v>
      </c>
      <c r="L7" s="8" t="s">
        <v>19</v>
      </c>
      <c r="M7" s="11">
        <v>2.1000000000000001E-2</v>
      </c>
      <c r="N7" s="9">
        <f t="shared" si="2"/>
        <v>2235.9164838393735</v>
      </c>
      <c r="O7" s="20"/>
      <c r="P7" s="20"/>
    </row>
    <row r="8" spans="1:17" s="12" customFormat="1" x14ac:dyDescent="0.15">
      <c r="A8" s="8">
        <v>6</v>
      </c>
      <c r="B8" s="8" t="s">
        <v>14</v>
      </c>
      <c r="C8" s="8" t="s">
        <v>14</v>
      </c>
      <c r="D8" s="8" t="s">
        <v>15</v>
      </c>
      <c r="E8" s="9">
        <v>154022.41</v>
      </c>
      <c r="F8" s="9">
        <f t="shared" si="1"/>
        <v>148098.47115384616</v>
      </c>
      <c r="G8" s="10">
        <v>1</v>
      </c>
      <c r="H8" s="9">
        <f t="shared" si="0"/>
        <v>154022.41</v>
      </c>
      <c r="I8" s="8" t="s">
        <v>16</v>
      </c>
      <c r="J8" s="8" t="s">
        <v>25</v>
      </c>
      <c r="K8" s="8" t="s">
        <v>18</v>
      </c>
      <c r="L8" s="8" t="s">
        <v>19</v>
      </c>
      <c r="M8" s="11">
        <v>0.04</v>
      </c>
      <c r="N8" s="9">
        <f t="shared" si="2"/>
        <v>5923.9388461538465</v>
      </c>
      <c r="O8" s="20"/>
      <c r="P8" s="20"/>
    </row>
    <row r="9" spans="1:17" s="12" customFormat="1" x14ac:dyDescent="0.15">
      <c r="A9" s="8">
        <v>7</v>
      </c>
      <c r="B9" s="8" t="s">
        <v>14</v>
      </c>
      <c r="C9" s="8" t="s">
        <v>14</v>
      </c>
      <c r="D9" s="8" t="s">
        <v>15</v>
      </c>
      <c r="E9" s="9">
        <v>181.44</v>
      </c>
      <c r="F9" s="9">
        <f t="shared" si="1"/>
        <v>149.95041322314049</v>
      </c>
      <c r="G9" s="10">
        <v>1</v>
      </c>
      <c r="H9" s="9">
        <f t="shared" si="0"/>
        <v>181.44</v>
      </c>
      <c r="I9" s="8" t="s">
        <v>16</v>
      </c>
      <c r="J9" s="8" t="s">
        <v>26</v>
      </c>
      <c r="K9" s="8" t="s">
        <v>18</v>
      </c>
      <c r="L9" s="8" t="s">
        <v>19</v>
      </c>
      <c r="M9" s="11">
        <v>0.21</v>
      </c>
      <c r="N9" s="9">
        <f t="shared" si="2"/>
        <v>31.4895867768595</v>
      </c>
      <c r="O9" s="20"/>
      <c r="P9" s="20"/>
    </row>
    <row r="10" spans="1:17" s="12" customFormat="1" x14ac:dyDescent="0.15">
      <c r="A10" s="8">
        <v>8</v>
      </c>
      <c r="B10" s="8" t="s">
        <v>14</v>
      </c>
      <c r="C10" s="8" t="s">
        <v>14</v>
      </c>
      <c r="D10" s="8" t="s">
        <v>15</v>
      </c>
      <c r="E10" s="9">
        <v>596.91999999999996</v>
      </c>
      <c r="F10" s="9">
        <f t="shared" si="1"/>
        <v>563.13207547169804</v>
      </c>
      <c r="G10" s="10">
        <v>1</v>
      </c>
      <c r="H10" s="9">
        <f t="shared" si="0"/>
        <v>596.91999999999996</v>
      </c>
      <c r="I10" s="8" t="s">
        <v>16</v>
      </c>
      <c r="J10" s="8" t="s">
        <v>27</v>
      </c>
      <c r="K10" s="8" t="s">
        <v>18</v>
      </c>
      <c r="L10" s="8" t="s">
        <v>19</v>
      </c>
      <c r="M10" s="31">
        <v>0.06</v>
      </c>
      <c r="N10" s="9">
        <f t="shared" si="2"/>
        <v>33.787924528301879</v>
      </c>
      <c r="O10" s="20"/>
      <c r="P10" s="20"/>
    </row>
    <row r="11" spans="1:17" s="12" customFormat="1" x14ac:dyDescent="0.15">
      <c r="A11" s="8">
        <v>9</v>
      </c>
      <c r="B11" s="8" t="s">
        <v>14</v>
      </c>
      <c r="C11" s="8" t="s">
        <v>14</v>
      </c>
      <c r="D11" s="8" t="s">
        <v>15</v>
      </c>
      <c r="E11" s="9">
        <v>1573.27</v>
      </c>
      <c r="F11" s="9">
        <f t="shared" si="1"/>
        <v>1484.2169811320755</v>
      </c>
      <c r="G11" s="10">
        <v>1</v>
      </c>
      <c r="H11" s="9">
        <f t="shared" si="0"/>
        <v>1573.27</v>
      </c>
      <c r="I11" s="8" t="s">
        <v>16</v>
      </c>
      <c r="J11" s="8" t="s">
        <v>29</v>
      </c>
      <c r="K11" s="8" t="s">
        <v>18</v>
      </c>
      <c r="L11" s="8" t="s">
        <v>19</v>
      </c>
      <c r="M11" s="31">
        <v>0.06</v>
      </c>
      <c r="N11" s="9">
        <f t="shared" si="2"/>
        <v>89.053018867924521</v>
      </c>
      <c r="O11" s="20"/>
      <c r="P11" s="20"/>
    </row>
    <row r="12" spans="1:17" s="12" customFormat="1" x14ac:dyDescent="0.15">
      <c r="A12" s="8">
        <v>10</v>
      </c>
      <c r="B12" s="8" t="s">
        <v>14</v>
      </c>
      <c r="C12" s="8" t="s">
        <v>14</v>
      </c>
      <c r="D12" s="8" t="s">
        <v>15</v>
      </c>
      <c r="E12" s="9">
        <v>3151.98</v>
      </c>
      <c r="F12" s="9">
        <f t="shared" si="1"/>
        <v>2604.9421487603308</v>
      </c>
      <c r="G12" s="10">
        <v>1</v>
      </c>
      <c r="H12" s="9">
        <f t="shared" si="0"/>
        <v>3151.98</v>
      </c>
      <c r="I12" s="8" t="s">
        <v>16</v>
      </c>
      <c r="J12" s="8" t="s">
        <v>28</v>
      </c>
      <c r="K12" s="8" t="s">
        <v>18</v>
      </c>
      <c r="L12" s="8" t="s">
        <v>19</v>
      </c>
      <c r="M12" s="11">
        <v>0.21</v>
      </c>
      <c r="N12" s="9">
        <f t="shared" si="2"/>
        <v>547.03785123966941</v>
      </c>
      <c r="O12" s="20"/>
      <c r="P12" s="20"/>
    </row>
    <row r="13" spans="1:17" s="12" customFormat="1" x14ac:dyDescent="0.15">
      <c r="A13" s="8">
        <v>11</v>
      </c>
      <c r="B13" s="8" t="s">
        <v>14</v>
      </c>
      <c r="C13" s="8" t="s">
        <v>14</v>
      </c>
      <c r="D13" s="8" t="s">
        <v>15</v>
      </c>
      <c r="E13" s="9">
        <v>21585.17</v>
      </c>
      <c r="F13" s="9">
        <f t="shared" si="1"/>
        <v>17987.641666666666</v>
      </c>
      <c r="G13" s="10">
        <v>1</v>
      </c>
      <c r="H13" s="9">
        <f t="shared" si="0"/>
        <v>21585.17</v>
      </c>
      <c r="I13" s="8" t="s">
        <v>16</v>
      </c>
      <c r="J13" s="8" t="s">
        <v>30</v>
      </c>
      <c r="K13" s="8" t="s">
        <v>18</v>
      </c>
      <c r="L13" s="8" t="s">
        <v>19</v>
      </c>
      <c r="M13" s="11">
        <v>0.2</v>
      </c>
      <c r="N13" s="9">
        <f t="shared" si="2"/>
        <v>3597.5283333333336</v>
      </c>
      <c r="O13" s="20"/>
      <c r="P13" s="20"/>
    </row>
    <row r="14" spans="1:17" s="12" customFormat="1" x14ac:dyDescent="0.15">
      <c r="A14" s="8">
        <v>12</v>
      </c>
      <c r="B14" s="8" t="s">
        <v>14</v>
      </c>
      <c r="C14" s="8" t="s">
        <v>14</v>
      </c>
      <c r="D14" s="8" t="s">
        <v>15</v>
      </c>
      <c r="E14" s="9">
        <v>6003.35</v>
      </c>
      <c r="F14" s="9"/>
      <c r="G14" s="10">
        <v>1</v>
      </c>
      <c r="H14" s="9">
        <f t="shared" si="0"/>
        <v>6003.35</v>
      </c>
      <c r="I14" s="8" t="s">
        <v>16</v>
      </c>
      <c r="J14" s="8" t="s">
        <v>31</v>
      </c>
      <c r="K14" s="8" t="s">
        <v>32</v>
      </c>
      <c r="L14" s="8" t="s">
        <v>19</v>
      </c>
      <c r="M14" s="13" t="s">
        <v>14</v>
      </c>
      <c r="N14" s="14" t="s">
        <v>14</v>
      </c>
      <c r="O14" s="33"/>
      <c r="P14" s="20"/>
      <c r="Q14" s="34"/>
    </row>
    <row r="15" spans="1:17" s="12" customFormat="1" x14ac:dyDescent="0.15">
      <c r="A15" s="8">
        <v>13</v>
      </c>
      <c r="B15" s="8" t="s">
        <v>14</v>
      </c>
      <c r="C15" s="8" t="s">
        <v>14</v>
      </c>
      <c r="D15" s="8" t="s">
        <v>15</v>
      </c>
      <c r="E15" s="9">
        <v>10312.26</v>
      </c>
      <c r="F15" s="9"/>
      <c r="G15" s="10">
        <v>1</v>
      </c>
      <c r="H15" s="9">
        <f t="shared" si="0"/>
        <v>10312.26</v>
      </c>
      <c r="I15" s="8" t="s">
        <v>16</v>
      </c>
      <c r="J15" s="8" t="s">
        <v>33</v>
      </c>
      <c r="K15" s="8" t="s">
        <v>32</v>
      </c>
      <c r="L15" s="8" t="s">
        <v>19</v>
      </c>
      <c r="M15" s="13" t="s">
        <v>14</v>
      </c>
      <c r="N15" s="14" t="s">
        <v>14</v>
      </c>
      <c r="O15" s="33"/>
      <c r="P15" s="20"/>
      <c r="Q15" s="34"/>
    </row>
    <row r="16" spans="1:17" s="12" customFormat="1" x14ac:dyDescent="0.15">
      <c r="A16" s="8">
        <v>14</v>
      </c>
      <c r="B16" s="8" t="s">
        <v>14</v>
      </c>
      <c r="C16" s="8" t="s">
        <v>14</v>
      </c>
      <c r="D16" s="8" t="s">
        <v>15</v>
      </c>
      <c r="E16" s="9">
        <v>42.37</v>
      </c>
      <c r="F16" s="9"/>
      <c r="G16" s="10">
        <v>1</v>
      </c>
      <c r="H16" s="9">
        <f t="shared" si="0"/>
        <v>42.37</v>
      </c>
      <c r="I16" s="8" t="s">
        <v>16</v>
      </c>
      <c r="J16" s="8" t="s">
        <v>51</v>
      </c>
      <c r="K16" s="8" t="s">
        <v>32</v>
      </c>
      <c r="L16" s="8" t="s">
        <v>19</v>
      </c>
      <c r="M16" s="13" t="s">
        <v>14</v>
      </c>
      <c r="N16" s="14"/>
      <c r="O16" s="33"/>
      <c r="P16" s="20"/>
      <c r="Q16" s="34"/>
    </row>
    <row r="17" spans="1:17" s="12" customFormat="1" x14ac:dyDescent="0.15">
      <c r="A17" s="8">
        <v>15</v>
      </c>
      <c r="B17" s="8" t="s">
        <v>14</v>
      </c>
      <c r="C17" s="8" t="s">
        <v>14</v>
      </c>
      <c r="D17" s="8" t="s">
        <v>15</v>
      </c>
      <c r="E17" s="9">
        <v>8433.25</v>
      </c>
      <c r="F17" s="9"/>
      <c r="G17" s="10">
        <v>1</v>
      </c>
      <c r="H17" s="9">
        <f t="shared" si="0"/>
        <v>8433.25</v>
      </c>
      <c r="I17" s="8" t="s">
        <v>16</v>
      </c>
      <c r="J17" s="8" t="s">
        <v>34</v>
      </c>
      <c r="K17" s="8" t="s">
        <v>32</v>
      </c>
      <c r="L17" s="8" t="s">
        <v>19</v>
      </c>
      <c r="M17" s="13" t="s">
        <v>14</v>
      </c>
      <c r="N17" s="14" t="s">
        <v>14</v>
      </c>
      <c r="O17" s="33"/>
      <c r="P17" s="20"/>
      <c r="Q17" s="34"/>
    </row>
    <row r="18" spans="1:17" s="12" customFormat="1" x14ac:dyDescent="0.15">
      <c r="A18" s="8">
        <v>16</v>
      </c>
      <c r="B18" s="8" t="s">
        <v>14</v>
      </c>
      <c r="C18" s="8" t="s">
        <v>14</v>
      </c>
      <c r="D18" s="8" t="s">
        <v>15</v>
      </c>
      <c r="E18" s="9">
        <v>1.83</v>
      </c>
      <c r="F18" s="9"/>
      <c r="G18" s="10">
        <v>1</v>
      </c>
      <c r="H18" s="9">
        <f t="shared" si="0"/>
        <v>1.83</v>
      </c>
      <c r="I18" s="8" t="s">
        <v>16</v>
      </c>
      <c r="J18" s="8" t="s">
        <v>48</v>
      </c>
      <c r="K18" s="8" t="s">
        <v>32</v>
      </c>
      <c r="L18" s="8" t="s">
        <v>19</v>
      </c>
      <c r="M18" s="13" t="s">
        <v>14</v>
      </c>
      <c r="N18" s="14"/>
      <c r="O18" s="33"/>
      <c r="P18" s="20"/>
      <c r="Q18" s="34"/>
    </row>
    <row r="19" spans="1:17" s="12" customFormat="1" x14ac:dyDescent="0.15">
      <c r="A19" s="8">
        <v>17</v>
      </c>
      <c r="B19" s="8" t="s">
        <v>14</v>
      </c>
      <c r="C19" s="8" t="s">
        <v>14</v>
      </c>
      <c r="D19" s="8" t="s">
        <v>15</v>
      </c>
      <c r="E19" s="9">
        <v>263.98</v>
      </c>
      <c r="F19" s="9"/>
      <c r="G19" s="10">
        <v>1</v>
      </c>
      <c r="H19" s="9">
        <f t="shared" si="0"/>
        <v>263.98</v>
      </c>
      <c r="I19" s="8" t="s">
        <v>16</v>
      </c>
      <c r="J19" s="8" t="s">
        <v>35</v>
      </c>
      <c r="K19" s="8" t="s">
        <v>32</v>
      </c>
      <c r="L19" s="8" t="s">
        <v>19</v>
      </c>
      <c r="M19" s="13" t="s">
        <v>14</v>
      </c>
      <c r="N19" s="14" t="s">
        <v>14</v>
      </c>
      <c r="O19" s="33"/>
      <c r="P19" s="20"/>
      <c r="Q19" s="34"/>
    </row>
    <row r="20" spans="1:17" s="12" customFormat="1" x14ac:dyDescent="0.15">
      <c r="A20" s="8">
        <v>18</v>
      </c>
      <c r="B20" s="8" t="s">
        <v>14</v>
      </c>
      <c r="C20" s="8" t="s">
        <v>14</v>
      </c>
      <c r="D20" s="8" t="s">
        <v>15</v>
      </c>
      <c r="E20" s="9">
        <v>7550.67</v>
      </c>
      <c r="F20" s="9"/>
      <c r="G20" s="10">
        <v>1</v>
      </c>
      <c r="H20" s="9">
        <f t="shared" si="0"/>
        <v>7550.67</v>
      </c>
      <c r="I20" s="8" t="s">
        <v>16</v>
      </c>
      <c r="J20" s="8" t="s">
        <v>37</v>
      </c>
      <c r="K20" s="8" t="s">
        <v>32</v>
      </c>
      <c r="L20" s="8" t="s">
        <v>19</v>
      </c>
      <c r="M20" s="13" t="s">
        <v>14</v>
      </c>
      <c r="N20" s="14" t="s">
        <v>14</v>
      </c>
      <c r="O20" s="33"/>
      <c r="P20" s="20"/>
      <c r="Q20" s="34"/>
    </row>
    <row r="21" spans="1:17" s="12" customFormat="1" x14ac:dyDescent="0.15">
      <c r="A21" s="8">
        <v>19</v>
      </c>
      <c r="B21" s="8" t="s">
        <v>14</v>
      </c>
      <c r="C21" s="8" t="s">
        <v>14</v>
      </c>
      <c r="D21" s="8" t="s">
        <v>15</v>
      </c>
      <c r="E21" s="9">
        <v>221.43</v>
      </c>
      <c r="F21" s="9"/>
      <c r="G21" s="10">
        <v>1</v>
      </c>
      <c r="H21" s="9">
        <f t="shared" si="0"/>
        <v>221.43</v>
      </c>
      <c r="I21" s="8" t="s">
        <v>16</v>
      </c>
      <c r="J21" s="8" t="s">
        <v>49</v>
      </c>
      <c r="K21" s="8" t="s">
        <v>32</v>
      </c>
      <c r="L21" s="8" t="s">
        <v>19</v>
      </c>
      <c r="M21" s="13" t="s">
        <v>14</v>
      </c>
      <c r="N21" s="14" t="s">
        <v>14</v>
      </c>
      <c r="O21" s="33"/>
      <c r="P21" s="20"/>
      <c r="Q21" s="34"/>
    </row>
    <row r="22" spans="1:17" s="12" customFormat="1" x14ac:dyDescent="0.15">
      <c r="A22" s="8">
        <v>20</v>
      </c>
      <c r="B22" s="8" t="s">
        <v>14</v>
      </c>
      <c r="C22" s="8" t="s">
        <v>14</v>
      </c>
      <c r="D22" s="8" t="s">
        <v>15</v>
      </c>
      <c r="E22" s="9">
        <v>1271.46</v>
      </c>
      <c r="F22" s="9"/>
      <c r="G22" s="10">
        <v>1</v>
      </c>
      <c r="H22" s="9">
        <f t="shared" si="0"/>
        <v>1271.46</v>
      </c>
      <c r="I22" s="8" t="s">
        <v>16</v>
      </c>
      <c r="J22" s="8" t="s">
        <v>46</v>
      </c>
      <c r="K22" s="8" t="s">
        <v>32</v>
      </c>
      <c r="L22" s="8" t="s">
        <v>19</v>
      </c>
      <c r="M22" s="13" t="s">
        <v>14</v>
      </c>
      <c r="N22" s="14" t="s">
        <v>14</v>
      </c>
      <c r="O22" s="33"/>
      <c r="P22" s="20"/>
      <c r="Q22" s="34"/>
    </row>
    <row r="23" spans="1:17" s="12" customFormat="1" x14ac:dyDescent="0.15">
      <c r="A23" s="8">
        <v>21</v>
      </c>
      <c r="B23" s="8" t="s">
        <v>14</v>
      </c>
      <c r="C23" s="8" t="s">
        <v>14</v>
      </c>
      <c r="D23" s="8" t="s">
        <v>15</v>
      </c>
      <c r="E23" s="9">
        <v>1786.42</v>
      </c>
      <c r="F23" s="9"/>
      <c r="G23" s="10">
        <v>1</v>
      </c>
      <c r="H23" s="9">
        <f t="shared" si="0"/>
        <v>1786.42</v>
      </c>
      <c r="I23" s="8" t="s">
        <v>16</v>
      </c>
      <c r="J23" s="8" t="s">
        <v>36</v>
      </c>
      <c r="K23" s="8" t="s">
        <v>32</v>
      </c>
      <c r="L23" s="8" t="s">
        <v>19</v>
      </c>
      <c r="M23" s="13" t="s">
        <v>14</v>
      </c>
      <c r="N23" s="14" t="s">
        <v>14</v>
      </c>
      <c r="O23" s="33"/>
      <c r="P23" s="20"/>
      <c r="Q23" s="34"/>
    </row>
    <row r="24" spans="1:17" s="12" customFormat="1" x14ac:dyDescent="0.15">
      <c r="A24" s="8">
        <v>22</v>
      </c>
      <c r="B24" s="8" t="s">
        <v>14</v>
      </c>
      <c r="C24" s="8" t="s">
        <v>14</v>
      </c>
      <c r="D24" s="8" t="s">
        <v>15</v>
      </c>
      <c r="E24" s="9">
        <v>141.93</v>
      </c>
      <c r="F24" s="9"/>
      <c r="G24" s="10">
        <v>1</v>
      </c>
      <c r="H24" s="9">
        <f t="shared" si="0"/>
        <v>141.93</v>
      </c>
      <c r="I24" s="8" t="s">
        <v>16</v>
      </c>
      <c r="J24" s="8" t="s">
        <v>50</v>
      </c>
      <c r="K24" s="8" t="s">
        <v>32</v>
      </c>
      <c r="L24" s="8" t="s">
        <v>19</v>
      </c>
      <c r="M24" s="13" t="s">
        <v>14</v>
      </c>
      <c r="N24" s="14" t="s">
        <v>14</v>
      </c>
      <c r="O24" s="33"/>
      <c r="P24" s="20"/>
      <c r="Q24" s="34"/>
    </row>
    <row r="25" spans="1:17" s="12" customFormat="1" ht="6" customHeight="1" x14ac:dyDescent="0.15">
      <c r="E25" s="15"/>
      <c r="F25" s="15"/>
      <c r="H25" s="15"/>
      <c r="M25" s="13"/>
      <c r="N25" s="14"/>
      <c r="O25" s="20"/>
      <c r="P25" s="20"/>
      <c r="Q25" s="34"/>
    </row>
    <row r="26" spans="1:17" s="12" customFormat="1" x14ac:dyDescent="0.15">
      <c r="E26" s="15"/>
      <c r="F26" s="15"/>
      <c r="G26" s="16"/>
      <c r="H26" s="3">
        <f>SUM(H3:H24)</f>
        <v>333058.02999999991</v>
      </c>
      <c r="N26" s="3">
        <f>SUM(N3:N20)</f>
        <v>13152.249274056421</v>
      </c>
      <c r="O26" s="20"/>
      <c r="P26" s="20"/>
    </row>
    <row r="27" spans="1:17" s="12" customFormat="1" ht="30" customHeight="1" x14ac:dyDescent="0.15">
      <c r="E27" s="15"/>
      <c r="F27" s="15"/>
      <c r="G27" s="16"/>
      <c r="H27" s="3"/>
      <c r="I27" s="17"/>
      <c r="J27" s="18"/>
      <c r="K27" s="19" t="s">
        <v>38</v>
      </c>
      <c r="L27" s="19" t="s">
        <v>39</v>
      </c>
      <c r="N27" s="3"/>
      <c r="O27" s="20"/>
      <c r="P27" s="20"/>
    </row>
    <row r="28" spans="1:17" s="12" customFormat="1" ht="30" customHeight="1" x14ac:dyDescent="0.15">
      <c r="D28" s="20"/>
      <c r="E28" s="15"/>
      <c r="F28" s="15"/>
      <c r="G28" s="16"/>
      <c r="H28" s="3">
        <v>333058.02999999991</v>
      </c>
      <c r="I28" s="21" t="s">
        <v>40</v>
      </c>
      <c r="J28" s="22">
        <f>SUM(H3:H13)</f>
        <v>297029.07999999996</v>
      </c>
      <c r="K28" s="22">
        <f>N26</f>
        <v>13152.249274056421</v>
      </c>
      <c r="L28" s="23"/>
      <c r="N28" s="3">
        <v>13152.239263757445</v>
      </c>
      <c r="O28" s="20"/>
      <c r="P28" s="20"/>
    </row>
    <row r="29" spans="1:17" s="12" customFormat="1" ht="30" customHeight="1" x14ac:dyDescent="0.15">
      <c r="E29" s="15"/>
      <c r="F29" s="15"/>
      <c r="G29" s="16"/>
      <c r="H29" s="15"/>
      <c r="I29" s="21" t="s">
        <v>41</v>
      </c>
      <c r="J29" s="22">
        <f>SUM(H14:H24)</f>
        <v>36028.950000000004</v>
      </c>
      <c r="K29" s="24" t="s">
        <v>14</v>
      </c>
      <c r="L29" s="23"/>
      <c r="N29" s="15"/>
      <c r="O29" s="20"/>
      <c r="P29" s="20"/>
    </row>
    <row r="30" spans="1:17" s="12" customFormat="1" ht="30" customHeight="1" x14ac:dyDescent="0.15">
      <c r="E30" s="15"/>
      <c r="F30" s="15"/>
      <c r="G30" s="16"/>
      <c r="H30" s="15">
        <f>H26-H28</f>
        <v>0</v>
      </c>
      <c r="I30" s="21" t="s">
        <v>42</v>
      </c>
      <c r="J30" s="22">
        <v>0</v>
      </c>
      <c r="K30" s="24" t="s">
        <v>14</v>
      </c>
      <c r="L30" s="23"/>
      <c r="N30" s="15">
        <f>N26-N28</f>
        <v>1.0010298976339982E-2</v>
      </c>
      <c r="O30" s="20"/>
      <c r="P30" s="20"/>
    </row>
    <row r="31" spans="1:17" s="12" customFormat="1" ht="30" customHeight="1" x14ac:dyDescent="0.15">
      <c r="E31" s="15"/>
      <c r="F31" s="15"/>
      <c r="G31" s="16"/>
      <c r="H31" s="15"/>
      <c r="I31" s="21" t="s">
        <v>43</v>
      </c>
      <c r="J31" s="22">
        <v>0</v>
      </c>
      <c r="K31" s="22"/>
      <c r="L31" s="23"/>
      <c r="N31" s="15"/>
      <c r="O31" s="20"/>
      <c r="P31" s="20"/>
    </row>
    <row r="32" spans="1:17" s="12" customFormat="1" ht="30" customHeight="1" x14ac:dyDescent="0.15">
      <c r="E32" s="15"/>
      <c r="F32" s="15"/>
      <c r="G32" s="16"/>
      <c r="H32" s="15"/>
      <c r="I32" s="21" t="s">
        <v>44</v>
      </c>
      <c r="J32" s="22">
        <v>0</v>
      </c>
      <c r="K32" s="22"/>
      <c r="L32" s="23"/>
      <c r="N32" s="15"/>
      <c r="O32" s="20"/>
      <c r="P32" s="20"/>
    </row>
    <row r="33" spans="2:16" s="12" customFormat="1" ht="30" customHeight="1" x14ac:dyDescent="0.15">
      <c r="E33" s="15"/>
      <c r="F33" s="15"/>
      <c r="G33" s="16"/>
      <c r="H33" s="15"/>
      <c r="I33" s="25" t="s">
        <v>45</v>
      </c>
      <c r="J33" s="26">
        <f>SUM(J28:J32)</f>
        <v>333058.02999999997</v>
      </c>
      <c r="K33" s="27"/>
      <c r="L33" s="28"/>
      <c r="N33" s="15"/>
      <c r="O33" s="20"/>
      <c r="P33" s="20"/>
    </row>
    <row r="35" spans="2:16" x14ac:dyDescent="0.15">
      <c r="C35" s="29"/>
    </row>
    <row r="36" spans="2:16" x14ac:dyDescent="0.15">
      <c r="C36" s="29"/>
    </row>
    <row r="37" spans="2:16" x14ac:dyDescent="0.15">
      <c r="C37" s="29"/>
    </row>
    <row r="39" spans="2:16" x14ac:dyDescent="0.15">
      <c r="B39" s="30"/>
      <c r="C39" s="29"/>
    </row>
    <row r="40" spans="2:16" x14ac:dyDescent="0.15">
      <c r="C40" s="29"/>
    </row>
    <row r="41" spans="2:16" x14ac:dyDescent="0.15">
      <c r="C41" s="29"/>
    </row>
    <row r="42" spans="2:16" x14ac:dyDescent="0.15">
      <c r="C42" s="29"/>
    </row>
    <row r="43" spans="2:16" x14ac:dyDescent="0.15">
      <c r="C43" s="29"/>
    </row>
    <row r="44" spans="2:16" x14ac:dyDescent="0.15">
      <c r="C44" s="29"/>
    </row>
    <row r="45" spans="2:16" x14ac:dyDescent="0.15">
      <c r="C45" s="29"/>
    </row>
    <row r="46" spans="2:16" x14ac:dyDescent="0.15">
      <c r="C46" s="29"/>
    </row>
    <row r="47" spans="2:16" x14ac:dyDescent="0.15">
      <c r="C47" s="29"/>
    </row>
    <row r="48" spans="2:16" x14ac:dyDescent="0.15">
      <c r="C48" s="29"/>
    </row>
    <row r="49" spans="2:3" x14ac:dyDescent="0.15">
      <c r="C49" s="29"/>
    </row>
    <row r="50" spans="2:3" x14ac:dyDescent="0.15">
      <c r="C50" s="29"/>
    </row>
    <row r="51" spans="2:3" x14ac:dyDescent="0.15">
      <c r="C51" s="29"/>
    </row>
    <row r="52" spans="2:3" x14ac:dyDescent="0.15">
      <c r="C52" s="29"/>
    </row>
    <row r="53" spans="2:3" x14ac:dyDescent="0.15">
      <c r="C53" s="29"/>
    </row>
    <row r="54" spans="2:3" x14ac:dyDescent="0.15">
      <c r="B54" s="30"/>
      <c r="C54" s="29"/>
    </row>
    <row r="55" spans="2:3" x14ac:dyDescent="0.15">
      <c r="B55" s="30"/>
      <c r="C55" s="29"/>
    </row>
    <row r="56" spans="2:3" x14ac:dyDescent="0.15">
      <c r="B56" s="30"/>
      <c r="C56" s="29"/>
    </row>
    <row r="57" spans="2:3" x14ac:dyDescent="0.15">
      <c r="C57" s="29"/>
    </row>
    <row r="58" spans="2:3" x14ac:dyDescent="0.15">
      <c r="C58" s="29"/>
    </row>
    <row r="60" spans="2:3" x14ac:dyDescent="0.15">
      <c r="C60" s="29"/>
    </row>
    <row r="61" spans="2:3" x14ac:dyDescent="0.15">
      <c r="C61" s="29"/>
    </row>
    <row r="62" spans="2:3" x14ac:dyDescent="0.15">
      <c r="C6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73AB-BEA0-8544-A9C3-AEF456FAC7D6}">
  <dimension ref="A1:Q64"/>
  <sheetViews>
    <sheetView tabSelected="1" workbookViewId="0">
      <selection activeCell="C33" sqref="C33"/>
    </sheetView>
  </sheetViews>
  <sheetFormatPr baseColWidth="10" defaultColWidth="10.83203125" defaultRowHeight="14" x14ac:dyDescent="0.15"/>
  <cols>
    <col min="1" max="4" width="21" style="2" customWidth="1"/>
    <col min="5" max="6" width="21" style="3" customWidth="1"/>
    <col min="7" max="7" width="21" style="4" customWidth="1"/>
    <col min="8" max="8" width="21" style="3" customWidth="1"/>
    <col min="9" max="12" width="21" style="2" customWidth="1"/>
    <col min="13" max="13" width="12" style="2" customWidth="1"/>
    <col min="14" max="14" width="21" style="3" customWidth="1"/>
    <col min="15" max="16" width="10.83203125" style="32"/>
    <col min="17" max="16384" width="10.83203125" style="2"/>
  </cols>
  <sheetData>
    <row r="1" spans="1:17" x14ac:dyDescent="0.15">
      <c r="A1" s="1" t="s">
        <v>0</v>
      </c>
    </row>
    <row r="2" spans="1:17" x14ac:dyDescent="0.1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52</v>
      </c>
      <c r="G2" s="7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7" s="12" customFormat="1" x14ac:dyDescent="0.15">
      <c r="A3" s="8">
        <v>1</v>
      </c>
      <c r="B3" s="8" t="s">
        <v>14</v>
      </c>
      <c r="C3" s="8" t="s">
        <v>14</v>
      </c>
      <c r="D3" s="8" t="s">
        <v>15</v>
      </c>
      <c r="E3" s="9">
        <f>SUM(SUMIFS(October!$E$3:$E$22,October!$J$3:$J$22,'To Be Paid'!J3),(SUMIFS(November!$E$3:$E$22,November!$J$3:$J$22,'To Be Paid'!J3)),(SUMIFS(December!$E$3:$E$24,December!$J$3:$J$24,'To Be Paid'!J3)))</f>
        <v>106.8</v>
      </c>
      <c r="F3" s="9">
        <f>E3/(1+M3)</f>
        <v>89</v>
      </c>
      <c r="G3" s="10">
        <v>1</v>
      </c>
      <c r="H3" s="9">
        <f t="shared" ref="H3:H26" si="0">E3</f>
        <v>106.8</v>
      </c>
      <c r="I3" s="8" t="s">
        <v>16</v>
      </c>
      <c r="J3" s="8" t="s">
        <v>17</v>
      </c>
      <c r="K3" s="8" t="s">
        <v>18</v>
      </c>
      <c r="L3" s="8" t="s">
        <v>19</v>
      </c>
      <c r="M3" s="11">
        <v>0.2</v>
      </c>
      <c r="N3" s="9">
        <f>SUM(SUMIFS(October!$N$3:$N$22,October!$J$3:$J$22,'To Be Paid'!J3),(SUMIFS(November!$N$3:$N$22,November!$J$3:$J$22,'To Be Paid'!J3)),(SUMIFS(December!$N$3:$N$24,December!$J$3:$J$24,'To Be Paid'!J3)))</f>
        <v>17.800000000000004</v>
      </c>
      <c r="O3" s="20"/>
      <c r="P3" s="20"/>
    </row>
    <row r="4" spans="1:17" s="12" customFormat="1" x14ac:dyDescent="0.15">
      <c r="A4" s="8">
        <v>2</v>
      </c>
      <c r="B4" s="8" t="s">
        <v>14</v>
      </c>
      <c r="C4" s="8" t="s">
        <v>14</v>
      </c>
      <c r="D4" s="8" t="s">
        <v>15</v>
      </c>
      <c r="E4" s="9">
        <f>SUM(SUMIFS(October!$E$3:$E$22,October!$J$3:$J$22,'To Be Paid'!J4),(SUMIFS(November!$E$3:$E$22,November!$J$3:$J$22,'To Be Paid'!J4)),(SUMIFS(December!$E$3:$E$24,December!$J$3:$J$24,'To Be Paid'!J4)))</f>
        <v>5217.6000000000004</v>
      </c>
      <c r="F4" s="9">
        <f t="shared" ref="F4:F14" si="1">E4/(1+M4)</f>
        <v>4922.2641509433961</v>
      </c>
      <c r="G4" s="10">
        <v>1</v>
      </c>
      <c r="H4" s="9">
        <f t="shared" si="0"/>
        <v>5217.6000000000004</v>
      </c>
      <c r="I4" s="8" t="s">
        <v>16</v>
      </c>
      <c r="J4" s="12" t="s">
        <v>20</v>
      </c>
      <c r="K4" s="8" t="s">
        <v>18</v>
      </c>
      <c r="L4" s="8" t="s">
        <v>19</v>
      </c>
      <c r="M4" s="31">
        <v>0.06</v>
      </c>
      <c r="N4" s="9">
        <f>SUM(SUMIFS(October!$N$3:$N$22,October!$J$3:$J$22,'To Be Paid'!J4),(SUMIFS(November!$N$3:$N$22,November!$J$3:$J$22,'To Be Paid'!J4)),(SUMIFS(December!$N$3:$N$24,December!$J$3:$J$24,'To Be Paid'!J4)))</f>
        <v>295.33584905660376</v>
      </c>
      <c r="O4" s="20"/>
      <c r="P4" s="20"/>
    </row>
    <row r="5" spans="1:17" s="12" customFormat="1" x14ac:dyDescent="0.15">
      <c r="A5" s="8">
        <v>3</v>
      </c>
      <c r="B5" s="8" t="s">
        <v>14</v>
      </c>
      <c r="C5" s="8" t="s">
        <v>14</v>
      </c>
      <c r="D5" s="8" t="s">
        <v>15</v>
      </c>
      <c r="E5" s="9">
        <f>SUM(SUMIFS(October!$E$3:$E$22,October!$J$3:$J$22,'To Be Paid'!J5),(SUMIFS(November!$E$3:$E$22,November!$J$3:$J$22,'To Be Paid'!J5)),(SUMIFS(December!$E$3:$E$24,December!$J$3:$J$24,'To Be Paid'!J5)))</f>
        <v>7.37</v>
      </c>
      <c r="F5" s="9">
        <f t="shared" si="1"/>
        <v>6.1416666666666666</v>
      </c>
      <c r="G5" s="10">
        <v>1</v>
      </c>
      <c r="H5" s="9">
        <f t="shared" si="0"/>
        <v>7.37</v>
      </c>
      <c r="I5" s="8" t="s">
        <v>16</v>
      </c>
      <c r="J5" s="12" t="s">
        <v>21</v>
      </c>
      <c r="K5" s="8" t="s">
        <v>18</v>
      </c>
      <c r="L5" s="8" t="s">
        <v>19</v>
      </c>
      <c r="M5" s="31">
        <v>0.2</v>
      </c>
      <c r="N5" s="9">
        <f>SUM(SUMIFS(October!$N$3:$N$22,October!$J$3:$J$22,'To Be Paid'!J5),(SUMIFS(November!$N$3:$N$22,November!$J$3:$J$22,'To Be Paid'!J5)),(SUMIFS(December!$N$3:$N$24,December!$J$3:$J$24,'To Be Paid'!J5)))</f>
        <v>1.2283333333333335</v>
      </c>
      <c r="O5" s="20"/>
      <c r="P5" s="20"/>
    </row>
    <row r="6" spans="1:17" s="12" customFormat="1" x14ac:dyDescent="0.15">
      <c r="A6" s="8">
        <v>4</v>
      </c>
      <c r="B6" s="8" t="s">
        <v>14</v>
      </c>
      <c r="C6" s="8" t="s">
        <v>14</v>
      </c>
      <c r="D6" s="8" t="s">
        <v>15</v>
      </c>
      <c r="E6" s="9">
        <f>SUM(SUMIFS(October!$E$3:$E$22,October!$J$3:$J$22,'To Be Paid'!J6),(SUMIFS(November!$E$3:$E$22,November!$J$3:$J$22,'To Be Paid'!J6)),(SUMIFS(December!$E$3:$E$24,December!$J$3:$J$24,'To Be Paid'!J6)))</f>
        <v>5026.34</v>
      </c>
      <c r="F6" s="9">
        <f t="shared" si="1"/>
        <v>4223.8151260504201</v>
      </c>
      <c r="G6" s="10">
        <v>1</v>
      </c>
      <c r="H6" s="9">
        <f t="shared" si="0"/>
        <v>5026.34</v>
      </c>
      <c r="I6" s="8" t="s">
        <v>16</v>
      </c>
      <c r="J6" s="8" t="s">
        <v>22</v>
      </c>
      <c r="K6" s="8" t="s">
        <v>18</v>
      </c>
      <c r="L6" s="8" t="s">
        <v>19</v>
      </c>
      <c r="M6" s="11">
        <v>0.19</v>
      </c>
      <c r="N6" s="9">
        <f>SUM(SUMIFS(October!$N$3:$N$22,October!$J$3:$J$22,'To Be Paid'!J6),(SUMIFS(November!$N$3:$N$22,November!$J$3:$J$22,'To Be Paid'!J6)),(SUMIFS(December!$N$3:$N$24,December!$J$3:$J$24,'To Be Paid'!J6)))</f>
        <v>802.52487394957996</v>
      </c>
      <c r="O6" s="20"/>
      <c r="P6" s="20"/>
    </row>
    <row r="7" spans="1:17" s="12" customFormat="1" x14ac:dyDescent="0.15">
      <c r="A7" s="8">
        <v>5</v>
      </c>
      <c r="B7" s="8" t="s">
        <v>14</v>
      </c>
      <c r="C7" s="8" t="s">
        <v>14</v>
      </c>
      <c r="D7" s="8" t="s">
        <v>15</v>
      </c>
      <c r="E7" s="9">
        <f>SUM(SUMIFS(October!$E$3:$E$22,October!$J$3:$J$22,'To Be Paid'!J7),(SUMIFS(November!$E$3:$E$22,November!$J$3:$J$22,'To Be Paid'!J7)),(SUMIFS(December!$E$3:$E$24,December!$J$3:$J$24,'To Be Paid'!J7)))</f>
        <v>10135.02</v>
      </c>
      <c r="F7" s="9">
        <f t="shared" si="1"/>
        <v>9213.6545454545449</v>
      </c>
      <c r="G7" s="10">
        <v>1</v>
      </c>
      <c r="H7" s="9">
        <f t="shared" si="0"/>
        <v>10135.02</v>
      </c>
      <c r="I7" s="8" t="s">
        <v>16</v>
      </c>
      <c r="J7" s="8" t="s">
        <v>23</v>
      </c>
      <c r="K7" s="8" t="s">
        <v>18</v>
      </c>
      <c r="L7" s="8" t="s">
        <v>19</v>
      </c>
      <c r="M7" s="11">
        <v>0.1</v>
      </c>
      <c r="N7" s="9">
        <f>SUM(SUMIFS(October!$N$3:$N$22,October!$J$3:$J$22,'To Be Paid'!J7),(SUMIFS(November!$N$3:$N$22,November!$J$3:$J$22,'To Be Paid'!J7)),(SUMIFS(December!$N$3:$N$24,December!$J$3:$J$24,'To Be Paid'!J7)))</f>
        <v>921.36545454545455</v>
      </c>
      <c r="O7" s="20"/>
      <c r="P7" s="20"/>
    </row>
    <row r="8" spans="1:17" s="12" customFormat="1" x14ac:dyDescent="0.15">
      <c r="A8" s="8">
        <v>6</v>
      </c>
      <c r="B8" s="8" t="s">
        <v>14</v>
      </c>
      <c r="C8" s="8" t="s">
        <v>14</v>
      </c>
      <c r="D8" s="8" t="s">
        <v>15</v>
      </c>
      <c r="E8" s="9">
        <f>SUM(SUMIFS(October!$E$3:$E$22,October!$J$3:$J$22,'To Be Paid'!J8),(SUMIFS(November!$E$3:$E$22,November!$J$3:$J$22,'To Be Paid'!J8)),(SUMIFS(December!$E$3:$E$24,December!$J$3:$J$24,'To Be Paid'!J8)))</f>
        <v>279557.03000000003</v>
      </c>
      <c r="F8" s="9">
        <f t="shared" si="1"/>
        <v>273807.0812928502</v>
      </c>
      <c r="G8" s="10">
        <v>1</v>
      </c>
      <c r="H8" s="9">
        <f t="shared" si="0"/>
        <v>279557.03000000003</v>
      </c>
      <c r="I8" s="8" t="s">
        <v>16</v>
      </c>
      <c r="J8" s="8" t="s">
        <v>24</v>
      </c>
      <c r="K8" s="8" t="s">
        <v>18</v>
      </c>
      <c r="L8" s="8" t="s">
        <v>19</v>
      </c>
      <c r="M8" s="11">
        <v>2.1000000000000001E-2</v>
      </c>
      <c r="N8" s="9">
        <f>SUM(SUMIFS(October!$N$3:$N$22,October!$J$3:$J$22,'To Be Paid'!J8),(SUMIFS(November!$N$3:$N$22,November!$J$3:$J$22,'To Be Paid'!J8)),(SUMIFS(December!$N$3:$N$24,December!$J$3:$J$24,'To Be Paid'!J8)))</f>
        <v>5749.9487071498543</v>
      </c>
      <c r="O8" s="20"/>
      <c r="P8" s="20"/>
    </row>
    <row r="9" spans="1:17" s="12" customFormat="1" x14ac:dyDescent="0.15">
      <c r="A9" s="8">
        <v>7</v>
      </c>
      <c r="B9" s="8" t="s">
        <v>14</v>
      </c>
      <c r="C9" s="8" t="s">
        <v>14</v>
      </c>
      <c r="D9" s="8" t="s">
        <v>15</v>
      </c>
      <c r="E9" s="9">
        <f>SUM(SUMIFS(October!$E$3:$E$22,October!$J$3:$J$22,'To Be Paid'!J9),(SUMIFS(November!$E$3:$E$22,November!$J$3:$J$22,'To Be Paid'!J9)),(SUMIFS(December!$E$3:$E$24,December!$J$3:$J$24,'To Be Paid'!J9)))</f>
        <v>378035.4</v>
      </c>
      <c r="F9" s="9">
        <f t="shared" si="1"/>
        <v>363495.57692307694</v>
      </c>
      <c r="G9" s="10">
        <v>1</v>
      </c>
      <c r="H9" s="9">
        <f t="shared" si="0"/>
        <v>378035.4</v>
      </c>
      <c r="I9" s="8" t="s">
        <v>16</v>
      </c>
      <c r="J9" s="8" t="s">
        <v>25</v>
      </c>
      <c r="K9" s="8" t="s">
        <v>18</v>
      </c>
      <c r="L9" s="8" t="s">
        <v>19</v>
      </c>
      <c r="M9" s="11">
        <v>0.04</v>
      </c>
      <c r="N9" s="9">
        <f>SUM(SUMIFS(October!$N$3:$N$22,October!$J$3:$J$22,'To Be Paid'!J9),(SUMIFS(November!$N$3:$N$22,November!$J$3:$J$22,'To Be Paid'!J9)),(SUMIFS(December!$N$3:$N$24,December!$J$3:$J$24,'To Be Paid'!J9)))</f>
        <v>14539.823076923079</v>
      </c>
      <c r="O9" s="20"/>
      <c r="P9" s="20"/>
    </row>
    <row r="10" spans="1:17" s="12" customFormat="1" x14ac:dyDescent="0.15">
      <c r="A10" s="8">
        <v>8</v>
      </c>
      <c r="B10" s="8" t="s">
        <v>14</v>
      </c>
      <c r="C10" s="8" t="s">
        <v>14</v>
      </c>
      <c r="D10" s="8" t="s">
        <v>15</v>
      </c>
      <c r="E10" s="9">
        <f>SUM(SUMIFS(October!$E$3:$E$22,October!$J$3:$J$22,'To Be Paid'!J10),(SUMIFS(November!$E$3:$E$22,November!$J$3:$J$22,'To Be Paid'!J10)),(SUMIFS(December!$E$3:$E$24,December!$J$3:$J$24,'To Be Paid'!J10)))</f>
        <v>339.53999999999996</v>
      </c>
      <c r="F10" s="9">
        <f t="shared" si="1"/>
        <v>280.61157024793386</v>
      </c>
      <c r="G10" s="10">
        <v>1</v>
      </c>
      <c r="H10" s="9">
        <f t="shared" si="0"/>
        <v>339.53999999999996</v>
      </c>
      <c r="I10" s="8" t="s">
        <v>16</v>
      </c>
      <c r="J10" s="8" t="s">
        <v>26</v>
      </c>
      <c r="K10" s="8" t="s">
        <v>18</v>
      </c>
      <c r="L10" s="8" t="s">
        <v>19</v>
      </c>
      <c r="M10" s="11">
        <v>0.21</v>
      </c>
      <c r="N10" s="9">
        <f>SUM(SUMIFS(October!$N$3:$N$22,October!$J$3:$J$22,'To Be Paid'!J10),(SUMIFS(November!$N$3:$N$22,November!$J$3:$J$22,'To Be Paid'!J10)),(SUMIFS(December!$N$3:$N$24,December!$J$3:$J$24,'To Be Paid'!J10)))</f>
        <v>58.928429752066108</v>
      </c>
      <c r="O10" s="20"/>
      <c r="P10" s="20"/>
    </row>
    <row r="11" spans="1:17" s="12" customFormat="1" x14ac:dyDescent="0.15">
      <c r="A11" s="8">
        <v>9</v>
      </c>
      <c r="B11" s="8" t="s">
        <v>14</v>
      </c>
      <c r="C11" s="8" t="s">
        <v>14</v>
      </c>
      <c r="D11" s="8" t="s">
        <v>15</v>
      </c>
      <c r="E11" s="9">
        <f>SUM(SUMIFS(October!$E$3:$E$22,October!$J$3:$J$22,'To Be Paid'!J11),(SUMIFS(November!$E$3:$E$22,November!$J$3:$J$22,'To Be Paid'!J11)),(SUMIFS(December!$E$3:$E$24,December!$J$3:$J$24,'To Be Paid'!J11)))</f>
        <v>1076.96</v>
      </c>
      <c r="F11" s="9">
        <f t="shared" si="1"/>
        <v>1016</v>
      </c>
      <c r="G11" s="10">
        <v>1</v>
      </c>
      <c r="H11" s="9">
        <f t="shared" si="0"/>
        <v>1076.96</v>
      </c>
      <c r="I11" s="8" t="s">
        <v>16</v>
      </c>
      <c r="J11" s="8" t="s">
        <v>27</v>
      </c>
      <c r="K11" s="8" t="s">
        <v>18</v>
      </c>
      <c r="L11" s="8" t="s">
        <v>19</v>
      </c>
      <c r="M11" s="31">
        <v>0.06</v>
      </c>
      <c r="N11" s="9">
        <f>SUM(SUMIFS(October!$N$3:$N$22,October!$J$3:$J$22,'To Be Paid'!J11),(SUMIFS(November!$N$3:$N$22,November!$J$3:$J$22,'To Be Paid'!J11)),(SUMIFS(December!$N$3:$N$24,December!$J$3:$J$24,'To Be Paid'!J11)))</f>
        <v>60.959999999999994</v>
      </c>
      <c r="O11" s="20"/>
      <c r="P11" s="20"/>
    </row>
    <row r="12" spans="1:17" s="12" customFormat="1" x14ac:dyDescent="0.15">
      <c r="A12" s="8">
        <v>10</v>
      </c>
      <c r="B12" s="8" t="s">
        <v>14</v>
      </c>
      <c r="C12" s="8" t="s">
        <v>14</v>
      </c>
      <c r="D12" s="8" t="s">
        <v>15</v>
      </c>
      <c r="E12" s="9">
        <f>SUM(SUMIFS(October!$E$3:$E$22,October!$J$3:$J$22,'To Be Paid'!J12),(SUMIFS(November!$E$3:$E$22,November!$J$3:$J$22,'To Be Paid'!J12)),(SUMIFS(December!$E$3:$E$24,December!$J$3:$J$24,'To Be Paid'!J12)))</f>
        <v>3806.47</v>
      </c>
      <c r="F12" s="9">
        <f t="shared" si="1"/>
        <v>3591.0094339622638</v>
      </c>
      <c r="G12" s="10">
        <v>1</v>
      </c>
      <c r="H12" s="9">
        <f t="shared" si="0"/>
        <v>3806.47</v>
      </c>
      <c r="I12" s="8" t="s">
        <v>16</v>
      </c>
      <c r="J12" s="8" t="s">
        <v>29</v>
      </c>
      <c r="K12" s="8" t="s">
        <v>18</v>
      </c>
      <c r="L12" s="8" t="s">
        <v>19</v>
      </c>
      <c r="M12" s="31">
        <v>0.06</v>
      </c>
      <c r="N12" s="9">
        <f>SUM(SUMIFS(October!$N$3:$N$22,October!$J$3:$J$22,'To Be Paid'!J12),(SUMIFS(November!$N$3:$N$22,November!$J$3:$J$22,'To Be Paid'!J12)),(SUMIFS(December!$N$3:$N$24,December!$J$3:$J$24,'To Be Paid'!J12)))</f>
        <v>215.46056603773582</v>
      </c>
      <c r="O12" s="20"/>
      <c r="P12" s="20"/>
    </row>
    <row r="13" spans="1:17" s="12" customFormat="1" x14ac:dyDescent="0.15">
      <c r="A13" s="8">
        <v>11</v>
      </c>
      <c r="B13" s="8" t="s">
        <v>14</v>
      </c>
      <c r="C13" s="8" t="s">
        <v>14</v>
      </c>
      <c r="D13" s="8" t="s">
        <v>15</v>
      </c>
      <c r="E13" s="9">
        <f>SUM(SUMIFS(October!$E$3:$E$22,October!$J$3:$J$22,'To Be Paid'!J13),(SUMIFS(November!$E$3:$E$22,November!$J$3:$J$22,'To Be Paid'!J13)),(SUMIFS(December!$E$3:$E$24,December!$J$3:$J$24,'To Be Paid'!J13)))</f>
        <v>8025.2099999999991</v>
      </c>
      <c r="F13" s="9">
        <f t="shared" si="1"/>
        <v>6632.4049586776855</v>
      </c>
      <c r="G13" s="10">
        <v>1</v>
      </c>
      <c r="H13" s="9">
        <f t="shared" si="0"/>
        <v>8025.2099999999991</v>
      </c>
      <c r="I13" s="8" t="s">
        <v>16</v>
      </c>
      <c r="J13" s="8" t="s">
        <v>28</v>
      </c>
      <c r="K13" s="8" t="s">
        <v>18</v>
      </c>
      <c r="L13" s="8" t="s">
        <v>19</v>
      </c>
      <c r="M13" s="11">
        <v>0.21</v>
      </c>
      <c r="N13" s="9">
        <f>SUM(SUMIFS(October!$N$3:$N$22,October!$J$3:$J$22,'To Be Paid'!J13),(SUMIFS(November!$N$3:$N$22,November!$J$3:$J$22,'To Be Paid'!J13)),(SUMIFS(December!$N$3:$N$24,December!$J$3:$J$24,'To Be Paid'!J13)))</f>
        <v>1392.8050413223141</v>
      </c>
      <c r="O13" s="20"/>
      <c r="P13" s="20"/>
    </row>
    <row r="14" spans="1:17" s="12" customFormat="1" x14ac:dyDescent="0.15">
      <c r="A14" s="8">
        <v>12</v>
      </c>
      <c r="B14" s="8" t="s">
        <v>14</v>
      </c>
      <c r="C14" s="8" t="s">
        <v>14</v>
      </c>
      <c r="D14" s="8" t="s">
        <v>15</v>
      </c>
      <c r="E14" s="9">
        <f>SUM(SUMIFS(October!$E$3:$E$22,October!$J$3:$J$22,'To Be Paid'!J14),(SUMIFS(November!$E$3:$E$22,November!$J$3:$J$22,'To Be Paid'!J14)),(SUMIFS(December!$E$3:$E$24,December!$J$3:$J$24,'To Be Paid'!J14)))</f>
        <v>44038.2</v>
      </c>
      <c r="F14" s="9">
        <f t="shared" si="1"/>
        <v>36698.5</v>
      </c>
      <c r="G14" s="10">
        <v>1</v>
      </c>
      <c r="H14" s="9">
        <f t="shared" si="0"/>
        <v>44038.2</v>
      </c>
      <c r="I14" s="8" t="s">
        <v>16</v>
      </c>
      <c r="J14" s="8" t="s">
        <v>30</v>
      </c>
      <c r="K14" s="8" t="s">
        <v>18</v>
      </c>
      <c r="L14" s="8" t="s">
        <v>19</v>
      </c>
      <c r="M14" s="11">
        <v>0.2</v>
      </c>
      <c r="N14" s="9">
        <f>SUM(SUMIFS(October!$N$3:$N$22,October!$J$3:$J$22,'To Be Paid'!J14),(SUMIFS(November!$N$3:$N$22,November!$J$3:$J$22,'To Be Paid'!J14)),(SUMIFS(December!$N$3:$N$24,December!$J$3:$J$24,'To Be Paid'!J14)))</f>
        <v>7339.7000000000007</v>
      </c>
      <c r="O14" s="20"/>
      <c r="P14" s="20"/>
    </row>
    <row r="15" spans="1:17" s="12" customFormat="1" x14ac:dyDescent="0.15">
      <c r="A15" s="8">
        <v>13</v>
      </c>
      <c r="B15" s="8" t="s">
        <v>14</v>
      </c>
      <c r="C15" s="8" t="s">
        <v>14</v>
      </c>
      <c r="D15" s="8" t="s">
        <v>15</v>
      </c>
      <c r="E15" s="9">
        <f>SUM(SUMIFS(October!$E$3:$E$22,October!$J$3:$J$22,'To Be Paid'!J15),(SUMIFS(November!$E$3:$E$22,November!$J$3:$J$22,'To Be Paid'!J15)),(SUMIFS(December!$E$3:$E$24,December!$J$3:$J$24,'To Be Paid'!J15)))</f>
        <v>13452.93</v>
      </c>
      <c r="F15" s="9"/>
      <c r="G15" s="10">
        <v>1</v>
      </c>
      <c r="H15" s="9">
        <f t="shared" si="0"/>
        <v>13452.93</v>
      </c>
      <c r="I15" s="8" t="s">
        <v>16</v>
      </c>
      <c r="J15" s="8" t="s">
        <v>31</v>
      </c>
      <c r="K15" s="8" t="s">
        <v>32</v>
      </c>
      <c r="L15" s="8" t="s">
        <v>19</v>
      </c>
      <c r="M15" s="13" t="s">
        <v>14</v>
      </c>
      <c r="N15" s="9">
        <f>SUM(SUMIFS(October!$N$3:$N$22,October!$J$3:$J$22,'To Be Paid'!J15),(SUMIFS(November!$N$3:$N$22,November!$J$3:$J$22,'To Be Paid'!J15)),(SUMIFS(December!$N$3:$N$24,December!$J$3:$J$24,'To Be Paid'!J15)))</f>
        <v>0</v>
      </c>
      <c r="O15" s="33"/>
      <c r="P15" s="20"/>
      <c r="Q15" s="34"/>
    </row>
    <row r="16" spans="1:17" s="12" customFormat="1" x14ac:dyDescent="0.15">
      <c r="A16" s="8">
        <v>14</v>
      </c>
      <c r="B16" s="8" t="s">
        <v>14</v>
      </c>
      <c r="C16" s="8" t="s">
        <v>14</v>
      </c>
      <c r="D16" s="8" t="s">
        <v>15</v>
      </c>
      <c r="E16" s="9">
        <f>SUM(SUMIFS(October!$E$3:$E$22,October!$J$3:$J$22,'To Be Paid'!J16),(SUMIFS(November!$E$3:$E$22,November!$J$3:$J$22,'To Be Paid'!J16)),(SUMIFS(December!$E$3:$E$24,December!$J$3:$J$24,'To Be Paid'!J16)))</f>
        <v>25942.300000000003</v>
      </c>
      <c r="F16" s="9"/>
      <c r="G16" s="10">
        <v>1</v>
      </c>
      <c r="H16" s="9">
        <f t="shared" si="0"/>
        <v>25942.300000000003</v>
      </c>
      <c r="I16" s="8" t="s">
        <v>16</v>
      </c>
      <c r="J16" s="8" t="s">
        <v>33</v>
      </c>
      <c r="K16" s="8" t="s">
        <v>32</v>
      </c>
      <c r="L16" s="8" t="s">
        <v>19</v>
      </c>
      <c r="M16" s="13" t="s">
        <v>14</v>
      </c>
      <c r="N16" s="9">
        <f>SUM(SUMIFS(October!$N$3:$N$22,October!$J$3:$J$22,'To Be Paid'!J16),(SUMIFS(November!$N$3:$N$22,November!$J$3:$J$22,'To Be Paid'!J16)),(SUMIFS(December!$N$3:$N$24,December!$J$3:$J$24,'To Be Paid'!J16)))</f>
        <v>0</v>
      </c>
      <c r="O16" s="33"/>
      <c r="P16" s="20"/>
      <c r="Q16" s="34"/>
    </row>
    <row r="17" spans="1:17" s="12" customFormat="1" x14ac:dyDescent="0.15">
      <c r="A17" s="8">
        <v>15</v>
      </c>
      <c r="B17" s="8" t="s">
        <v>14</v>
      </c>
      <c r="C17" s="8" t="s">
        <v>14</v>
      </c>
      <c r="D17" s="8" t="s">
        <v>15</v>
      </c>
      <c r="E17" s="9">
        <f>SUM(SUMIFS(October!$E$3:$E$22,October!$J$3:$J$22,'To Be Paid'!J17),(SUMIFS(November!$E$3:$E$22,November!$J$3:$J$22,'To Be Paid'!J17)),(SUMIFS(December!$E$3:$E$24,December!$J$3:$J$24,'To Be Paid'!J17)))</f>
        <v>181.69</v>
      </c>
      <c r="F17" s="9"/>
      <c r="G17" s="10">
        <v>1</v>
      </c>
      <c r="H17" s="9">
        <f t="shared" si="0"/>
        <v>181.69</v>
      </c>
      <c r="I17" s="8" t="s">
        <v>16</v>
      </c>
      <c r="J17" s="8" t="s">
        <v>47</v>
      </c>
      <c r="K17" s="8" t="s">
        <v>32</v>
      </c>
      <c r="L17" s="8" t="s">
        <v>19</v>
      </c>
      <c r="M17" s="13" t="s">
        <v>14</v>
      </c>
      <c r="N17" s="9">
        <f>SUM(SUMIFS(October!$N$3:$N$22,October!$J$3:$J$22,'To Be Paid'!J17),(SUMIFS(November!$N$3:$N$22,November!$J$3:$J$22,'To Be Paid'!J17)),(SUMIFS(December!$N$3:$N$24,December!$J$3:$J$24,'To Be Paid'!J17)))</f>
        <v>0</v>
      </c>
      <c r="O17" s="33"/>
      <c r="P17" s="20"/>
      <c r="Q17" s="34"/>
    </row>
    <row r="18" spans="1:17" s="12" customFormat="1" x14ac:dyDescent="0.15">
      <c r="A18" s="8">
        <v>16</v>
      </c>
      <c r="B18" s="8" t="s">
        <v>14</v>
      </c>
      <c r="C18" s="8" t="s">
        <v>14</v>
      </c>
      <c r="D18" s="8" t="s">
        <v>15</v>
      </c>
      <c r="E18" s="9">
        <f>SUM(SUMIFS(October!$E$3:$E$22,October!$J$3:$J$22,'To Be Paid'!J18),(SUMIFS(November!$E$3:$E$22,November!$J$3:$J$22,'To Be Paid'!J18)),(SUMIFS(December!$E$3:$E$24,December!$J$3:$J$24,'To Be Paid'!J18)))</f>
        <v>132.47</v>
      </c>
      <c r="F18" s="9"/>
      <c r="G18" s="10">
        <v>1</v>
      </c>
      <c r="H18" s="9">
        <f t="shared" si="0"/>
        <v>132.47</v>
      </c>
      <c r="I18" s="8" t="s">
        <v>16</v>
      </c>
      <c r="J18" s="8" t="s">
        <v>51</v>
      </c>
      <c r="K18" s="8" t="s">
        <v>32</v>
      </c>
      <c r="L18" s="8" t="s">
        <v>19</v>
      </c>
      <c r="M18" s="13" t="s">
        <v>14</v>
      </c>
      <c r="N18" s="9">
        <f>SUM(SUMIFS(October!$N$3:$N$22,October!$J$3:$J$22,'To Be Paid'!J18),(SUMIFS(November!$N$3:$N$22,November!$J$3:$J$22,'To Be Paid'!J18)),(SUMIFS(December!$N$3:$N$24,December!$J$3:$J$24,'To Be Paid'!J18)))</f>
        <v>0</v>
      </c>
      <c r="O18" s="33"/>
      <c r="P18" s="20"/>
      <c r="Q18" s="34"/>
    </row>
    <row r="19" spans="1:17" s="12" customFormat="1" x14ac:dyDescent="0.15">
      <c r="A19" s="8">
        <v>17</v>
      </c>
      <c r="B19" s="8" t="s">
        <v>14</v>
      </c>
      <c r="C19" s="8" t="s">
        <v>14</v>
      </c>
      <c r="D19" s="8" t="s">
        <v>15</v>
      </c>
      <c r="E19" s="9">
        <f>SUM(SUMIFS(October!$E$3:$E$22,October!$J$3:$J$22,'To Be Paid'!J19),(SUMIFS(November!$E$3:$E$22,November!$J$3:$J$22,'To Be Paid'!J19)),(SUMIFS(December!$E$3:$E$24,December!$J$3:$J$24,'To Be Paid'!J19)))</f>
        <v>14032.130000000001</v>
      </c>
      <c r="F19" s="9"/>
      <c r="G19" s="10">
        <v>1</v>
      </c>
      <c r="H19" s="9">
        <f t="shared" si="0"/>
        <v>14032.130000000001</v>
      </c>
      <c r="I19" s="8" t="s">
        <v>16</v>
      </c>
      <c r="J19" s="8" t="s">
        <v>34</v>
      </c>
      <c r="K19" s="8" t="s">
        <v>32</v>
      </c>
      <c r="L19" s="8" t="s">
        <v>19</v>
      </c>
      <c r="M19" s="13" t="s">
        <v>14</v>
      </c>
      <c r="N19" s="9">
        <f>SUM(SUMIFS(October!$N$3:$N$22,October!$J$3:$J$22,'To Be Paid'!J19),(SUMIFS(November!$N$3:$N$22,November!$J$3:$J$22,'To Be Paid'!J19)),(SUMIFS(December!$N$3:$N$24,December!$J$3:$J$24,'To Be Paid'!J19)))</f>
        <v>0</v>
      </c>
      <c r="O19" s="33"/>
      <c r="P19" s="20"/>
      <c r="Q19" s="34"/>
    </row>
    <row r="20" spans="1:17" s="12" customFormat="1" x14ac:dyDescent="0.15">
      <c r="A20" s="8">
        <v>18</v>
      </c>
      <c r="B20" s="8" t="s">
        <v>14</v>
      </c>
      <c r="C20" s="8" t="s">
        <v>14</v>
      </c>
      <c r="D20" s="8" t="s">
        <v>15</v>
      </c>
      <c r="E20" s="9">
        <f>SUM(SUMIFS(October!$E$3:$E$22,October!$J$3:$J$22,'To Be Paid'!J20),(SUMIFS(November!$E$3:$E$22,November!$J$3:$J$22,'To Be Paid'!J20)),(SUMIFS(December!$E$3:$E$24,December!$J$3:$J$24,'To Be Paid'!J20)))</f>
        <v>1.83</v>
      </c>
      <c r="F20" s="9"/>
      <c r="G20" s="10">
        <v>1</v>
      </c>
      <c r="H20" s="9">
        <f t="shared" si="0"/>
        <v>1.83</v>
      </c>
      <c r="I20" s="8" t="s">
        <v>16</v>
      </c>
      <c r="J20" s="8" t="s">
        <v>48</v>
      </c>
      <c r="K20" s="8" t="s">
        <v>32</v>
      </c>
      <c r="L20" s="8" t="s">
        <v>19</v>
      </c>
      <c r="M20" s="13" t="s">
        <v>14</v>
      </c>
      <c r="N20" s="9">
        <f>SUM(SUMIFS(October!$N$3:$N$22,October!$J$3:$J$22,'To Be Paid'!J20),(SUMIFS(November!$N$3:$N$22,November!$J$3:$J$22,'To Be Paid'!J20)),(SUMIFS(December!$N$3:$N$24,December!$J$3:$J$24,'To Be Paid'!J20)))</f>
        <v>0</v>
      </c>
      <c r="O20" s="33"/>
      <c r="P20" s="20"/>
      <c r="Q20" s="34"/>
    </row>
    <row r="21" spans="1:17" s="12" customFormat="1" x14ac:dyDescent="0.15">
      <c r="A21" s="8">
        <v>19</v>
      </c>
      <c r="B21" s="8" t="s">
        <v>14</v>
      </c>
      <c r="C21" s="8" t="s">
        <v>14</v>
      </c>
      <c r="D21" s="8" t="s">
        <v>15</v>
      </c>
      <c r="E21" s="9">
        <f>SUM(SUMIFS(October!$E$3:$E$22,October!$J$3:$J$22,'To Be Paid'!J21),(SUMIFS(November!$E$3:$E$22,November!$J$3:$J$22,'To Be Paid'!J21)),(SUMIFS(December!$E$3:$E$24,December!$J$3:$J$24,'To Be Paid'!J21)))</f>
        <v>4628.32</v>
      </c>
      <c r="F21" s="9"/>
      <c r="G21" s="10">
        <v>1</v>
      </c>
      <c r="H21" s="9">
        <f t="shared" si="0"/>
        <v>4628.32</v>
      </c>
      <c r="I21" s="8" t="s">
        <v>16</v>
      </c>
      <c r="J21" s="8" t="s">
        <v>35</v>
      </c>
      <c r="K21" s="8" t="s">
        <v>32</v>
      </c>
      <c r="L21" s="8" t="s">
        <v>19</v>
      </c>
      <c r="M21" s="13" t="s">
        <v>14</v>
      </c>
      <c r="N21" s="9">
        <f>SUM(SUMIFS(October!$N$3:$N$22,October!$J$3:$J$22,'To Be Paid'!J21),(SUMIFS(November!$N$3:$N$22,November!$J$3:$J$22,'To Be Paid'!J21)),(SUMIFS(December!$N$3:$N$24,December!$J$3:$J$24,'To Be Paid'!J21)))</f>
        <v>0</v>
      </c>
      <c r="O21" s="33"/>
      <c r="P21" s="20"/>
      <c r="Q21" s="34"/>
    </row>
    <row r="22" spans="1:17" s="12" customFormat="1" x14ac:dyDescent="0.15">
      <c r="A22" s="8">
        <v>20</v>
      </c>
      <c r="B22" s="8" t="s">
        <v>14</v>
      </c>
      <c r="C22" s="8" t="s">
        <v>14</v>
      </c>
      <c r="D22" s="8" t="s">
        <v>15</v>
      </c>
      <c r="E22" s="9">
        <f>SUM(SUMIFS(October!$E$3:$E$22,October!$J$3:$J$22,'To Be Paid'!J22),(SUMIFS(November!$E$3:$E$22,November!$J$3:$J$22,'To Be Paid'!J22)),(SUMIFS(December!$E$3:$E$24,December!$J$3:$J$24,'To Be Paid'!J22)))</f>
        <v>21894.52</v>
      </c>
      <c r="F22" s="9"/>
      <c r="G22" s="10">
        <v>1</v>
      </c>
      <c r="H22" s="9">
        <f t="shared" si="0"/>
        <v>21894.52</v>
      </c>
      <c r="I22" s="8" t="s">
        <v>16</v>
      </c>
      <c r="J22" s="8" t="s">
        <v>37</v>
      </c>
      <c r="K22" s="8" t="s">
        <v>32</v>
      </c>
      <c r="L22" s="8" t="s">
        <v>19</v>
      </c>
      <c r="M22" s="13" t="s">
        <v>14</v>
      </c>
      <c r="N22" s="9">
        <f>SUM(SUMIFS(October!$N$3:$N$22,October!$J$3:$J$22,'To Be Paid'!J22),(SUMIFS(November!$N$3:$N$22,November!$J$3:$J$22,'To Be Paid'!J22)),(SUMIFS(December!$N$3:$N$24,December!$J$3:$J$24,'To Be Paid'!J22)))</f>
        <v>0</v>
      </c>
      <c r="O22" s="33"/>
      <c r="P22" s="20"/>
      <c r="Q22" s="34"/>
    </row>
    <row r="23" spans="1:17" s="12" customFormat="1" x14ac:dyDescent="0.15">
      <c r="A23" s="8">
        <v>21</v>
      </c>
      <c r="B23" s="8" t="s">
        <v>14</v>
      </c>
      <c r="C23" s="8" t="s">
        <v>14</v>
      </c>
      <c r="D23" s="8" t="s">
        <v>15</v>
      </c>
      <c r="E23" s="9">
        <f>SUM(SUMIFS(October!$E$3:$E$22,October!$J$3:$J$22,'To Be Paid'!J23),(SUMIFS(November!$E$3:$E$22,November!$J$3:$J$22,'To Be Paid'!J23)),(SUMIFS(December!$E$3:$E$24,December!$J$3:$J$24,'To Be Paid'!J23)))</f>
        <v>221.43</v>
      </c>
      <c r="F23" s="9"/>
      <c r="G23" s="10">
        <v>1</v>
      </c>
      <c r="H23" s="9">
        <f t="shared" si="0"/>
        <v>221.43</v>
      </c>
      <c r="I23" s="8" t="s">
        <v>16</v>
      </c>
      <c r="J23" s="8" t="s">
        <v>49</v>
      </c>
      <c r="K23" s="8" t="s">
        <v>32</v>
      </c>
      <c r="L23" s="8" t="s">
        <v>19</v>
      </c>
      <c r="M23" s="13" t="s">
        <v>14</v>
      </c>
      <c r="N23" s="9">
        <f>SUM(SUMIFS(October!$N$3:$N$22,October!$J$3:$J$22,'To Be Paid'!J23),(SUMIFS(November!$N$3:$N$22,November!$J$3:$J$22,'To Be Paid'!J23)),(SUMIFS(December!$N$3:$N$24,December!$J$3:$J$24,'To Be Paid'!J23)))</f>
        <v>0</v>
      </c>
      <c r="O23" s="33"/>
      <c r="P23" s="20"/>
      <c r="Q23" s="34"/>
    </row>
    <row r="24" spans="1:17" s="12" customFormat="1" x14ac:dyDescent="0.15">
      <c r="A24" s="8">
        <v>22</v>
      </c>
      <c r="B24" s="8" t="s">
        <v>14</v>
      </c>
      <c r="C24" s="8" t="s">
        <v>14</v>
      </c>
      <c r="D24" s="8" t="s">
        <v>15</v>
      </c>
      <c r="E24" s="9">
        <f>SUM(SUMIFS(October!$E$3:$E$22,October!$J$3:$J$22,'To Be Paid'!J24),(SUMIFS(November!$E$3:$E$22,November!$J$3:$J$22,'To Be Paid'!J24)),(SUMIFS(December!$E$3:$E$24,December!$J$3:$J$24,'To Be Paid'!J24)))</f>
        <v>1331.51</v>
      </c>
      <c r="F24" s="9"/>
      <c r="G24" s="10">
        <v>1</v>
      </c>
      <c r="H24" s="9">
        <f t="shared" si="0"/>
        <v>1331.51</v>
      </c>
      <c r="I24" s="8" t="s">
        <v>16</v>
      </c>
      <c r="J24" s="8" t="s">
        <v>46</v>
      </c>
      <c r="K24" s="8" t="s">
        <v>32</v>
      </c>
      <c r="L24" s="8" t="s">
        <v>19</v>
      </c>
      <c r="M24" s="13" t="s">
        <v>14</v>
      </c>
      <c r="N24" s="9">
        <f>SUM(SUMIFS(October!$N$3:$N$22,October!$J$3:$J$22,'To Be Paid'!J24),(SUMIFS(November!$N$3:$N$22,November!$J$3:$J$22,'To Be Paid'!J24)),(SUMIFS(December!$N$3:$N$24,December!$J$3:$J$24,'To Be Paid'!J24)))</f>
        <v>0</v>
      </c>
      <c r="O24" s="33"/>
      <c r="P24" s="20"/>
      <c r="Q24" s="34"/>
    </row>
    <row r="25" spans="1:17" s="12" customFormat="1" x14ac:dyDescent="0.15">
      <c r="A25" s="8">
        <v>23</v>
      </c>
      <c r="B25" s="8" t="s">
        <v>14</v>
      </c>
      <c r="C25" s="8" t="s">
        <v>14</v>
      </c>
      <c r="D25" s="8" t="s">
        <v>15</v>
      </c>
      <c r="E25" s="9">
        <f>SUM(SUMIFS(October!$E$3:$E$22,October!$J$3:$J$22,'To Be Paid'!J25),(SUMIFS(November!$E$3:$E$22,November!$J$3:$J$22,'To Be Paid'!J25)),(SUMIFS(December!$E$3:$E$24,December!$J$3:$J$24,'To Be Paid'!J25)))</f>
        <v>3389.15</v>
      </c>
      <c r="F25" s="9"/>
      <c r="G25" s="10">
        <v>1</v>
      </c>
      <c r="H25" s="9">
        <f t="shared" si="0"/>
        <v>3389.15</v>
      </c>
      <c r="I25" s="8" t="s">
        <v>16</v>
      </c>
      <c r="J25" s="8" t="s">
        <v>36</v>
      </c>
      <c r="K25" s="8" t="s">
        <v>32</v>
      </c>
      <c r="L25" s="8" t="s">
        <v>19</v>
      </c>
      <c r="M25" s="13" t="s">
        <v>14</v>
      </c>
      <c r="N25" s="9">
        <f>SUM(SUMIFS(October!$N$3:$N$22,October!$J$3:$J$22,'To Be Paid'!J25),(SUMIFS(November!$N$3:$N$22,November!$J$3:$J$22,'To Be Paid'!J25)),(SUMIFS(December!$N$3:$N$24,December!$J$3:$J$24,'To Be Paid'!J25)))</f>
        <v>0</v>
      </c>
      <c r="O25" s="33"/>
      <c r="P25" s="20"/>
      <c r="Q25" s="34"/>
    </row>
    <row r="26" spans="1:17" s="12" customFormat="1" x14ac:dyDescent="0.15">
      <c r="A26" s="8">
        <v>24</v>
      </c>
      <c r="B26" s="8" t="s">
        <v>14</v>
      </c>
      <c r="C26" s="8" t="s">
        <v>14</v>
      </c>
      <c r="D26" s="8" t="s">
        <v>15</v>
      </c>
      <c r="E26" s="9">
        <f>SUM(SUMIFS(October!$E$3:$E$22,October!$J$3:$J$22,'To Be Paid'!J26),(SUMIFS(November!$E$3:$E$22,November!$J$3:$J$22,'To Be Paid'!J26)),(SUMIFS(December!$E$3:$E$24,December!$J$3:$J$24,'To Be Paid'!J26)))</f>
        <v>293.10000000000002</v>
      </c>
      <c r="F26" s="9"/>
      <c r="G26" s="10">
        <v>1</v>
      </c>
      <c r="H26" s="9">
        <f t="shared" si="0"/>
        <v>293.10000000000002</v>
      </c>
      <c r="I26" s="8" t="s">
        <v>16</v>
      </c>
      <c r="J26" s="8" t="s">
        <v>50</v>
      </c>
      <c r="K26" s="8" t="s">
        <v>32</v>
      </c>
      <c r="L26" s="8" t="s">
        <v>19</v>
      </c>
      <c r="M26" s="13" t="s">
        <v>14</v>
      </c>
      <c r="N26" s="9">
        <f>SUM(SUMIFS(October!$N$3:$N$22,October!$J$3:$J$22,'To Be Paid'!J26),(SUMIFS(November!$N$3:$N$22,November!$J$3:$J$22,'To Be Paid'!J26)),(SUMIFS(December!$N$3:$N$24,December!$J$3:$J$24,'To Be Paid'!J26)))</f>
        <v>0</v>
      </c>
      <c r="O26" s="33"/>
      <c r="P26" s="20"/>
      <c r="Q26" s="34"/>
    </row>
    <row r="27" spans="1:17" s="12" customFormat="1" ht="6" customHeight="1" x14ac:dyDescent="0.15">
      <c r="E27" s="15"/>
      <c r="F27" s="15"/>
      <c r="H27" s="15"/>
      <c r="M27" s="13"/>
      <c r="N27" s="14"/>
      <c r="O27" s="20"/>
      <c r="P27" s="20"/>
      <c r="Q27" s="34"/>
    </row>
    <row r="28" spans="1:17" s="12" customFormat="1" x14ac:dyDescent="0.15">
      <c r="E28" s="15"/>
      <c r="F28" s="15"/>
      <c r="G28" s="16"/>
      <c r="H28" s="3">
        <f>SUM(H3:H26)</f>
        <v>820873.32</v>
      </c>
      <c r="N28" s="3">
        <f>SUM(N3:N22)</f>
        <v>31395.880332070017</v>
      </c>
      <c r="O28" s="20"/>
      <c r="P28" s="20"/>
    </row>
    <row r="29" spans="1:17" s="12" customFormat="1" ht="30" customHeight="1" x14ac:dyDescent="0.15">
      <c r="E29" s="15"/>
      <c r="F29" s="15"/>
      <c r="G29" s="16"/>
      <c r="H29" s="3"/>
      <c r="I29" s="17"/>
      <c r="J29" s="18"/>
      <c r="K29" s="19" t="s">
        <v>38</v>
      </c>
      <c r="L29" s="19" t="s">
        <v>39</v>
      </c>
      <c r="N29" s="3"/>
      <c r="O29" s="20"/>
      <c r="P29" s="20"/>
    </row>
    <row r="30" spans="1:17" s="12" customFormat="1" ht="30" customHeight="1" x14ac:dyDescent="0.15">
      <c r="D30" s="20"/>
      <c r="E30" s="15"/>
      <c r="F30" s="15"/>
      <c r="G30" s="16"/>
      <c r="H30" s="3">
        <f>December!H26+November!H24+October!H24</f>
        <v>820873.32</v>
      </c>
      <c r="I30" s="21" t="s">
        <v>40</v>
      </c>
      <c r="J30" s="22">
        <f>SUM(H3:H14)</f>
        <v>735371.94</v>
      </c>
      <c r="K30" s="22">
        <f>N28</f>
        <v>31395.880332070017</v>
      </c>
      <c r="L30" s="23"/>
      <c r="N30" s="3">
        <f>December!N26+November!N24+October!N24</f>
        <v>31395.880332070021</v>
      </c>
      <c r="O30" s="20"/>
      <c r="P30" s="20"/>
    </row>
    <row r="31" spans="1:17" s="12" customFormat="1" ht="30" customHeight="1" x14ac:dyDescent="0.15">
      <c r="E31" s="15"/>
      <c r="F31" s="15"/>
      <c r="G31" s="16"/>
      <c r="H31" s="15"/>
      <c r="I31" s="21" t="s">
        <v>41</v>
      </c>
      <c r="J31" s="22">
        <f>SUM(H15:H26)</f>
        <v>85501.37999999999</v>
      </c>
      <c r="K31" s="24" t="s">
        <v>14</v>
      </c>
      <c r="L31" s="23"/>
      <c r="N31" s="15"/>
      <c r="O31" s="20"/>
      <c r="P31" s="20"/>
    </row>
    <row r="32" spans="1:17" s="12" customFormat="1" ht="30" customHeight="1" x14ac:dyDescent="0.15">
      <c r="E32" s="15"/>
      <c r="F32" s="15"/>
      <c r="G32" s="16"/>
      <c r="H32" s="15">
        <f>H28-H30</f>
        <v>0</v>
      </c>
      <c r="I32" s="21" t="s">
        <v>42</v>
      </c>
      <c r="J32" s="22">
        <v>0</v>
      </c>
      <c r="K32" s="24" t="s">
        <v>14</v>
      </c>
      <c r="L32" s="23"/>
      <c r="N32" s="15">
        <f>N28-N30</f>
        <v>0</v>
      </c>
      <c r="O32" s="20"/>
      <c r="P32" s="20"/>
    </row>
    <row r="33" spans="2:16" s="12" customFormat="1" ht="30" customHeight="1" x14ac:dyDescent="0.15">
      <c r="E33" s="15"/>
      <c r="F33" s="15"/>
      <c r="G33" s="16"/>
      <c r="H33" s="15"/>
      <c r="I33" s="21" t="s">
        <v>43</v>
      </c>
      <c r="J33" s="22">
        <v>0</v>
      </c>
      <c r="K33" s="22"/>
      <c r="L33" s="23"/>
      <c r="N33" s="15"/>
      <c r="O33" s="20"/>
      <c r="P33" s="20"/>
    </row>
    <row r="34" spans="2:16" s="12" customFormat="1" ht="30" customHeight="1" x14ac:dyDescent="0.15">
      <c r="E34" s="15"/>
      <c r="F34" s="15"/>
      <c r="G34" s="16"/>
      <c r="H34" s="15"/>
      <c r="I34" s="21" t="s">
        <v>44</v>
      </c>
      <c r="J34" s="22">
        <v>0</v>
      </c>
      <c r="K34" s="22"/>
      <c r="L34" s="23"/>
      <c r="N34" s="15"/>
      <c r="O34" s="20"/>
      <c r="P34" s="20"/>
    </row>
    <row r="35" spans="2:16" s="12" customFormat="1" ht="30" customHeight="1" x14ac:dyDescent="0.15">
      <c r="E35" s="15"/>
      <c r="F35" s="15"/>
      <c r="G35" s="16"/>
      <c r="H35" s="15"/>
      <c r="I35" s="25" t="s">
        <v>45</v>
      </c>
      <c r="J35" s="26">
        <f>SUM(J30:J34)</f>
        <v>820873.32</v>
      </c>
      <c r="K35" s="27"/>
      <c r="L35" s="28"/>
      <c r="N35" s="15"/>
      <c r="O35" s="20"/>
      <c r="P35" s="20"/>
    </row>
    <row r="37" spans="2:16" x14ac:dyDescent="0.15">
      <c r="C37" s="29"/>
    </row>
    <row r="38" spans="2:16" x14ac:dyDescent="0.15">
      <c r="C38" s="29"/>
    </row>
    <row r="39" spans="2:16" x14ac:dyDescent="0.15">
      <c r="C39" s="29"/>
    </row>
    <row r="41" spans="2:16" x14ac:dyDescent="0.15">
      <c r="B41" s="30"/>
      <c r="C41" s="29"/>
    </row>
    <row r="42" spans="2:16" x14ac:dyDescent="0.15">
      <c r="C42" s="29"/>
    </row>
    <row r="43" spans="2:16" x14ac:dyDescent="0.15">
      <c r="C43" s="29"/>
    </row>
    <row r="44" spans="2:16" x14ac:dyDescent="0.15">
      <c r="C44" s="29"/>
    </row>
    <row r="45" spans="2:16" x14ac:dyDescent="0.15">
      <c r="C45" s="29"/>
    </row>
    <row r="46" spans="2:16" x14ac:dyDescent="0.15">
      <c r="C46" s="29"/>
    </row>
    <row r="47" spans="2:16" x14ac:dyDescent="0.15">
      <c r="C47" s="29"/>
    </row>
    <row r="48" spans="2:16" x14ac:dyDescent="0.15">
      <c r="C48" s="29"/>
    </row>
    <row r="49" spans="2:3" x14ac:dyDescent="0.15">
      <c r="C49" s="29"/>
    </row>
    <row r="50" spans="2:3" x14ac:dyDescent="0.15">
      <c r="C50" s="29"/>
    </row>
    <row r="51" spans="2:3" x14ac:dyDescent="0.15">
      <c r="C51" s="29"/>
    </row>
    <row r="52" spans="2:3" x14ac:dyDescent="0.15">
      <c r="C52" s="29"/>
    </row>
    <row r="53" spans="2:3" x14ac:dyDescent="0.15">
      <c r="C53" s="29"/>
    </row>
    <row r="54" spans="2:3" x14ac:dyDescent="0.15">
      <c r="C54" s="29"/>
    </row>
    <row r="55" spans="2:3" x14ac:dyDescent="0.15">
      <c r="C55" s="29"/>
    </row>
    <row r="56" spans="2:3" x14ac:dyDescent="0.15">
      <c r="B56" s="30"/>
      <c r="C56" s="29"/>
    </row>
    <row r="57" spans="2:3" x14ac:dyDescent="0.15">
      <c r="B57" s="30"/>
      <c r="C57" s="29"/>
    </row>
    <row r="58" spans="2:3" x14ac:dyDescent="0.15">
      <c r="B58" s="30"/>
      <c r="C58" s="29"/>
    </row>
    <row r="59" spans="2:3" x14ac:dyDescent="0.15">
      <c r="C59" s="29"/>
    </row>
    <row r="60" spans="2:3" x14ac:dyDescent="0.15">
      <c r="C60" s="29"/>
    </row>
    <row r="62" spans="2:3" x14ac:dyDescent="0.15">
      <c r="C62" s="29"/>
    </row>
    <row r="63" spans="2:3" x14ac:dyDescent="0.15">
      <c r="C63" s="29"/>
    </row>
    <row r="64" spans="2:3" x14ac:dyDescent="0.15">
      <c r="C6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October</vt:lpstr>
      <vt:lpstr>November</vt:lpstr>
      <vt:lpstr>December</vt:lpstr>
      <vt:lpstr>To Be 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Zhmak</dc:creator>
  <cp:lastModifiedBy>Microsoft Office User</cp:lastModifiedBy>
  <dcterms:created xsi:type="dcterms:W3CDTF">2019-12-16T07:47:32Z</dcterms:created>
  <dcterms:modified xsi:type="dcterms:W3CDTF">2020-01-15T19:51:59Z</dcterms:modified>
</cp:coreProperties>
</file>