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&amp;L Statement" sheetId="1" r:id="rId1"/>
    <sheet name="Regional Revenue" sheetId="2" r:id="rId2"/>
    <sheet name="Product Performance" sheetId="3" r:id="rId3"/>
    <sheet name="Lookup" sheetId="4" r:id="rId4"/>
    <sheet name="Customers" sheetId="5" r:id="rId5"/>
    <sheet name="Financial Ratios" sheetId="6" r:id="rId6"/>
    <sheet name="Forecast" sheetId="7" r:id="rId7"/>
    <sheet name="HR Complaints" sheetId="8" r:id="rId8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8"/>
            <color indexed="81"/>
            <rFont val="Tahoma"/>
            <family val="2"/>
          </rPr>
          <t>Gross Profit = Revenue - COGS</t>
        </r>
      </text>
    </comment>
    <comment ref="B6" authorId="0">
      <text>
        <r>
          <rPr>
            <sz val="8"/>
            <color indexed="81"/>
            <rFont val="Tahoma"/>
            <family val="2"/>
          </rPr>
          <t>Operating Profit = Gross Profit - Operating Expenses</t>
        </r>
      </text>
    </comment>
    <comment ref="B8" authorId="0">
      <text>
        <r>
          <rPr>
            <sz val="8"/>
            <color indexed="81"/>
            <rFont val="Tahoma"/>
            <family val="2"/>
          </rPr>
          <t>Tax assumed at 20% of (Operating Profit - Interest)</t>
        </r>
      </text>
    </comment>
  </commentList>
</comments>
</file>

<file path=xl/sharedStrings.xml><?xml version="1.0" encoding="utf-8"?>
<sst xmlns="http://schemas.openxmlformats.org/spreadsheetml/2006/main" count="491" uniqueCount="239">
  <si>
    <t>Item</t>
  </si>
  <si>
    <t>2021</t>
  </si>
  <si>
    <t>2022</t>
  </si>
  <si>
    <t>2023</t>
  </si>
  <si>
    <t>Revenue</t>
  </si>
  <si>
    <t>COGS</t>
  </si>
  <si>
    <t>Gross Profit</t>
  </si>
  <si>
    <t>Operating Expenses</t>
  </si>
  <si>
    <t>Operating Profit</t>
  </si>
  <si>
    <t>Interest</t>
  </si>
  <si>
    <t>Tax (20%)</t>
  </si>
  <si>
    <t>Net Profit</t>
  </si>
  <si>
    <t>Region</t>
  </si>
  <si>
    <t>North</t>
  </si>
  <si>
    <t>South</t>
  </si>
  <si>
    <t>East</t>
  </si>
  <si>
    <t>West</t>
  </si>
  <si>
    <t>Central</t>
  </si>
  <si>
    <t>Northeast</t>
  </si>
  <si>
    <t>Total</t>
  </si>
  <si>
    <t>YoY 2022</t>
  </si>
  <si>
    <t>YoY 2023</t>
  </si>
  <si>
    <t>Product</t>
  </si>
  <si>
    <t>Category</t>
  </si>
  <si>
    <t>Price</t>
  </si>
  <si>
    <t>Qty 2023</t>
  </si>
  <si>
    <t>Revenue 2023</t>
  </si>
  <si>
    <t>COGS %</t>
  </si>
  <si>
    <t>COGS 2023</t>
  </si>
  <si>
    <t>Gross Margin %</t>
  </si>
  <si>
    <t>SKU-001</t>
  </si>
  <si>
    <t>SKU-002</t>
  </si>
  <si>
    <t>SKU-003</t>
  </si>
  <si>
    <t>SKU-004</t>
  </si>
  <si>
    <t>SKU-005</t>
  </si>
  <si>
    <t>SKU-006</t>
  </si>
  <si>
    <t>SKU-007</t>
  </si>
  <si>
    <t>SKU-008</t>
  </si>
  <si>
    <t>SKU-009</t>
  </si>
  <si>
    <t>SKU-010</t>
  </si>
  <si>
    <t>SKU-011</t>
  </si>
  <si>
    <t>SKU-012</t>
  </si>
  <si>
    <t>SKU-013</t>
  </si>
  <si>
    <t>SKU-014</t>
  </si>
  <si>
    <t>SKU-015</t>
  </si>
  <si>
    <t>C</t>
  </si>
  <si>
    <t>A</t>
  </si>
  <si>
    <t>B</t>
  </si>
  <si>
    <t>Totals</t>
  </si>
  <si>
    <t>Region Code</t>
  </si>
  <si>
    <t>Region Name</t>
  </si>
  <si>
    <t>Sales Target 2023</t>
  </si>
  <si>
    <t>N</t>
  </si>
  <si>
    <t>S</t>
  </si>
  <si>
    <t>E</t>
  </si>
  <si>
    <t>W</t>
  </si>
  <si>
    <t>NE</t>
  </si>
  <si>
    <t>CustomerID</t>
  </si>
  <si>
    <t>Last Purchase</t>
  </si>
  <si>
    <t>CUST0001</t>
  </si>
  <si>
    <t>CUST0002</t>
  </si>
  <si>
    <t>CUST0003</t>
  </si>
  <si>
    <t>CUST0004</t>
  </si>
  <si>
    <t>CUST0005</t>
  </si>
  <si>
    <t>CUST0006</t>
  </si>
  <si>
    <t>CUST0007</t>
  </si>
  <si>
    <t>CUST0008</t>
  </si>
  <si>
    <t>CUST0009</t>
  </si>
  <si>
    <t>CUST0010</t>
  </si>
  <si>
    <t>CUST0011</t>
  </si>
  <si>
    <t>CUST0012</t>
  </si>
  <si>
    <t>CUST0013</t>
  </si>
  <si>
    <t>CUST0014</t>
  </si>
  <si>
    <t>CUST0015</t>
  </si>
  <si>
    <t>CUST0016</t>
  </si>
  <si>
    <t>CUST0017</t>
  </si>
  <si>
    <t>CUST0018</t>
  </si>
  <si>
    <t>CUST0019</t>
  </si>
  <si>
    <t>CUST0020</t>
  </si>
  <si>
    <t>CUST0021</t>
  </si>
  <si>
    <t>CUST0022</t>
  </si>
  <si>
    <t>CUST0023</t>
  </si>
  <si>
    <t>CUST0024</t>
  </si>
  <si>
    <t>CUST0025</t>
  </si>
  <si>
    <t>CUST0026</t>
  </si>
  <si>
    <t>CUST0027</t>
  </si>
  <si>
    <t>CUST0028</t>
  </si>
  <si>
    <t>CUST0029</t>
  </si>
  <si>
    <t>CUST0030</t>
  </si>
  <si>
    <t>CUST0031</t>
  </si>
  <si>
    <t>CUST0032</t>
  </si>
  <si>
    <t>CUST0033</t>
  </si>
  <si>
    <t>CUST0034</t>
  </si>
  <si>
    <t>CUST0035</t>
  </si>
  <si>
    <t>CUST0036</t>
  </si>
  <si>
    <t>CUST0037</t>
  </si>
  <si>
    <t>CUST0038</t>
  </si>
  <si>
    <t>CUST0039</t>
  </si>
  <si>
    <t>CUST0040</t>
  </si>
  <si>
    <t>Summary</t>
  </si>
  <si>
    <t>Revenue (North)</t>
  </si>
  <si>
    <t>Count 2023 Purchases</t>
  </si>
  <si>
    <t>Metric</t>
  </si>
  <si>
    <t>Value</t>
  </si>
  <si>
    <t>Gross Margin % 2021</t>
  </si>
  <si>
    <t>Gross Margin % 2022</t>
  </si>
  <si>
    <t>Gross Margin % 2023</t>
  </si>
  <si>
    <t>Revenue YoY 2022</t>
  </si>
  <si>
    <t>Revenue YoY 2023</t>
  </si>
  <si>
    <t>Revenue CAGR 2021-2023</t>
  </si>
  <si>
    <t>Year</t>
  </si>
  <si>
    <t>Growth %</t>
  </si>
  <si>
    <t>TicketID</t>
  </si>
  <si>
    <t>EmployeeID</t>
  </si>
  <si>
    <t>Department</t>
  </si>
  <si>
    <t>Status</t>
  </si>
  <si>
    <t>Priority</t>
  </si>
  <si>
    <t>Opened</t>
  </si>
  <si>
    <t>Closed</t>
  </si>
  <si>
    <t>TKT0001</t>
  </si>
  <si>
    <t>TKT0002</t>
  </si>
  <si>
    <t>TKT0003</t>
  </si>
  <si>
    <t>TKT0004</t>
  </si>
  <si>
    <t>TKT0005</t>
  </si>
  <si>
    <t>TKT0006</t>
  </si>
  <si>
    <t>TKT0007</t>
  </si>
  <si>
    <t>TKT0008</t>
  </si>
  <si>
    <t>TKT0009</t>
  </si>
  <si>
    <t>TKT0010</t>
  </si>
  <si>
    <t>TKT0011</t>
  </si>
  <si>
    <t>TKT0012</t>
  </si>
  <si>
    <t>TKT0013</t>
  </si>
  <si>
    <t>TKT0014</t>
  </si>
  <si>
    <t>TKT0015</t>
  </si>
  <si>
    <t>TKT0016</t>
  </si>
  <si>
    <t>TKT0017</t>
  </si>
  <si>
    <t>TKT0018</t>
  </si>
  <si>
    <t>TKT0019</t>
  </si>
  <si>
    <t>TKT0020</t>
  </si>
  <si>
    <t>TKT0021</t>
  </si>
  <si>
    <t>TKT0022</t>
  </si>
  <si>
    <t>TKT0023</t>
  </si>
  <si>
    <t>TKT0024</t>
  </si>
  <si>
    <t>TKT0025</t>
  </si>
  <si>
    <t>TKT0026</t>
  </si>
  <si>
    <t>TKT0027</t>
  </si>
  <si>
    <t>TKT0028</t>
  </si>
  <si>
    <t>TKT0029</t>
  </si>
  <si>
    <t>TKT0030</t>
  </si>
  <si>
    <t>TKT0031</t>
  </si>
  <si>
    <t>TKT0032</t>
  </si>
  <si>
    <t>TKT0033</t>
  </si>
  <si>
    <t>TKT0034</t>
  </si>
  <si>
    <t>TKT0035</t>
  </si>
  <si>
    <t>TKT0036</t>
  </si>
  <si>
    <t>TKT0037</t>
  </si>
  <si>
    <t>TKT0038</t>
  </si>
  <si>
    <t>TKT0039</t>
  </si>
  <si>
    <t>TKT0040</t>
  </si>
  <si>
    <t>TKT0041</t>
  </si>
  <si>
    <t>TKT0042</t>
  </si>
  <si>
    <t>TKT0043</t>
  </si>
  <si>
    <t>TKT0044</t>
  </si>
  <si>
    <t>TKT0045</t>
  </si>
  <si>
    <t>TKT0046</t>
  </si>
  <si>
    <t>TKT0047</t>
  </si>
  <si>
    <t>TKT0048</t>
  </si>
  <si>
    <t>TKT0049</t>
  </si>
  <si>
    <t>TKT0050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</si>
  <si>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</si>
  <si>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</si>
  <si>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</si>
  <si>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</si>
  <si>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</si>
  <si>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</si>
  <si>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</si>
  <si>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</si>
  <si>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</si>
  <si>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</si>
  <si>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</si>
  <si>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</si>
  <si>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</si>
  <si>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</si>
  <si>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</si>
  <si>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</si>
  <si>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</si>
  <si>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</si>
  <si>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</si>
  <si>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</si>
  <si>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</si>
  <si>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</si>
  <si>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</si>
  <si>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</si>
  <si>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</si>
  <si>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</si>
  <si>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</si>
  <si>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</si>
  <si>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</si>
  <si>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</si>
  <si>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</si>
  <si>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</si>
  <si>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</si>
  <si>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</si>
  <si>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</si>
  <si>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</si>
  <si>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</si>
  <si>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</si>
  <si>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</si>
  <si>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</si>
  <si>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</si>
  <si>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</si>
  <si>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</si>
  <si>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</si>
  <si>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</si>
  <si>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</si>
  <si>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</si>
  <si>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</si>
  <si>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</si>
  <si>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E1050</t>
  </si>
  <si>
    <t>HR</t>
  </si>
  <si>
    <t>IT</t>
  </si>
  <si>
    <t>Finance</t>
  </si>
  <si>
    <t>Ops</t>
  </si>
  <si>
    <t>Sales</t>
  </si>
  <si>
    <t>Policy</t>
  </si>
  <si>
    <t>Equipment</t>
  </si>
  <si>
    <t>Payroll</t>
  </si>
  <si>
    <t>Harassment</t>
  </si>
  <si>
    <t>Other</t>
  </si>
  <si>
    <t>Open</t>
  </si>
  <si>
    <t>In Progress</t>
  </si>
  <si>
    <t>Resolved</t>
  </si>
  <si>
    <t>Medium</t>
  </si>
  <si>
    <t>Critical</t>
  </si>
  <si>
    <t>Low</t>
  </si>
  <si>
    <t>High</t>
  </si>
  <si>
    <t>Open Tickets</t>
  </si>
  <si>
    <t>Resolved Tickets</t>
  </si>
  <si>
    <t>Critical Priority Open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</si>
</sst>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520000</v>
      </c>
      <c r="C2">
        <v>560000</v>
      </c>
      <c r="D2">
        <v>610000</v>
      </c>
    </row>
    <row r="3" spans="1:4">
      <c r="A3" t="s">
        <v>5</v>
      </c>
      <c r="B3">
        <v>208000</v>
      </c>
      <c r="C3">
        <v>224000</v>
      </c>
      <c r="D3">
        <v>244000</v>
      </c>
    </row>
    <row r="4" spans="1:4">
      <c r="A4" t="s">
        <v>6</v>
      </c>
      <c r="B4">
        <f>B2-B3</f>
        <v>0</v>
      </c>
      <c r="C4">
        <f>C2-C3</f>
        <v>0</v>
      </c>
      <c r="D4">
        <f>D2-D3</f>
        <v>0</v>
      </c>
    </row>
    <row r="5" spans="1:4">
      <c r="A5" t="s">
        <v>7</v>
      </c>
      <c r="B5">
        <v>95000</v>
      </c>
      <c r="C5">
        <v>100000</v>
      </c>
      <c r="D5">
        <v>110000</v>
      </c>
    </row>
    <row r="6" spans="1:4">
      <c r="A6" t="s">
        <v>8</v>
      </c>
      <c r="B6">
        <f>B4-B5</f>
        <v>0</v>
      </c>
      <c r="C6">
        <f>C4-C5</f>
        <v>0</v>
      </c>
      <c r="D6">
        <f>D4-D5</f>
        <v>0</v>
      </c>
    </row>
    <row r="7" spans="1:4">
      <c r="A7" t="s">
        <v>9</v>
      </c>
      <c r="B7">
        <v>12000</v>
      </c>
      <c r="C7">
        <v>13000</v>
      </c>
      <c r="D7">
        <v>14000</v>
      </c>
    </row>
    <row r="8" spans="1:4">
      <c r="A8" t="s">
        <v>10</v>
      </c>
      <c r="B8">
        <f>0.2*(B6-B7)</f>
        <v>0</v>
      </c>
      <c r="C8">
        <f>0.2*(C6-C7)</f>
        <v>0</v>
      </c>
      <c r="D8">
        <f>0.2*(D6-D7)</f>
        <v>0</v>
      </c>
    </row>
    <row r="9" spans="1:4">
      <c r="A9" t="s">
        <v>11</v>
      </c>
      <c r="B9">
        <f>B6-B7-B8</f>
        <v>0</v>
      </c>
      <c r="C9">
        <f>C6-C7-C8</f>
        <v>0</v>
      </c>
      <c r="D9">
        <f>D6-D7-D8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sheetData>
    <row r="1" spans="1:6">
      <c r="A1" s="1" t="s">
        <v>12</v>
      </c>
      <c r="B1" s="1" t="s">
        <v>1</v>
      </c>
      <c r="C1" s="1" t="s">
        <v>2</v>
      </c>
      <c r="D1" s="1" t="s">
        <v>3</v>
      </c>
      <c r="E1" t="s">
        <v>20</v>
      </c>
      <c r="F1" t="s">
        <v>21</v>
      </c>
    </row>
    <row r="2" spans="1:6">
      <c r="A2" t="s">
        <v>13</v>
      </c>
      <c r="B2">
        <v>145000</v>
      </c>
      <c r="C2">
        <v>158000</v>
      </c>
      <c r="D2">
        <v>172000</v>
      </c>
      <c r="E2">
        <f>(C2-B2)/B2</f>
        <v>0</v>
      </c>
      <c r="F2">
        <f>(D2-C2)/C2</f>
        <v>0</v>
      </c>
    </row>
    <row r="3" spans="1:6">
      <c r="A3" t="s">
        <v>14</v>
      </c>
      <c r="B3">
        <v>98000</v>
      </c>
      <c r="C3">
        <v>104000</v>
      </c>
      <c r="D3">
        <v>112000</v>
      </c>
      <c r="E3">
        <f>(C3-B3)/B3</f>
        <v>0</v>
      </c>
      <c r="F3">
        <f>(D3-C3)/C3</f>
        <v>0</v>
      </c>
    </row>
    <row r="4" spans="1:6">
      <c r="A4" t="s">
        <v>15</v>
      </c>
      <c r="B4">
        <v>72000</v>
      </c>
      <c r="C4">
        <v>80000</v>
      </c>
      <c r="D4">
        <v>87000</v>
      </c>
      <c r="E4">
        <f>(C4-B4)/B4</f>
        <v>0</v>
      </c>
      <c r="F4">
        <f>(D4-C4)/C4</f>
        <v>0</v>
      </c>
    </row>
    <row r="5" spans="1:6">
      <c r="A5" t="s">
        <v>16</v>
      </c>
      <c r="B5">
        <v>36000</v>
      </c>
      <c r="C5">
        <v>39000</v>
      </c>
      <c r="D5">
        <v>42000</v>
      </c>
      <c r="E5">
        <f>(C5-B5)/B5</f>
        <v>0</v>
      </c>
      <c r="F5">
        <f>(D5-C5)/C5</f>
        <v>0</v>
      </c>
    </row>
    <row r="6" spans="1:6">
      <c r="A6" t="s">
        <v>17</v>
      </c>
      <c r="B6">
        <v>54000</v>
      </c>
      <c r="C6">
        <v>59000</v>
      </c>
      <c r="D6">
        <v>64000</v>
      </c>
      <c r="E6">
        <f>(C6-B6)/B6</f>
        <v>0</v>
      </c>
      <c r="F6">
        <f>(D6-C6)/C6</f>
        <v>0</v>
      </c>
    </row>
    <row r="7" spans="1:6">
      <c r="A7" t="s">
        <v>18</v>
      </c>
      <c r="B7">
        <v>41000</v>
      </c>
      <c r="C7">
        <v>44000</v>
      </c>
      <c r="D7">
        <v>47000</v>
      </c>
      <c r="E7">
        <f>(C7-B7)/B7</f>
        <v>0</v>
      </c>
      <c r="F7">
        <f>(D7-C7)/C7</f>
        <v>0</v>
      </c>
    </row>
    <row r="8" spans="1:6">
      <c r="A8" t="s">
        <v>19</v>
      </c>
      <c r="B8">
        <f>SUM(B2:B7)</f>
        <v>0</v>
      </c>
      <c r="C8">
        <f>SUM(C2:C7)</f>
        <v>0</v>
      </c>
      <c r="D8">
        <f>SUM(D2:D7)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sheetData>
    <row r="1" spans="1:9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6</v>
      </c>
      <c r="I1" s="1" t="s">
        <v>29</v>
      </c>
    </row>
    <row r="2" spans="1:9">
      <c r="A2" t="s">
        <v>30</v>
      </c>
      <c r="B2" t="s">
        <v>45</v>
      </c>
      <c r="C2">
        <v>620</v>
      </c>
      <c r="D2">
        <v>966</v>
      </c>
      <c r="E2">
        <f>C2*D2</f>
        <v>0</v>
      </c>
      <c r="F2">
        <v>0.4</v>
      </c>
      <c r="G2">
        <f>E2*F2</f>
        <v>0</v>
      </c>
      <c r="H2">
        <f>E2-G2</f>
        <v>0</v>
      </c>
      <c r="I2">
        <f>IF(E2=0,0,H2/E2)</f>
        <v>0</v>
      </c>
    </row>
    <row r="3" spans="1:9">
      <c r="A3" t="s">
        <v>31</v>
      </c>
      <c r="B3" t="s">
        <v>45</v>
      </c>
      <c r="C3">
        <v>210</v>
      </c>
      <c r="D3">
        <v>439</v>
      </c>
      <c r="E3">
        <f>C3*D3</f>
        <v>0</v>
      </c>
      <c r="F3">
        <v>0.4</v>
      </c>
      <c r="G3">
        <f>E3*F3</f>
        <v>0</v>
      </c>
      <c r="H3">
        <f>E3-G3</f>
        <v>0</v>
      </c>
      <c r="I3">
        <f>IF(E3=0,0,H3/E3)</f>
        <v>0</v>
      </c>
    </row>
    <row r="4" spans="1:9">
      <c r="A4" t="s">
        <v>32</v>
      </c>
      <c r="B4" t="s">
        <v>46</v>
      </c>
      <c r="C4">
        <v>640</v>
      </c>
      <c r="D4">
        <v>551</v>
      </c>
      <c r="E4">
        <f>C4*D4</f>
        <v>0</v>
      </c>
      <c r="F4">
        <v>0.5</v>
      </c>
      <c r="G4">
        <f>E4*F4</f>
        <v>0</v>
      </c>
      <c r="H4">
        <f>E4-G4</f>
        <v>0</v>
      </c>
      <c r="I4">
        <f>IF(E4=0,0,H4/E4)</f>
        <v>0</v>
      </c>
    </row>
    <row r="5" spans="1:9">
      <c r="A5" t="s">
        <v>33</v>
      </c>
      <c r="B5" t="s">
        <v>47</v>
      </c>
      <c r="C5">
        <v>1180</v>
      </c>
      <c r="D5">
        <v>801</v>
      </c>
      <c r="E5">
        <f>C5*D5</f>
        <v>0</v>
      </c>
      <c r="F5">
        <v>0.45</v>
      </c>
      <c r="G5">
        <f>E5*F5</f>
        <v>0</v>
      </c>
      <c r="H5">
        <f>E5-G5</f>
        <v>0</v>
      </c>
      <c r="I5">
        <f>IF(E5=0,0,H5/E5)</f>
        <v>0</v>
      </c>
    </row>
    <row r="6" spans="1:9">
      <c r="A6" t="s">
        <v>34</v>
      </c>
      <c r="B6" t="s">
        <v>47</v>
      </c>
      <c r="C6">
        <v>830</v>
      </c>
      <c r="D6">
        <v>692</v>
      </c>
      <c r="E6">
        <f>C6*D6</f>
        <v>0</v>
      </c>
      <c r="F6">
        <v>0.5</v>
      </c>
      <c r="G6">
        <f>E6*F6</f>
        <v>0</v>
      </c>
      <c r="H6">
        <f>E6-G6</f>
        <v>0</v>
      </c>
      <c r="I6">
        <f>IF(E6=0,0,H6/E6)</f>
        <v>0</v>
      </c>
    </row>
    <row r="7" spans="1:9">
      <c r="A7" t="s">
        <v>35</v>
      </c>
      <c r="B7" t="s">
        <v>46</v>
      </c>
      <c r="C7">
        <v>690</v>
      </c>
      <c r="D7">
        <v>755</v>
      </c>
      <c r="E7">
        <f>C7*D7</f>
        <v>0</v>
      </c>
      <c r="F7">
        <v>0.35</v>
      </c>
      <c r="G7">
        <f>E7*F7</f>
        <v>0</v>
      </c>
      <c r="H7">
        <f>E7-G7</f>
        <v>0</v>
      </c>
      <c r="I7">
        <f>IF(E7=0,0,H7/E7)</f>
        <v>0</v>
      </c>
    </row>
    <row r="8" spans="1:9">
      <c r="A8" t="s">
        <v>36</v>
      </c>
      <c r="B8" t="s">
        <v>46</v>
      </c>
      <c r="C8">
        <v>270</v>
      </c>
      <c r="D8">
        <v>320</v>
      </c>
      <c r="E8">
        <f>C8*D8</f>
        <v>0</v>
      </c>
      <c r="F8">
        <v>0.4</v>
      </c>
      <c r="G8">
        <f>E8*F8</f>
        <v>0</v>
      </c>
      <c r="H8">
        <f>E8-G8</f>
        <v>0</v>
      </c>
      <c r="I8">
        <f>IF(E8=0,0,H8/E8)</f>
        <v>0</v>
      </c>
    </row>
    <row r="9" spans="1:9">
      <c r="A9" t="s">
        <v>37</v>
      </c>
      <c r="B9" t="s">
        <v>45</v>
      </c>
      <c r="C9">
        <v>900</v>
      </c>
      <c r="D9">
        <v>954</v>
      </c>
      <c r="E9">
        <f>C9*D9</f>
        <v>0</v>
      </c>
      <c r="F9">
        <v>0.45</v>
      </c>
      <c r="G9">
        <f>E9*F9</f>
        <v>0</v>
      </c>
      <c r="H9">
        <f>E9-G9</f>
        <v>0</v>
      </c>
      <c r="I9">
        <f>IF(E9=0,0,H9/E9)</f>
        <v>0</v>
      </c>
    </row>
    <row r="10" spans="1:9">
      <c r="A10" t="s">
        <v>38</v>
      </c>
      <c r="B10" t="s">
        <v>47</v>
      </c>
      <c r="C10">
        <v>840</v>
      </c>
      <c r="D10">
        <v>658</v>
      </c>
      <c r="E10">
        <f>C10*D10</f>
        <v>0</v>
      </c>
      <c r="F10">
        <v>0.5</v>
      </c>
      <c r="G10">
        <f>E10*F10</f>
        <v>0</v>
      </c>
      <c r="H10">
        <f>E10-G10</f>
        <v>0</v>
      </c>
      <c r="I10">
        <f>IF(E10=0,0,H10/E10)</f>
        <v>0</v>
      </c>
    </row>
    <row r="11" spans="1:9">
      <c r="A11" t="s">
        <v>39</v>
      </c>
      <c r="B11" t="s">
        <v>45</v>
      </c>
      <c r="C11">
        <v>1120</v>
      </c>
      <c r="D11">
        <v>395</v>
      </c>
      <c r="E11">
        <f>C11*D11</f>
        <v>0</v>
      </c>
      <c r="F11">
        <v>0.4</v>
      </c>
      <c r="G11">
        <f>E11*F11</f>
        <v>0</v>
      </c>
      <c r="H11">
        <f>E11-G11</f>
        <v>0</v>
      </c>
      <c r="I11">
        <f>IF(E11=0,0,H11/E11)</f>
        <v>0</v>
      </c>
    </row>
    <row r="12" spans="1:9">
      <c r="A12" t="s">
        <v>40</v>
      </c>
      <c r="B12" t="s">
        <v>47</v>
      </c>
      <c r="C12">
        <v>310</v>
      </c>
      <c r="D12">
        <v>485</v>
      </c>
      <c r="E12">
        <f>C12*D12</f>
        <v>0</v>
      </c>
      <c r="F12">
        <v>0.35</v>
      </c>
      <c r="G12">
        <f>E12*F12</f>
        <v>0</v>
      </c>
      <c r="H12">
        <f>E12-G12</f>
        <v>0</v>
      </c>
      <c r="I12">
        <f>IF(E12=0,0,H12/E12)</f>
        <v>0</v>
      </c>
    </row>
    <row r="13" spans="1:9">
      <c r="A13" t="s">
        <v>41</v>
      </c>
      <c r="B13" t="s">
        <v>45</v>
      </c>
      <c r="C13">
        <v>750</v>
      </c>
      <c r="D13">
        <v>517</v>
      </c>
      <c r="E13">
        <f>C13*D13</f>
        <v>0</v>
      </c>
      <c r="F13">
        <v>0.4</v>
      </c>
      <c r="G13">
        <f>E13*F13</f>
        <v>0</v>
      </c>
      <c r="H13">
        <f>E13-G13</f>
        <v>0</v>
      </c>
      <c r="I13">
        <f>IF(E13=0,0,H13/E13)</f>
        <v>0</v>
      </c>
    </row>
    <row r="14" spans="1:9">
      <c r="A14" t="s">
        <v>42</v>
      </c>
      <c r="B14" t="s">
        <v>45</v>
      </c>
      <c r="C14">
        <v>820</v>
      </c>
      <c r="D14">
        <v>656</v>
      </c>
      <c r="E14">
        <f>C14*D14</f>
        <v>0</v>
      </c>
      <c r="F14">
        <v>0.45</v>
      </c>
      <c r="G14">
        <f>E14*F14</f>
        <v>0</v>
      </c>
      <c r="H14">
        <f>E14-G14</f>
        <v>0</v>
      </c>
      <c r="I14">
        <f>IF(E14=0,0,H14/E14)</f>
        <v>0</v>
      </c>
    </row>
    <row r="15" spans="1:9">
      <c r="A15" t="s">
        <v>43</v>
      </c>
      <c r="B15" t="s">
        <v>47</v>
      </c>
      <c r="C15">
        <v>480</v>
      </c>
      <c r="D15">
        <v>695</v>
      </c>
      <c r="E15">
        <f>C15*D15</f>
        <v>0</v>
      </c>
      <c r="F15">
        <v>0.45</v>
      </c>
      <c r="G15">
        <f>E15*F15</f>
        <v>0</v>
      </c>
      <c r="H15">
        <f>E15-G15</f>
        <v>0</v>
      </c>
      <c r="I15">
        <f>IF(E15=0,0,H15/E15)</f>
        <v>0</v>
      </c>
    </row>
    <row r="16" spans="1:9">
      <c r="A16" t="s">
        <v>44</v>
      </c>
      <c r="B16" t="s">
        <v>46</v>
      </c>
      <c r="C16">
        <v>1100</v>
      </c>
      <c r="D16">
        <v>808</v>
      </c>
      <c r="E16">
        <f>C16*D16</f>
        <v>0</v>
      </c>
      <c r="F16">
        <v>0.45</v>
      </c>
      <c r="G16">
        <f>E16*F16</f>
        <v>0</v>
      </c>
      <c r="H16">
        <f>E16-G16</f>
        <v>0</v>
      </c>
      <c r="I16">
        <f>IF(E16=0,0,H16/E16)</f>
        <v>0</v>
      </c>
    </row>
    <row r="17" spans="1:8">
      <c r="A17" t="s">
        <v>48</v>
      </c>
      <c r="E17">
        <f>SUM(E2:E16)</f>
        <v>0</v>
      </c>
      <c r="G17">
        <f>SUM(G2:G16)</f>
        <v>0</v>
      </c>
      <c r="H17">
        <f>SUM(H2:H16)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s="1" t="s">
        <v>49</v>
      </c>
      <c r="B1" s="1" t="s">
        <v>50</v>
      </c>
      <c r="C1" s="1" t="s">
        <v>51</v>
      </c>
    </row>
    <row r="2" spans="1:3">
      <c r="A2" t="s">
        <v>52</v>
      </c>
      <c r="B2" t="s">
        <v>13</v>
      </c>
      <c r="C2">
        <v>180000</v>
      </c>
    </row>
    <row r="3" spans="1:3">
      <c r="A3" t="s">
        <v>53</v>
      </c>
      <c r="B3" t="s">
        <v>14</v>
      </c>
      <c r="C3">
        <v>110000</v>
      </c>
    </row>
    <row r="4" spans="1:3">
      <c r="A4" t="s">
        <v>54</v>
      </c>
      <c r="B4" t="s">
        <v>15</v>
      </c>
      <c r="C4">
        <v>90000</v>
      </c>
    </row>
    <row r="5" spans="1:3">
      <c r="A5" t="s">
        <v>55</v>
      </c>
      <c r="B5" t="s">
        <v>16</v>
      </c>
      <c r="C5">
        <v>45000</v>
      </c>
    </row>
    <row r="6" spans="1:3">
      <c r="A6" t="s">
        <v>45</v>
      </c>
      <c r="B6" t="s">
        <v>17</v>
      </c>
      <c r="C6">
        <v>70000</v>
      </c>
    </row>
    <row r="7" spans="1:3">
      <c r="A7" t="s">
        <v>56</v>
      </c>
      <c r="B7" t="s">
        <v>18</v>
      </c>
      <c r="C7">
        <v>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5"/>
  <sheetData>
    <row r="1" spans="1:8">
      <c r="A1" s="1" t="s">
        <v>57</v>
      </c>
      <c r="B1" s="1" t="s">
        <v>49</v>
      </c>
      <c r="C1" s="1" t="s">
        <v>4</v>
      </c>
      <c r="D1" s="1" t="s">
        <v>58</v>
      </c>
      <c r="E1" t="s">
        <v>50</v>
      </c>
      <c r="G1" t="s">
        <v>99</v>
      </c>
    </row>
    <row r="2" spans="1:8">
      <c r="A2" t="s">
        <v>59</v>
      </c>
      <c r="B2" t="s">
        <v>53</v>
      </c>
      <c r="C2">
        <v>8325</v>
      </c>
      <c r="D2" s="2">
        <v>44207</v>
      </c>
      <c r="E2">
        <f>VLOOKUP(B2,Lookup!A:B,2,FALSE)</f>
        <v>0</v>
      </c>
      <c r="G2" t="s">
        <v>100</v>
      </c>
      <c r="H2">
        <f>SUMIF(E:E,"North",C:C)</f>
        <v>0</v>
      </c>
    </row>
    <row r="3" spans="1:8">
      <c r="A3" t="s">
        <v>60</v>
      </c>
      <c r="B3" t="s">
        <v>55</v>
      </c>
      <c r="C3">
        <v>12438</v>
      </c>
      <c r="D3" s="2">
        <v>44563</v>
      </c>
      <c r="E3">
        <f>VLOOKUP(B3,Lookup!A:B,2,FALSE)</f>
        <v>0</v>
      </c>
      <c r="G3" t="s">
        <v>101</v>
      </c>
      <c r="H3">
        <f>COUNTIF(D:D,"&gt;=2023-01-01")</f>
        <v>0</v>
      </c>
    </row>
    <row r="4" spans="1:8">
      <c r="A4" t="s">
        <v>61</v>
      </c>
      <c r="B4" t="s">
        <v>45</v>
      </c>
      <c r="C4">
        <v>15763</v>
      </c>
      <c r="D4" s="2">
        <v>44755</v>
      </c>
      <c r="E4">
        <f>VLOOKUP(B4,Lookup!A:B,2,FALSE)</f>
        <v>0</v>
      </c>
    </row>
    <row r="5" spans="1:8">
      <c r="A5" t="s">
        <v>62</v>
      </c>
      <c r="B5" t="s">
        <v>53</v>
      </c>
      <c r="C5">
        <v>16740</v>
      </c>
      <c r="D5" s="2">
        <v>44659</v>
      </c>
      <c r="E5">
        <f>VLOOKUP(B5,Lookup!A:B,2,FALSE)</f>
        <v>0</v>
      </c>
    </row>
    <row r="6" spans="1:8">
      <c r="A6" t="s">
        <v>63</v>
      </c>
      <c r="B6" t="s">
        <v>45</v>
      </c>
      <c r="C6">
        <v>4354</v>
      </c>
      <c r="D6" s="2">
        <v>45272</v>
      </c>
      <c r="E6">
        <f>VLOOKUP(B6,Lookup!A:B,2,FALSE)</f>
        <v>0</v>
      </c>
    </row>
    <row r="7" spans="1:8">
      <c r="A7" t="s">
        <v>64</v>
      </c>
      <c r="B7" t="s">
        <v>53</v>
      </c>
      <c r="C7">
        <v>13973</v>
      </c>
      <c r="D7" s="2">
        <v>44260</v>
      </c>
      <c r="E7">
        <f>VLOOKUP(B7,Lookup!A:B,2,FALSE)</f>
        <v>0</v>
      </c>
    </row>
    <row r="8" spans="1:8">
      <c r="A8" t="s">
        <v>65</v>
      </c>
      <c r="B8" t="s">
        <v>54</v>
      </c>
      <c r="C8">
        <v>16612</v>
      </c>
      <c r="D8" s="2">
        <v>44372</v>
      </c>
      <c r="E8">
        <f>VLOOKUP(B8,Lookup!A:B,2,FALSE)</f>
        <v>0</v>
      </c>
    </row>
    <row r="9" spans="1:8">
      <c r="A9" t="s">
        <v>66</v>
      </c>
      <c r="B9" t="s">
        <v>54</v>
      </c>
      <c r="C9">
        <v>7132</v>
      </c>
      <c r="D9" s="2">
        <v>45008</v>
      </c>
      <c r="E9">
        <f>VLOOKUP(B9,Lookup!A:B,2,FALSE)</f>
        <v>0</v>
      </c>
    </row>
    <row r="10" spans="1:8">
      <c r="A10" t="s">
        <v>67</v>
      </c>
      <c r="B10" t="s">
        <v>45</v>
      </c>
      <c r="C10">
        <v>6884</v>
      </c>
      <c r="D10" s="2">
        <v>44751</v>
      </c>
      <c r="E10">
        <f>VLOOKUP(B10,Lookup!A:B,2,FALSE)</f>
        <v>0</v>
      </c>
    </row>
    <row r="11" spans="1:8">
      <c r="A11" t="s">
        <v>68</v>
      </c>
      <c r="B11" t="s">
        <v>56</v>
      </c>
      <c r="C11">
        <v>19750</v>
      </c>
      <c r="D11" s="2">
        <v>45236</v>
      </c>
      <c r="E11">
        <f>VLOOKUP(B11,Lookup!A:B,2,FALSE)</f>
        <v>0</v>
      </c>
    </row>
    <row r="12" spans="1:8">
      <c r="A12" t="s">
        <v>69</v>
      </c>
      <c r="B12" t="s">
        <v>45</v>
      </c>
      <c r="C12">
        <v>16063</v>
      </c>
      <c r="D12" s="2">
        <v>44756</v>
      </c>
      <c r="E12">
        <f>VLOOKUP(B12,Lookup!A:B,2,FALSE)</f>
        <v>0</v>
      </c>
    </row>
    <row r="13" spans="1:8">
      <c r="A13" t="s">
        <v>70</v>
      </c>
      <c r="B13" t="s">
        <v>56</v>
      </c>
      <c r="C13">
        <v>15189</v>
      </c>
      <c r="D13" s="2">
        <v>44243</v>
      </c>
      <c r="E13">
        <f>VLOOKUP(B13,Lookup!A:B,2,FALSE)</f>
        <v>0</v>
      </c>
    </row>
    <row r="14" spans="1:8">
      <c r="A14" t="s">
        <v>71</v>
      </c>
      <c r="B14" t="s">
        <v>56</v>
      </c>
      <c r="C14">
        <v>5178</v>
      </c>
      <c r="D14" s="2">
        <v>44693</v>
      </c>
      <c r="E14">
        <f>VLOOKUP(B14,Lookup!A:B,2,FALSE)</f>
        <v>0</v>
      </c>
    </row>
    <row r="15" spans="1:8">
      <c r="A15" t="s">
        <v>72</v>
      </c>
      <c r="B15" t="s">
        <v>56</v>
      </c>
      <c r="C15">
        <v>12566</v>
      </c>
      <c r="D15" s="2">
        <v>44682</v>
      </c>
      <c r="E15">
        <f>VLOOKUP(B15,Lookup!A:B,2,FALSE)</f>
        <v>0</v>
      </c>
    </row>
    <row r="16" spans="1:8">
      <c r="A16" t="s">
        <v>73</v>
      </c>
      <c r="B16" t="s">
        <v>56</v>
      </c>
      <c r="C16">
        <v>13002</v>
      </c>
      <c r="D16" s="2">
        <v>44234</v>
      </c>
      <c r="E16">
        <f>VLOOKUP(B16,Lookup!A:B,2,FALSE)</f>
        <v>0</v>
      </c>
    </row>
    <row r="17" spans="1:5">
      <c r="A17" t="s">
        <v>74</v>
      </c>
      <c r="B17" t="s">
        <v>54</v>
      </c>
      <c r="C17">
        <v>14298</v>
      </c>
      <c r="D17" s="2">
        <v>44579</v>
      </c>
      <c r="E17">
        <f>VLOOKUP(B17,Lookup!A:B,2,FALSE)</f>
        <v>0</v>
      </c>
    </row>
    <row r="18" spans="1:5">
      <c r="A18" t="s">
        <v>75</v>
      </c>
      <c r="B18" t="s">
        <v>54</v>
      </c>
      <c r="C18">
        <v>16514</v>
      </c>
      <c r="D18" s="2">
        <v>44197</v>
      </c>
      <c r="E18">
        <f>VLOOKUP(B18,Lookup!A:B,2,FALSE)</f>
        <v>0</v>
      </c>
    </row>
    <row r="19" spans="1:5">
      <c r="A19" t="s">
        <v>76</v>
      </c>
      <c r="B19" t="s">
        <v>55</v>
      </c>
      <c r="C19">
        <v>5324</v>
      </c>
      <c r="D19" s="2">
        <v>44790</v>
      </c>
      <c r="E19">
        <f>VLOOKUP(B19,Lookup!A:B,2,FALSE)</f>
        <v>0</v>
      </c>
    </row>
    <row r="20" spans="1:5">
      <c r="A20" t="s">
        <v>77</v>
      </c>
      <c r="B20" t="s">
        <v>52</v>
      </c>
      <c r="C20">
        <v>5971</v>
      </c>
      <c r="D20" s="2">
        <v>44425</v>
      </c>
      <c r="E20">
        <f>VLOOKUP(B20,Lookup!A:B,2,FALSE)</f>
        <v>0</v>
      </c>
    </row>
    <row r="21" spans="1:5">
      <c r="A21" t="s">
        <v>78</v>
      </c>
      <c r="B21" t="s">
        <v>55</v>
      </c>
      <c r="C21">
        <v>18449</v>
      </c>
      <c r="D21" s="2">
        <v>44630</v>
      </c>
      <c r="E21">
        <f>VLOOKUP(B21,Lookup!A:B,2,FALSE)</f>
        <v>0</v>
      </c>
    </row>
    <row r="22" spans="1:5">
      <c r="A22" t="s">
        <v>79</v>
      </c>
      <c r="B22" t="s">
        <v>54</v>
      </c>
      <c r="C22">
        <v>11104</v>
      </c>
      <c r="D22" s="2">
        <v>44815</v>
      </c>
      <c r="E22">
        <f>VLOOKUP(B22,Lookup!A:B,2,FALSE)</f>
        <v>0</v>
      </c>
    </row>
    <row r="23" spans="1:5">
      <c r="A23" t="s">
        <v>80</v>
      </c>
      <c r="B23" t="s">
        <v>45</v>
      </c>
      <c r="C23">
        <v>10116</v>
      </c>
      <c r="D23" s="2">
        <v>44592</v>
      </c>
      <c r="E23">
        <f>VLOOKUP(B23,Lookup!A:B,2,FALSE)</f>
        <v>0</v>
      </c>
    </row>
    <row r="24" spans="1:5">
      <c r="A24" t="s">
        <v>81</v>
      </c>
      <c r="B24" t="s">
        <v>53</v>
      </c>
      <c r="C24">
        <v>4221</v>
      </c>
      <c r="D24" s="2">
        <v>45086</v>
      </c>
      <c r="E24">
        <f>VLOOKUP(B24,Lookup!A:B,2,FALSE)</f>
        <v>0</v>
      </c>
    </row>
    <row r="25" spans="1:5">
      <c r="A25" t="s">
        <v>82</v>
      </c>
      <c r="B25" t="s">
        <v>56</v>
      </c>
      <c r="C25">
        <v>12367</v>
      </c>
      <c r="D25" s="2">
        <v>44724</v>
      </c>
      <c r="E25">
        <f>VLOOKUP(B25,Lookup!A:B,2,FALSE)</f>
        <v>0</v>
      </c>
    </row>
    <row r="26" spans="1:5">
      <c r="A26" t="s">
        <v>83</v>
      </c>
      <c r="B26" t="s">
        <v>54</v>
      </c>
      <c r="C26">
        <v>7276</v>
      </c>
      <c r="D26" s="2">
        <v>44731</v>
      </c>
      <c r="E26">
        <f>VLOOKUP(B26,Lookup!A:B,2,FALSE)</f>
        <v>0</v>
      </c>
    </row>
    <row r="27" spans="1:5">
      <c r="A27" t="s">
        <v>84</v>
      </c>
      <c r="B27" t="s">
        <v>55</v>
      </c>
      <c r="C27">
        <v>18155</v>
      </c>
      <c r="D27" s="2">
        <v>44286</v>
      </c>
      <c r="E27">
        <f>VLOOKUP(B27,Lookup!A:B,2,FALSE)</f>
        <v>0</v>
      </c>
    </row>
    <row r="28" spans="1:5">
      <c r="A28" t="s">
        <v>85</v>
      </c>
      <c r="B28" t="s">
        <v>54</v>
      </c>
      <c r="C28">
        <v>1073</v>
      </c>
      <c r="D28" s="2">
        <v>44329</v>
      </c>
      <c r="E28">
        <f>VLOOKUP(B28,Lookup!A:B,2,FALSE)</f>
        <v>0</v>
      </c>
    </row>
    <row r="29" spans="1:5">
      <c r="A29" t="s">
        <v>86</v>
      </c>
      <c r="B29" t="s">
        <v>45</v>
      </c>
      <c r="C29">
        <v>18963</v>
      </c>
      <c r="D29" s="2">
        <v>45051</v>
      </c>
      <c r="E29">
        <f>VLOOKUP(B29,Lookup!A:B,2,FALSE)</f>
        <v>0</v>
      </c>
    </row>
    <row r="30" spans="1:5">
      <c r="A30" t="s">
        <v>87</v>
      </c>
      <c r="B30" t="s">
        <v>45</v>
      </c>
      <c r="C30">
        <v>12770</v>
      </c>
      <c r="D30" s="2">
        <v>44359</v>
      </c>
      <c r="E30">
        <f>VLOOKUP(B30,Lookup!A:B,2,FALSE)</f>
        <v>0</v>
      </c>
    </row>
    <row r="31" spans="1:5">
      <c r="A31" t="s">
        <v>88</v>
      </c>
      <c r="B31" t="s">
        <v>53</v>
      </c>
      <c r="C31">
        <v>12799</v>
      </c>
      <c r="D31" s="2">
        <v>44227</v>
      </c>
      <c r="E31">
        <f>VLOOKUP(B31,Lookup!A:B,2,FALSE)</f>
        <v>0</v>
      </c>
    </row>
    <row r="32" spans="1:5">
      <c r="A32" t="s">
        <v>89</v>
      </c>
      <c r="B32" t="s">
        <v>45</v>
      </c>
      <c r="C32">
        <v>1685</v>
      </c>
      <c r="D32" s="2">
        <v>44605</v>
      </c>
      <c r="E32">
        <f>VLOOKUP(B32,Lookup!A:B,2,FALSE)</f>
        <v>0</v>
      </c>
    </row>
    <row r="33" spans="1:5">
      <c r="A33" t="s">
        <v>90</v>
      </c>
      <c r="B33" t="s">
        <v>55</v>
      </c>
      <c r="C33">
        <v>2432</v>
      </c>
      <c r="D33" s="2">
        <v>44773</v>
      </c>
      <c r="E33">
        <f>VLOOKUP(B33,Lookup!A:B,2,FALSE)</f>
        <v>0</v>
      </c>
    </row>
    <row r="34" spans="1:5">
      <c r="A34" t="s">
        <v>91</v>
      </c>
      <c r="B34" t="s">
        <v>45</v>
      </c>
      <c r="C34">
        <v>6370</v>
      </c>
      <c r="D34" s="2">
        <v>44446</v>
      </c>
      <c r="E34">
        <f>VLOOKUP(B34,Lookup!A:B,2,FALSE)</f>
        <v>0</v>
      </c>
    </row>
    <row r="35" spans="1:5">
      <c r="A35" t="s">
        <v>92</v>
      </c>
      <c r="B35" t="s">
        <v>56</v>
      </c>
      <c r="C35">
        <v>19021</v>
      </c>
      <c r="D35" s="2">
        <v>45258</v>
      </c>
      <c r="E35">
        <f>VLOOKUP(B35,Lookup!A:B,2,FALSE)</f>
        <v>0</v>
      </c>
    </row>
    <row r="36" spans="1:5">
      <c r="A36" t="s">
        <v>93</v>
      </c>
      <c r="B36" t="s">
        <v>56</v>
      </c>
      <c r="C36">
        <v>16057</v>
      </c>
      <c r="D36" s="2">
        <v>44747</v>
      </c>
      <c r="E36">
        <f>VLOOKUP(B36,Lookup!A:B,2,FALSE)</f>
        <v>0</v>
      </c>
    </row>
    <row r="37" spans="1:5">
      <c r="A37" t="s">
        <v>94</v>
      </c>
      <c r="B37" t="s">
        <v>55</v>
      </c>
      <c r="C37">
        <v>3854</v>
      </c>
      <c r="D37" s="2">
        <v>45159</v>
      </c>
      <c r="E37">
        <f>VLOOKUP(B37,Lookup!A:B,2,FALSE)</f>
        <v>0</v>
      </c>
    </row>
    <row r="38" spans="1:5">
      <c r="A38" t="s">
        <v>95</v>
      </c>
      <c r="B38" t="s">
        <v>52</v>
      </c>
      <c r="C38">
        <v>11124</v>
      </c>
      <c r="D38" s="2">
        <v>45208</v>
      </c>
      <c r="E38">
        <f>VLOOKUP(B38,Lookup!A:B,2,FALSE)</f>
        <v>0</v>
      </c>
    </row>
    <row r="39" spans="1:5">
      <c r="A39" t="s">
        <v>96</v>
      </c>
      <c r="B39" t="s">
        <v>55</v>
      </c>
      <c r="C39">
        <v>7953</v>
      </c>
      <c r="D39" s="2">
        <v>44801</v>
      </c>
      <c r="E39">
        <f>VLOOKUP(B39,Lookup!A:B,2,FALSE)</f>
        <v>0</v>
      </c>
    </row>
    <row r="40" spans="1:5">
      <c r="A40" t="s">
        <v>97</v>
      </c>
      <c r="B40" t="s">
        <v>55</v>
      </c>
      <c r="C40">
        <v>19378</v>
      </c>
      <c r="D40" s="2">
        <v>44335</v>
      </c>
      <c r="E40">
        <f>VLOOKUP(B40,Lookup!A:B,2,FALSE)</f>
        <v>0</v>
      </c>
    </row>
    <row r="41" spans="1:5">
      <c r="A41" t="s">
        <v>98</v>
      </c>
      <c r="B41" t="s">
        <v>45</v>
      </c>
      <c r="C41">
        <v>9730</v>
      </c>
      <c r="D41" s="2">
        <v>44922</v>
      </c>
      <c r="E41">
        <f>VLOOKUP(B41,Lookup!A:B,2,FALSE)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102</v>
      </c>
      <c r="B1">
        <f>'P&amp;L Statement'!B4/'P&amp;L Statement'!B2</f>
        <v>0</v>
      </c>
    </row>
    <row r="2" spans="1:2">
      <c r="A2" t="s">
        <v>104</v>
      </c>
      <c r="B2">
        <f>'P&amp;L Statement'!C4/'P&amp;L Statement'!C2</f>
        <v>0</v>
      </c>
    </row>
    <row r="3" spans="1:2">
      <c r="A3" t="s">
        <v>105</v>
      </c>
      <c r="B3">
        <f>'P&amp;L Statement'!D4/'P&amp;L Statement'!D2</f>
        <v>0</v>
      </c>
    </row>
    <row r="4" spans="1:2">
      <c r="A4" t="s">
        <v>106</v>
      </c>
      <c r="B4">
        <f>('P&amp;L Statement'!C2-'P&amp;L Statement'!B2)/'P&amp;L Statement'!B2</f>
        <v>0</v>
      </c>
    </row>
    <row r="5" spans="1:2">
      <c r="A5" t="s">
        <v>107</v>
      </c>
      <c r="B5">
        <f>('P&amp;L Statement'!D2-'P&amp;L Statement'!C2)/'P&amp;L Statement'!C2</f>
        <v>0</v>
      </c>
    </row>
    <row r="6" spans="1:2">
      <c r="A6" t="s">
        <v>108</v>
      </c>
      <c r="B6">
        <f>POWER('P&amp;L Statement'!D2/'P&amp;L Statement'!B2,1/2)-1</f>
        <v>0</v>
      </c>
    </row>
    <row r="7" spans="1:2">
      <c r="A7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s="1" t="s">
        <v>110</v>
      </c>
      <c r="B1" s="1" t="s">
        <v>4</v>
      </c>
      <c r="C1" s="1" t="s">
        <v>111</v>
      </c>
    </row>
    <row r="2" spans="1:3">
      <c r="A2">
        <v>2024</v>
      </c>
      <c r="B2">
        <f>'P&amp;L Statement'!D2*(1+C2)</f>
        <v>0</v>
      </c>
      <c r="C2">
        <v>0.08</v>
      </c>
    </row>
    <row r="3" spans="1:3">
      <c r="A3">
        <v>2025</v>
      </c>
      <c r="B3">
        <f>B2*(1+C3)</f>
        <v>0</v>
      </c>
      <c r="C3">
        <v>0.08</v>
      </c>
    </row>
    <row r="4" spans="1:3">
      <c r="A4">
        <v>2026</v>
      </c>
      <c r="B4">
        <f>B3*(1+C4)</f>
        <v>0</v>
      </c>
      <c r="C4">
        <v>0.08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s="1" t="s">
        <v>112</v>
      </c>
      <c r="B1" s="1" t="s">
        <v>113</v>
      </c>
      <c r="C1" s="1" t="s">
        <v>114</v>
      </c>
      <c r="D1" s="1" t="s">
        <v>23</v>
      </c>
      <c r="E1" s="1" t="s">
        <v>115</v>
      </c>
      <c r="F1" s="1" t="s">
        <v>116</v>
      </c>
      <c r="G1" s="1" t="s">
        <v>117</v>
      </c>
      <c r="H1" s="1" t="s">
        <v>118</v>
      </c>
      <c r="J1" t="s">
        <v>99</v>
      </c>
    </row>
    <row r="2" spans="1:11">
      <c r="A2" t="s">
        <v>119</v>
      </c>
      <c r="B2" t="s">
        <v>169</v>
      </c>
      <c r="C2" t="s">
        <v>219</v>
      </c>
      <c r="D2" t="s">
        <v>224</v>
      </c>
      <c r="E2" t="s">
        <v>229</v>
      </c>
      <c r="F2" t="s">
        <v>232</v>
      </c>
      <c r="G2" s="2">
        <v>44902</v>
      </c>
      <c r="J2" t="s">
        <v>236</v>
      </c>
      <c r="K2">
        <f>COUNTIF(E:E,"Open")</f>
        <v>0</v>
      </c>
    </row>
    <row r="3" spans="1:11">
      <c r="A3" t="s">
        <v>120</v>
      </c>
      <c r="B3" t="s">
        <v>170</v>
      </c>
      <c r="C3" t="s">
        <v>220</v>
      </c>
      <c r="D3" t="s">
        <v>225</v>
      </c>
      <c r="E3" t="s">
        <v>229</v>
      </c>
      <c r="F3" t="s">
        <v>233</v>
      </c>
      <c r="G3" s="2">
        <v>44684</v>
      </c>
      <c r="H3" s="2">
        <v>45198</v>
      </c>
      <c r="J3" t="s">
        <v>237</v>
      </c>
      <c r="K3">
        <f>COUNTIF(E:E,"Resolved")</f>
        <v>0</v>
      </c>
    </row>
    <row r="4" spans="1:11">
      <c r="A4" t="s">
        <v>121</v>
      </c>
      <c r="B4" t="s">
        <v>171</v>
      </c>
      <c r="C4" t="s">
        <v>220</v>
      </c>
      <c r="D4" t="s">
        <v>226</v>
      </c>
      <c r="E4" t="s">
        <v>230</v>
      </c>
      <c r="F4" t="s">
        <v>233</v>
      </c>
      <c r="G4" s="2">
        <v>44956</v>
      </c>
      <c r="J4" t="s">
        <v>238</v>
      </c>
      <c r="K4">
        <f>COUNTIFS(E:E,"Open",F:F,"Critical")</f>
        <v>0</v>
      </c>
    </row>
    <row r="5" spans="1:11">
      <c r="A5" t="s">
        <v>122</v>
      </c>
      <c r="B5" t="s">
        <v>172</v>
      </c>
      <c r="C5" t="s">
        <v>219</v>
      </c>
      <c r="D5" t="s">
        <v>224</v>
      </c>
      <c r="E5" t="s">
        <v>231</v>
      </c>
      <c r="F5" t="s">
        <v>233</v>
      </c>
      <c r="G5" s="2">
        <v>44668</v>
      </c>
      <c r="H5" s="2">
        <v>45191</v>
      </c>
    </row>
    <row r="6" spans="1:11">
      <c r="A6" t="s">
        <v>123</v>
      </c>
      <c r="B6" t="s">
        <v>173</v>
      </c>
      <c r="C6" t="s">
        <v>219</v>
      </c>
      <c r="D6" t="s">
        <v>227</v>
      </c>
      <c r="E6" t="s">
        <v>118</v>
      </c>
      <c r="F6" t="s">
        <v>234</v>
      </c>
      <c r="G6" s="2">
        <v>44929</v>
      </c>
    </row>
    <row r="7" spans="1:11">
      <c r="A7" t="s">
        <v>124</v>
      </c>
      <c r="B7" t="s">
        <v>174</v>
      </c>
      <c r="C7" t="s">
        <v>221</v>
      </c>
      <c r="D7" t="s">
        <v>224</v>
      </c>
      <c r="E7" t="s">
        <v>229</v>
      </c>
      <c r="F7" t="s">
        <v>234</v>
      </c>
      <c r="G7" s="2">
        <v>44613</v>
      </c>
      <c r="H7" s="2">
        <v>45203</v>
      </c>
    </row>
    <row r="8" spans="1:11">
      <c r="A8" t="s">
        <v>125</v>
      </c>
      <c r="B8" t="s">
        <v>175</v>
      </c>
      <c r="C8" t="s">
        <v>221</v>
      </c>
      <c r="D8" t="s">
        <v>227</v>
      </c>
      <c r="E8" t="s">
        <v>118</v>
      </c>
      <c r="F8" t="s">
        <v>232</v>
      </c>
      <c r="G8" s="2">
        <v>44637</v>
      </c>
    </row>
    <row r="9" spans="1:11">
      <c r="A9" t="s">
        <v>126</v>
      </c>
      <c r="B9" t="s">
        <v>176</v>
      </c>
      <c r="C9" t="s">
        <v>221</v>
      </c>
      <c r="D9" t="s">
        <v>227</v>
      </c>
      <c r="E9" t="s">
        <v>229</v>
      </c>
      <c r="F9" t="s">
        <v>232</v>
      </c>
      <c r="G9" s="2">
        <v>45216</v>
      </c>
    </row>
    <row r="10" spans="1:11">
      <c r="A10" t="s">
        <v>127</v>
      </c>
      <c r="B10" t="s">
        <v>177</v>
      </c>
      <c r="C10" t="s">
        <v>222</v>
      </c>
      <c r="D10" t="s">
        <v>225</v>
      </c>
      <c r="E10" t="s">
        <v>231</v>
      </c>
      <c r="F10" t="s">
        <v>232</v>
      </c>
      <c r="G10" s="2">
        <v>45046</v>
      </c>
      <c r="H10" s="2">
        <v>45042</v>
      </c>
    </row>
    <row r="11" spans="1:11">
      <c r="A11" t="s">
        <v>128</v>
      </c>
      <c r="B11" t="s">
        <v>178</v>
      </c>
      <c r="C11" t="s">
        <v>221</v>
      </c>
      <c r="D11" t="s">
        <v>228</v>
      </c>
      <c r="E11" t="s">
        <v>118</v>
      </c>
      <c r="F11" t="s">
        <v>232</v>
      </c>
      <c r="G11" s="2">
        <v>44649</v>
      </c>
    </row>
    <row r="12" spans="1:11">
      <c r="A12" t="s">
        <v>129</v>
      </c>
      <c r="B12" t="s">
        <v>179</v>
      </c>
      <c r="C12" t="s">
        <v>222</v>
      </c>
      <c r="D12" t="s">
        <v>226</v>
      </c>
      <c r="E12" t="s">
        <v>118</v>
      </c>
      <c r="F12" t="s">
        <v>234</v>
      </c>
      <c r="G12" s="2">
        <v>45258</v>
      </c>
      <c r="H12" s="2">
        <v>45130</v>
      </c>
    </row>
    <row r="13" spans="1:11">
      <c r="A13" t="s">
        <v>130</v>
      </c>
      <c r="B13" t="s">
        <v>180</v>
      </c>
      <c r="C13" t="s">
        <v>223</v>
      </c>
      <c r="D13" t="s">
        <v>224</v>
      </c>
      <c r="E13" t="s">
        <v>231</v>
      </c>
      <c r="F13" t="s">
        <v>234</v>
      </c>
      <c r="G13" s="2">
        <v>44956</v>
      </c>
      <c r="H13" s="2">
        <v>45000</v>
      </c>
    </row>
    <row r="14" spans="1:11">
      <c r="A14" t="s">
        <v>131</v>
      </c>
      <c r="B14" t="s">
        <v>181</v>
      </c>
      <c r="C14" t="s">
        <v>222</v>
      </c>
      <c r="D14" t="s">
        <v>227</v>
      </c>
      <c r="E14" t="s">
        <v>118</v>
      </c>
      <c r="F14" t="s">
        <v>234</v>
      </c>
      <c r="G14" s="2">
        <v>45122</v>
      </c>
      <c r="H14" s="2">
        <v>45281</v>
      </c>
    </row>
    <row r="15" spans="1:11">
      <c r="A15" t="s">
        <v>132</v>
      </c>
      <c r="B15" t="s">
        <v>182</v>
      </c>
      <c r="C15" t="s">
        <v>222</v>
      </c>
      <c r="D15" t="s">
        <v>225</v>
      </c>
      <c r="E15" t="s">
        <v>230</v>
      </c>
      <c r="F15" t="s">
        <v>232</v>
      </c>
      <c r="G15" s="2">
        <v>45280</v>
      </c>
      <c r="H15" s="2">
        <v>45254</v>
      </c>
    </row>
    <row r="16" spans="1:11">
      <c r="A16" t="s">
        <v>133</v>
      </c>
      <c r="B16" t="s">
        <v>183</v>
      </c>
      <c r="C16" t="s">
        <v>221</v>
      </c>
      <c r="D16" t="s">
        <v>228</v>
      </c>
      <c r="E16" t="s">
        <v>229</v>
      </c>
      <c r="F16" t="s">
        <v>234</v>
      </c>
      <c r="G16" s="2">
        <v>44570</v>
      </c>
      <c r="H16" s="2">
        <v>45189</v>
      </c>
    </row>
    <row r="17" spans="1:8">
      <c r="A17" t="s">
        <v>134</v>
      </c>
      <c r="B17" t="s">
        <v>184</v>
      </c>
      <c r="C17" t="s">
        <v>222</v>
      </c>
      <c r="D17" t="s">
        <v>228</v>
      </c>
      <c r="E17" t="s">
        <v>230</v>
      </c>
      <c r="F17" t="s">
        <v>234</v>
      </c>
      <c r="G17" s="2">
        <v>44957</v>
      </c>
    </row>
    <row r="18" spans="1:8">
      <c r="A18" t="s">
        <v>135</v>
      </c>
      <c r="B18" t="s">
        <v>185</v>
      </c>
      <c r="C18" t="s">
        <v>222</v>
      </c>
      <c r="D18" t="s">
        <v>224</v>
      </c>
      <c r="E18" t="s">
        <v>230</v>
      </c>
      <c r="F18" t="s">
        <v>234</v>
      </c>
      <c r="G18" s="2">
        <v>45258</v>
      </c>
      <c r="H18" s="2">
        <v>45202</v>
      </c>
    </row>
    <row r="19" spans="1:8">
      <c r="A19" t="s">
        <v>136</v>
      </c>
      <c r="B19" t="s">
        <v>186</v>
      </c>
      <c r="C19" t="s">
        <v>221</v>
      </c>
      <c r="D19" t="s">
        <v>228</v>
      </c>
      <c r="E19" t="s">
        <v>231</v>
      </c>
      <c r="F19" t="s">
        <v>235</v>
      </c>
      <c r="G19" s="2">
        <v>45029</v>
      </c>
    </row>
    <row r="20" spans="1:8">
      <c r="A20" t="s">
        <v>137</v>
      </c>
      <c r="B20" t="s">
        <v>187</v>
      </c>
      <c r="C20" t="s">
        <v>220</v>
      </c>
      <c r="D20" t="s">
        <v>227</v>
      </c>
      <c r="E20" t="s">
        <v>231</v>
      </c>
      <c r="F20" t="s">
        <v>233</v>
      </c>
      <c r="G20" s="2">
        <v>44891</v>
      </c>
    </row>
    <row r="21" spans="1:8">
      <c r="A21" t="s">
        <v>138</v>
      </c>
      <c r="B21" t="s">
        <v>188</v>
      </c>
      <c r="C21" t="s">
        <v>223</v>
      </c>
      <c r="D21" t="s">
        <v>226</v>
      </c>
      <c r="E21" t="s">
        <v>229</v>
      </c>
      <c r="F21" t="s">
        <v>235</v>
      </c>
      <c r="G21" s="2">
        <v>45241</v>
      </c>
    </row>
    <row r="22" spans="1:8">
      <c r="A22" t="s">
        <v>139</v>
      </c>
      <c r="B22" t="s">
        <v>189</v>
      </c>
      <c r="C22" t="s">
        <v>220</v>
      </c>
      <c r="D22" t="s">
        <v>228</v>
      </c>
      <c r="E22" t="s">
        <v>229</v>
      </c>
      <c r="F22" t="s">
        <v>235</v>
      </c>
      <c r="G22" s="2">
        <v>44917</v>
      </c>
    </row>
    <row r="23" spans="1:8">
      <c r="A23" t="s">
        <v>140</v>
      </c>
      <c r="B23" t="s">
        <v>190</v>
      </c>
      <c r="C23" t="s">
        <v>222</v>
      </c>
      <c r="D23" t="s">
        <v>225</v>
      </c>
      <c r="E23" t="s">
        <v>231</v>
      </c>
      <c r="F23" t="s">
        <v>235</v>
      </c>
      <c r="G23" s="2">
        <v>44641</v>
      </c>
      <c r="H23" s="2">
        <v>45012</v>
      </c>
    </row>
    <row r="24" spans="1:8">
      <c r="A24" t="s">
        <v>141</v>
      </c>
      <c r="B24" t="s">
        <v>191</v>
      </c>
      <c r="C24" t="s">
        <v>220</v>
      </c>
      <c r="D24" t="s">
        <v>225</v>
      </c>
      <c r="E24" t="s">
        <v>230</v>
      </c>
      <c r="F24" t="s">
        <v>235</v>
      </c>
      <c r="G24" s="2">
        <v>45028</v>
      </c>
      <c r="H24" s="2">
        <v>45234</v>
      </c>
    </row>
    <row r="25" spans="1:8">
      <c r="A25" t="s">
        <v>142</v>
      </c>
      <c r="B25" t="s">
        <v>192</v>
      </c>
      <c r="C25" t="s">
        <v>222</v>
      </c>
      <c r="D25" t="s">
        <v>224</v>
      </c>
      <c r="E25" t="s">
        <v>231</v>
      </c>
      <c r="F25" t="s">
        <v>234</v>
      </c>
      <c r="G25" s="2">
        <v>45009</v>
      </c>
      <c r="H25" s="2">
        <v>45258</v>
      </c>
    </row>
    <row r="26" spans="1:8">
      <c r="A26" t="s">
        <v>143</v>
      </c>
      <c r="B26" t="s">
        <v>193</v>
      </c>
      <c r="C26" t="s">
        <v>219</v>
      </c>
      <c r="D26" t="s">
        <v>227</v>
      </c>
      <c r="E26" t="s">
        <v>229</v>
      </c>
      <c r="F26" t="s">
        <v>232</v>
      </c>
      <c r="G26" s="2">
        <v>45100</v>
      </c>
    </row>
    <row r="27" spans="1:8">
      <c r="A27" t="s">
        <v>144</v>
      </c>
      <c r="B27" t="s">
        <v>194</v>
      </c>
      <c r="C27" t="s">
        <v>220</v>
      </c>
      <c r="D27" t="s">
        <v>228</v>
      </c>
      <c r="E27" t="s">
        <v>230</v>
      </c>
      <c r="F27" t="s">
        <v>235</v>
      </c>
      <c r="G27" s="2">
        <v>45016</v>
      </c>
    </row>
    <row r="28" spans="1:8">
      <c r="A28" t="s">
        <v>145</v>
      </c>
      <c r="B28" t="s">
        <v>195</v>
      </c>
      <c r="C28" t="s">
        <v>223</v>
      </c>
      <c r="D28" t="s">
        <v>228</v>
      </c>
      <c r="E28" t="s">
        <v>118</v>
      </c>
      <c r="F28" t="s">
        <v>235</v>
      </c>
      <c r="G28" s="2">
        <v>45047</v>
      </c>
      <c r="H28" s="2">
        <v>45225</v>
      </c>
    </row>
    <row r="29" spans="1:8">
      <c r="A29" t="s">
        <v>146</v>
      </c>
      <c r="B29" t="s">
        <v>196</v>
      </c>
      <c r="C29" t="s">
        <v>221</v>
      </c>
      <c r="D29" t="s">
        <v>227</v>
      </c>
      <c r="E29" t="s">
        <v>231</v>
      </c>
      <c r="F29" t="s">
        <v>232</v>
      </c>
      <c r="G29" s="2">
        <v>44842</v>
      </c>
    </row>
    <row r="30" spans="1:8">
      <c r="A30" t="s">
        <v>147</v>
      </c>
      <c r="B30" t="s">
        <v>197</v>
      </c>
      <c r="C30" t="s">
        <v>221</v>
      </c>
      <c r="D30" t="s">
        <v>226</v>
      </c>
      <c r="E30" t="s">
        <v>229</v>
      </c>
      <c r="F30" t="s">
        <v>232</v>
      </c>
      <c r="G30" s="2">
        <v>44778</v>
      </c>
      <c r="H30" s="2">
        <v>45005</v>
      </c>
    </row>
    <row r="31" spans="1:8">
      <c r="A31" t="s">
        <v>148</v>
      </c>
      <c r="B31" t="s">
        <v>198</v>
      </c>
      <c r="C31" t="s">
        <v>219</v>
      </c>
      <c r="D31" t="s">
        <v>227</v>
      </c>
      <c r="E31" t="s">
        <v>229</v>
      </c>
      <c r="F31" t="s">
        <v>233</v>
      </c>
      <c r="G31" s="2">
        <v>44999</v>
      </c>
      <c r="H31" s="2">
        <v>44985</v>
      </c>
    </row>
    <row r="32" spans="1:8">
      <c r="A32" t="s">
        <v>149</v>
      </c>
      <c r="B32" t="s">
        <v>199</v>
      </c>
      <c r="C32" t="s">
        <v>222</v>
      </c>
      <c r="D32" t="s">
        <v>224</v>
      </c>
      <c r="E32" t="s">
        <v>229</v>
      </c>
      <c r="F32" t="s">
        <v>232</v>
      </c>
      <c r="G32" s="2">
        <v>44652</v>
      </c>
    </row>
    <row r="33" spans="1:8">
      <c r="A33" t="s">
        <v>150</v>
      </c>
      <c r="B33" t="s">
        <v>200</v>
      </c>
      <c r="C33" t="s">
        <v>222</v>
      </c>
      <c r="D33" t="s">
        <v>226</v>
      </c>
      <c r="E33" t="s">
        <v>231</v>
      </c>
      <c r="F33" t="s">
        <v>232</v>
      </c>
      <c r="G33" s="2">
        <v>44588</v>
      </c>
      <c r="H33" s="2">
        <v>45106</v>
      </c>
    </row>
    <row r="34" spans="1:8">
      <c r="A34" t="s">
        <v>151</v>
      </c>
      <c r="B34" t="s">
        <v>201</v>
      </c>
      <c r="C34" t="s">
        <v>222</v>
      </c>
      <c r="D34" t="s">
        <v>227</v>
      </c>
      <c r="E34" t="s">
        <v>231</v>
      </c>
      <c r="F34" t="s">
        <v>232</v>
      </c>
      <c r="G34" s="2">
        <v>44848</v>
      </c>
    </row>
    <row r="35" spans="1:8">
      <c r="A35" t="s">
        <v>152</v>
      </c>
      <c r="B35" t="s">
        <v>202</v>
      </c>
      <c r="C35" t="s">
        <v>219</v>
      </c>
      <c r="D35" t="s">
        <v>228</v>
      </c>
      <c r="E35" t="s">
        <v>229</v>
      </c>
      <c r="F35" t="s">
        <v>233</v>
      </c>
      <c r="G35" s="2">
        <v>45180</v>
      </c>
      <c r="H35" s="2">
        <v>45185</v>
      </c>
    </row>
    <row r="36" spans="1:8">
      <c r="A36" t="s">
        <v>153</v>
      </c>
      <c r="B36" t="s">
        <v>203</v>
      </c>
      <c r="C36" t="s">
        <v>222</v>
      </c>
      <c r="D36" t="s">
        <v>225</v>
      </c>
      <c r="E36" t="s">
        <v>230</v>
      </c>
      <c r="F36" t="s">
        <v>232</v>
      </c>
      <c r="G36" s="2">
        <v>44620</v>
      </c>
      <c r="H36" s="2">
        <v>45277</v>
      </c>
    </row>
    <row r="37" spans="1:8">
      <c r="A37" t="s">
        <v>154</v>
      </c>
      <c r="B37" t="s">
        <v>204</v>
      </c>
      <c r="C37" t="s">
        <v>219</v>
      </c>
      <c r="D37" t="s">
        <v>224</v>
      </c>
      <c r="E37" t="s">
        <v>231</v>
      </c>
      <c r="F37" t="s">
        <v>233</v>
      </c>
      <c r="G37" s="2">
        <v>44926</v>
      </c>
    </row>
    <row r="38" spans="1:8">
      <c r="A38" t="s">
        <v>155</v>
      </c>
      <c r="B38" t="s">
        <v>205</v>
      </c>
      <c r="C38" t="s">
        <v>219</v>
      </c>
      <c r="D38" t="s">
        <v>227</v>
      </c>
      <c r="E38" t="s">
        <v>229</v>
      </c>
      <c r="F38" t="s">
        <v>235</v>
      </c>
      <c r="G38" s="2">
        <v>45001</v>
      </c>
    </row>
    <row r="39" spans="1:8">
      <c r="A39" t="s">
        <v>156</v>
      </c>
      <c r="B39" t="s">
        <v>206</v>
      </c>
      <c r="C39" t="s">
        <v>221</v>
      </c>
      <c r="D39" t="s">
        <v>228</v>
      </c>
      <c r="E39" t="s">
        <v>230</v>
      </c>
      <c r="F39" t="s">
        <v>232</v>
      </c>
      <c r="G39" s="2">
        <v>44646</v>
      </c>
    </row>
    <row r="40" spans="1:8">
      <c r="A40" t="s">
        <v>157</v>
      </c>
      <c r="B40" t="s">
        <v>207</v>
      </c>
      <c r="C40" t="s">
        <v>222</v>
      </c>
      <c r="D40" t="s">
        <v>225</v>
      </c>
      <c r="E40" t="s">
        <v>230</v>
      </c>
      <c r="F40" t="s">
        <v>235</v>
      </c>
      <c r="G40" s="2">
        <v>44980</v>
      </c>
      <c r="H40" s="2">
        <v>45035</v>
      </c>
    </row>
    <row r="41" spans="1:8">
      <c r="A41" t="s">
        <v>158</v>
      </c>
      <c r="B41" t="s">
        <v>208</v>
      </c>
      <c r="C41" t="s">
        <v>219</v>
      </c>
      <c r="D41" t="s">
        <v>228</v>
      </c>
      <c r="E41" t="s">
        <v>231</v>
      </c>
      <c r="F41" t="s">
        <v>235</v>
      </c>
      <c r="G41" s="2">
        <v>44911</v>
      </c>
    </row>
    <row r="42" spans="1:8">
      <c r="A42" t="s">
        <v>159</v>
      </c>
      <c r="B42" t="s">
        <v>209</v>
      </c>
      <c r="C42" t="s">
        <v>220</v>
      </c>
      <c r="D42" t="s">
        <v>228</v>
      </c>
      <c r="E42" t="s">
        <v>231</v>
      </c>
      <c r="F42" t="s">
        <v>232</v>
      </c>
      <c r="G42" s="2">
        <v>45151</v>
      </c>
      <c r="H42" s="2">
        <v>45102</v>
      </c>
    </row>
    <row r="43" spans="1:8">
      <c r="A43" t="s">
        <v>160</v>
      </c>
      <c r="B43" t="s">
        <v>210</v>
      </c>
      <c r="C43" t="s">
        <v>221</v>
      </c>
      <c r="D43" t="s">
        <v>227</v>
      </c>
      <c r="E43" t="s">
        <v>230</v>
      </c>
      <c r="F43" t="s">
        <v>232</v>
      </c>
      <c r="G43" s="2">
        <v>44654</v>
      </c>
      <c r="H43" s="2">
        <v>45009</v>
      </c>
    </row>
    <row r="44" spans="1:8">
      <c r="A44" t="s">
        <v>161</v>
      </c>
      <c r="B44" t="s">
        <v>211</v>
      </c>
      <c r="C44" t="s">
        <v>221</v>
      </c>
      <c r="D44" t="s">
        <v>227</v>
      </c>
      <c r="E44" t="s">
        <v>231</v>
      </c>
      <c r="F44" t="s">
        <v>232</v>
      </c>
      <c r="G44" s="2">
        <v>44641</v>
      </c>
    </row>
    <row r="45" spans="1:8">
      <c r="A45" t="s">
        <v>162</v>
      </c>
      <c r="B45" t="s">
        <v>212</v>
      </c>
      <c r="C45" t="s">
        <v>222</v>
      </c>
      <c r="D45" t="s">
        <v>225</v>
      </c>
      <c r="E45" t="s">
        <v>230</v>
      </c>
      <c r="F45" t="s">
        <v>235</v>
      </c>
      <c r="G45" s="2">
        <v>45283</v>
      </c>
    </row>
    <row r="46" spans="1:8">
      <c r="A46" t="s">
        <v>163</v>
      </c>
      <c r="B46" t="s">
        <v>213</v>
      </c>
      <c r="C46" t="s">
        <v>223</v>
      </c>
      <c r="D46" t="s">
        <v>224</v>
      </c>
      <c r="E46" t="s">
        <v>118</v>
      </c>
      <c r="F46" t="s">
        <v>234</v>
      </c>
      <c r="G46" s="2">
        <v>45227</v>
      </c>
    </row>
    <row r="47" spans="1:8">
      <c r="A47" t="s">
        <v>164</v>
      </c>
      <c r="B47" t="s">
        <v>214</v>
      </c>
      <c r="C47" t="s">
        <v>221</v>
      </c>
      <c r="D47" t="s">
        <v>228</v>
      </c>
      <c r="E47" t="s">
        <v>230</v>
      </c>
      <c r="F47" t="s">
        <v>235</v>
      </c>
      <c r="G47" s="2">
        <v>44732</v>
      </c>
    </row>
    <row r="48" spans="1:8">
      <c r="A48" t="s">
        <v>165</v>
      </c>
      <c r="B48" t="s">
        <v>215</v>
      </c>
      <c r="C48" t="s">
        <v>220</v>
      </c>
      <c r="D48" t="s">
        <v>225</v>
      </c>
      <c r="E48" t="s">
        <v>118</v>
      </c>
      <c r="F48" t="s">
        <v>235</v>
      </c>
      <c r="G48" s="2">
        <v>45070</v>
      </c>
    </row>
    <row r="49" spans="1:8">
      <c r="A49" t="s">
        <v>166</v>
      </c>
      <c r="B49" t="s">
        <v>216</v>
      </c>
      <c r="C49" t="s">
        <v>223</v>
      </c>
      <c r="D49" t="s">
        <v>224</v>
      </c>
      <c r="E49" t="s">
        <v>231</v>
      </c>
      <c r="F49" t="s">
        <v>233</v>
      </c>
      <c r="G49" s="2">
        <v>44651</v>
      </c>
    </row>
    <row r="50" spans="1:8">
      <c r="A50" t="s">
        <v>167</v>
      </c>
      <c r="B50" t="s">
        <v>217</v>
      </c>
      <c r="C50" t="s">
        <v>221</v>
      </c>
      <c r="D50" t="s">
        <v>225</v>
      </c>
      <c r="E50" t="s">
        <v>118</v>
      </c>
      <c r="F50" t="s">
        <v>235</v>
      </c>
      <c r="G50" s="2">
        <v>45256</v>
      </c>
      <c r="H50" s="2">
        <v>45275</v>
      </c>
    </row>
    <row r="51" spans="1:8">
      <c r="A51" t="s">
        <v>168</v>
      </c>
      <c r="B51" t="s">
        <v>218</v>
      </c>
      <c r="C51" t="s">
        <v>219</v>
      </c>
      <c r="D51" t="s">
        <v>224</v>
      </c>
      <c r="E51" t="s">
        <v>230</v>
      </c>
      <c r="F51" t="s">
        <v>234</v>
      </c>
      <c r="G51" s="2">
        <v>44690</v>
      </c>
      <c r="H51" s="2">
        <v>45079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P&amp;L Statement</vt:lpstr>
      <vt:lpstr>Regional Revenue</vt:lpstr>
      <vt:lpstr>Product Performance</vt:lpstr>
      <vt:lpstr>Lookup</vt:lpstr>
      <vt:lpstr>Customers</vt:lpstr>
      <vt:lpstr>Financial Ratios</vt:lpstr>
      <vt:lpstr>Forecast</vt:lpstr>
      <vt:lpstr>HR Complaints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2025-08-29T21:49:37Z</dcterms:created>
  <dcterms:modified xsi:type="dcterms:W3CDTF">2025-08-29T21:49:37Z</dcterms:modified>
</cp:coreProperties>
</file>