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10"/>
  <workbookPr/>
  <mc:AlternateContent xmlns:mc="http://schemas.openxmlformats.org/markup-compatibility/2006">
    <mc:Choice Requires="x15">
      <x15ac:absPath xmlns:x15ac="http://schemas.microsoft.com/office/spreadsheetml/2010/11/ac" url="D:\Bole\Code\test_Demo\"/>
    </mc:Choice>
  </mc:AlternateContent>
  <xr:revisionPtr revIDLastSave="0" documentId="13_ncr:1_{FDE86940-735B-41E3-8C6E-6F6AC996EB5A}" xr6:coauthVersionLast="45" xr6:coauthVersionMax="45" xr10:uidLastSave="{00000000-0000-0000-0000-000000000000}"/>
  <bookViews>
    <workbookView xWindow="7440" yWindow="876" windowWidth="22320" windowHeight="13176" firstSheet="1" activeTab="1" xr2:uid="{00000000-000D-0000-FFFF-FFFF00000000}"/>
  </bookViews>
  <sheets>
    <sheet name="20Lines" sheetId="1" state="hidden" r:id="rId1"/>
    <sheet name="BaseGame&amp;FreeGame" sheetId="4" r:id="rId2"/>
    <sheet name="Bonus" sheetId="2" r:id="rId3"/>
    <sheet name="Jackpot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3" i="4" l="1"/>
  <c r="J44" i="4"/>
  <c r="S43" i="4"/>
  <c r="T43" i="4"/>
  <c r="P62" i="4"/>
  <c r="Q44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E74" i="4"/>
  <c r="AB45" i="2"/>
  <c r="AB43" i="2"/>
  <c r="AE12" i="2"/>
  <c r="AE23" i="2" s="1"/>
  <c r="AD12" i="2"/>
  <c r="AD23" i="2" s="1"/>
  <c r="AC12" i="2"/>
  <c r="AC23" i="2" s="1"/>
  <c r="AB12" i="2"/>
  <c r="AB23" i="2" s="1"/>
  <c r="AA12" i="2"/>
  <c r="AA22" i="2" s="1"/>
  <c r="U23" i="2"/>
  <c r="W23" i="2" s="1"/>
  <c r="S51" i="2"/>
  <c r="U50" i="2"/>
  <c r="T50" i="2"/>
  <c r="U49" i="2"/>
  <c r="T49" i="2"/>
  <c r="T48" i="2"/>
  <c r="U48" i="2" s="1"/>
  <c r="T47" i="2"/>
  <c r="U47" i="2" s="1"/>
  <c r="U51" i="2" s="1"/>
  <c r="H59" i="2" s="1"/>
  <c r="G86" i="4" s="1"/>
  <c r="S45" i="2"/>
  <c r="T44" i="2"/>
  <c r="U44" i="2" s="1"/>
  <c r="T43" i="2"/>
  <c r="U43" i="2" s="1"/>
  <c r="T42" i="2"/>
  <c r="U42" i="2" s="1"/>
  <c r="T41" i="2"/>
  <c r="U41" i="2" s="1"/>
  <c r="G12" i="2"/>
  <c r="G23" i="2" s="1"/>
  <c r="F12" i="2"/>
  <c r="F18" i="2" s="1"/>
  <c r="E12" i="2"/>
  <c r="E18" i="2" s="1"/>
  <c r="D12" i="2"/>
  <c r="D22" i="2" s="1"/>
  <c r="C12" i="2"/>
  <c r="C23" i="2" s="1"/>
  <c r="D74" i="4"/>
  <c r="F6" i="3"/>
  <c r="F3" i="3"/>
  <c r="F4" i="3"/>
  <c r="F5" i="3"/>
  <c r="F2" i="3"/>
  <c r="H4" i="4"/>
  <c r="H5" i="4"/>
  <c r="H6" i="4"/>
  <c r="H7" i="4"/>
  <c r="H8" i="4"/>
  <c r="H9" i="4"/>
  <c r="H3" i="4"/>
  <c r="H42" i="1"/>
  <c r="H43" i="1"/>
  <c r="U12" i="4"/>
  <c r="U23" i="4" s="1"/>
  <c r="T12" i="4"/>
  <c r="T22" i="4" s="1"/>
  <c r="S12" i="4"/>
  <c r="S22" i="4" s="1"/>
  <c r="R12" i="4"/>
  <c r="R17" i="4" s="1"/>
  <c r="Q12" i="4"/>
  <c r="Q19" i="4" s="1"/>
  <c r="B55" i="4"/>
  <c r="C44" i="4" s="1"/>
  <c r="D44" i="4" s="1"/>
  <c r="C18" i="2" l="1"/>
  <c r="AB15" i="2"/>
  <c r="AB16" i="2"/>
  <c r="AB17" i="2"/>
  <c r="AC17" i="2"/>
  <c r="AC15" i="2"/>
  <c r="AC16" i="2"/>
  <c r="AB18" i="2"/>
  <c r="AC21" i="2"/>
  <c r="D19" i="2"/>
  <c r="C21" i="2"/>
  <c r="C22" i="2"/>
  <c r="G22" i="2"/>
  <c r="D18" i="2"/>
  <c r="D21" i="2"/>
  <c r="C15" i="2"/>
  <c r="D15" i="2"/>
  <c r="C24" i="2"/>
  <c r="C16" i="2"/>
  <c r="D24" i="2"/>
  <c r="G16" i="2"/>
  <c r="C17" i="2"/>
  <c r="L30" i="2" s="1"/>
  <c r="D17" i="2"/>
  <c r="AB22" i="2"/>
  <c r="AC22" i="2"/>
  <c r="AC24" i="2"/>
  <c r="L43" i="2"/>
  <c r="L50" i="2"/>
  <c r="AB47" i="2"/>
  <c r="AD15" i="2"/>
  <c r="AC18" i="2"/>
  <c r="AD18" i="2"/>
  <c r="AA17" i="2"/>
  <c r="AA19" i="2"/>
  <c r="AD17" i="2"/>
  <c r="AC19" i="2"/>
  <c r="AB21" i="2"/>
  <c r="AB24" i="2"/>
  <c r="AE15" i="2"/>
  <c r="AE18" i="2"/>
  <c r="AD22" i="2"/>
  <c r="AB19" i="2"/>
  <c r="AA21" i="2"/>
  <c r="AE22" i="2"/>
  <c r="AA24" i="2"/>
  <c r="AA16" i="2"/>
  <c r="AE17" i="2"/>
  <c r="AD19" i="2"/>
  <c r="AE19" i="2"/>
  <c r="AD21" i="2"/>
  <c r="AD24" i="2"/>
  <c r="AE24" i="2"/>
  <c r="AA20" i="2"/>
  <c r="AE21" i="2"/>
  <c r="AA23" i="2"/>
  <c r="AD16" i="2"/>
  <c r="AB20" i="2"/>
  <c r="AA15" i="2"/>
  <c r="AE16" i="2"/>
  <c r="AA18" i="2"/>
  <c r="AC20" i="2"/>
  <c r="AD20" i="2"/>
  <c r="AE20" i="2"/>
  <c r="U45" i="2"/>
  <c r="F23" i="2"/>
  <c r="G15" i="2"/>
  <c r="G18" i="2"/>
  <c r="E22" i="2"/>
  <c r="C19" i="2"/>
  <c r="F22" i="2"/>
  <c r="B51" i="2"/>
  <c r="C51" i="2" s="1"/>
  <c r="B55" i="2"/>
  <c r="C55" i="2" s="1"/>
  <c r="B47" i="2"/>
  <c r="C47" i="2" s="1"/>
  <c r="E19" i="2"/>
  <c r="G17" i="2"/>
  <c r="D16" i="2"/>
  <c r="G19" i="2"/>
  <c r="F21" i="2"/>
  <c r="F24" i="2"/>
  <c r="B44" i="2"/>
  <c r="C44" i="2" s="1"/>
  <c r="B48" i="2"/>
  <c r="C48" i="2" s="1"/>
  <c r="B52" i="2"/>
  <c r="C52" i="2" s="1"/>
  <c r="B56" i="2"/>
  <c r="C56" i="2" s="1"/>
  <c r="F17" i="2"/>
  <c r="E21" i="2"/>
  <c r="E16" i="2"/>
  <c r="C20" i="2"/>
  <c r="G21" i="2"/>
  <c r="G24" i="2"/>
  <c r="E17" i="2"/>
  <c r="F19" i="2"/>
  <c r="E24" i="2"/>
  <c r="F16" i="2"/>
  <c r="D20" i="2"/>
  <c r="D23" i="2"/>
  <c r="E20" i="2"/>
  <c r="E23" i="2"/>
  <c r="B45" i="2"/>
  <c r="C45" i="2" s="1"/>
  <c r="B49" i="2"/>
  <c r="C49" i="2" s="1"/>
  <c r="B53" i="2"/>
  <c r="C53" i="2" s="1"/>
  <c r="B57" i="2"/>
  <c r="C57" i="2" s="1"/>
  <c r="F20" i="2"/>
  <c r="E15" i="2"/>
  <c r="G20" i="2"/>
  <c r="F15" i="2"/>
  <c r="B46" i="2"/>
  <c r="C46" i="2" s="1"/>
  <c r="B50" i="2"/>
  <c r="C50" i="2" s="1"/>
  <c r="B54" i="2"/>
  <c r="C54" i="2" s="1"/>
  <c r="Q24" i="4"/>
  <c r="P55" i="4" s="1"/>
  <c r="Q55" i="4" s="1"/>
  <c r="C46" i="4"/>
  <c r="D46" i="4" s="1"/>
  <c r="C45" i="4"/>
  <c r="D45" i="4" s="1"/>
  <c r="C53" i="4"/>
  <c r="D53" i="4" s="1"/>
  <c r="C54" i="4"/>
  <c r="D54" i="4" s="1"/>
  <c r="C52" i="4"/>
  <c r="D52" i="4" s="1"/>
  <c r="C51" i="4"/>
  <c r="D51" i="4" s="1"/>
  <c r="C50" i="4"/>
  <c r="D50" i="4" s="1"/>
  <c r="C49" i="4"/>
  <c r="D49" i="4" s="1"/>
  <c r="C48" i="4"/>
  <c r="D48" i="4" s="1"/>
  <c r="C47" i="4"/>
  <c r="D47" i="4" s="1"/>
  <c r="U19" i="4"/>
  <c r="S21" i="4"/>
  <c r="T15" i="4"/>
  <c r="T21" i="4"/>
  <c r="U21" i="4"/>
  <c r="T18" i="4"/>
  <c r="T19" i="4"/>
  <c r="U22" i="4"/>
  <c r="S17" i="4"/>
  <c r="S19" i="4"/>
  <c r="S16" i="4"/>
  <c r="S24" i="4"/>
  <c r="S15" i="4"/>
  <c r="T16" i="4"/>
  <c r="T17" i="4"/>
  <c r="U17" i="4"/>
  <c r="T24" i="4"/>
  <c r="S18" i="4"/>
  <c r="U24" i="4"/>
  <c r="R19" i="4"/>
  <c r="R24" i="4"/>
  <c r="R16" i="4"/>
  <c r="R21" i="4"/>
  <c r="Q21" i="4"/>
  <c r="Q16" i="4"/>
  <c r="Q15" i="4"/>
  <c r="U16" i="4"/>
  <c r="Q18" i="4"/>
  <c r="S20" i="4"/>
  <c r="S23" i="4"/>
  <c r="Q20" i="4"/>
  <c r="Q23" i="4"/>
  <c r="R20" i="4"/>
  <c r="R23" i="4"/>
  <c r="R15" i="4"/>
  <c r="R18" i="4"/>
  <c r="T20" i="4"/>
  <c r="T23" i="4"/>
  <c r="U20" i="4"/>
  <c r="R22" i="4"/>
  <c r="Q22" i="4"/>
  <c r="U15" i="4"/>
  <c r="Q17" i="4"/>
  <c r="U18" i="4"/>
  <c r="D12" i="4"/>
  <c r="D21" i="4" s="1"/>
  <c r="E12" i="4"/>
  <c r="E16" i="4" s="1"/>
  <c r="F12" i="4"/>
  <c r="F21" i="4" s="1"/>
  <c r="G12" i="4"/>
  <c r="G23" i="4" s="1"/>
  <c r="C12" i="4"/>
  <c r="C22" i="4" s="1"/>
  <c r="S39" i="2"/>
  <c r="T37" i="2"/>
  <c r="U37" i="2" s="1"/>
  <c r="S33" i="2"/>
  <c r="T32" i="2"/>
  <c r="U32" i="2" s="1"/>
  <c r="T30" i="2"/>
  <c r="U30" i="2" s="1"/>
  <c r="T29" i="2"/>
  <c r="U29" i="2" s="1"/>
  <c r="T24" i="2"/>
  <c r="U24" i="2" s="1"/>
  <c r="T25" i="2"/>
  <c r="U25" i="2" s="1"/>
  <c r="S27" i="2"/>
  <c r="T31" i="2" s="1"/>
  <c r="U31" i="2" s="1"/>
  <c r="K17" i="2" l="1"/>
  <c r="L4" i="2"/>
  <c r="M4" i="2"/>
  <c r="L31" i="2"/>
  <c r="M2" i="2"/>
  <c r="AI35" i="2"/>
  <c r="K23" i="2"/>
  <c r="L11" i="2"/>
  <c r="K24" i="2"/>
  <c r="K8" i="2"/>
  <c r="L34" i="2"/>
  <c r="K7" i="2"/>
  <c r="L20" i="2"/>
  <c r="M17" i="2"/>
  <c r="K4" i="2"/>
  <c r="K31" i="2"/>
  <c r="M21" i="2"/>
  <c r="M8" i="2"/>
  <c r="K35" i="2"/>
  <c r="B58" i="2"/>
  <c r="C58" i="2" s="1"/>
  <c r="B43" i="2"/>
  <c r="C43" i="2" s="1"/>
  <c r="L21" i="2"/>
  <c r="K13" i="2"/>
  <c r="K29" i="2"/>
  <c r="L26" i="2"/>
  <c r="AC25" i="2"/>
  <c r="AB25" i="2"/>
  <c r="AI8" i="2"/>
  <c r="Z44" i="2"/>
  <c r="AA44" i="2" s="1"/>
  <c r="Z52" i="2"/>
  <c r="AA52" i="2" s="1"/>
  <c r="Z45" i="2"/>
  <c r="AA45" i="2" s="1"/>
  <c r="Z58" i="2"/>
  <c r="AA58" i="2" s="1"/>
  <c r="Z51" i="2"/>
  <c r="AA51" i="2" s="1"/>
  <c r="Z57" i="2"/>
  <c r="AA57" i="2" s="1"/>
  <c r="Z50" i="2"/>
  <c r="AA50" i="2" s="1"/>
  <c r="Z56" i="2"/>
  <c r="AA56" i="2" s="1"/>
  <c r="Z49" i="2"/>
  <c r="AA49" i="2" s="1"/>
  <c r="Z53" i="2"/>
  <c r="AA53" i="2" s="1"/>
  <c r="Z48" i="2"/>
  <c r="AA48" i="2" s="1"/>
  <c r="Z55" i="2"/>
  <c r="AA55" i="2" s="1"/>
  <c r="Z47" i="2"/>
  <c r="AA47" i="2" s="1"/>
  <c r="Z54" i="2"/>
  <c r="AA54" i="2" s="1"/>
  <c r="Z46" i="2"/>
  <c r="AA46" i="2" s="1"/>
  <c r="Z43" i="2"/>
  <c r="H58" i="2"/>
  <c r="G85" i="4" s="1"/>
  <c r="H53" i="2"/>
  <c r="G80" i="4" s="1"/>
  <c r="L57" i="2"/>
  <c r="L64" i="2"/>
  <c r="P45" i="4"/>
  <c r="Q45" i="4" s="1"/>
  <c r="P56" i="4"/>
  <c r="Q56" i="4" s="1"/>
  <c r="P43" i="4"/>
  <c r="Q43" i="4" s="1"/>
  <c r="Z32" i="4"/>
  <c r="AD25" i="2"/>
  <c r="AJ35" i="2"/>
  <c r="AK8" i="2"/>
  <c r="AK7" i="2"/>
  <c r="AJ34" i="2"/>
  <c r="AJ16" i="2"/>
  <c r="AI34" i="2"/>
  <c r="AI16" i="2"/>
  <c r="AI7" i="2"/>
  <c r="AK25" i="2"/>
  <c r="AJ25" i="2"/>
  <c r="AK16" i="2"/>
  <c r="AJ7" i="2"/>
  <c r="AI17" i="2"/>
  <c r="AJ8" i="2"/>
  <c r="AE25" i="2"/>
  <c r="AK17" i="2"/>
  <c r="AK24" i="2"/>
  <c r="AI6" i="2"/>
  <c r="AJ24" i="2"/>
  <c r="AK6" i="2"/>
  <c r="AJ6" i="2"/>
  <c r="AJ33" i="2"/>
  <c r="AI33" i="2"/>
  <c r="AJ15" i="2"/>
  <c r="AI15" i="2"/>
  <c r="AK15" i="2"/>
  <c r="AJ26" i="2"/>
  <c r="AK26" i="2"/>
  <c r="AJ31" i="2"/>
  <c r="AI31" i="2"/>
  <c r="AK22" i="2"/>
  <c r="AJ22" i="2"/>
  <c r="AK13" i="2"/>
  <c r="AI13" i="2"/>
  <c r="AK4" i="2"/>
  <c r="AI4" i="2"/>
  <c r="AJ13" i="2"/>
  <c r="AJ4" i="2"/>
  <c r="AJ17" i="2"/>
  <c r="AI23" i="2"/>
  <c r="AI20" i="2"/>
  <c r="AA25" i="2"/>
  <c r="AI24" i="2"/>
  <c r="AI21" i="2"/>
  <c r="AI26" i="2"/>
  <c r="AI25" i="2"/>
  <c r="AI22" i="2"/>
  <c r="AI29" i="2"/>
  <c r="AK2" i="2"/>
  <c r="AJ2" i="2"/>
  <c r="AI2" i="2"/>
  <c r="AK11" i="2"/>
  <c r="AJ11" i="2"/>
  <c r="AJ29" i="2"/>
  <c r="AK20" i="2"/>
  <c r="AI11" i="2"/>
  <c r="AJ20" i="2"/>
  <c r="AI32" i="2"/>
  <c r="AK14" i="2"/>
  <c r="AJ14" i="2"/>
  <c r="AI14" i="2"/>
  <c r="AK5" i="2"/>
  <c r="AJ5" i="2"/>
  <c r="AI5" i="2"/>
  <c r="AJ32" i="2"/>
  <c r="AK23" i="2"/>
  <c r="AJ23" i="2"/>
  <c r="AI12" i="2"/>
  <c r="AK3" i="2"/>
  <c r="AJ3" i="2"/>
  <c r="AK21" i="2"/>
  <c r="AI3" i="2"/>
  <c r="AJ21" i="2"/>
  <c r="AJ30" i="2"/>
  <c r="AI30" i="2"/>
  <c r="AK12" i="2"/>
  <c r="AJ12" i="2"/>
  <c r="T35" i="2"/>
  <c r="U35" i="2" s="1"/>
  <c r="T23" i="2"/>
  <c r="T26" i="2"/>
  <c r="U26" i="2" s="1"/>
  <c r="G25" i="2"/>
  <c r="K20" i="2"/>
  <c r="K26" i="2"/>
  <c r="M11" i="2"/>
  <c r="L7" i="2"/>
  <c r="D25" i="2"/>
  <c r="F25" i="2"/>
  <c r="M20" i="2"/>
  <c r="K34" i="2"/>
  <c r="M7" i="2"/>
  <c r="M14" i="2"/>
  <c r="L14" i="2"/>
  <c r="K5" i="2"/>
  <c r="L32" i="2"/>
  <c r="K14" i="2"/>
  <c r="M5" i="2"/>
  <c r="L5" i="2"/>
  <c r="K32" i="2"/>
  <c r="M23" i="2"/>
  <c r="L23" i="2"/>
  <c r="L3" i="2"/>
  <c r="K3" i="2"/>
  <c r="K21" i="2"/>
  <c r="L12" i="2"/>
  <c r="M24" i="2"/>
  <c r="L24" i="2"/>
  <c r="L6" i="2"/>
  <c r="L33" i="2"/>
  <c r="K6" i="2"/>
  <c r="K33" i="2"/>
  <c r="M15" i="2"/>
  <c r="L15" i="2"/>
  <c r="K15" i="2"/>
  <c r="M6" i="2"/>
  <c r="M12" i="2"/>
  <c r="M13" i="2"/>
  <c r="L17" i="2"/>
  <c r="K30" i="2"/>
  <c r="M16" i="2"/>
  <c r="K25" i="2"/>
  <c r="K2" i="2"/>
  <c r="K12" i="2"/>
  <c r="L16" i="2"/>
  <c r="L13" i="2"/>
  <c r="L25" i="2"/>
  <c r="M22" i="2"/>
  <c r="L35" i="2"/>
  <c r="L2" i="2"/>
  <c r="K22" i="2"/>
  <c r="M3" i="2"/>
  <c r="K11" i="2"/>
  <c r="K16" i="2"/>
  <c r="M26" i="2"/>
  <c r="L8" i="2"/>
  <c r="C25" i="2"/>
  <c r="M25" i="2"/>
  <c r="E25" i="2"/>
  <c r="B59" i="2"/>
  <c r="L22" i="2"/>
  <c r="L29" i="2"/>
  <c r="T36" i="2"/>
  <c r="U36" i="2" s="1"/>
  <c r="T38" i="2"/>
  <c r="U38" i="2" s="1"/>
  <c r="P44" i="4"/>
  <c r="P51" i="4"/>
  <c r="Q51" i="4" s="1"/>
  <c r="P50" i="4"/>
  <c r="Q50" i="4" s="1"/>
  <c r="P48" i="4"/>
  <c r="Q48" i="4" s="1"/>
  <c r="P52" i="4"/>
  <c r="Q52" i="4" s="1"/>
  <c r="P53" i="4"/>
  <c r="Q53" i="4" s="1"/>
  <c r="P46" i="4"/>
  <c r="Q46" i="4" s="1"/>
  <c r="P57" i="4"/>
  <c r="Q57" i="4" s="1"/>
  <c r="P54" i="4"/>
  <c r="Q54" i="4" s="1"/>
  <c r="P49" i="4"/>
  <c r="Q49" i="4" s="1"/>
  <c r="P47" i="4"/>
  <c r="Q47" i="4" s="1"/>
  <c r="P58" i="4"/>
  <c r="Q58" i="4" s="1"/>
  <c r="D55" i="4"/>
  <c r="D43" i="2" s="1"/>
  <c r="S25" i="4"/>
  <c r="T25" i="4"/>
  <c r="Z14" i="4"/>
  <c r="AA11" i="4"/>
  <c r="Y2" i="4"/>
  <c r="Y16" i="4"/>
  <c r="AA5" i="4"/>
  <c r="Z20" i="4"/>
  <c r="Y14" i="4"/>
  <c r="AA14" i="4"/>
  <c r="Y5" i="4"/>
  <c r="Z5" i="4"/>
  <c r="Z29" i="4"/>
  <c r="Y32" i="4"/>
  <c r="Z34" i="4"/>
  <c r="Y34" i="4"/>
  <c r="Z2" i="4"/>
  <c r="AA7" i="4"/>
  <c r="AA16" i="4"/>
  <c r="Y7" i="4"/>
  <c r="Z7" i="4"/>
  <c r="AA2" i="4"/>
  <c r="Y15" i="4"/>
  <c r="Y6" i="4"/>
  <c r="AA24" i="4"/>
  <c r="AA6" i="4"/>
  <c r="Z6" i="4"/>
  <c r="Z33" i="4"/>
  <c r="Z15" i="4"/>
  <c r="Z24" i="4"/>
  <c r="Y33" i="4"/>
  <c r="AA15" i="4"/>
  <c r="Z4" i="4"/>
  <c r="AA13" i="4"/>
  <c r="Y4" i="4"/>
  <c r="Z31" i="4"/>
  <c r="Y31" i="4"/>
  <c r="Z22" i="4"/>
  <c r="AA22" i="4"/>
  <c r="Z13" i="4"/>
  <c r="AA4" i="4"/>
  <c r="Y13" i="4"/>
  <c r="Y20" i="4"/>
  <c r="Q25" i="4"/>
  <c r="Y23" i="4"/>
  <c r="Y24" i="4"/>
  <c r="Y21" i="4"/>
  <c r="Y26" i="4"/>
  <c r="Y25" i="4"/>
  <c r="Y22" i="4"/>
  <c r="R25" i="4"/>
  <c r="Z11" i="4"/>
  <c r="Z16" i="4"/>
  <c r="AA25" i="4"/>
  <c r="AA12" i="4"/>
  <c r="AA3" i="4"/>
  <c r="Z3" i="4"/>
  <c r="Z12" i="4"/>
  <c r="Y12" i="4"/>
  <c r="AA21" i="4"/>
  <c r="Y3" i="4"/>
  <c r="Z21" i="4"/>
  <c r="Z30" i="4"/>
  <c r="Y30" i="4"/>
  <c r="Z23" i="4"/>
  <c r="U25" i="4"/>
  <c r="Y35" i="4"/>
  <c r="Z8" i="4"/>
  <c r="Y8" i="4"/>
  <c r="Z17" i="4"/>
  <c r="AA8" i="4"/>
  <c r="Z26" i="4"/>
  <c r="AA26" i="4"/>
  <c r="AA17" i="4"/>
  <c r="Y17" i="4"/>
  <c r="Z35" i="4"/>
  <c r="Z25" i="4"/>
  <c r="Y11" i="4"/>
  <c r="AA23" i="4"/>
  <c r="AA20" i="4"/>
  <c r="Y29" i="4"/>
  <c r="E24" i="4"/>
  <c r="D24" i="4"/>
  <c r="C21" i="4"/>
  <c r="G24" i="4"/>
  <c r="F24" i="4"/>
  <c r="C20" i="4"/>
  <c r="C19" i="4"/>
  <c r="C18" i="4"/>
  <c r="C16" i="4"/>
  <c r="C17" i="4"/>
  <c r="C24" i="4"/>
  <c r="C23" i="4"/>
  <c r="F23" i="4"/>
  <c r="G18" i="4"/>
  <c r="F16" i="4"/>
  <c r="G16" i="4"/>
  <c r="G21" i="4"/>
  <c r="E21" i="4"/>
  <c r="D19" i="4"/>
  <c r="D17" i="4"/>
  <c r="F19" i="4"/>
  <c r="C15" i="4"/>
  <c r="E17" i="4"/>
  <c r="G19" i="4"/>
  <c r="D22" i="4"/>
  <c r="D15" i="4"/>
  <c r="F17" i="4"/>
  <c r="E22" i="4"/>
  <c r="E15" i="4"/>
  <c r="G17" i="4"/>
  <c r="D20" i="4"/>
  <c r="F22" i="4"/>
  <c r="F15" i="4"/>
  <c r="E20" i="4"/>
  <c r="G22" i="4"/>
  <c r="G15" i="4"/>
  <c r="D18" i="4"/>
  <c r="F20" i="4"/>
  <c r="E18" i="4"/>
  <c r="G20" i="4"/>
  <c r="D23" i="4"/>
  <c r="E19" i="4"/>
  <c r="D16" i="4"/>
  <c r="F18" i="4"/>
  <c r="E23" i="4"/>
  <c r="U33" i="2"/>
  <c r="C51" i="1"/>
  <c r="D41" i="1" s="1"/>
  <c r="E41" i="1" s="1"/>
  <c r="O11" i="1"/>
  <c r="O22" i="1" s="1"/>
  <c r="P11" i="1"/>
  <c r="P16" i="1" s="1"/>
  <c r="Q11" i="1"/>
  <c r="Q16" i="1" s="1"/>
  <c r="R11" i="1"/>
  <c r="R18" i="1" s="1"/>
  <c r="N11" i="1"/>
  <c r="N22" i="1" s="1"/>
  <c r="N40" i="1" s="1"/>
  <c r="R40" i="1" s="1"/>
  <c r="D11" i="1"/>
  <c r="D16" i="1" s="1"/>
  <c r="E11" i="1"/>
  <c r="E16" i="1" s="1"/>
  <c r="F11" i="1"/>
  <c r="F18" i="1" s="1"/>
  <c r="G11" i="1"/>
  <c r="G15" i="1" s="1"/>
  <c r="C11" i="1"/>
  <c r="C20" i="1" s="1"/>
  <c r="B7" i="3"/>
  <c r="D3" i="3" s="1"/>
  <c r="G30" i="2" l="1"/>
  <c r="H30" i="2" s="1"/>
  <c r="G37" i="2"/>
  <c r="H37" i="2" s="1"/>
  <c r="G34" i="2"/>
  <c r="H34" i="2" s="1"/>
  <c r="G39" i="2"/>
  <c r="H39" i="2" s="1"/>
  <c r="AA43" i="2"/>
  <c r="AA59" i="2" s="1"/>
  <c r="Z59" i="2"/>
  <c r="U39" i="2"/>
  <c r="H44" i="2"/>
  <c r="G71" i="4" s="1"/>
  <c r="H56" i="2"/>
  <c r="G83" i="4" s="1"/>
  <c r="H47" i="2"/>
  <c r="G74" i="4" s="1"/>
  <c r="H51" i="2"/>
  <c r="G78" i="4" s="1"/>
  <c r="V29" i="2"/>
  <c r="W29" i="2" s="1"/>
  <c r="D45" i="2" s="1"/>
  <c r="D47" i="2" s="1"/>
  <c r="E43" i="2"/>
  <c r="B79" i="4"/>
  <c r="C79" i="4" s="1"/>
  <c r="B78" i="4"/>
  <c r="C78" i="4" s="1"/>
  <c r="G45" i="4"/>
  <c r="B77" i="4"/>
  <c r="C77" i="4" s="1"/>
  <c r="B80" i="4"/>
  <c r="C80" i="4" s="1"/>
  <c r="G46" i="4"/>
  <c r="B76" i="4"/>
  <c r="C76" i="4" s="1"/>
  <c r="B75" i="4"/>
  <c r="C75" i="4" s="1"/>
  <c r="B85" i="4"/>
  <c r="C85" i="4" s="1"/>
  <c r="B84" i="4"/>
  <c r="C84" i="4" s="1"/>
  <c r="B83" i="4"/>
  <c r="C83" i="4" s="1"/>
  <c r="B82" i="4"/>
  <c r="C82" i="4" s="1"/>
  <c r="B81" i="4"/>
  <c r="C81" i="4" s="1"/>
  <c r="AE35" i="2"/>
  <c r="AF35" i="2" s="1"/>
  <c r="AE36" i="2"/>
  <c r="AF36" i="2" s="1"/>
  <c r="AE29" i="2"/>
  <c r="AF29" i="2" s="1"/>
  <c r="AE30" i="2"/>
  <c r="AF30" i="2" s="1"/>
  <c r="AE34" i="2"/>
  <c r="AF34" i="2" s="1"/>
  <c r="AE32" i="2"/>
  <c r="AF32" i="2" s="1"/>
  <c r="AE31" i="2"/>
  <c r="AF31" i="2" s="1"/>
  <c r="AE38" i="2"/>
  <c r="AF38" i="2" s="1"/>
  <c r="AE33" i="2"/>
  <c r="AF33" i="2" s="1"/>
  <c r="AE37" i="2"/>
  <c r="AF37" i="2" s="1"/>
  <c r="AE28" i="2"/>
  <c r="AF28" i="2" s="1"/>
  <c r="AE39" i="2"/>
  <c r="AF39" i="2" s="1"/>
  <c r="U27" i="2"/>
  <c r="C59" i="2"/>
  <c r="G31" i="2"/>
  <c r="H31" i="2" s="1"/>
  <c r="G32" i="2"/>
  <c r="H32" i="2" s="1"/>
  <c r="G28" i="2"/>
  <c r="H28" i="2" s="1"/>
  <c r="G29" i="2"/>
  <c r="H29" i="2" s="1"/>
  <c r="G35" i="2"/>
  <c r="H35" i="2" s="1"/>
  <c r="G38" i="2"/>
  <c r="H38" i="2" s="1"/>
  <c r="G36" i="2"/>
  <c r="H36" i="2" s="1"/>
  <c r="G33" i="2"/>
  <c r="H33" i="2" s="1"/>
  <c r="B70" i="4"/>
  <c r="C70" i="4" s="1"/>
  <c r="B74" i="4"/>
  <c r="C74" i="4" s="1"/>
  <c r="B73" i="4"/>
  <c r="C73" i="4" s="1"/>
  <c r="B72" i="4"/>
  <c r="C72" i="4" s="1"/>
  <c r="B71" i="4"/>
  <c r="C71" i="4" s="1"/>
  <c r="P59" i="4"/>
  <c r="G49" i="4"/>
  <c r="G48" i="4"/>
  <c r="G47" i="4"/>
  <c r="G44" i="4"/>
  <c r="G43" i="4"/>
  <c r="G52" i="4"/>
  <c r="G50" i="4"/>
  <c r="G51" i="4"/>
  <c r="Q59" i="4"/>
  <c r="T59" i="4"/>
  <c r="P61" i="4" s="1"/>
  <c r="G53" i="4"/>
  <c r="U30" i="4"/>
  <c r="V30" i="4" s="1"/>
  <c r="U29" i="4"/>
  <c r="V29" i="4" s="1"/>
  <c r="U37" i="4"/>
  <c r="V37" i="4" s="1"/>
  <c r="U35" i="4"/>
  <c r="V35" i="4" s="1"/>
  <c r="U36" i="4"/>
  <c r="V36" i="4" s="1"/>
  <c r="U39" i="4"/>
  <c r="V39" i="4" s="1"/>
  <c r="U34" i="4"/>
  <c r="V34" i="4" s="1"/>
  <c r="U28" i="4"/>
  <c r="V28" i="4" s="1"/>
  <c r="U38" i="4"/>
  <c r="V38" i="4" s="1"/>
  <c r="U31" i="4"/>
  <c r="V31" i="4" s="1"/>
  <c r="U32" i="4"/>
  <c r="V32" i="4" s="1"/>
  <c r="U33" i="4"/>
  <c r="V33" i="4" s="1"/>
  <c r="L35" i="4"/>
  <c r="M17" i="4"/>
  <c r="M8" i="4"/>
  <c r="K8" i="4"/>
  <c r="K17" i="4"/>
  <c r="M26" i="4"/>
  <c r="L8" i="4"/>
  <c r="K35" i="4"/>
  <c r="E25" i="4"/>
  <c r="L17" i="4"/>
  <c r="L26" i="4"/>
  <c r="K31" i="4"/>
  <c r="K13" i="4"/>
  <c r="M22" i="4"/>
  <c r="M4" i="4"/>
  <c r="K4" i="4"/>
  <c r="L22" i="4"/>
  <c r="L13" i="4"/>
  <c r="L31" i="4"/>
  <c r="M13" i="4"/>
  <c r="L4" i="4"/>
  <c r="M16" i="4"/>
  <c r="L16" i="4"/>
  <c r="K34" i="4"/>
  <c r="M25" i="4"/>
  <c r="L34" i="4"/>
  <c r="L25" i="4"/>
  <c r="M7" i="4"/>
  <c r="K16" i="4"/>
  <c r="L7" i="4"/>
  <c r="K7" i="4"/>
  <c r="K23" i="4"/>
  <c r="K21" i="4"/>
  <c r="K24" i="4"/>
  <c r="K25" i="4"/>
  <c r="K26" i="4"/>
  <c r="K22" i="4"/>
  <c r="K20" i="4"/>
  <c r="L21" i="4"/>
  <c r="K12" i="4"/>
  <c r="M21" i="4"/>
  <c r="L12" i="4"/>
  <c r="K30" i="4"/>
  <c r="L30" i="4"/>
  <c r="K3" i="4"/>
  <c r="M3" i="4"/>
  <c r="L3" i="4"/>
  <c r="M12" i="4"/>
  <c r="L29" i="4"/>
  <c r="M2" i="4"/>
  <c r="M11" i="4"/>
  <c r="L2" i="4"/>
  <c r="K2" i="4"/>
  <c r="M20" i="4"/>
  <c r="L20" i="4"/>
  <c r="L11" i="4"/>
  <c r="K29" i="4"/>
  <c r="K11" i="4"/>
  <c r="K32" i="4"/>
  <c r="K14" i="4"/>
  <c r="L32" i="4"/>
  <c r="L14" i="4"/>
  <c r="M5" i="4"/>
  <c r="L23" i="4"/>
  <c r="M23" i="4"/>
  <c r="K5" i="4"/>
  <c r="M14" i="4"/>
  <c r="L5" i="4"/>
  <c r="L6" i="4"/>
  <c r="L24" i="4"/>
  <c r="L15" i="4"/>
  <c r="K33" i="4"/>
  <c r="K15" i="4"/>
  <c r="L33" i="4"/>
  <c r="K6" i="4"/>
  <c r="M6" i="4"/>
  <c r="M24" i="4"/>
  <c r="M15" i="4"/>
  <c r="G25" i="4"/>
  <c r="D25" i="4"/>
  <c r="F25" i="4"/>
  <c r="C25" i="4"/>
  <c r="P22" i="1"/>
  <c r="R22" i="1"/>
  <c r="Q22" i="1"/>
  <c r="D51" i="1"/>
  <c r="D40" i="1"/>
  <c r="E40" i="1" s="1"/>
  <c r="D50" i="1"/>
  <c r="E50" i="1" s="1"/>
  <c r="D48" i="1"/>
  <c r="E48" i="1" s="1"/>
  <c r="D46" i="1"/>
  <c r="E46" i="1" s="1"/>
  <c r="D45" i="1"/>
  <c r="E45" i="1" s="1"/>
  <c r="D44" i="1"/>
  <c r="E44" i="1" s="1"/>
  <c r="D43" i="1"/>
  <c r="E43" i="1" s="1"/>
  <c r="D49" i="1"/>
  <c r="E49" i="1" s="1"/>
  <c r="D47" i="1"/>
  <c r="E47" i="1" s="1"/>
  <c r="D42" i="1"/>
  <c r="E42" i="1" s="1"/>
  <c r="Q17" i="1"/>
  <c r="N18" i="1"/>
  <c r="R17" i="1"/>
  <c r="O17" i="1"/>
  <c r="R20" i="1"/>
  <c r="O16" i="1"/>
  <c r="P17" i="1"/>
  <c r="Q20" i="1"/>
  <c r="N16" i="1"/>
  <c r="O20" i="1"/>
  <c r="Q15" i="1"/>
  <c r="P20" i="1"/>
  <c r="R15" i="1"/>
  <c r="Q14" i="1"/>
  <c r="Q18" i="1"/>
  <c r="P15" i="1"/>
  <c r="P14" i="1"/>
  <c r="P18" i="1"/>
  <c r="O15" i="1"/>
  <c r="O14" i="1"/>
  <c r="O18" i="1"/>
  <c r="F15" i="1"/>
  <c r="C22" i="1"/>
  <c r="D54" i="1" s="1"/>
  <c r="C15" i="1"/>
  <c r="D21" i="1"/>
  <c r="D15" i="1"/>
  <c r="G14" i="1"/>
  <c r="E19" i="1"/>
  <c r="G20" i="1"/>
  <c r="D20" i="1"/>
  <c r="E14" i="1"/>
  <c r="E18" i="1"/>
  <c r="D14" i="1"/>
  <c r="D18" i="1"/>
  <c r="E21" i="1"/>
  <c r="E15" i="1"/>
  <c r="F20" i="1"/>
  <c r="F14" i="1"/>
  <c r="G22" i="1"/>
  <c r="G17" i="1"/>
  <c r="F17" i="1"/>
  <c r="E20" i="1"/>
  <c r="G21" i="1"/>
  <c r="E17" i="1"/>
  <c r="C17" i="1"/>
  <c r="D17" i="1"/>
  <c r="F22" i="1"/>
  <c r="G19" i="1"/>
  <c r="E22" i="1"/>
  <c r="F19" i="1"/>
  <c r="G16" i="1"/>
  <c r="D22" i="1"/>
  <c r="F16" i="1"/>
  <c r="D19" i="1"/>
  <c r="G18" i="1"/>
  <c r="F21" i="1"/>
  <c r="C14" i="1"/>
  <c r="C19" i="1"/>
  <c r="C21" i="1"/>
  <c r="C16" i="1"/>
  <c r="C18" i="1"/>
  <c r="N15" i="1"/>
  <c r="P19" i="1"/>
  <c r="N17" i="1"/>
  <c r="Q19" i="1"/>
  <c r="O19" i="1"/>
  <c r="R16" i="1"/>
  <c r="N14" i="1"/>
  <c r="N19" i="1"/>
  <c r="N20" i="1"/>
  <c r="R19" i="1"/>
  <c r="R14" i="1"/>
  <c r="D2" i="3"/>
  <c r="D6" i="3"/>
  <c r="D5" i="3"/>
  <c r="D4" i="3"/>
  <c r="AC43" i="2" l="1"/>
  <c r="H52" i="2"/>
  <c r="G79" i="4" s="1"/>
  <c r="H57" i="2"/>
  <c r="G84" i="4" s="1"/>
  <c r="H48" i="2"/>
  <c r="G75" i="4" s="1"/>
  <c r="H55" i="2"/>
  <c r="G82" i="4" s="1"/>
  <c r="H50" i="2"/>
  <c r="G77" i="4" s="1"/>
  <c r="H43" i="2"/>
  <c r="G70" i="4" s="1"/>
  <c r="H46" i="2"/>
  <c r="G73" i="4" s="1"/>
  <c r="E48" i="2"/>
  <c r="E49" i="2"/>
  <c r="E50" i="2"/>
  <c r="E51" i="2"/>
  <c r="E52" i="2"/>
  <c r="E56" i="2"/>
  <c r="E45" i="2"/>
  <c r="E57" i="2"/>
  <c r="E46" i="2"/>
  <c r="E58" i="2"/>
  <c r="E44" i="2"/>
  <c r="E53" i="2"/>
  <c r="E54" i="2"/>
  <c r="E55" i="2"/>
  <c r="E47" i="2"/>
  <c r="AC47" i="2"/>
  <c r="AC50" i="2"/>
  <c r="AC45" i="2"/>
  <c r="AC53" i="2"/>
  <c r="AC49" i="2"/>
  <c r="AC57" i="2"/>
  <c r="AC56" i="2"/>
  <c r="AC51" i="2"/>
  <c r="AC55" i="2"/>
  <c r="AC46" i="2"/>
  <c r="AC54" i="2"/>
  <c r="AC48" i="2"/>
  <c r="AC44" i="2"/>
  <c r="AC58" i="2"/>
  <c r="AC52" i="2"/>
  <c r="C86" i="4"/>
  <c r="AF40" i="2"/>
  <c r="AG40" i="2" s="1"/>
  <c r="AH40" i="2" s="1"/>
  <c r="L52" i="2" s="1"/>
  <c r="H40" i="2"/>
  <c r="I40" i="2" s="1"/>
  <c r="J40" i="2" s="1"/>
  <c r="L45" i="2" s="1"/>
  <c r="B86" i="4"/>
  <c r="G54" i="4"/>
  <c r="P66" i="4" s="1"/>
  <c r="V40" i="4"/>
  <c r="W40" i="4" s="1"/>
  <c r="X40" i="4" s="1"/>
  <c r="P63" i="4" s="1"/>
  <c r="G33" i="4"/>
  <c r="H33" i="4" s="1"/>
  <c r="G32" i="4"/>
  <c r="H32" i="4" s="1"/>
  <c r="G39" i="4"/>
  <c r="H39" i="4" s="1"/>
  <c r="G30" i="4"/>
  <c r="H30" i="4" s="1"/>
  <c r="G38" i="4"/>
  <c r="H38" i="4" s="1"/>
  <c r="G34" i="4"/>
  <c r="H34" i="4" s="1"/>
  <c r="G28" i="4"/>
  <c r="H28" i="4" s="1"/>
  <c r="G35" i="4"/>
  <c r="H35" i="4" s="1"/>
  <c r="G29" i="4"/>
  <c r="H29" i="4" s="1"/>
  <c r="G37" i="4"/>
  <c r="H37" i="4" s="1"/>
  <c r="G31" i="4"/>
  <c r="H31" i="4" s="1"/>
  <c r="G36" i="4"/>
  <c r="H36" i="4" s="1"/>
  <c r="G28" i="1"/>
  <c r="H28" i="1" s="1"/>
  <c r="G26" i="1"/>
  <c r="H26" i="1" s="1"/>
  <c r="G27" i="1"/>
  <c r="H27" i="1" s="1"/>
  <c r="R26" i="1"/>
  <c r="S26" i="1" s="1"/>
  <c r="N49" i="1"/>
  <c r="R49" i="1" s="1"/>
  <c r="N48" i="1"/>
  <c r="R48" i="1" s="1"/>
  <c r="N47" i="1"/>
  <c r="R47" i="1" s="1"/>
  <c r="N46" i="1"/>
  <c r="R46" i="1" s="1"/>
  <c r="N45" i="1"/>
  <c r="R45" i="1" s="1"/>
  <c r="N44" i="1"/>
  <c r="R44" i="1" s="1"/>
  <c r="N54" i="1"/>
  <c r="R54" i="1" s="1"/>
  <c r="N42" i="1"/>
  <c r="R42" i="1" s="1"/>
  <c r="N53" i="1"/>
  <c r="R53" i="1" s="1"/>
  <c r="N41" i="1"/>
  <c r="R41" i="1" s="1"/>
  <c r="N52" i="1"/>
  <c r="R52" i="1" s="1"/>
  <c r="N51" i="1"/>
  <c r="R51" i="1" s="1"/>
  <c r="N50" i="1"/>
  <c r="R50" i="1" s="1"/>
  <c r="N43" i="1"/>
  <c r="R43" i="1" s="1"/>
  <c r="E51" i="1"/>
  <c r="H40" i="1"/>
  <c r="R36" i="1"/>
  <c r="S36" i="1" s="1"/>
  <c r="R37" i="1"/>
  <c r="S37" i="1" s="1"/>
  <c r="H46" i="1"/>
  <c r="H45" i="1"/>
  <c r="H48" i="1"/>
  <c r="H49" i="1"/>
  <c r="H44" i="1"/>
  <c r="H41" i="1"/>
  <c r="H47" i="1"/>
  <c r="H50" i="1"/>
  <c r="G36" i="1"/>
  <c r="H36" i="1" s="1"/>
  <c r="G33" i="1"/>
  <c r="H33" i="1" s="1"/>
  <c r="G30" i="1"/>
  <c r="H30" i="1" s="1"/>
  <c r="R29" i="1"/>
  <c r="S29" i="1" s="1"/>
  <c r="R31" i="1"/>
  <c r="S31" i="1" s="1"/>
  <c r="R30" i="1"/>
  <c r="S30" i="1" s="1"/>
  <c r="R33" i="1"/>
  <c r="S33" i="1" s="1"/>
  <c r="R32" i="1"/>
  <c r="S32" i="1" s="1"/>
  <c r="R34" i="1"/>
  <c r="S34" i="1" s="1"/>
  <c r="R28" i="1"/>
  <c r="S28" i="1" s="1"/>
  <c r="R27" i="1"/>
  <c r="S27" i="1" s="1"/>
  <c r="R35" i="1"/>
  <c r="S35" i="1" s="1"/>
  <c r="Q23" i="1"/>
  <c r="N23" i="1"/>
  <c r="O23" i="1"/>
  <c r="P23" i="1"/>
  <c r="E23" i="1"/>
  <c r="G37" i="1"/>
  <c r="H37" i="1" s="1"/>
  <c r="F23" i="1"/>
  <c r="D23" i="1"/>
  <c r="G23" i="1"/>
  <c r="G35" i="1"/>
  <c r="H35" i="1" s="1"/>
  <c r="G34" i="1"/>
  <c r="H34" i="1" s="1"/>
  <c r="G32" i="1"/>
  <c r="H32" i="1" s="1"/>
  <c r="G29" i="1"/>
  <c r="H29" i="1" s="1"/>
  <c r="G31" i="1"/>
  <c r="H31" i="1" s="1"/>
  <c r="C23" i="1"/>
  <c r="R23" i="1"/>
  <c r="D7" i="3"/>
  <c r="L66" i="2" l="1"/>
  <c r="L59" i="2"/>
  <c r="E59" i="2"/>
  <c r="AC59" i="2"/>
  <c r="L51" i="2" s="1"/>
  <c r="L58" i="2" s="1"/>
  <c r="L44" i="2"/>
  <c r="L46" i="2" s="1"/>
  <c r="L47" i="2" s="1"/>
  <c r="H45" i="2" s="1"/>
  <c r="E76" i="4"/>
  <c r="E70" i="4"/>
  <c r="E72" i="4"/>
  <c r="N61" i="1"/>
  <c r="B92" i="4"/>
  <c r="H51" i="4"/>
  <c r="J51" i="4" s="1"/>
  <c r="H52" i="4"/>
  <c r="J52" i="4" s="1"/>
  <c r="H53" i="4"/>
  <c r="J53" i="4" s="1"/>
  <c r="H43" i="4"/>
  <c r="J43" i="4" s="1"/>
  <c r="H44" i="4"/>
  <c r="H47" i="4"/>
  <c r="J47" i="4" s="1"/>
  <c r="H48" i="4"/>
  <c r="J48" i="4" s="1"/>
  <c r="H50" i="4"/>
  <c r="J50" i="4" s="1"/>
  <c r="H45" i="4"/>
  <c r="J45" i="4" s="1"/>
  <c r="H46" i="4"/>
  <c r="J46" i="4" s="1"/>
  <c r="H49" i="4"/>
  <c r="J49" i="4" s="1"/>
  <c r="H40" i="4"/>
  <c r="I40" i="4" s="1"/>
  <c r="J40" i="4" s="1"/>
  <c r="B89" i="4" s="1"/>
  <c r="N62" i="1"/>
  <c r="H51" i="1"/>
  <c r="I45" i="1" s="1"/>
  <c r="K45" i="1" s="1"/>
  <c r="P40" i="1"/>
  <c r="S38" i="1"/>
  <c r="T38" i="1" s="1"/>
  <c r="U38" i="1" s="1"/>
  <c r="H38" i="1"/>
  <c r="I38" i="1" s="1"/>
  <c r="L53" i="2" l="1"/>
  <c r="L60" i="2" s="1"/>
  <c r="L65" i="2"/>
  <c r="G72" i="4"/>
  <c r="I47" i="1"/>
  <c r="K47" i="1" s="1"/>
  <c r="I40" i="1"/>
  <c r="K40" i="1" s="1"/>
  <c r="I48" i="1"/>
  <c r="K48" i="1" s="1"/>
  <c r="I49" i="1"/>
  <c r="K49" i="1" s="1"/>
  <c r="I46" i="1"/>
  <c r="K46" i="1" s="1"/>
  <c r="I50" i="1"/>
  <c r="K50" i="1" s="1"/>
  <c r="I44" i="1"/>
  <c r="K44" i="1" s="1"/>
  <c r="I43" i="1"/>
  <c r="K43" i="1" s="1"/>
  <c r="I42" i="1"/>
  <c r="K42" i="1" s="1"/>
  <c r="I41" i="1"/>
  <c r="K41" i="1" s="1"/>
  <c r="J38" i="1"/>
  <c r="N60" i="1"/>
  <c r="P41" i="1"/>
  <c r="P46" i="1"/>
  <c r="P52" i="1"/>
  <c r="P43" i="1"/>
  <c r="P50" i="1"/>
  <c r="P44" i="1"/>
  <c r="P45" i="1"/>
  <c r="P47" i="1"/>
  <c r="P53" i="1"/>
  <c r="P48" i="1"/>
  <c r="P42" i="1"/>
  <c r="P49" i="1"/>
  <c r="P54" i="1"/>
  <c r="P51" i="1"/>
  <c r="L54" i="2" l="1"/>
  <c r="L68" i="2" s="1"/>
  <c r="H60" i="2" s="1"/>
  <c r="G87" i="4" s="1"/>
  <c r="L67" i="2"/>
  <c r="K51" i="1"/>
  <c r="P55" i="1"/>
  <c r="R55" i="1"/>
  <c r="N57" i="1" s="1"/>
  <c r="P58" i="1" s="1"/>
  <c r="L61" i="2" l="1"/>
  <c r="H54" i="2" s="1"/>
  <c r="G81" i="4" s="1"/>
  <c r="H49" i="2"/>
  <c r="G76" i="4" s="1"/>
  <c r="P56" i="1"/>
  <c r="N58" i="1" s="1"/>
  <c r="N59" i="1" s="1"/>
  <c r="N63" i="1" s="1"/>
  <c r="J54" i="4"/>
  <c r="G88" i="4" l="1"/>
  <c r="B91" i="4" s="1"/>
  <c r="H61" i="2"/>
  <c r="P64" i="4"/>
  <c r="P65" i="4" l="1"/>
  <c r="P67" i="4" s="1"/>
  <c r="B90" i="4" s="1"/>
</calcChain>
</file>

<file path=xl/sharedStrings.xml><?xml version="1.0" encoding="utf-8"?>
<sst xmlns="http://schemas.openxmlformats.org/spreadsheetml/2006/main" count="1021" uniqueCount="161">
  <si>
    <t>Reel_1</t>
    <phoneticPr fontId="1" type="noConversion"/>
  </si>
  <si>
    <t>Reel_2</t>
  </si>
  <si>
    <t>Reel_3</t>
  </si>
  <si>
    <t>Reel_4</t>
  </si>
  <si>
    <t>Reel_5</t>
  </si>
  <si>
    <t>Bank</t>
    <phoneticPr fontId="1" type="noConversion"/>
  </si>
  <si>
    <t>Cop</t>
    <phoneticPr fontId="1" type="noConversion"/>
  </si>
  <si>
    <t>Dog</t>
    <phoneticPr fontId="1" type="noConversion"/>
  </si>
  <si>
    <t>Box</t>
    <phoneticPr fontId="1" type="noConversion"/>
  </si>
  <si>
    <t>Key</t>
    <phoneticPr fontId="1" type="noConversion"/>
  </si>
  <si>
    <t>Gold</t>
    <phoneticPr fontId="1" type="noConversion"/>
  </si>
  <si>
    <t>Money</t>
    <phoneticPr fontId="1" type="noConversion"/>
  </si>
  <si>
    <t>BaseGame</t>
    <phoneticPr fontId="1" type="noConversion"/>
  </si>
  <si>
    <t>Wild</t>
    <phoneticPr fontId="1" type="noConversion"/>
  </si>
  <si>
    <t>Coin</t>
    <phoneticPr fontId="1" type="noConversion"/>
  </si>
  <si>
    <t>W</t>
    <phoneticPr fontId="1" type="noConversion"/>
  </si>
  <si>
    <t>C</t>
    <phoneticPr fontId="1" type="noConversion"/>
  </si>
  <si>
    <t>Piggy</t>
    <phoneticPr fontId="1" type="noConversion"/>
  </si>
  <si>
    <t>P</t>
    <phoneticPr fontId="1" type="noConversion"/>
  </si>
  <si>
    <t>Pay</t>
  </si>
  <si>
    <t>Combo</t>
  </si>
  <si>
    <t>A</t>
    <phoneticPr fontId="1" type="noConversion"/>
  </si>
  <si>
    <t>B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</si>
  <si>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</si>
  <si>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</si>
  <si>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</si>
  <si>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Grand</t>
    <phoneticPr fontId="1" type="noConversion"/>
  </si>
  <si>
    <t>Major</t>
    <phoneticPr fontId="1" type="noConversion"/>
  </si>
  <si>
    <t>Minor</t>
    <phoneticPr fontId="1" type="noConversion"/>
  </si>
  <si>
    <t>Mini</t>
    <phoneticPr fontId="1" type="noConversion"/>
  </si>
  <si>
    <t>None</t>
    <phoneticPr fontId="1" type="noConversion"/>
  </si>
  <si>
    <t>Pay</t>
    <phoneticPr fontId="1" type="noConversion"/>
  </si>
  <si>
    <t>Win</t>
    <phoneticPr fontId="1" type="noConversion"/>
  </si>
  <si>
    <t>FreeGame</t>
    <phoneticPr fontId="1" type="noConversion"/>
  </si>
  <si>
    <t>E * 5</t>
    <phoneticPr fontId="1" type="noConversion"/>
  </si>
  <si>
    <t>E_1</t>
    <phoneticPr fontId="1" type="noConversion"/>
  </si>
  <si>
    <t>E * 6</t>
  </si>
  <si>
    <t>E * 7</t>
  </si>
  <si>
    <t>E * 8</t>
  </si>
  <si>
    <t>E * 9</t>
  </si>
  <si>
    <t>E * 10</t>
  </si>
  <si>
    <t>E * 11</t>
  </si>
  <si>
    <t>E * 12</t>
  </si>
  <si>
    <t>E * 13</t>
  </si>
  <si>
    <t>E * 14</t>
  </si>
  <si>
    <t>E * 15</t>
  </si>
  <si>
    <t>F * 1</t>
    <phoneticPr fontId="1" type="noConversion"/>
  </si>
  <si>
    <t>F * 2</t>
  </si>
  <si>
    <t>F * 3</t>
  </si>
  <si>
    <t>F * 4</t>
  </si>
  <si>
    <t>F * 5</t>
  </si>
  <si>
    <t>F * 6</t>
  </si>
  <si>
    <t>F * 7</t>
  </si>
  <si>
    <t>F * 8</t>
  </si>
  <si>
    <t>F * 9</t>
  </si>
  <si>
    <t>F * 10</t>
  </si>
  <si>
    <t>F * 11</t>
  </si>
  <si>
    <t>F * 12</t>
  </si>
  <si>
    <t>F * 13</t>
  </si>
  <si>
    <t>F * 14</t>
  </si>
  <si>
    <t>F * 15</t>
  </si>
  <si>
    <t>ExtraGame</t>
    <phoneticPr fontId="1" type="noConversion"/>
  </si>
  <si>
    <t>PiggyNum</t>
    <phoneticPr fontId="1" type="noConversion"/>
  </si>
  <si>
    <t>PiggyWin</t>
    <phoneticPr fontId="1" type="noConversion"/>
  </si>
  <si>
    <t>平均金币面额</t>
    <phoneticPr fontId="1" type="noConversion"/>
  </si>
  <si>
    <t>PiggyValue</t>
    <phoneticPr fontId="1" type="noConversion"/>
  </si>
  <si>
    <t>Times</t>
    <phoneticPr fontId="1" type="noConversion"/>
  </si>
  <si>
    <t>平均单次游戏中FreeGame的收益</t>
    <phoneticPr fontId="1" type="noConversion"/>
  </si>
  <si>
    <t>权重</t>
    <phoneticPr fontId="1" type="noConversion"/>
  </si>
  <si>
    <t>bet倍数</t>
    <phoneticPr fontId="1" type="noConversion"/>
  </si>
  <si>
    <t>平均单次游戏Combo的收益</t>
    <phoneticPr fontId="1" type="noConversion"/>
  </si>
  <si>
    <t>PiggyWins</t>
    <phoneticPr fontId="1" type="noConversion"/>
  </si>
  <si>
    <t>ComboWins</t>
    <phoneticPr fontId="1" type="noConversion"/>
  </si>
  <si>
    <t>Pay调整</t>
    <phoneticPr fontId="1" type="noConversion"/>
  </si>
  <si>
    <t>平均单次游戏Jackpot的收益</t>
    <phoneticPr fontId="1" type="noConversion"/>
  </si>
  <si>
    <t>平均单次游戏中Bonus的收益</t>
    <phoneticPr fontId="1" type="noConversion"/>
  </si>
  <si>
    <t>20Line</t>
    <phoneticPr fontId="1" type="noConversion"/>
  </si>
  <si>
    <t>平均单次游戏中Coin的个数</t>
    <phoneticPr fontId="1" type="noConversion"/>
  </si>
  <si>
    <t>W_1</t>
    <phoneticPr fontId="1" type="noConversion"/>
  </si>
  <si>
    <t>W_2</t>
  </si>
  <si>
    <t>W_3</t>
  </si>
  <si>
    <t>W_4</t>
  </si>
  <si>
    <t>WinNum</t>
    <phoneticPr fontId="1" type="noConversion"/>
  </si>
  <si>
    <t>WheelBonus_1</t>
    <phoneticPr fontId="1" type="noConversion"/>
  </si>
  <si>
    <t>WheelBonus_2</t>
  </si>
  <si>
    <t>WheelBonus_3</t>
  </si>
  <si>
    <t>Time</t>
    <phoneticPr fontId="1" type="noConversion"/>
  </si>
  <si>
    <t>Num</t>
    <phoneticPr fontId="1" type="noConversion"/>
  </si>
  <si>
    <t>Add 2x Piggy Win</t>
    <phoneticPr fontId="1" type="noConversion"/>
  </si>
  <si>
    <t>BonusGame</t>
    <phoneticPr fontId="1" type="noConversion"/>
  </si>
  <si>
    <t>0W</t>
    <phoneticPr fontId="1" type="noConversion"/>
  </si>
  <si>
    <t>5S</t>
    <phoneticPr fontId="1" type="noConversion"/>
  </si>
  <si>
    <t>4S</t>
    <phoneticPr fontId="1" type="noConversion"/>
  </si>
  <si>
    <t>3S</t>
    <phoneticPr fontId="1" type="noConversion"/>
  </si>
  <si>
    <t>1W</t>
    <phoneticPr fontId="1" type="noConversion"/>
  </si>
  <si>
    <t>2W</t>
    <phoneticPr fontId="1" type="noConversion"/>
  </si>
  <si>
    <t>3W</t>
    <phoneticPr fontId="1" type="noConversion"/>
  </si>
  <si>
    <t>Coin面值</t>
    <phoneticPr fontId="1" type="noConversion"/>
  </si>
  <si>
    <t>平均Coin面值</t>
    <phoneticPr fontId="1" type="noConversion"/>
  </si>
  <si>
    <t>平均Pig面值</t>
    <phoneticPr fontId="1" type="noConversion"/>
  </si>
  <si>
    <t>Pig数量</t>
    <phoneticPr fontId="1" type="noConversion"/>
  </si>
  <si>
    <t>备注：</t>
    <phoneticPr fontId="1" type="noConversion"/>
  </si>
  <si>
    <t>Coin与Pig在每一列出现概率务必整理为相同</t>
    <phoneticPr fontId="1" type="noConversion"/>
  </si>
  <si>
    <t>extra Game概率</t>
    <phoneticPr fontId="1" type="noConversion"/>
  </si>
  <si>
    <t>Free Game次数</t>
    <phoneticPr fontId="1" type="noConversion"/>
  </si>
  <si>
    <t>Free Game奖励</t>
    <phoneticPr fontId="1" type="noConversion"/>
  </si>
  <si>
    <t>单次Pig奖励</t>
    <phoneticPr fontId="1" type="noConversion"/>
  </si>
  <si>
    <t>单次Game奖励</t>
    <phoneticPr fontId="1" type="noConversion"/>
  </si>
  <si>
    <t>单次总奖励</t>
    <phoneticPr fontId="1" type="noConversion"/>
  </si>
  <si>
    <t>Free Game期望</t>
    <phoneticPr fontId="1" type="noConversion"/>
  </si>
  <si>
    <t>Free Game概率</t>
    <phoneticPr fontId="1" type="noConversion"/>
  </si>
  <si>
    <t>baseGame期望</t>
    <phoneticPr fontId="1" type="noConversion"/>
  </si>
  <si>
    <t>freeGame期望</t>
    <phoneticPr fontId="1" type="noConversion"/>
  </si>
  <si>
    <t>bonusGame期望</t>
    <phoneticPr fontId="1" type="noConversion"/>
  </si>
  <si>
    <t>Game期望</t>
    <phoneticPr fontId="1" type="noConversion"/>
  </si>
  <si>
    <t>每次平均Coin数量</t>
    <phoneticPr fontId="1" type="noConversion"/>
  </si>
  <si>
    <t>meter长度</t>
    <phoneticPr fontId="1" type="noConversion"/>
  </si>
  <si>
    <t>每次meter长度</t>
    <phoneticPr fontId="1" type="noConversion"/>
  </si>
  <si>
    <t>Jackpot期望</t>
    <phoneticPr fontId="1" type="noConversion"/>
  </si>
  <si>
    <t>Jackpot权重</t>
    <phoneticPr fontId="1" type="noConversion"/>
  </si>
  <si>
    <t>万分之五概率遇到</t>
    <phoneticPr fontId="1" type="noConversion"/>
  </si>
  <si>
    <t>千分之八概率进入</t>
    <phoneticPr fontId="1" type="noConversion"/>
  </si>
  <si>
    <t>进meter需次数</t>
    <phoneticPr fontId="1" type="noConversion"/>
  </si>
  <si>
    <t>bonus进程</t>
    <phoneticPr fontId="1" type="noConversion"/>
  </si>
  <si>
    <t>wheel_01</t>
    <phoneticPr fontId="1" type="noConversion"/>
  </si>
  <si>
    <t>wheel_02</t>
  </si>
  <si>
    <t>Bank_01</t>
    <phoneticPr fontId="1" type="noConversion"/>
  </si>
  <si>
    <t>Bank_02</t>
  </si>
  <si>
    <t>Bank_03</t>
  </si>
  <si>
    <t>Bank_04</t>
  </si>
  <si>
    <t>wheel_03</t>
  </si>
  <si>
    <t>wheel_04</t>
  </si>
  <si>
    <t>wheel_05</t>
  </si>
  <si>
    <t>bonus奖励</t>
    <phoneticPr fontId="1" type="noConversion"/>
  </si>
  <si>
    <t>Jackpot奖励</t>
    <phoneticPr fontId="1" type="noConversion"/>
  </si>
  <si>
    <t>全程meter长度</t>
    <phoneticPr fontId="1" type="noConversion"/>
  </si>
  <si>
    <t>全程所需次数</t>
    <phoneticPr fontId="1" type="noConversion"/>
  </si>
  <si>
    <t>bonus特殊奖励</t>
    <phoneticPr fontId="1" type="noConversion"/>
  </si>
  <si>
    <t>Pig金额</t>
    <phoneticPr fontId="1" type="noConversion"/>
  </si>
  <si>
    <t>增加5次free game</t>
    <phoneticPr fontId="1" type="noConversion"/>
  </si>
  <si>
    <t>WheelBonus_4</t>
    <phoneticPr fontId="1" type="noConversion"/>
  </si>
  <si>
    <t>WheelBonus_5</t>
    <phoneticPr fontId="1" type="noConversion"/>
  </si>
  <si>
    <t>增加一列</t>
    <phoneticPr fontId="1" type="noConversion"/>
  </si>
  <si>
    <t>增加一行</t>
    <phoneticPr fontId="1" type="noConversion"/>
  </si>
  <si>
    <t>Add 100 Piggy</t>
    <phoneticPr fontId="1" type="noConversion"/>
  </si>
  <si>
    <t>额外次数</t>
    <phoneticPr fontId="1" type="noConversion"/>
  </si>
  <si>
    <t>wheel奖励</t>
    <phoneticPr fontId="1" type="noConversion"/>
  </si>
  <si>
    <t>bonus Game次数</t>
    <phoneticPr fontId="1" type="noConversion"/>
  </si>
  <si>
    <t>bonus Game奖励</t>
    <phoneticPr fontId="1" type="noConversion"/>
  </si>
  <si>
    <t>pig值</t>
    <phoneticPr fontId="1" type="noConversion"/>
  </si>
  <si>
    <t>wheel奖励金额</t>
    <phoneticPr fontId="1" type="noConversion"/>
  </si>
  <si>
    <t>总金额</t>
    <phoneticPr fontId="1" type="noConversion"/>
  </si>
  <si>
    <t>2+类型bonus</t>
    <phoneticPr fontId="1" type="noConversion"/>
  </si>
  <si>
    <t>3+类型bonus</t>
    <phoneticPr fontId="1" type="noConversion"/>
  </si>
  <si>
    <t>4+类型bonus</t>
    <phoneticPr fontId="1" type="noConversion"/>
  </si>
  <si>
    <t>5+类型bonus</t>
    <phoneticPr fontId="1" type="noConversion"/>
  </si>
  <si>
    <t>概率</t>
    <phoneticPr fontId="1" type="noConversion"/>
  </si>
  <si>
    <t>每次进程进度</t>
    <phoneticPr fontId="1" type="noConversion"/>
  </si>
  <si>
    <t>概率增加1.5倍</t>
    <phoneticPr fontId="1" type="noConversion"/>
  </si>
  <si>
    <t>单次获得额外期望</t>
    <phoneticPr fontId="1" type="noConversion"/>
  </si>
  <si>
    <t>单次freegame获得pig期望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</si>
</sst>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.00_);[Red]\(0.00\)"/>
    <numFmt numFmtId="177" formatCode="0.000_);[Red]\(0.000\)"/>
    <numFmt numFmtId="178" formatCode="0.0000_);[Red]\(0.0000\)"/>
    <numFmt numFmtId="179" formatCode="0.00000_);[Red]\(0.00000\)"/>
    <numFmt numFmtId="180" formatCode="0.000000_);[Red]\(0.000000\)"/>
    <numFmt numFmtId="181" formatCode="0.0_);[Red]\(0.0\)"/>
    <numFmt numFmtId="182" formatCode="0_);[Red]\(0\)"/>
    <numFmt numFmtId="189" formatCode="0.0000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182" fontId="0" fillId="3" borderId="0" xfId="0" applyNumberFormat="1" applyFill="1" applyAlignment="1">
      <alignment horizontal="center" vertical="center"/>
    </xf>
    <xf numFmtId="180" fontId="0" fillId="0" borderId="0" xfId="0" applyNumberFormat="1" applyAlignment="1">
      <alignment horizontal="center"/>
    </xf>
    <xf numFmtId="180" fontId="0" fillId="3" borderId="0" xfId="0" applyNumberFormat="1" applyFill="1" applyAlignment="1">
      <alignment horizontal="center"/>
    </xf>
    <xf numFmtId="179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2" borderId="0" xfId="0" applyNumberFormat="1" applyFill="1" applyAlignment="1">
      <alignment horizontal="center"/>
    </xf>
    <xf numFmtId="180" fontId="0" fillId="4" borderId="0" xfId="0" applyNumberFormat="1" applyFill="1" applyAlignment="1">
      <alignment horizontal="center"/>
    </xf>
    <xf numFmtId="177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 vertical="center"/>
    </xf>
    <xf numFmtId="180" fontId="0" fillId="5" borderId="0" xfId="0" applyNumberFormat="1" applyFill="1" applyAlignment="1">
      <alignment horizontal="center"/>
    </xf>
    <xf numFmtId="179" fontId="0" fillId="0" borderId="0" xfId="0" applyNumberFormat="1" applyFill="1" applyAlignment="1">
      <alignment horizontal="center"/>
    </xf>
    <xf numFmtId="179" fontId="0" fillId="5" borderId="0" xfId="0" applyNumberFormat="1" applyFont="1" applyFill="1" applyAlignment="1">
      <alignment horizontal="center"/>
    </xf>
    <xf numFmtId="180" fontId="0" fillId="5" borderId="0" xfId="0" applyNumberFormat="1" applyFont="1" applyFill="1" applyAlignment="1">
      <alignment horizontal="center"/>
    </xf>
    <xf numFmtId="182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 vertical="center"/>
    </xf>
    <xf numFmtId="180" fontId="0" fillId="0" borderId="0" xfId="0" applyNumberFormat="1"/>
    <xf numFmtId="180" fontId="0" fillId="0" borderId="0" xfId="0" applyNumberFormat="1" applyAlignment="1">
      <alignment horizontal="center" vertical="center"/>
    </xf>
    <xf numFmtId="0" fontId="0" fillId="6" borderId="0" xfId="0" applyFill="1"/>
    <xf numFmtId="180" fontId="0" fillId="0" borderId="0" xfId="0" applyNumberFormat="1" applyFont="1" applyFill="1" applyAlignment="1">
      <alignment horizontal="center"/>
    </xf>
    <xf numFmtId="0" fontId="0" fillId="0" borderId="0" xfId="0" applyFill="1"/>
    <xf numFmtId="180" fontId="0" fillId="0" borderId="0" xfId="0" applyNumberFormat="1" applyFill="1" applyAlignment="1">
      <alignment horizontal="center"/>
    </xf>
    <xf numFmtId="179" fontId="0" fillId="0" borderId="0" xfId="0" applyNumberFormat="1" applyFont="1" applyFill="1" applyAlignment="1">
      <alignment horizontal="center"/>
    </xf>
    <xf numFmtId="189" fontId="0" fillId="0" borderId="0" xfId="0" applyNumberFormat="1" applyAlignment="1">
      <alignment horizontal="center" vertical="center"/>
    </xf>
    <xf numFmtId="0" fontId="0" fillId="0" borderId="0" xfId="0" applyAlignment="1"/>
    <xf numFmtId="180" fontId="0" fillId="6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63"/>
  <sheetViews>
    <sheetView topLeftCell="A28" zoomScaleNormal="100" workbookViewId="0">
      <selection activeCell="G40" sqref="G40:K52"/>
    </sheetView>
  </sheetViews>
  <sheetFormatPr defaultRowHeight="13.8" x14ac:dyDescent="0.25"/>
  <cols>
    <col min="1" max="1" width="10.44140625" style="4" bestFit="1" customWidth="1"/>
    <col min="2" max="2" width="9.6640625" style="6" bestFit="1" customWidth="1"/>
    <col min="3" max="6" width="10.6640625" style="6" bestFit="1" customWidth="1"/>
    <col min="7" max="7" width="11.77734375" style="6" bestFit="1" customWidth="1"/>
    <col min="8" max="8" width="9.6640625" style="6" bestFit="1" customWidth="1"/>
    <col min="9" max="9" width="9.6640625" style="6" customWidth="1"/>
    <col min="10" max="11" width="10.5546875" style="6" bestFit="1" customWidth="1"/>
    <col min="12" max="12" width="10.44140625" style="6" bestFit="1" customWidth="1"/>
    <col min="13" max="13" width="9.5546875" style="6" bestFit="1" customWidth="1"/>
    <col min="14" max="14" width="11.6640625" style="6" bestFit="1" customWidth="1"/>
    <col min="15" max="15" width="10.5546875" style="6" bestFit="1" customWidth="1"/>
    <col min="16" max="16" width="11.6640625" style="6" bestFit="1" customWidth="1"/>
    <col min="17" max="19" width="10.5546875" style="6" bestFit="1" customWidth="1"/>
    <col min="20" max="20" width="9.5546875" style="6" bestFit="1" customWidth="1"/>
    <col min="21" max="21" width="10.5546875" style="6" bestFit="1" customWidth="1"/>
    <col min="22" max="23" width="8.88671875" style="6"/>
    <col min="24" max="24" width="9.5546875" style="6" bestFit="1" customWidth="1"/>
    <col min="25" max="16384" width="8.88671875" style="6"/>
  </cols>
  <sheetData>
    <row r="1" spans="1:18" x14ac:dyDescent="0.25">
      <c r="A1" s="4" t="s">
        <v>12</v>
      </c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L1" s="6" t="s">
        <v>33</v>
      </c>
      <c r="N1" s="6" t="s">
        <v>0</v>
      </c>
      <c r="O1" s="6" t="s">
        <v>1</v>
      </c>
      <c r="P1" s="6" t="s">
        <v>2</v>
      </c>
      <c r="Q1" s="6" t="s">
        <v>3</v>
      </c>
      <c r="R1" s="6" t="s">
        <v>4</v>
      </c>
    </row>
    <row r="2" spans="1:18" x14ac:dyDescent="0.25">
      <c r="A2" s="4" t="s">
        <v>13</v>
      </c>
      <c r="B2" s="6" t="s">
        <v>15</v>
      </c>
      <c r="C2" s="11">
        <v>0</v>
      </c>
      <c r="D2" s="6">
        <v>5</v>
      </c>
      <c r="E2" s="6">
        <v>5</v>
      </c>
      <c r="F2" s="6">
        <v>5</v>
      </c>
      <c r="G2" s="11">
        <v>0</v>
      </c>
      <c r="L2" s="6" t="s">
        <v>13</v>
      </c>
      <c r="M2" s="6" t="s">
        <v>15</v>
      </c>
      <c r="N2" s="11">
        <v>0</v>
      </c>
      <c r="O2" s="6">
        <v>5</v>
      </c>
      <c r="P2" s="6">
        <v>5</v>
      </c>
      <c r="Q2" s="6">
        <v>5</v>
      </c>
      <c r="R2" s="11">
        <v>0</v>
      </c>
    </row>
    <row r="3" spans="1:18" x14ac:dyDescent="0.25">
      <c r="A3" s="4" t="s">
        <v>5</v>
      </c>
      <c r="B3" s="6" t="s">
        <v>21</v>
      </c>
      <c r="C3" s="6">
        <v>10</v>
      </c>
      <c r="D3" s="6">
        <v>10</v>
      </c>
      <c r="E3" s="6">
        <v>10</v>
      </c>
      <c r="F3" s="6">
        <v>10</v>
      </c>
      <c r="G3" s="6">
        <v>10</v>
      </c>
      <c r="L3" s="6" t="s">
        <v>5</v>
      </c>
      <c r="M3" s="6" t="s">
        <v>21</v>
      </c>
      <c r="N3" s="6">
        <v>10</v>
      </c>
      <c r="O3" s="6">
        <v>10</v>
      </c>
      <c r="P3" s="6">
        <v>10</v>
      </c>
      <c r="Q3" s="6">
        <v>10</v>
      </c>
      <c r="R3" s="6">
        <v>10</v>
      </c>
    </row>
    <row r="4" spans="1:18" x14ac:dyDescent="0.25">
      <c r="A4" s="4" t="s">
        <v>6</v>
      </c>
      <c r="B4" s="6" t="s">
        <v>22</v>
      </c>
      <c r="C4" s="6">
        <v>10</v>
      </c>
      <c r="D4" s="6">
        <v>10</v>
      </c>
      <c r="E4" s="6">
        <v>10</v>
      </c>
      <c r="F4" s="6">
        <v>10</v>
      </c>
      <c r="G4" s="6">
        <v>10</v>
      </c>
      <c r="L4" s="6" t="s">
        <v>6</v>
      </c>
      <c r="M4" s="6" t="s">
        <v>22</v>
      </c>
      <c r="N4" s="6">
        <v>10</v>
      </c>
      <c r="O4" s="6">
        <v>10</v>
      </c>
      <c r="P4" s="6">
        <v>10</v>
      </c>
      <c r="Q4" s="6">
        <v>10</v>
      </c>
      <c r="R4" s="6">
        <v>10</v>
      </c>
    </row>
    <row r="5" spans="1:18" x14ac:dyDescent="0.25">
      <c r="A5" s="4" t="s">
        <v>7</v>
      </c>
      <c r="B5" s="6" t="s">
        <v>22</v>
      </c>
      <c r="C5" s="6">
        <v>15</v>
      </c>
      <c r="D5" s="6">
        <v>15</v>
      </c>
      <c r="E5" s="6">
        <v>15</v>
      </c>
      <c r="F5" s="6">
        <v>15</v>
      </c>
      <c r="G5" s="6">
        <v>15</v>
      </c>
      <c r="L5" s="6" t="s">
        <v>7</v>
      </c>
      <c r="M5" s="6" t="s">
        <v>22</v>
      </c>
      <c r="N5" s="6">
        <v>15</v>
      </c>
      <c r="O5" s="6">
        <v>15</v>
      </c>
      <c r="P5" s="6">
        <v>15</v>
      </c>
      <c r="Q5" s="6">
        <v>15</v>
      </c>
      <c r="R5" s="6">
        <v>15</v>
      </c>
    </row>
    <row r="6" spans="1:18" x14ac:dyDescent="0.25">
      <c r="A6" s="4" t="s">
        <v>8</v>
      </c>
      <c r="B6" s="6" t="s">
        <v>16</v>
      </c>
      <c r="C6" s="6">
        <v>15</v>
      </c>
      <c r="D6" s="6">
        <v>15</v>
      </c>
      <c r="E6" s="6">
        <v>15</v>
      </c>
      <c r="F6" s="6">
        <v>15</v>
      </c>
      <c r="G6" s="6">
        <v>15</v>
      </c>
      <c r="L6" s="6" t="s">
        <v>8</v>
      </c>
      <c r="M6" s="6" t="s">
        <v>16</v>
      </c>
      <c r="N6" s="6">
        <v>15</v>
      </c>
      <c r="O6" s="6">
        <v>15</v>
      </c>
      <c r="P6" s="6">
        <v>15</v>
      </c>
      <c r="Q6" s="6">
        <v>15</v>
      </c>
      <c r="R6" s="6">
        <v>15</v>
      </c>
    </row>
    <row r="7" spans="1:18" x14ac:dyDescent="0.25">
      <c r="A7" s="4" t="s">
        <v>9</v>
      </c>
      <c r="B7" s="6" t="s">
        <v>16</v>
      </c>
      <c r="C7" s="6">
        <v>15</v>
      </c>
      <c r="D7" s="6">
        <v>15</v>
      </c>
      <c r="E7" s="6">
        <v>15</v>
      </c>
      <c r="F7" s="6">
        <v>15</v>
      </c>
      <c r="G7" s="6">
        <v>15</v>
      </c>
      <c r="L7" s="6" t="s">
        <v>9</v>
      </c>
      <c r="M7" s="6" t="s">
        <v>16</v>
      </c>
      <c r="N7" s="6">
        <v>15</v>
      </c>
      <c r="O7" s="6">
        <v>15</v>
      </c>
      <c r="P7" s="6">
        <v>15</v>
      </c>
      <c r="Q7" s="6">
        <v>15</v>
      </c>
      <c r="R7" s="6">
        <v>15</v>
      </c>
    </row>
    <row r="8" spans="1:18" x14ac:dyDescent="0.25">
      <c r="A8" s="4" t="s">
        <v>10</v>
      </c>
      <c r="B8" s="6" t="s">
        <v>23</v>
      </c>
      <c r="C8" s="6">
        <v>20</v>
      </c>
      <c r="D8" s="6">
        <v>15</v>
      </c>
      <c r="E8" s="6">
        <v>15</v>
      </c>
      <c r="F8" s="6">
        <v>15</v>
      </c>
      <c r="G8" s="6">
        <v>20</v>
      </c>
      <c r="L8" s="6" t="s">
        <v>10</v>
      </c>
      <c r="M8" s="6" t="s">
        <v>23</v>
      </c>
      <c r="N8" s="6">
        <v>20</v>
      </c>
      <c r="O8" s="6">
        <v>15</v>
      </c>
      <c r="P8" s="6">
        <v>15</v>
      </c>
      <c r="Q8" s="6">
        <v>15</v>
      </c>
      <c r="R8" s="6">
        <v>20</v>
      </c>
    </row>
    <row r="9" spans="1:18" x14ac:dyDescent="0.25">
      <c r="A9" s="4" t="s">
        <v>11</v>
      </c>
      <c r="B9" s="6" t="s">
        <v>23</v>
      </c>
      <c r="C9" s="6">
        <v>20</v>
      </c>
      <c r="D9" s="6">
        <v>20</v>
      </c>
      <c r="E9" s="6">
        <v>20</v>
      </c>
      <c r="F9" s="6">
        <v>20</v>
      </c>
      <c r="G9" s="6">
        <v>20</v>
      </c>
      <c r="L9" s="6" t="s">
        <v>14</v>
      </c>
      <c r="M9" s="6" t="s">
        <v>24</v>
      </c>
      <c r="N9" s="6">
        <v>0</v>
      </c>
      <c r="O9" s="6">
        <v>0</v>
      </c>
      <c r="P9" s="6">
        <v>0</v>
      </c>
      <c r="Q9" s="6">
        <v>0</v>
      </c>
      <c r="R9" s="6">
        <v>0</v>
      </c>
    </row>
    <row r="10" spans="1:18" x14ac:dyDescent="0.25">
      <c r="A10" s="4" t="s">
        <v>14</v>
      </c>
      <c r="B10" s="6" t="s">
        <v>24</v>
      </c>
      <c r="C10" s="11">
        <v>10</v>
      </c>
      <c r="D10" s="11">
        <v>10</v>
      </c>
      <c r="E10" s="11">
        <v>10</v>
      </c>
      <c r="F10" s="11">
        <v>10</v>
      </c>
      <c r="G10" s="11">
        <v>10</v>
      </c>
      <c r="L10" s="6" t="s">
        <v>17</v>
      </c>
      <c r="M10" s="6" t="s">
        <v>25</v>
      </c>
      <c r="N10" s="11">
        <v>10</v>
      </c>
      <c r="O10" s="11">
        <v>10</v>
      </c>
      <c r="P10" s="11">
        <v>10</v>
      </c>
      <c r="Q10" s="11">
        <v>10</v>
      </c>
      <c r="R10" s="11">
        <v>10</v>
      </c>
    </row>
    <row r="11" spans="1:18" x14ac:dyDescent="0.25">
      <c r="C11" s="9">
        <f>SUM(C2:C10)</f>
        <v>115</v>
      </c>
      <c r="D11" s="9">
        <f t="shared" ref="D11:G11" si="0">SUM(D2:D10)</f>
        <v>115</v>
      </c>
      <c r="E11" s="9">
        <f t="shared" si="0"/>
        <v>115</v>
      </c>
      <c r="F11" s="9">
        <f t="shared" si="0"/>
        <v>115</v>
      </c>
      <c r="G11" s="9">
        <f t="shared" si="0"/>
        <v>115</v>
      </c>
      <c r="N11" s="9">
        <f>SUM(N2:N10)</f>
        <v>95</v>
      </c>
      <c r="O11" s="9">
        <f>SUM(O2:O10)</f>
        <v>95</v>
      </c>
      <c r="P11" s="9">
        <f>SUM(P2:P10)</f>
        <v>95</v>
      </c>
      <c r="Q11" s="9">
        <f>SUM(Q2:Q10)</f>
        <v>95</v>
      </c>
      <c r="R11" s="9">
        <f>SUM(R2:R10)</f>
        <v>95</v>
      </c>
    </row>
    <row r="12" spans="1:18" s="7" customFormat="1" x14ac:dyDescent="0.25">
      <c r="A12" s="5"/>
    </row>
    <row r="13" spans="1:18" x14ac:dyDescent="0.25">
      <c r="A13" s="4" t="s">
        <v>12</v>
      </c>
      <c r="C13" s="6" t="s">
        <v>0</v>
      </c>
      <c r="D13" s="6" t="s">
        <v>1</v>
      </c>
      <c r="E13" s="6" t="s">
        <v>2</v>
      </c>
      <c r="F13" s="6" t="s">
        <v>3</v>
      </c>
      <c r="G13" s="6" t="s">
        <v>4</v>
      </c>
      <c r="L13" s="6" t="s">
        <v>33</v>
      </c>
      <c r="N13" s="6" t="s">
        <v>0</v>
      </c>
      <c r="O13" s="6" t="s">
        <v>1</v>
      </c>
      <c r="P13" s="6" t="s">
        <v>2</v>
      </c>
      <c r="Q13" s="6" t="s">
        <v>3</v>
      </c>
      <c r="R13" s="6" t="s">
        <v>4</v>
      </c>
    </row>
    <row r="14" spans="1:18" x14ac:dyDescent="0.25">
      <c r="A14" s="4" t="s">
        <v>13</v>
      </c>
      <c r="B14" s="6" t="s">
        <v>15</v>
      </c>
      <c r="C14" s="6">
        <f>C2/C$11</f>
        <v>0</v>
      </c>
      <c r="D14" s="6">
        <f t="shared" ref="D14:G14" si="1">D2/D$11</f>
        <v>4.3478260869565216E-2</v>
      </c>
      <c r="E14" s="6">
        <f t="shared" si="1"/>
        <v>4.3478260869565216E-2</v>
      </c>
      <c r="F14" s="6">
        <f t="shared" si="1"/>
        <v>4.3478260869565216E-2</v>
      </c>
      <c r="G14" s="6">
        <f t="shared" si="1"/>
        <v>0</v>
      </c>
      <c r="L14" s="6" t="s">
        <v>13</v>
      </c>
      <c r="M14" s="6" t="s">
        <v>15</v>
      </c>
      <c r="N14" s="6">
        <f t="shared" ref="N14:R20" si="2">N2/N$11</f>
        <v>0</v>
      </c>
      <c r="O14" s="6">
        <f t="shared" si="2"/>
        <v>5.2631578947368418E-2</v>
      </c>
      <c r="P14" s="6">
        <f t="shared" si="2"/>
        <v>5.2631578947368418E-2</v>
      </c>
      <c r="Q14" s="6">
        <f t="shared" si="2"/>
        <v>5.2631578947368418E-2</v>
      </c>
      <c r="R14" s="6">
        <f t="shared" si="2"/>
        <v>0</v>
      </c>
    </row>
    <row r="15" spans="1:18" x14ac:dyDescent="0.25">
      <c r="A15" s="4" t="s">
        <v>5</v>
      </c>
      <c r="B15" s="6" t="s">
        <v>21</v>
      </c>
      <c r="C15" s="6">
        <f t="shared" ref="C15:G15" si="3">C3/C$11</f>
        <v>8.6956521739130432E-2</v>
      </c>
      <c r="D15" s="6">
        <f t="shared" si="3"/>
        <v>8.6956521739130432E-2</v>
      </c>
      <c r="E15" s="6">
        <f t="shared" si="3"/>
        <v>8.6956521739130432E-2</v>
      </c>
      <c r="F15" s="6">
        <f t="shared" si="3"/>
        <v>8.6956521739130432E-2</v>
      </c>
      <c r="G15" s="6">
        <f t="shared" si="3"/>
        <v>8.6956521739130432E-2</v>
      </c>
      <c r="L15" s="6" t="s">
        <v>5</v>
      </c>
      <c r="M15" s="6" t="s">
        <v>21</v>
      </c>
      <c r="N15" s="6">
        <f t="shared" si="2"/>
        <v>0.10526315789473684</v>
      </c>
      <c r="O15" s="6">
        <f t="shared" si="2"/>
        <v>0.10526315789473684</v>
      </c>
      <c r="P15" s="6">
        <f t="shared" si="2"/>
        <v>0.10526315789473684</v>
      </c>
      <c r="Q15" s="6">
        <f t="shared" si="2"/>
        <v>0.10526315789473684</v>
      </c>
      <c r="R15" s="6">
        <f t="shared" si="2"/>
        <v>0.10526315789473684</v>
      </c>
    </row>
    <row r="16" spans="1:18" x14ac:dyDescent="0.25">
      <c r="A16" s="4" t="s">
        <v>6</v>
      </c>
      <c r="B16" s="6" t="s">
        <v>22</v>
      </c>
      <c r="C16" s="6">
        <f t="shared" ref="C16:G16" si="4">C4/C$11</f>
        <v>8.6956521739130432E-2</v>
      </c>
      <c r="D16" s="6">
        <f t="shared" si="4"/>
        <v>8.6956521739130432E-2</v>
      </c>
      <c r="E16" s="6">
        <f t="shared" si="4"/>
        <v>8.6956521739130432E-2</v>
      </c>
      <c r="F16" s="6">
        <f t="shared" si="4"/>
        <v>8.6956521739130432E-2</v>
      </c>
      <c r="G16" s="6">
        <f t="shared" si="4"/>
        <v>8.6956521739130432E-2</v>
      </c>
      <c r="L16" s="6" t="s">
        <v>6</v>
      </c>
      <c r="M16" s="6" t="s">
        <v>22</v>
      </c>
      <c r="N16" s="6">
        <f t="shared" si="2"/>
        <v>0.10526315789473684</v>
      </c>
      <c r="O16" s="6">
        <f t="shared" si="2"/>
        <v>0.10526315789473684</v>
      </c>
      <c r="P16" s="6">
        <f t="shared" si="2"/>
        <v>0.10526315789473684</v>
      </c>
      <c r="Q16" s="6">
        <f t="shared" si="2"/>
        <v>0.10526315789473684</v>
      </c>
      <c r="R16" s="6">
        <f t="shared" si="2"/>
        <v>0.10526315789473684</v>
      </c>
    </row>
    <row r="17" spans="1:19" x14ac:dyDescent="0.25">
      <c r="A17" s="4" t="s">
        <v>7</v>
      </c>
      <c r="B17" s="6" t="s">
        <v>22</v>
      </c>
      <c r="C17" s="6">
        <f t="shared" ref="C17:G17" si="5">C5/C$11</f>
        <v>0.13043478260869565</v>
      </c>
      <c r="D17" s="6">
        <f t="shared" si="5"/>
        <v>0.13043478260869565</v>
      </c>
      <c r="E17" s="6">
        <f t="shared" si="5"/>
        <v>0.13043478260869565</v>
      </c>
      <c r="F17" s="6">
        <f t="shared" si="5"/>
        <v>0.13043478260869565</v>
      </c>
      <c r="G17" s="6">
        <f t="shared" si="5"/>
        <v>0.13043478260869565</v>
      </c>
      <c r="L17" s="6" t="s">
        <v>7</v>
      </c>
      <c r="M17" s="6" t="s">
        <v>22</v>
      </c>
      <c r="N17" s="6">
        <f t="shared" si="2"/>
        <v>0.15789473684210525</v>
      </c>
      <c r="O17" s="6">
        <f t="shared" si="2"/>
        <v>0.15789473684210525</v>
      </c>
      <c r="P17" s="6">
        <f t="shared" si="2"/>
        <v>0.15789473684210525</v>
      </c>
      <c r="Q17" s="6">
        <f t="shared" si="2"/>
        <v>0.15789473684210525</v>
      </c>
      <c r="R17" s="6">
        <f t="shared" si="2"/>
        <v>0.15789473684210525</v>
      </c>
    </row>
    <row r="18" spans="1:19" x14ac:dyDescent="0.25">
      <c r="A18" s="4" t="s">
        <v>8</v>
      </c>
      <c r="B18" s="6" t="s">
        <v>16</v>
      </c>
      <c r="C18" s="6">
        <f t="shared" ref="C18:G18" si="6">C6/C$11</f>
        <v>0.13043478260869565</v>
      </c>
      <c r="D18" s="6">
        <f t="shared" si="6"/>
        <v>0.13043478260869565</v>
      </c>
      <c r="E18" s="6">
        <f t="shared" si="6"/>
        <v>0.13043478260869565</v>
      </c>
      <c r="F18" s="6">
        <f t="shared" si="6"/>
        <v>0.13043478260869565</v>
      </c>
      <c r="G18" s="6">
        <f t="shared" si="6"/>
        <v>0.13043478260869565</v>
      </c>
      <c r="L18" s="6" t="s">
        <v>8</v>
      </c>
      <c r="M18" s="6" t="s">
        <v>16</v>
      </c>
      <c r="N18" s="6">
        <f t="shared" si="2"/>
        <v>0.15789473684210525</v>
      </c>
      <c r="O18" s="6">
        <f t="shared" si="2"/>
        <v>0.15789473684210525</v>
      </c>
      <c r="P18" s="6">
        <f t="shared" si="2"/>
        <v>0.15789473684210525</v>
      </c>
      <c r="Q18" s="6">
        <f t="shared" si="2"/>
        <v>0.15789473684210525</v>
      </c>
      <c r="R18" s="6">
        <f t="shared" si="2"/>
        <v>0.15789473684210525</v>
      </c>
    </row>
    <row r="19" spans="1:19" x14ac:dyDescent="0.25">
      <c r="A19" s="4" t="s">
        <v>9</v>
      </c>
      <c r="B19" s="6" t="s">
        <v>16</v>
      </c>
      <c r="C19" s="6">
        <f t="shared" ref="C19:G19" si="7">C7/C$11</f>
        <v>0.13043478260869565</v>
      </c>
      <c r="D19" s="6">
        <f t="shared" si="7"/>
        <v>0.13043478260869565</v>
      </c>
      <c r="E19" s="6">
        <f t="shared" si="7"/>
        <v>0.13043478260869565</v>
      </c>
      <c r="F19" s="6">
        <f t="shared" si="7"/>
        <v>0.13043478260869565</v>
      </c>
      <c r="G19" s="6">
        <f t="shared" si="7"/>
        <v>0.13043478260869565</v>
      </c>
      <c r="L19" s="6" t="s">
        <v>9</v>
      </c>
      <c r="M19" s="6" t="s">
        <v>16</v>
      </c>
      <c r="N19" s="6">
        <f t="shared" si="2"/>
        <v>0.15789473684210525</v>
      </c>
      <c r="O19" s="6">
        <f t="shared" si="2"/>
        <v>0.15789473684210525</v>
      </c>
      <c r="P19" s="6">
        <f t="shared" si="2"/>
        <v>0.15789473684210525</v>
      </c>
      <c r="Q19" s="6">
        <f t="shared" si="2"/>
        <v>0.15789473684210525</v>
      </c>
      <c r="R19" s="6">
        <f t="shared" si="2"/>
        <v>0.15789473684210525</v>
      </c>
    </row>
    <row r="20" spans="1:19" x14ac:dyDescent="0.25">
      <c r="A20" s="4" t="s">
        <v>10</v>
      </c>
      <c r="B20" s="6" t="s">
        <v>23</v>
      </c>
      <c r="C20" s="6">
        <f t="shared" ref="C20:G20" si="8">C8/C$11</f>
        <v>0.17391304347826086</v>
      </c>
      <c r="D20" s="6">
        <f t="shared" si="8"/>
        <v>0.13043478260869565</v>
      </c>
      <c r="E20" s="6">
        <f t="shared" si="8"/>
        <v>0.13043478260869565</v>
      </c>
      <c r="F20" s="6">
        <f t="shared" si="8"/>
        <v>0.13043478260869565</v>
      </c>
      <c r="G20" s="6">
        <f t="shared" si="8"/>
        <v>0.17391304347826086</v>
      </c>
      <c r="L20" s="6" t="s">
        <v>10</v>
      </c>
      <c r="M20" s="6" t="s">
        <v>23</v>
      </c>
      <c r="N20" s="6">
        <f t="shared" si="2"/>
        <v>0.21052631578947367</v>
      </c>
      <c r="O20" s="6">
        <f t="shared" si="2"/>
        <v>0.15789473684210525</v>
      </c>
      <c r="P20" s="6">
        <f t="shared" si="2"/>
        <v>0.15789473684210525</v>
      </c>
      <c r="Q20" s="6">
        <f t="shared" si="2"/>
        <v>0.15789473684210525</v>
      </c>
      <c r="R20" s="6">
        <f t="shared" si="2"/>
        <v>0.21052631578947367</v>
      </c>
    </row>
    <row r="21" spans="1:19" x14ac:dyDescent="0.25">
      <c r="A21" s="4" t="s">
        <v>11</v>
      </c>
      <c r="B21" s="6" t="s">
        <v>23</v>
      </c>
      <c r="C21" s="6">
        <f t="shared" ref="C21:G21" si="9">C9/C$11</f>
        <v>0.17391304347826086</v>
      </c>
      <c r="D21" s="6">
        <f t="shared" si="9"/>
        <v>0.17391304347826086</v>
      </c>
      <c r="E21" s="6">
        <f t="shared" si="9"/>
        <v>0.17391304347826086</v>
      </c>
      <c r="F21" s="6">
        <f t="shared" si="9"/>
        <v>0.17391304347826086</v>
      </c>
      <c r="G21" s="6">
        <f t="shared" si="9"/>
        <v>0.17391304347826086</v>
      </c>
      <c r="L21" s="6" t="s">
        <v>14</v>
      </c>
      <c r="M21" s="6" t="s">
        <v>24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</row>
    <row r="22" spans="1:19" x14ac:dyDescent="0.25">
      <c r="A22" s="4" t="s">
        <v>14</v>
      </c>
      <c r="B22" s="6" t="s">
        <v>24</v>
      </c>
      <c r="C22" s="11">
        <f t="shared" ref="C22:G22" si="10">C10/C$11</f>
        <v>8.6956521739130432E-2</v>
      </c>
      <c r="D22" s="11">
        <f t="shared" si="10"/>
        <v>8.6956521739130432E-2</v>
      </c>
      <c r="E22" s="11">
        <f t="shared" si="10"/>
        <v>8.6956521739130432E-2</v>
      </c>
      <c r="F22" s="11">
        <f t="shared" si="10"/>
        <v>8.6956521739130432E-2</v>
      </c>
      <c r="G22" s="11">
        <f t="shared" si="10"/>
        <v>8.6956521739130432E-2</v>
      </c>
      <c r="L22" s="6" t="s">
        <v>17</v>
      </c>
      <c r="M22" s="6" t="s">
        <v>25</v>
      </c>
      <c r="N22" s="11">
        <f>N10/N$11</f>
        <v>0.10526315789473684</v>
      </c>
      <c r="O22" s="11">
        <f>O10/O$11</f>
        <v>0.10526315789473684</v>
      </c>
      <c r="P22" s="11">
        <f>P10/P$11</f>
        <v>0.10526315789473684</v>
      </c>
      <c r="Q22" s="11">
        <f>Q10/Q$11</f>
        <v>0.10526315789473684</v>
      </c>
      <c r="R22" s="11">
        <f>R10/R$11</f>
        <v>0.10526315789473684</v>
      </c>
    </row>
    <row r="23" spans="1:19" x14ac:dyDescent="0.25">
      <c r="C23" s="6">
        <f>SUM(C14:C22)</f>
        <v>1</v>
      </c>
      <c r="D23" s="6">
        <f t="shared" ref="D23" si="11">SUM(D14:D22)</f>
        <v>1</v>
      </c>
      <c r="E23" s="6">
        <f t="shared" ref="E23" si="12">SUM(E14:E22)</f>
        <v>1</v>
      </c>
      <c r="F23" s="6">
        <f t="shared" ref="F23" si="13">SUM(F14:F22)</f>
        <v>1</v>
      </c>
      <c r="G23" s="6">
        <f t="shared" ref="G23" si="14">SUM(G14:G22)</f>
        <v>1</v>
      </c>
      <c r="N23" s="6">
        <f>SUM(N14:N22)</f>
        <v>0.99999999999999989</v>
      </c>
      <c r="O23" s="6">
        <f>SUM(O14:O22)</f>
        <v>1</v>
      </c>
      <c r="P23" s="6">
        <f>SUM(P14:P22)</f>
        <v>1</v>
      </c>
      <c r="Q23" s="6">
        <f>SUM(Q14:Q22)</f>
        <v>1</v>
      </c>
      <c r="R23" s="6">
        <f>SUM(R14:R22)</f>
        <v>0.99999999999999989</v>
      </c>
    </row>
    <row r="24" spans="1:19" s="7" customFormat="1" x14ac:dyDescent="0.25">
      <c r="A24" s="5"/>
    </row>
    <row r="25" spans="1:19" x14ac:dyDescent="0.25">
      <c r="A25" s="4" t="s">
        <v>19</v>
      </c>
      <c r="B25" s="6" t="s">
        <v>20</v>
      </c>
      <c r="L25" s="4" t="s">
        <v>19</v>
      </c>
      <c r="M25" s="6" t="s">
        <v>20</v>
      </c>
    </row>
    <row r="26" spans="1:19" x14ac:dyDescent="0.25">
      <c r="A26" s="20">
        <v>50</v>
      </c>
      <c r="B26" s="6" t="s">
        <v>21</v>
      </c>
      <c r="C26" s="6" t="s">
        <v>21</v>
      </c>
      <c r="D26" s="6" t="s">
        <v>21</v>
      </c>
      <c r="E26" s="6" t="s">
        <v>21</v>
      </c>
      <c r="F26" s="6" t="s">
        <v>21</v>
      </c>
      <c r="G26" s="6">
        <f>C15*D15*E15*F15*G15+C$14*D15*E15*F15*G15+D$14*C15*E15*F15*G15+E$14*C15*D15*F15*G15+F$14*C15*D15*E15*G15+G$14*C15*D15*E15*F15+C14*D14*E15*F15*G15+C14*D15*E14*F15*G15+C14*D15*E15*F14*G15+C14*D15*E15*F15*G14+C15*D14*E14*F15*G15+C15*D14*E15*F14*G15+C15*D14*E15*F15*G14+C15*D15*E14*F14*G15+C15*D15*E14*F15*G14+C15*D15*E15*F14*G14+C14*D14*E14*F15*G15</f>
        <v>1.6158243897194413E-5</v>
      </c>
      <c r="H26" s="6">
        <f>A26*G26</f>
        <v>8.0791219485972063E-4</v>
      </c>
      <c r="L26" s="20">
        <v>50</v>
      </c>
      <c r="M26" s="6" t="s">
        <v>21</v>
      </c>
      <c r="N26" s="6" t="s">
        <v>21</v>
      </c>
      <c r="O26" s="6" t="s">
        <v>21</v>
      </c>
      <c r="P26" s="6" t="s">
        <v>21</v>
      </c>
      <c r="Q26" s="6" t="s">
        <v>21</v>
      </c>
      <c r="R26" s="6">
        <f>N15*O15*P15*Q15*R15+N$14*O15*P15*Q15*R15+O$14*N15*P15*Q15*R15+P$14*N15*O15*Q15*R15+Q$14*N15*O15*P15*R15+R$14*N15*O15*P15*Q15</f>
        <v>3.2308885872495399E-5</v>
      </c>
      <c r="S26" s="6">
        <f t="shared" ref="S26:S37" si="15">L26*R26</f>
        <v>1.6154442936247698E-3</v>
      </c>
    </row>
    <row r="27" spans="1:19" x14ac:dyDescent="0.25">
      <c r="A27" s="20">
        <v>10</v>
      </c>
      <c r="B27" s="6" t="s">
        <v>21</v>
      </c>
      <c r="C27" s="6" t="s">
        <v>21</v>
      </c>
      <c r="D27" s="6" t="s">
        <v>21</v>
      </c>
      <c r="E27" s="6" t="s">
        <v>21</v>
      </c>
      <c r="G27" s="6">
        <f>(C15*D15*E15*F15+C$14*D15*E15*F15+D$14*C15*E15*F15+E$14*C15*D15*F15+F$14*C15*D15*E15)*(1-G14-G15)</f>
        <v>1.3050889301580103E-4</v>
      </c>
      <c r="H27" s="6">
        <f t="shared" ref="H27:H37" si="16">A27*G27</f>
        <v>1.3050889301580103E-3</v>
      </c>
      <c r="L27" s="20">
        <v>10</v>
      </c>
      <c r="M27" s="6" t="s">
        <v>21</v>
      </c>
      <c r="N27" s="6" t="s">
        <v>21</v>
      </c>
      <c r="O27" s="6" t="s">
        <v>21</v>
      </c>
      <c r="P27" s="6" t="s">
        <v>21</v>
      </c>
      <c r="R27" s="6">
        <f>(N15*O15*P15*Q15+N$14*O15*P15*Q15+O$14*N15*P15*Q15+P$14*N15*O15*Q15+Q$14*N15*O15*P15)*(1-R14-R15)</f>
        <v>2.7462552991621087E-4</v>
      </c>
      <c r="S27" s="6">
        <f t="shared" si="15"/>
        <v>2.7462552991621087E-3</v>
      </c>
    </row>
    <row r="28" spans="1:19" x14ac:dyDescent="0.25">
      <c r="A28" s="20">
        <v>1.5</v>
      </c>
      <c r="B28" s="6" t="s">
        <v>21</v>
      </c>
      <c r="C28" s="6" t="s">
        <v>21</v>
      </c>
      <c r="D28" s="6" t="s">
        <v>21</v>
      </c>
      <c r="G28" s="6">
        <f>(C15*D15*E15+C$14*D15*E15+D$14*C15*E15+E$14*C15*D15)*(1-F15-F$14)</f>
        <v>1.1435064911860663E-3</v>
      </c>
      <c r="H28" s="6">
        <f t="shared" si="16"/>
        <v>1.7152597367790993E-3</v>
      </c>
      <c r="L28" s="20">
        <v>1.5</v>
      </c>
      <c r="M28" s="6" t="s">
        <v>21</v>
      </c>
      <c r="N28" s="6" t="s">
        <v>21</v>
      </c>
      <c r="O28" s="6" t="s">
        <v>21</v>
      </c>
      <c r="R28" s="6">
        <f>(N15*O15*P15+N$14*O15*P15+O$14*N15*P15+P$14*N15*O15)*(1-Q15-Q$14)</f>
        <v>1.9643802610477203E-3</v>
      </c>
      <c r="S28" s="6">
        <f t="shared" si="15"/>
        <v>2.9465703915715806E-3</v>
      </c>
    </row>
    <row r="29" spans="1:19" x14ac:dyDescent="0.25">
      <c r="A29" s="20">
        <v>20</v>
      </c>
      <c r="B29" s="6" t="s">
        <v>22</v>
      </c>
      <c r="C29" s="6" t="s">
        <v>22</v>
      </c>
      <c r="D29" s="6" t="s">
        <v>22</v>
      </c>
      <c r="E29" s="6" t="s">
        <v>22</v>
      </c>
      <c r="F29" s="6" t="s">
        <v>22</v>
      </c>
      <c r="G29" s="6">
        <f>C16*D16*E16*F16*G16+C$14*D16*E16*F16*G16+D$14*C16*E16*F16*G16+E$14*C16*D16*F16*G16+F$14*C16*D16*E16*G16+G$14*C16*D16*E16*F16+C17*D17*E17*F17*G17+C$14*D17*E17*F17*G17+D$14*C17*E17*F17*G17+E$14*C17*D17*F17*G17+F$14*C17*D17*E17*G17+G$14*C17*D17*E17*F17</f>
        <v>8.7938135055884984E-5</v>
      </c>
      <c r="H29" s="6">
        <f t="shared" si="16"/>
        <v>1.7587627011176996E-3</v>
      </c>
      <c r="L29" s="20">
        <v>20</v>
      </c>
      <c r="M29" s="6" t="s">
        <v>22</v>
      </c>
      <c r="N29" s="6" t="s">
        <v>22</v>
      </c>
      <c r="O29" s="6" t="s">
        <v>22</v>
      </c>
      <c r="P29" s="6" t="s">
        <v>22</v>
      </c>
      <c r="Q29" s="6" t="s">
        <v>22</v>
      </c>
      <c r="R29" s="6">
        <f>N16*O16*P16*Q16*R16+N$14*O16*P16*Q16*R16+O$14*N16*P16*Q16*R16+P$14*N16*O16*Q16*R16+Q$14*N16*O16*P16*R16+R$14*N16*O16*P16*Q16+N17*O17*P17*Q17*R17+N$14*O17*P17*Q17*R17+O$14*N17*P17*Q17*R17+P$14*N17*O17*Q17*R17+Q$14*N17*O17*P17*R17+R$14*N17*O17*P17*Q17</f>
        <v>2.2858536754790496E-4</v>
      </c>
      <c r="S29" s="6">
        <f t="shared" si="15"/>
        <v>4.5717073509580989E-3</v>
      </c>
    </row>
    <row r="30" spans="1:19" x14ac:dyDescent="0.25">
      <c r="A30" s="20">
        <v>5</v>
      </c>
      <c r="B30" s="6" t="s">
        <v>22</v>
      </c>
      <c r="C30" s="6" t="s">
        <v>22</v>
      </c>
      <c r="D30" s="6" t="s">
        <v>22</v>
      </c>
      <c r="E30" s="6" t="s">
        <v>22</v>
      </c>
      <c r="G30" s="6">
        <f>(C16*D16*E16*F16+C$14*D16*E16*F16+D$14*C16*E16*F16+E$14*C16*D16*F16+F$14*C16*D16*E16)*(1-G14-G16)+(C17*D17*E17*F17+C$14*D17*E17*F17+D$14*C17*E17*F17+E$14*C17*D17*F17+F$14*C17*D17*E17)*(1-G14-G17)</f>
        <v>6.3390033750531933E-4</v>
      </c>
      <c r="H30" s="6">
        <f t="shared" si="16"/>
        <v>3.1695016875265968E-3</v>
      </c>
      <c r="L30" s="20">
        <v>5</v>
      </c>
      <c r="M30" s="6" t="s">
        <v>22</v>
      </c>
      <c r="N30" s="6" t="s">
        <v>22</v>
      </c>
      <c r="O30" s="6" t="s">
        <v>22</v>
      </c>
      <c r="P30" s="6" t="s">
        <v>22</v>
      </c>
      <c r="R30" s="6">
        <f>(N16*O16*P16*Q16+N$14*O16*P16*Q16+O$14*N16*P16*Q16+P$14*N16*O16*Q16+Q$14*N16*O16*P16)*(1-R14-R16)+(N17*O17*P17*Q17+N$14*O17*P17*Q17+O$14*N17*P17*Q17+P$14*N17*O17*Q17+Q$14*N17*O17*P17)*(1-R14-R17)</f>
        <v>1.3214334321850617E-3</v>
      </c>
      <c r="S30" s="6">
        <f t="shared" si="15"/>
        <v>6.6071671609253084E-3</v>
      </c>
    </row>
    <row r="31" spans="1:19" x14ac:dyDescent="0.25">
      <c r="A31" s="20">
        <v>1</v>
      </c>
      <c r="B31" s="6" t="s">
        <v>22</v>
      </c>
      <c r="C31" s="6" t="s">
        <v>22</v>
      </c>
      <c r="D31" s="6" t="s">
        <v>22</v>
      </c>
      <c r="G31" s="6">
        <f>(C16*D16*E16+C$14*D16*E16+D$14*C16*E16+E$14*C16*D16)*(1-F16-F$14)+(C17*D17*E17+C$14*D17*E17+D$14*C17*E17+E$14*C17*D17)*(1-F17-F$14)</f>
        <v>4.1988128973238364E-3</v>
      </c>
      <c r="H31" s="6">
        <f t="shared" si="16"/>
        <v>4.1988128973238364E-3</v>
      </c>
      <c r="L31" s="20">
        <v>1</v>
      </c>
      <c r="M31" s="6" t="s">
        <v>22</v>
      </c>
      <c r="N31" s="6" t="s">
        <v>22</v>
      </c>
      <c r="O31" s="6" t="s">
        <v>22</v>
      </c>
      <c r="R31" s="6">
        <f>(N16*O16*P16+N$14*O16*P16+O$14*N16*P16+P$14*N16*O16)*(1-Q16-Q$14)+(N17*O17*P17+N$14*O17*P17+O$14*N17*P17+P$14*N17*O17)*(1-Q17-Q$14)</f>
        <v>7.1438985274821388E-3</v>
      </c>
      <c r="S31" s="6">
        <f t="shared" si="15"/>
        <v>7.1438985274821388E-3</v>
      </c>
    </row>
    <row r="32" spans="1:19" x14ac:dyDescent="0.25">
      <c r="A32" s="20">
        <v>10</v>
      </c>
      <c r="B32" s="6" t="s">
        <v>16</v>
      </c>
      <c r="C32" s="6" t="s">
        <v>16</v>
      </c>
      <c r="D32" s="6" t="s">
        <v>16</v>
      </c>
      <c r="E32" s="6" t="s">
        <v>16</v>
      </c>
      <c r="F32" s="6" t="s">
        <v>16</v>
      </c>
      <c r="G32" s="6">
        <f>C18*D18*E18*F18*G18+C$14*D18*E18*F18*G18+D$14*C18*E18*F18*G18+E$14*C18*D18*F18*G18+F$14*C18*D18*E18*G18+G$14*C18*D18*E18*F18+C19*D19*E19*F19*G19+C$14*D19*E19*F19*G19+D$14*C19*E19*F19*G19+E$14*C19*D19*F19*G19+F$14*C19*D19*E19*G19+G$14*C19*D19*E19*F19</f>
        <v>1.510174333468555E-4</v>
      </c>
      <c r="H32" s="6">
        <f t="shared" si="16"/>
        <v>1.510174333468555E-3</v>
      </c>
      <c r="L32" s="20">
        <v>10</v>
      </c>
      <c r="M32" s="6" t="s">
        <v>16</v>
      </c>
      <c r="N32" s="6" t="s">
        <v>16</v>
      </c>
      <c r="O32" s="6" t="s">
        <v>16</v>
      </c>
      <c r="P32" s="6" t="s">
        <v>16</v>
      </c>
      <c r="Q32" s="6" t="s">
        <v>16</v>
      </c>
      <c r="R32" s="6">
        <f>N18*O18*P18*Q18*R18+N$14*O18*P18*Q18*R18+O$14*N18*P18*Q18*R18+P$14*N18*O18*Q18*R18+Q$14*N18*O18*P18*R18+R$14*N18*O18*P18*Q18+N19*O19*P19*Q19*R19+N$14*O19*P19*Q19*R19+O$14*N19*P19*Q19*R19+P$14*N19*O19*Q19*R19+Q$14*N19*O19*P19*R19+R$14*N19*O19*P19*Q19</f>
        <v>3.9255296335081904E-4</v>
      </c>
      <c r="S32" s="6">
        <f t="shared" si="15"/>
        <v>3.9255296335081909E-3</v>
      </c>
    </row>
    <row r="33" spans="1:21" x14ac:dyDescent="0.25">
      <c r="A33" s="20">
        <v>3</v>
      </c>
      <c r="B33" s="6" t="s">
        <v>16</v>
      </c>
      <c r="C33" s="6" t="s">
        <v>16</v>
      </c>
      <c r="D33" s="6" t="s">
        <v>16</v>
      </c>
      <c r="E33" s="6" t="s">
        <v>16</v>
      </c>
      <c r="G33" s="6">
        <f>(C18*D18*E18*F18+C$14*D18*E18*F18+D$14*C18*E18*F18+E$14*C18*D18*F18+F$14*C18*D18*E18)*(1-G14-G18)+(C19*D19*E19*F19+C$14*D19*E19*F19+D$14*C19*E19*F19+E$14*C19*D19*F19+F$14*C19*D19*E19)*(1-G18-G19)</f>
        <v>9.3127417230560886E-4</v>
      </c>
      <c r="H33" s="6">
        <f t="shared" si="16"/>
        <v>2.7938225169168267E-3</v>
      </c>
      <c r="L33" s="20">
        <v>3</v>
      </c>
      <c r="M33" s="6" t="s">
        <v>16</v>
      </c>
      <c r="N33" s="6" t="s">
        <v>16</v>
      </c>
      <c r="O33" s="6" t="s">
        <v>16</v>
      </c>
      <c r="P33" s="6" t="s">
        <v>16</v>
      </c>
      <c r="R33" s="6">
        <f>(N18*O18*P18*Q18+N$14*O18*P18*Q18+O$14*N18*P18*Q18+P$14*N18*O18*Q18+Q$14*N18*O18*P18)*(1-R14-R18)+(N19*O19*P19*Q19+N$14*O19*P19*Q19+O$14*N19*P19*Q19+P$14*N19*O19*Q19+Q$14*N19*O19*P19)*(1-R18-R19)</f>
        <v>1.8973393228622921E-3</v>
      </c>
      <c r="S33" s="6">
        <f t="shared" si="15"/>
        <v>5.6920179685868762E-3</v>
      </c>
    </row>
    <row r="34" spans="1:21" x14ac:dyDescent="0.25">
      <c r="A34" s="20">
        <v>1</v>
      </c>
      <c r="B34" s="6" t="s">
        <v>16</v>
      </c>
      <c r="C34" s="6" t="s">
        <v>16</v>
      </c>
      <c r="D34" s="6" t="s">
        <v>16</v>
      </c>
      <c r="G34" s="6">
        <f>(C18*D18*E18+C$14*D18*E18+D$14*C18*E18+E$14*C18*D18)*(1-F18-F$14)+(C19*D19*E19+C$14*D19*E19+D$14*C19*E19+E$14*C19*D19)*(1-F19-F$14)</f>
        <v>6.1106128122755407E-3</v>
      </c>
      <c r="H34" s="6">
        <f t="shared" si="16"/>
        <v>6.1106128122755407E-3</v>
      </c>
      <c r="L34" s="20">
        <v>1</v>
      </c>
      <c r="M34" s="6" t="s">
        <v>16</v>
      </c>
      <c r="N34" s="6" t="s">
        <v>16</v>
      </c>
      <c r="O34" s="6" t="s">
        <v>16</v>
      </c>
      <c r="R34" s="6">
        <f>(N18*O18*P18+N$14*O18*P18+O$14*N18*P18+P$14*N18*O18)*(1-Q18-Q$14)+(N19*O19*P19+N$14*O19*P19+O$14*N19*P19+P$14*N19*O19)*(1-Q19-Q$14)</f>
        <v>1.0359036532868836E-2</v>
      </c>
      <c r="S34" s="6">
        <f>L34*R34</f>
        <v>1.0359036532868836E-2</v>
      </c>
    </row>
    <row r="35" spans="1:21" x14ac:dyDescent="0.25">
      <c r="A35" s="20">
        <v>5</v>
      </c>
      <c r="B35" s="6" t="s">
        <v>23</v>
      </c>
      <c r="C35" s="6" t="s">
        <v>23</v>
      </c>
      <c r="D35" s="6" t="s">
        <v>23</v>
      </c>
      <c r="E35" s="6" t="s">
        <v>23</v>
      </c>
      <c r="F35" s="6" t="s">
        <v>23</v>
      </c>
      <c r="G35" s="6">
        <f>C20*D20*E20*F20*G20+C$14*D20*E20*F20*G20+D$14*C20*E20*F20*G20+E$14*C20*D20*F20*G20+F$14*C20*D20*E20*G20+G$14*C20*D20*E20*F20+C21*D21*E21*F21*G21+C$14*D21*E21*F21*G21+D$14*C21*E21*F21*G21+E$14*C21*D21*F21*G21+F$14*C21*D21*E21*G21+G$14*C21*D21*E21*F21</f>
        <v>4.126566902975804E-4</v>
      </c>
      <c r="H35" s="6">
        <f t="shared" si="16"/>
        <v>2.0632834514879021E-3</v>
      </c>
      <c r="L35" s="20">
        <v>5</v>
      </c>
      <c r="M35" s="6" t="s">
        <v>23</v>
      </c>
      <c r="N35" s="6" t="s">
        <v>23</v>
      </c>
      <c r="O35" s="6" t="s">
        <v>23</v>
      </c>
      <c r="P35" s="6" t="s">
        <v>23</v>
      </c>
      <c r="Q35" s="6" t="s">
        <v>23</v>
      </c>
      <c r="R35" s="6">
        <f>N20*O20*P20*Q20*R20+N$14*O20*P20*Q20*R20+O$14*N20*P20*Q20*R20+P$14*N20*O20*Q20*R20</f>
        <v>2.9077997285245855E-4</v>
      </c>
      <c r="S35" s="6">
        <f t="shared" si="15"/>
        <v>1.4538998642622926E-3</v>
      </c>
    </row>
    <row r="36" spans="1:21" x14ac:dyDescent="0.25">
      <c r="A36" s="20">
        <v>1</v>
      </c>
      <c r="B36" s="6" t="s">
        <v>23</v>
      </c>
      <c r="C36" s="6" t="s">
        <v>23</v>
      </c>
      <c r="D36" s="6" t="s">
        <v>23</v>
      </c>
      <c r="E36" s="6" t="s">
        <v>23</v>
      </c>
      <c r="G36" s="6">
        <f>(C20*D20*E20*F20+C$14*D20*E20*F20+D$14*C20*E20*F20+E$14*C20*D20*F20+F$14*C20*D20*E20)*(1-G14-G20)+(C21*D21*E21*F21+C$14*D21*E21*F21+D$14*C21*E21*F21+E$14*C21*D21*F21+F$14*C21*D21*E21)*(1-G20-G21)</f>
        <v>1.6817003071464645E-3</v>
      </c>
      <c r="H36" s="6">
        <f t="shared" si="16"/>
        <v>1.6817003071464645E-3</v>
      </c>
      <c r="I36" s="6" t="s">
        <v>73</v>
      </c>
      <c r="J36" s="6" t="s">
        <v>76</v>
      </c>
      <c r="L36" s="20">
        <v>1</v>
      </c>
      <c r="M36" s="6" t="s">
        <v>23</v>
      </c>
      <c r="N36" s="6" t="s">
        <v>23</v>
      </c>
      <c r="O36" s="6" t="s">
        <v>23</v>
      </c>
      <c r="P36" s="6" t="s">
        <v>23</v>
      </c>
      <c r="R36" s="6">
        <f>(N20*O20*P20*Q20+N$14*O20*P20*Q20+O$14*N20*P20*Q20+P$14*N20*O20*Q20+Q$14*N20*O20*P20)*(1-R14-R20)</f>
        <v>1.3085098778360638E-3</v>
      </c>
      <c r="S36" s="6">
        <f t="shared" si="15"/>
        <v>1.3085098778360638E-3</v>
      </c>
      <c r="T36" s="6" t="s">
        <v>73</v>
      </c>
      <c r="U36" s="6" t="s">
        <v>76</v>
      </c>
    </row>
    <row r="37" spans="1:21" x14ac:dyDescent="0.25">
      <c r="A37" s="20">
        <v>0.5</v>
      </c>
      <c r="B37" s="6" t="s">
        <v>23</v>
      </c>
      <c r="C37" s="6" t="s">
        <v>23</v>
      </c>
      <c r="D37" s="6" t="s">
        <v>23</v>
      </c>
      <c r="G37" s="6">
        <f>(C20*D20*E20+C$14*D20*E20+D$14*C20*E20+E$14*C20*D20)*(1-F20-F$14)+(C21*D21*E21+C$14*D21*E21+D$14*C21*E21+E$14*C21*D21)*(1-F21-F$14)</f>
        <v>1.0248676927255118E-2</v>
      </c>
      <c r="H37" s="6">
        <f t="shared" si="16"/>
        <v>5.1243384636275591E-3</v>
      </c>
      <c r="I37" s="6">
        <v>1</v>
      </c>
      <c r="J37" s="19">
        <v>20</v>
      </c>
      <c r="L37" s="20">
        <v>0.5</v>
      </c>
      <c r="M37" s="6" t="s">
        <v>23</v>
      </c>
      <c r="N37" s="6" t="s">
        <v>23</v>
      </c>
      <c r="O37" s="6" t="s">
        <v>23</v>
      </c>
      <c r="R37" s="6">
        <f>(N20*O20*P20+N$14*O20*P20+O$14*N20*P20+P$14*N20*O20)*(1-Q20-Q$14)</f>
        <v>6.9060243552458911E-3</v>
      </c>
      <c r="S37" s="6">
        <f t="shared" si="15"/>
        <v>3.4530121776229455E-3</v>
      </c>
      <c r="T37" s="6">
        <v>1</v>
      </c>
      <c r="U37" s="19">
        <v>20</v>
      </c>
    </row>
    <row r="38" spans="1:21" x14ac:dyDescent="0.25">
      <c r="G38" s="6" t="s">
        <v>35</v>
      </c>
      <c r="H38" s="10">
        <f>SUM(H26:H37)</f>
        <v>3.2239270032687811E-2</v>
      </c>
      <c r="I38" s="16">
        <f>H38*I37</f>
        <v>3.2239270032687811E-2</v>
      </c>
      <c r="J38" s="6">
        <f>I38*J37</f>
        <v>0.64478540065375622</v>
      </c>
      <c r="S38" s="8">
        <f>SUM(S26:S37)</f>
        <v>5.1823049078409213E-2</v>
      </c>
      <c r="T38" s="6">
        <f>S38*T37</f>
        <v>5.1823049078409213E-2</v>
      </c>
      <c r="U38" s="12">
        <f>U37*T38</f>
        <v>1.0364609815681842</v>
      </c>
    </row>
    <row r="39" spans="1:21" x14ac:dyDescent="0.25">
      <c r="A39" s="6"/>
      <c r="B39" s="6" t="s">
        <v>69</v>
      </c>
      <c r="C39" s="6" t="s">
        <v>68</v>
      </c>
    </row>
    <row r="40" spans="1:21" x14ac:dyDescent="0.25">
      <c r="A40" s="14" t="s">
        <v>14</v>
      </c>
      <c r="B40" s="13">
        <v>1</v>
      </c>
      <c r="C40" s="13">
        <v>500</v>
      </c>
      <c r="D40" s="6">
        <f t="shared" ref="D40:D51" si="17">C40/$C$51</f>
        <v>0.77160493827160492</v>
      </c>
      <c r="E40" s="6">
        <f>B40*D40</f>
        <v>0.77160493827160492</v>
      </c>
      <c r="F40" s="4" t="s">
        <v>33</v>
      </c>
      <c r="G40" s="6" t="s">
        <v>34</v>
      </c>
      <c r="H40" s="6">
        <f>C22^5*(1-C22^10)*((15*14*13*12*11)/(5*4*3*2*1))</f>
        <v>1.4930217360638584E-2</v>
      </c>
      <c r="I40" s="6">
        <f>H40/$H$51</f>
        <v>0.8601114377135467</v>
      </c>
      <c r="J40" s="6">
        <v>5</v>
      </c>
      <c r="K40" s="6">
        <f>$E$51*J40*I40</f>
        <v>6.4972924191478558</v>
      </c>
      <c r="L40" s="6" t="s">
        <v>17</v>
      </c>
      <c r="M40" s="6" t="s">
        <v>46</v>
      </c>
      <c r="N40" s="6">
        <f>N22^1*(1-N22^14)*((15*14*13*12*11*10*9*8*7*6*5*4*3*2)/(14*13*12*11*10*9*8*7*6*5*4*3*2*1))</f>
        <v>1.57894736842102</v>
      </c>
      <c r="O40" s="6">
        <v>1</v>
      </c>
      <c r="P40" s="6">
        <f>N40*O40</f>
        <v>1.57894736842102</v>
      </c>
      <c r="Q40" s="4" t="s">
        <v>61</v>
      </c>
      <c r="R40" s="6">
        <f>N40*$Q$41*O40</f>
        <v>0.15789473684210201</v>
      </c>
    </row>
    <row r="41" spans="1:21" x14ac:dyDescent="0.25">
      <c r="A41" s="6"/>
      <c r="B41" s="13">
        <v>2</v>
      </c>
      <c r="C41" s="13">
        <v>100</v>
      </c>
      <c r="D41" s="6">
        <f t="shared" si="17"/>
        <v>0.15432098765432098</v>
      </c>
      <c r="E41" s="6">
        <f t="shared" ref="E41:E50" si="18">B41*D41</f>
        <v>0.30864197530864196</v>
      </c>
      <c r="F41" s="4"/>
      <c r="G41" s="6" t="s">
        <v>36</v>
      </c>
      <c r="H41" s="6">
        <f>C22^6*(1-C22^9)*((15*14*13*12*11*10)/(6*5*4*3*2*1))</f>
        <v>2.1637996169222517E-3</v>
      </c>
      <c r="I41" s="6">
        <f>H41/$H$51</f>
        <v>0.12465383152033478</v>
      </c>
      <c r="J41" s="6">
        <v>6</v>
      </c>
      <c r="K41" s="6">
        <f t="shared" ref="K41:K50" si="19">$E$51*J41*I41</f>
        <v>1.1299638986889606</v>
      </c>
      <c r="M41" s="6" t="s">
        <v>47</v>
      </c>
      <c r="N41" s="6">
        <f>N22^2*(1-N22^13)*((15*14*13*12*11*10*9*8*7*6*5*4*3)/(13*12*11*10*9*8*7*6*5*4*3*2*1))</f>
        <v>1.1634349030468645</v>
      </c>
      <c r="O41" s="6">
        <v>2</v>
      </c>
      <c r="P41" s="6">
        <f t="shared" ref="P41:P54" si="20">N41*O41</f>
        <v>2.326869806093729</v>
      </c>
      <c r="Q41" s="6">
        <v>0.1</v>
      </c>
      <c r="R41" s="6">
        <f t="shared" ref="R41:R54" si="21">N41*$Q$41*O41</f>
        <v>0.2326869806093729</v>
      </c>
    </row>
    <row r="42" spans="1:21" x14ac:dyDescent="0.25">
      <c r="A42" s="6"/>
      <c r="B42" s="13">
        <v>3</v>
      </c>
      <c r="C42" s="13">
        <v>20</v>
      </c>
      <c r="D42" s="6">
        <f t="shared" si="17"/>
        <v>3.0864197530864196E-2</v>
      </c>
      <c r="E42" s="6">
        <f t="shared" si="18"/>
        <v>9.2592592592592587E-2</v>
      </c>
      <c r="F42" s="4"/>
      <c r="G42" s="6" t="s">
        <v>37</v>
      </c>
      <c r="H42" s="6">
        <f>C22^7*(1-C22^8)*((15*14*13*12*11*10*9)/(7*6*5*4*3*2*1))</f>
        <v>2.419154843996839E-4</v>
      </c>
      <c r="I42" s="6">
        <f t="shared" ref="I42:I50" si="22">H42/$H$51</f>
        <v>1.3936453171856676E-2</v>
      </c>
      <c r="J42" s="6">
        <v>7</v>
      </c>
      <c r="K42" s="6">
        <f t="shared" si="19"/>
        <v>0.14738659504125587</v>
      </c>
      <c r="M42" s="6" t="s">
        <v>48</v>
      </c>
      <c r="N42" s="6">
        <f>N22^3*(1-N22^12)*((15*14*13*12*11*10*9*8*7*6*5*4)/(12*11*10*9*8*7*6*5*4*3*2*1))</f>
        <v>0.53068960489769113</v>
      </c>
      <c r="O42" s="6">
        <v>3</v>
      </c>
      <c r="P42" s="6">
        <f t="shared" si="20"/>
        <v>1.5920688146930733</v>
      </c>
      <c r="R42" s="6">
        <f t="shared" si="21"/>
        <v>0.15920688146930734</v>
      </c>
    </row>
    <row r="43" spans="1:21" x14ac:dyDescent="0.25">
      <c r="A43" s="6"/>
      <c r="B43" s="13">
        <v>4</v>
      </c>
      <c r="C43" s="13">
        <v>10</v>
      </c>
      <c r="D43" s="6">
        <f t="shared" si="17"/>
        <v>1.5432098765432098E-2</v>
      </c>
      <c r="E43" s="6">
        <f t="shared" si="18"/>
        <v>6.1728395061728392E-2</v>
      </c>
      <c r="F43" s="4"/>
      <c r="G43" s="6" t="s">
        <v>38</v>
      </c>
      <c r="H43" s="6">
        <f>C22^8*(1-C22^7)*((15*14*13*12*11*10*9*8)/(8*7*6*5*4*3*2*1))</f>
        <v>2.1036128356174847E-5</v>
      </c>
      <c r="I43" s="6">
        <f t="shared" si="22"/>
        <v>1.2118654516080252E-3</v>
      </c>
      <c r="J43" s="6">
        <v>8</v>
      </c>
      <c r="K43" s="6">
        <f t="shared" si="19"/>
        <v>1.4647114532398229E-2</v>
      </c>
      <c r="M43" s="6" t="s">
        <v>49</v>
      </c>
      <c r="N43" s="6">
        <f>N22^4*(1-N22^11)*((15*14*13*12*11*10*9*8*7*6*5)/(11*10*9*8*7*6*5*4*3*2*1))</f>
        <v>0.16758619101768732</v>
      </c>
      <c r="O43" s="6">
        <v>4</v>
      </c>
      <c r="P43" s="6">
        <f t="shared" si="20"/>
        <v>0.67034476407074928</v>
      </c>
      <c r="Q43" s="13"/>
      <c r="R43" s="6">
        <f t="shared" si="21"/>
        <v>6.7034476407074925E-2</v>
      </c>
      <c r="S43" s="13"/>
      <c r="T43" s="13"/>
    </row>
    <row r="44" spans="1:21" x14ac:dyDescent="0.25">
      <c r="A44" s="6"/>
      <c r="B44" s="13">
        <v>5</v>
      </c>
      <c r="C44" s="13">
        <v>5</v>
      </c>
      <c r="D44" s="6">
        <f t="shared" si="17"/>
        <v>7.716049382716049E-3</v>
      </c>
      <c r="E44" s="6">
        <f t="shared" si="18"/>
        <v>3.8580246913580245E-2</v>
      </c>
      <c r="F44" s="4"/>
      <c r="G44" s="6" t="s">
        <v>39</v>
      </c>
      <c r="H44" s="6">
        <f>C22^9*(1-C22^6)*((15*14*13*12*11*10*9*8*7)/(9*8*7*6*5*4*3*2*1))</f>
        <v>1.4227327571740291E-6</v>
      </c>
      <c r="I44" s="6">
        <f t="shared" si="22"/>
        <v>8.1961882248362186E-5</v>
      </c>
      <c r="J44" s="6">
        <v>9</v>
      </c>
      <c r="K44" s="6">
        <f t="shared" si="19"/>
        <v>1.1144539266825914E-3</v>
      </c>
      <c r="M44" s="6" t="s">
        <v>50</v>
      </c>
      <c r="N44" s="6">
        <f>N22^5*(1-N22^10)*((15*14*13*12*11)/(5*4*3*2*1))</f>
        <v>3.8809433703559576E-2</v>
      </c>
      <c r="O44" s="6">
        <v>5</v>
      </c>
      <c r="P44" s="6">
        <f t="shared" si="20"/>
        <v>0.19404716851779788</v>
      </c>
      <c r="R44" s="6">
        <f t="shared" si="21"/>
        <v>1.9404716851779788E-2</v>
      </c>
    </row>
    <row r="45" spans="1:21" x14ac:dyDescent="0.25">
      <c r="A45" s="6"/>
      <c r="B45" s="13">
        <v>6</v>
      </c>
      <c r="C45" s="13">
        <v>5</v>
      </c>
      <c r="D45" s="6">
        <f t="shared" si="17"/>
        <v>7.716049382716049E-3</v>
      </c>
      <c r="E45" s="6">
        <f t="shared" si="18"/>
        <v>4.6296296296296294E-2</v>
      </c>
      <c r="F45" s="4"/>
      <c r="G45" s="6" t="s">
        <v>40</v>
      </c>
      <c r="H45" s="6">
        <f>C22^10*(1-C22^5)*((15*14*13*12*11*10*9*8*7*6)/(10*9*8*7*6*5*4*3*2*1))</f>
        <v>7.4229198196257149E-8</v>
      </c>
      <c r="I45" s="6">
        <f t="shared" si="22"/>
        <v>4.2762527054177997E-6</v>
      </c>
      <c r="J45" s="6">
        <v>10</v>
      </c>
      <c r="K45" s="6">
        <f t="shared" si="19"/>
        <v>6.4605731459938662E-5</v>
      </c>
      <c r="M45" s="6" t="s">
        <v>51</v>
      </c>
      <c r="N45" s="6">
        <f>N22^6*(1-N22^9)*((15*14*13*12*11*10)/(6*5*4*3*2*1))</f>
        <v>6.8086725699058881E-3</v>
      </c>
      <c r="O45" s="6">
        <v>6</v>
      </c>
      <c r="P45" s="6">
        <f t="shared" si="20"/>
        <v>4.0852035419435329E-2</v>
      </c>
      <c r="R45" s="6">
        <f t="shared" si="21"/>
        <v>4.0852035419435334E-3</v>
      </c>
    </row>
    <row r="46" spans="1:21" x14ac:dyDescent="0.25">
      <c r="A46" s="6"/>
      <c r="B46" s="13">
        <v>7</v>
      </c>
      <c r="C46" s="13">
        <v>3</v>
      </c>
      <c r="D46" s="6">
        <f t="shared" si="17"/>
        <v>4.6296296296296294E-3</v>
      </c>
      <c r="E46" s="6">
        <f t="shared" si="18"/>
        <v>3.2407407407407406E-2</v>
      </c>
      <c r="F46" s="4"/>
      <c r="G46" s="6" t="s">
        <v>41</v>
      </c>
      <c r="H46" s="6">
        <f>C22^11*(1-C22^4)*((15*14*13*12*11*10*9*8*7*6*5)/(11*10*9*8*7*6*5*4*3*2*1))</f>
        <v>2.9338072390828816E-9</v>
      </c>
      <c r="I46" s="6">
        <f t="shared" si="22"/>
        <v>1.6901302247846573E-7</v>
      </c>
      <c r="J46" s="6">
        <v>11</v>
      </c>
      <c r="K46" s="6">
        <f>$E$51*J46*I46</f>
        <v>2.8087982084422799E-6</v>
      </c>
      <c r="M46" s="6" t="s">
        <v>52</v>
      </c>
      <c r="N46" s="6">
        <f>N22^7*(1-N22^8)*((15*14*13*12*11*10*9)/(7*6*5*4*3*2*1))</f>
        <v>9.2147447071748553E-4</v>
      </c>
      <c r="O46" s="6">
        <v>7</v>
      </c>
      <c r="P46" s="6">
        <f t="shared" si="20"/>
        <v>6.4503212950223991E-3</v>
      </c>
      <c r="R46" s="6">
        <f t="shared" si="21"/>
        <v>6.4503212950223991E-4</v>
      </c>
    </row>
    <row r="47" spans="1:21" x14ac:dyDescent="0.25">
      <c r="A47" s="6"/>
      <c r="B47" s="13">
        <v>9</v>
      </c>
      <c r="C47" s="13">
        <v>2</v>
      </c>
      <c r="D47" s="6">
        <f t="shared" si="17"/>
        <v>3.0864197530864196E-3</v>
      </c>
      <c r="E47" s="6">
        <f t="shared" si="18"/>
        <v>2.7777777777777776E-2</v>
      </c>
      <c r="F47" s="4"/>
      <c r="G47" s="6" t="s">
        <v>42</v>
      </c>
      <c r="H47" s="6">
        <f>C22^12*(1-C22^3)*((15*14*13*12*11*10*9*8*7*6*5*4)/(12*11*10*9*8*7*6*5*4*3*2*1))</f>
        <v>8.4986836344164512E-11</v>
      </c>
      <c r="I47" s="6">
        <f t="shared" si="22"/>
        <v>4.8959869926219713E-9</v>
      </c>
      <c r="J47" s="6">
        <v>12</v>
      </c>
      <c r="K47" s="6">
        <f t="shared" si="19"/>
        <v>8.8762430847720549E-8</v>
      </c>
      <c r="M47" s="6" t="s">
        <v>53</v>
      </c>
      <c r="N47" s="6">
        <f>N22^8*(1-N22^7)*((15*14*13*12*11*10*9*8)/(8*7*6*5*4*3*2*1))</f>
        <v>9.6997300279431426E-5</v>
      </c>
      <c r="O47" s="6">
        <v>8</v>
      </c>
      <c r="P47" s="6">
        <f t="shared" si="20"/>
        <v>7.7597840223545141E-4</v>
      </c>
      <c r="R47" s="6">
        <f t="shared" si="21"/>
        <v>7.7597840223545141E-5</v>
      </c>
    </row>
    <row r="48" spans="1:21" x14ac:dyDescent="0.25">
      <c r="A48" s="6"/>
      <c r="B48" s="13">
        <v>10</v>
      </c>
      <c r="C48" s="13">
        <v>1</v>
      </c>
      <c r="D48" s="6">
        <f t="shared" si="17"/>
        <v>1.5432098765432098E-3</v>
      </c>
      <c r="E48" s="6">
        <f t="shared" si="18"/>
        <v>1.5432098765432098E-2</v>
      </c>
      <c r="F48" s="4"/>
      <c r="G48" s="6" t="s">
        <v>43</v>
      </c>
      <c r="H48" s="6">
        <f>C22^13*(1-C22^2)*((15*14*13*12*11*10*9*8*7*6*5*4*3)/(13*12*11*10*9*8*7*6*5*4*3*2*1))</f>
        <v>1.6936396242360404E-12</v>
      </c>
      <c r="I48" s="6">
        <f t="shared" si="22"/>
        <v>9.7568493276643494E-11</v>
      </c>
      <c r="J48" s="6">
        <v>13</v>
      </c>
      <c r="K48" s="6">
        <f t="shared" si="19"/>
        <v>1.916287367178768E-9</v>
      </c>
      <c r="M48" s="6" t="s">
        <v>54</v>
      </c>
      <c r="N48" s="6">
        <f>N22^9*(1-N22^6)*((15*14*13*12*11*10*9*8*7)/(9*8*7*6*5*4*3*2*1))</f>
        <v>7.9412897721147749E-6</v>
      </c>
      <c r="O48" s="6">
        <v>9</v>
      </c>
      <c r="P48" s="6">
        <f t="shared" si="20"/>
        <v>7.1471607949032974E-5</v>
      </c>
      <c r="R48" s="6">
        <f t="shared" si="21"/>
        <v>7.1471607949032978E-6</v>
      </c>
    </row>
    <row r="49" spans="1:18" x14ac:dyDescent="0.25">
      <c r="A49" s="6"/>
      <c r="B49" s="13">
        <v>25</v>
      </c>
      <c r="C49" s="13">
        <v>1</v>
      </c>
      <c r="D49" s="6">
        <f t="shared" si="17"/>
        <v>1.5432098765432098E-3</v>
      </c>
      <c r="E49" s="6">
        <f t="shared" si="18"/>
        <v>3.8580246913580245E-2</v>
      </c>
      <c r="F49" s="4"/>
      <c r="G49" s="6" t="s">
        <v>44</v>
      </c>
      <c r="H49" s="6">
        <f>C22^14*(1-C22^1)*((15*14*13*12*11*10*9*8*7*6*5*4*3*2)/(14*13*12*11*10*9*8*7*6*5*4*3*2*1))</f>
        <v>1.9355881419840463E-14</v>
      </c>
      <c r="I49" s="6">
        <f t="shared" si="22"/>
        <v>1.1150684945902115E-12</v>
      </c>
      <c r="J49" s="6">
        <v>14</v>
      </c>
      <c r="K49" s="6">
        <f t="shared" si="19"/>
        <v>2.3585075288354072E-11</v>
      </c>
      <c r="M49" s="6" t="s">
        <v>55</v>
      </c>
      <c r="N49" s="6">
        <f>N22^10*(1-N22^5)*((15*14*13*12*11*10*9*8*7*6)/(10*9*8*7*6*5*4*3*2*1))</f>
        <v>5.0154934392158809E-7</v>
      </c>
      <c r="O49" s="6">
        <v>10</v>
      </c>
      <c r="P49" s="6">
        <f t="shared" si="20"/>
        <v>5.0154934392158809E-6</v>
      </c>
      <c r="R49" s="6">
        <f t="shared" si="21"/>
        <v>5.0154934392158809E-7</v>
      </c>
    </row>
    <row r="50" spans="1:18" x14ac:dyDescent="0.25">
      <c r="A50" s="6"/>
      <c r="B50" s="13">
        <v>50</v>
      </c>
      <c r="C50" s="13">
        <v>1</v>
      </c>
      <c r="D50" s="6">
        <f t="shared" si="17"/>
        <v>1.5432098765432098E-3</v>
      </c>
      <c r="E50" s="6">
        <f t="shared" si="18"/>
        <v>7.716049382716049E-2</v>
      </c>
      <c r="F50" s="4"/>
      <c r="G50" s="6" t="s">
        <v>45</v>
      </c>
      <c r="H50" s="6">
        <f>C22^15</f>
        <v>1.2289448520533625E-16</v>
      </c>
      <c r="I50" s="6">
        <f t="shared" si="22"/>
        <v>7.0797999656521351E-15</v>
      </c>
      <c r="J50" s="6">
        <v>15</v>
      </c>
      <c r="K50" s="6">
        <f t="shared" si="19"/>
        <v>1.6044268903642221E-13</v>
      </c>
      <c r="M50" s="6" t="s">
        <v>56</v>
      </c>
      <c r="N50" s="6">
        <f>N22^11*(1-N22^4)*((15*14*13*12*11*10*9*8*7*6*5)/(11*10*9*8*7*6*5*4*3*2*1))</f>
        <v>2.3994940091282787E-8</v>
      </c>
      <c r="O50" s="6">
        <v>11</v>
      </c>
      <c r="P50" s="6">
        <f t="shared" si="20"/>
        <v>2.6394434100411064E-7</v>
      </c>
      <c r="R50" s="6">
        <f t="shared" si="21"/>
        <v>2.6394434100411068E-8</v>
      </c>
    </row>
    <row r="51" spans="1:18" x14ac:dyDescent="0.25">
      <c r="A51" s="6"/>
      <c r="C51" s="13">
        <f>SUM(C40:C50)</f>
        <v>648</v>
      </c>
      <c r="D51" s="6">
        <f t="shared" si="17"/>
        <v>1</v>
      </c>
      <c r="E51" s="15">
        <f>SUM(E40:E50)</f>
        <v>1.5108024691358024</v>
      </c>
      <c r="H51" s="6">
        <f>SUM(H40:H50)</f>
        <v>1.7358468572779256E-2</v>
      </c>
      <c r="K51" s="17">
        <f>SUM(K40:K50)</f>
        <v>7.7904719865692851</v>
      </c>
      <c r="M51" s="6" t="s">
        <v>57</v>
      </c>
      <c r="N51" s="6">
        <f>N22^12*(1-N22^3)*((15*14*13*12*11*10*9*8*7*6*5*4)/(12*11*10*9*8*7*6*5*4*3*2*1))</f>
        <v>8.4104899819847466E-10</v>
      </c>
      <c r="O51" s="6">
        <v>12</v>
      </c>
      <c r="P51" s="6">
        <f t="shared" si="20"/>
        <v>1.0092587978381695E-8</v>
      </c>
      <c r="R51" s="6">
        <f t="shared" si="21"/>
        <v>1.0092587978381696E-9</v>
      </c>
    </row>
    <row r="52" spans="1:18" x14ac:dyDescent="0.25">
      <c r="A52" s="6"/>
      <c r="E52" s="15" t="s">
        <v>64</v>
      </c>
      <c r="K52" s="18" t="s">
        <v>65</v>
      </c>
      <c r="M52" s="6" t="s">
        <v>58</v>
      </c>
      <c r="N52" s="6">
        <f>N22^13*(1-N22^2)*((15*14*13*12*11*10*9*8*7*6*5*4*3)/(13*12*11*10*9*8*7*6*5*4*3*2*1))</f>
        <v>2.0227557505823209E-11</v>
      </c>
      <c r="O52" s="6">
        <v>13</v>
      </c>
      <c r="P52" s="6">
        <f t="shared" si="20"/>
        <v>2.629582475757017E-10</v>
      </c>
      <c r="R52" s="6">
        <f t="shared" si="21"/>
        <v>2.6295824757570174E-11</v>
      </c>
    </row>
    <row r="53" spans="1:18" x14ac:dyDescent="0.25">
      <c r="A53" s="6"/>
      <c r="M53" s="6" t="s">
        <v>59</v>
      </c>
      <c r="N53" s="6">
        <f>N22^14*(1-N22^1)*((15*14*13*12*11*10*9*8*7*6*5*4*3*2)/(14*13*12*11*10*9*8*7*6*5*4*3*2*1))</f>
        <v>2.7520486402480553E-13</v>
      </c>
      <c r="O53" s="6">
        <v>14</v>
      </c>
      <c r="P53" s="6">
        <f t="shared" si="20"/>
        <v>3.8528680963472775E-12</v>
      </c>
      <c r="R53" s="6">
        <f t="shared" si="21"/>
        <v>3.8528680963472774E-13</v>
      </c>
    </row>
    <row r="54" spans="1:18" x14ac:dyDescent="0.25">
      <c r="B54" s="6" t="s">
        <v>77</v>
      </c>
      <c r="D54" s="6">
        <f>C22*15</f>
        <v>1.3043478260869565</v>
      </c>
      <c r="M54" s="6" t="s">
        <v>60</v>
      </c>
      <c r="N54" s="6">
        <f>N22^15</f>
        <v>2.1584695217631809E-15</v>
      </c>
      <c r="O54" s="6">
        <v>15</v>
      </c>
      <c r="P54" s="6">
        <f t="shared" si="20"/>
        <v>3.2377042826447716E-14</v>
      </c>
      <c r="R54" s="6">
        <f t="shared" si="21"/>
        <v>3.2377042826447715E-15</v>
      </c>
    </row>
    <row r="55" spans="1:18" x14ac:dyDescent="0.25">
      <c r="O55" s="6" t="s">
        <v>62</v>
      </c>
      <c r="P55" s="6">
        <f>SUM(P40:P54)</f>
        <v>6.4104330183182245</v>
      </c>
      <c r="R55" s="6">
        <f>SUM(R40:R54)</f>
        <v>0.64104330183182234</v>
      </c>
    </row>
    <row r="56" spans="1:18" x14ac:dyDescent="0.25">
      <c r="O56" s="6" t="s">
        <v>63</v>
      </c>
      <c r="P56" s="6">
        <f>P55*K51</f>
        <v>49.94029885098692</v>
      </c>
    </row>
    <row r="57" spans="1:18" x14ac:dyDescent="0.25">
      <c r="L57" s="6" t="s">
        <v>33</v>
      </c>
      <c r="M57" s="6" t="s">
        <v>66</v>
      </c>
      <c r="N57" s="6">
        <f>5*1/(1-R55)</f>
        <v>13.929256719587414</v>
      </c>
    </row>
    <row r="58" spans="1:18" x14ac:dyDescent="0.25">
      <c r="M58" s="6" t="s">
        <v>71</v>
      </c>
      <c r="N58" s="6">
        <f>N57*P56</f>
        <v>695.63124334831321</v>
      </c>
      <c r="O58" s="6" t="s">
        <v>72</v>
      </c>
      <c r="P58" s="6">
        <f>N57*U38</f>
        <v>14.437131092098797</v>
      </c>
    </row>
    <row r="59" spans="1:18" x14ac:dyDescent="0.25">
      <c r="K59" s="6" t="s">
        <v>67</v>
      </c>
      <c r="N59" s="6">
        <f>(N58+P58)*H51</f>
        <v>12.325699562248344</v>
      </c>
    </row>
    <row r="60" spans="1:18" x14ac:dyDescent="0.25">
      <c r="K60" s="6" t="s">
        <v>70</v>
      </c>
      <c r="N60" s="6">
        <f>I38*20</f>
        <v>0.64478540065375622</v>
      </c>
    </row>
    <row r="61" spans="1:18" x14ac:dyDescent="0.25">
      <c r="K61" s="6" t="s">
        <v>74</v>
      </c>
      <c r="N61" s="6">
        <f>Jackpot!D7</f>
        <v>8.9950068716855274E-3</v>
      </c>
    </row>
    <row r="62" spans="1:18" x14ac:dyDescent="0.25">
      <c r="K62" s="6" t="s">
        <v>75</v>
      </c>
      <c r="N62" s="6">
        <f>Bonus!D63</f>
        <v>0</v>
      </c>
    </row>
    <row r="63" spans="1:18" x14ac:dyDescent="0.25">
      <c r="N63" s="6">
        <f>N59+N60+N61+N62</f>
        <v>12.979479969773786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A2DF9-D363-43A0-94AD-87BD3C06B60C}">
  <dimension ref="A1:AA97"/>
  <sheetViews>
    <sheetView tabSelected="1" topLeftCell="A62" zoomScale="80" zoomScaleNormal="80" workbookViewId="0">
      <selection activeCell="B94" sqref="B94"/>
    </sheetView>
  </sheetViews>
  <sheetFormatPr defaultRowHeight="13.8" x14ac:dyDescent="0.25"/>
  <cols>
    <col min="1" max="1" width="16" bestFit="1" customWidth="1"/>
    <col min="2" max="2" width="10.44140625" bestFit="1" customWidth="1"/>
    <col min="3" max="3" width="12.77734375" bestFit="1" customWidth="1"/>
    <col min="4" max="4" width="10.5546875" bestFit="1" customWidth="1"/>
    <col min="5" max="5" width="15.77734375" style="1" bestFit="1" customWidth="1"/>
    <col min="6" max="7" width="10.5546875" bestFit="1" customWidth="1"/>
    <col min="8" max="8" width="14.109375" bestFit="1" customWidth="1"/>
    <col min="9" max="9" width="11.5546875" bestFit="1" customWidth="1"/>
    <col min="10" max="10" width="11.6640625" bestFit="1" customWidth="1"/>
    <col min="11" max="13" width="9.5546875" bestFit="1" customWidth="1"/>
    <col min="14" max="14" width="13.109375" bestFit="1" customWidth="1"/>
    <col min="15" max="15" width="16.21875" style="1" bestFit="1" customWidth="1"/>
    <col min="16" max="21" width="11.5546875" bestFit="1" customWidth="1"/>
    <col min="22" max="22" width="14.109375" bestFit="1" customWidth="1"/>
    <col min="23" max="27" width="10.44140625" bestFit="1" customWidth="1"/>
  </cols>
  <sheetData>
    <row r="1" spans="1:27" x14ac:dyDescent="0.25">
      <c r="A1" s="4" t="s">
        <v>12</v>
      </c>
      <c r="B1" s="6"/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J1" s="6" t="s">
        <v>90</v>
      </c>
      <c r="K1" s="6" t="s">
        <v>91</v>
      </c>
      <c r="L1" s="6" t="s">
        <v>92</v>
      </c>
      <c r="M1" s="6" t="s">
        <v>93</v>
      </c>
      <c r="O1" s="4" t="s">
        <v>33</v>
      </c>
      <c r="P1" s="6"/>
      <c r="Q1" s="6" t="s">
        <v>0</v>
      </c>
      <c r="R1" s="6" t="s">
        <v>1</v>
      </c>
      <c r="S1" s="6" t="s">
        <v>2</v>
      </c>
      <c r="T1" s="6" t="s">
        <v>3</v>
      </c>
      <c r="U1" s="6" t="s">
        <v>4</v>
      </c>
      <c r="X1" s="6" t="s">
        <v>90</v>
      </c>
      <c r="Y1" s="6" t="s">
        <v>91</v>
      </c>
      <c r="Z1" s="6" t="s">
        <v>92</v>
      </c>
      <c r="AA1" s="6" t="s">
        <v>93</v>
      </c>
    </row>
    <row r="2" spans="1:27" x14ac:dyDescent="0.25">
      <c r="A2" s="4" t="s">
        <v>13</v>
      </c>
      <c r="B2" s="6" t="s">
        <v>15</v>
      </c>
      <c r="C2" s="11">
        <v>0</v>
      </c>
      <c r="D2" s="6">
        <v>8</v>
      </c>
      <c r="E2" s="6">
        <v>4</v>
      </c>
      <c r="F2" s="6">
        <v>10</v>
      </c>
      <c r="G2" s="11">
        <v>0</v>
      </c>
      <c r="J2" s="22" t="s">
        <v>5</v>
      </c>
      <c r="K2" s="21">
        <f>C16*D16*E16*F16*G16</f>
        <v>5.4386135799244231E-6</v>
      </c>
      <c r="L2" s="21">
        <f>C16*D16*E16*F16*(1-G16)</f>
        <v>3.4444552672854683E-5</v>
      </c>
      <c r="M2" s="21">
        <f>C16*D16*E16*(1-F16-F$15)</f>
        <v>1.6152682332375539E-4</v>
      </c>
      <c r="O2" s="4" t="s">
        <v>13</v>
      </c>
      <c r="P2" s="6" t="s">
        <v>15</v>
      </c>
      <c r="Q2" s="11">
        <v>0</v>
      </c>
      <c r="R2" s="6">
        <v>8</v>
      </c>
      <c r="S2" s="6">
        <v>4</v>
      </c>
      <c r="T2" s="6">
        <v>10</v>
      </c>
      <c r="U2" s="11">
        <v>0</v>
      </c>
      <c r="X2" s="22" t="s">
        <v>5</v>
      </c>
      <c r="Y2" s="21">
        <f>Q16*R16*S16*T16*U16</f>
        <v>5.4386135799244231E-6</v>
      </c>
      <c r="Z2" s="21">
        <f>Q16*R16*S16*T16*(1-U16)</f>
        <v>3.4444552672854683E-5</v>
      </c>
      <c r="AA2" s="21">
        <f>Q16*R16*S16*(1-T16-T$15)</f>
        <v>1.6152682332375539E-4</v>
      </c>
    </row>
    <row r="3" spans="1:27" x14ac:dyDescent="0.25">
      <c r="A3" s="4" t="s">
        <v>5</v>
      </c>
      <c r="B3" s="6" t="s">
        <v>21</v>
      </c>
      <c r="C3" s="6">
        <v>5</v>
      </c>
      <c r="D3" s="6">
        <v>3</v>
      </c>
      <c r="E3" s="6">
        <v>20</v>
      </c>
      <c r="F3" s="6">
        <v>20</v>
      </c>
      <c r="G3" s="6">
        <v>15</v>
      </c>
      <c r="H3">
        <f>C3*D3*E3</f>
        <v>300</v>
      </c>
      <c r="J3" s="22" t="s">
        <v>6</v>
      </c>
      <c r="K3" s="21">
        <f t="shared" ref="K3:K8" si="0">C17*D17*E17*F17*G17</f>
        <v>1.8273741628546067E-5</v>
      </c>
      <c r="L3" s="21">
        <f t="shared" ref="L3:L8" si="1">C17*D17*E17*F17*(1-G17)</f>
        <v>8.2231837328457295E-5</v>
      </c>
      <c r="M3" s="21">
        <f t="shared" ref="M3:M8" si="2">C17*D17*E17*(1-F17-F$15)</f>
        <v>6.2457038351852094E-4</v>
      </c>
      <c r="O3" s="4" t="s">
        <v>5</v>
      </c>
      <c r="P3" s="6" t="s">
        <v>21</v>
      </c>
      <c r="Q3" s="6">
        <v>5</v>
      </c>
      <c r="R3" s="6">
        <v>3</v>
      </c>
      <c r="S3" s="6">
        <v>20</v>
      </c>
      <c r="T3" s="6">
        <v>20</v>
      </c>
      <c r="U3" s="6">
        <v>15</v>
      </c>
      <c r="X3" s="22" t="s">
        <v>6</v>
      </c>
      <c r="Y3" s="21">
        <f t="shared" ref="Y3:Y8" si="3">Q17*R17*S17*T17*U17</f>
        <v>1.8273741628546067E-5</v>
      </c>
      <c r="Z3" s="21">
        <f t="shared" ref="Z3:Z5" si="4">Q17*R17*S17*T17*(1-U17)</f>
        <v>8.2231837328457295E-5</v>
      </c>
      <c r="AA3" s="21">
        <f t="shared" ref="AA3" si="5">Q17*R17*S17*(1-T17-T$15)</f>
        <v>6.2457038351852094E-4</v>
      </c>
    </row>
    <row r="4" spans="1:27" x14ac:dyDescent="0.25">
      <c r="A4" s="4" t="s">
        <v>6</v>
      </c>
      <c r="B4" s="6" t="s">
        <v>22</v>
      </c>
      <c r="C4" s="6">
        <v>6</v>
      </c>
      <c r="D4" s="6">
        <v>30</v>
      </c>
      <c r="E4" s="6">
        <v>6</v>
      </c>
      <c r="F4" s="6">
        <v>14</v>
      </c>
      <c r="G4" s="6">
        <v>20</v>
      </c>
      <c r="H4">
        <f t="shared" ref="H4:H9" si="6">C4*D4*E4</f>
        <v>1080</v>
      </c>
      <c r="J4" s="22" t="s">
        <v>7</v>
      </c>
      <c r="K4" s="21">
        <f t="shared" si="0"/>
        <v>3.9402755386552446E-6</v>
      </c>
      <c r="L4" s="21">
        <f t="shared" si="1"/>
        <v>2.4955078411483216E-5</v>
      </c>
      <c r="M4" s="21">
        <f>C18*D18*E18*(1-F18-F$15)</f>
        <v>3.8802332447328795E-4</v>
      </c>
      <c r="O4" s="4" t="s">
        <v>6</v>
      </c>
      <c r="P4" s="6" t="s">
        <v>22</v>
      </c>
      <c r="Q4" s="6">
        <v>6</v>
      </c>
      <c r="R4" s="6">
        <v>30</v>
      </c>
      <c r="S4" s="6">
        <v>6</v>
      </c>
      <c r="T4" s="6">
        <v>14</v>
      </c>
      <c r="U4" s="6">
        <v>20</v>
      </c>
      <c r="X4" s="22" t="s">
        <v>7</v>
      </c>
      <c r="Y4" s="21">
        <f t="shared" si="3"/>
        <v>3.9402755386552446E-6</v>
      </c>
      <c r="Z4" s="21">
        <f t="shared" si="4"/>
        <v>2.4955078411483216E-5</v>
      </c>
      <c r="AA4" s="21">
        <f>Q18*R18*S18*(1-T18-T$15)</f>
        <v>3.8802332447328795E-4</v>
      </c>
    </row>
    <row r="5" spans="1:27" x14ac:dyDescent="0.25">
      <c r="A5" s="4" t="s">
        <v>7</v>
      </c>
      <c r="B5" s="6" t="s">
        <v>22</v>
      </c>
      <c r="C5" s="6">
        <v>23</v>
      </c>
      <c r="D5" s="6">
        <v>3</v>
      </c>
      <c r="E5" s="6">
        <v>9</v>
      </c>
      <c r="F5" s="6">
        <v>7</v>
      </c>
      <c r="G5" s="6">
        <v>15</v>
      </c>
      <c r="H5">
        <f t="shared" si="6"/>
        <v>621</v>
      </c>
      <c r="J5" s="22" t="s">
        <v>8</v>
      </c>
      <c r="K5" s="21">
        <f t="shared" si="0"/>
        <v>4.4415344236049456E-6</v>
      </c>
      <c r="L5" s="21">
        <f t="shared" si="1"/>
        <v>1.9986904906222255E-5</v>
      </c>
      <c r="M5" s="21">
        <f t="shared" si="2"/>
        <v>3.2803904242910815E-4</v>
      </c>
      <c r="O5" s="4" t="s">
        <v>7</v>
      </c>
      <c r="P5" s="6" t="s">
        <v>22</v>
      </c>
      <c r="Q5" s="6">
        <v>23</v>
      </c>
      <c r="R5" s="6">
        <v>3</v>
      </c>
      <c r="S5" s="6">
        <v>9</v>
      </c>
      <c r="T5" s="6">
        <v>7</v>
      </c>
      <c r="U5" s="6">
        <v>15</v>
      </c>
      <c r="X5" s="22" t="s">
        <v>8</v>
      </c>
      <c r="Y5" s="21">
        <f t="shared" si="3"/>
        <v>4.4415344236049456E-6</v>
      </c>
      <c r="Z5" s="21">
        <f t="shared" si="4"/>
        <v>1.9986904906222255E-5</v>
      </c>
      <c r="AA5" s="21">
        <f t="shared" ref="AA5" si="7">Q19*R19*S19*(1-T19-T$15)</f>
        <v>3.2803904242910815E-4</v>
      </c>
    </row>
    <row r="6" spans="1:27" x14ac:dyDescent="0.25">
      <c r="A6" s="4" t="s">
        <v>8</v>
      </c>
      <c r="B6" s="6" t="s">
        <v>16</v>
      </c>
      <c r="C6" s="6">
        <v>3</v>
      </c>
      <c r="D6" s="6">
        <v>25</v>
      </c>
      <c r="E6" s="6">
        <v>7</v>
      </c>
      <c r="F6" s="6">
        <v>7</v>
      </c>
      <c r="G6" s="6">
        <v>20</v>
      </c>
      <c r="H6">
        <f t="shared" si="6"/>
        <v>525</v>
      </c>
      <c r="J6" s="22" t="s">
        <v>9</v>
      </c>
      <c r="K6" s="21">
        <f t="shared" si="0"/>
        <v>5.4386135799244239E-6</v>
      </c>
      <c r="L6" s="21">
        <f>C20*D20*E20*F20*(1-G20)</f>
        <v>5.4386135799244236E-5</v>
      </c>
      <c r="M6" s="21">
        <f>C20*D20*E20*(1-F20-F$15)</f>
        <v>6.9546271153283579E-4</v>
      </c>
      <c r="O6" s="4" t="s">
        <v>8</v>
      </c>
      <c r="P6" s="6" t="s">
        <v>16</v>
      </c>
      <c r="Q6" s="6">
        <v>3</v>
      </c>
      <c r="R6" s="6">
        <v>25</v>
      </c>
      <c r="S6" s="6">
        <v>7</v>
      </c>
      <c r="T6" s="6">
        <v>7</v>
      </c>
      <c r="U6" s="6">
        <v>20</v>
      </c>
      <c r="X6" s="22" t="s">
        <v>9</v>
      </c>
      <c r="Y6" s="21">
        <f t="shared" si="3"/>
        <v>5.4386135799244239E-6</v>
      </c>
      <c r="Z6" s="21">
        <f>Q20*R20*S20*T20*(1-U20)</f>
        <v>5.4386135799244236E-5</v>
      </c>
      <c r="AA6" s="21">
        <f>Q20*R20*S20*(1-T20-T$15)</f>
        <v>6.9546271153283579E-4</v>
      </c>
    </row>
    <row r="7" spans="1:27" x14ac:dyDescent="0.25">
      <c r="A7" s="4" t="s">
        <v>9</v>
      </c>
      <c r="B7" s="6" t="s">
        <v>16</v>
      </c>
      <c r="C7" s="6">
        <v>15</v>
      </c>
      <c r="D7" s="6">
        <v>3</v>
      </c>
      <c r="E7" s="6">
        <v>25</v>
      </c>
      <c r="F7" s="6">
        <v>8</v>
      </c>
      <c r="G7" s="6">
        <v>10</v>
      </c>
      <c r="H7">
        <f t="shared" si="6"/>
        <v>1125</v>
      </c>
      <c r="J7" s="22" t="s">
        <v>10</v>
      </c>
      <c r="K7" s="21">
        <f t="shared" si="0"/>
        <v>2.7193067899622121E-5</v>
      </c>
      <c r="L7" s="21">
        <f t="shared" si="1"/>
        <v>2.7193067899622121E-4</v>
      </c>
      <c r="M7" s="21">
        <f>C21*D21*E21*(1-F21-F$15)</f>
        <v>9.0933619056336366E-4</v>
      </c>
      <c r="O7" s="4" t="s">
        <v>9</v>
      </c>
      <c r="P7" s="6" t="s">
        <v>16</v>
      </c>
      <c r="Q7" s="6">
        <v>15</v>
      </c>
      <c r="R7" s="6">
        <v>3</v>
      </c>
      <c r="S7" s="6">
        <v>25</v>
      </c>
      <c r="T7" s="6">
        <v>8</v>
      </c>
      <c r="U7" s="6">
        <v>10</v>
      </c>
      <c r="X7" s="22" t="s">
        <v>10</v>
      </c>
      <c r="Y7" s="21">
        <f t="shared" si="3"/>
        <v>2.7193067899622121E-5</v>
      </c>
      <c r="Z7" s="21">
        <f t="shared" ref="Z7:Z8" si="8">Q21*R21*S21*T21*(1-U21)</f>
        <v>2.7193067899622121E-4</v>
      </c>
      <c r="AA7" s="21">
        <f>Q21*R21*S21*(1-T21-T$15)</f>
        <v>9.0933619056336366E-4</v>
      </c>
    </row>
    <row r="8" spans="1:27" x14ac:dyDescent="0.25">
      <c r="A8" s="4" t="s">
        <v>10</v>
      </c>
      <c r="B8" s="6" t="s">
        <v>23</v>
      </c>
      <c r="C8" s="6">
        <v>24</v>
      </c>
      <c r="D8" s="6">
        <v>3</v>
      </c>
      <c r="E8" s="6">
        <v>25</v>
      </c>
      <c r="F8" s="6">
        <v>25</v>
      </c>
      <c r="G8" s="6">
        <v>10</v>
      </c>
      <c r="H8">
        <f t="shared" si="6"/>
        <v>1800</v>
      </c>
      <c r="J8" s="22" t="s">
        <v>11</v>
      </c>
      <c r="K8" s="21">
        <f t="shared" si="0"/>
        <v>1.8884074930293138E-5</v>
      </c>
      <c r="L8" s="21">
        <f t="shared" si="1"/>
        <v>1.8884074930293138E-4</v>
      </c>
      <c r="M8" s="21">
        <f t="shared" si="2"/>
        <v>1.8902959005223431E-3</v>
      </c>
      <c r="O8" s="4" t="s">
        <v>10</v>
      </c>
      <c r="P8" s="6" t="s">
        <v>23</v>
      </c>
      <c r="Q8" s="6">
        <v>24</v>
      </c>
      <c r="R8" s="6">
        <v>3</v>
      </c>
      <c r="S8" s="6">
        <v>25</v>
      </c>
      <c r="T8" s="6">
        <v>25</v>
      </c>
      <c r="U8" s="6">
        <v>10</v>
      </c>
      <c r="X8" s="22" t="s">
        <v>11</v>
      </c>
      <c r="Y8" s="21">
        <f t="shared" si="3"/>
        <v>1.8884074930293138E-5</v>
      </c>
      <c r="Z8" s="21">
        <f t="shared" si="8"/>
        <v>1.8884074930293138E-4</v>
      </c>
      <c r="AA8" s="21">
        <f t="shared" ref="AA8" si="9">Q22*R22*S22*(1-T22-T$15)</f>
        <v>1.8902959005223431E-3</v>
      </c>
    </row>
    <row r="9" spans="1:27" x14ac:dyDescent="0.25">
      <c r="A9" s="4" t="s">
        <v>11</v>
      </c>
      <c r="B9" s="6" t="s">
        <v>23</v>
      </c>
      <c r="C9" s="6">
        <v>25</v>
      </c>
      <c r="D9" s="6">
        <v>25</v>
      </c>
      <c r="E9" s="6">
        <v>5</v>
      </c>
      <c r="F9" s="6">
        <v>10</v>
      </c>
      <c r="G9" s="6">
        <v>10</v>
      </c>
      <c r="H9">
        <f t="shared" si="6"/>
        <v>3125</v>
      </c>
      <c r="J9" s="21"/>
      <c r="K9" s="21"/>
      <c r="L9" s="21"/>
      <c r="M9" s="21"/>
      <c r="O9" s="4" t="s">
        <v>11</v>
      </c>
      <c r="P9" s="6" t="s">
        <v>23</v>
      </c>
      <c r="Q9" s="6">
        <v>25</v>
      </c>
      <c r="R9" s="6">
        <v>25</v>
      </c>
      <c r="S9" s="6">
        <v>5</v>
      </c>
      <c r="T9" s="6">
        <v>10</v>
      </c>
      <c r="U9" s="6">
        <v>10</v>
      </c>
      <c r="X9" s="21"/>
      <c r="Y9" s="21"/>
      <c r="Z9" s="21"/>
      <c r="AA9" s="21"/>
    </row>
    <row r="10" spans="1:27" x14ac:dyDescent="0.25">
      <c r="A10" s="4" t="s">
        <v>14</v>
      </c>
      <c r="B10" s="6" t="s">
        <v>24</v>
      </c>
      <c r="C10" s="11">
        <v>10</v>
      </c>
      <c r="D10" s="11">
        <v>10</v>
      </c>
      <c r="E10" s="11">
        <v>10</v>
      </c>
      <c r="F10" s="11">
        <v>10</v>
      </c>
      <c r="G10" s="11">
        <v>10</v>
      </c>
      <c r="J10" s="6" t="s">
        <v>94</v>
      </c>
      <c r="K10" s="6" t="s">
        <v>91</v>
      </c>
      <c r="L10" s="6" t="s">
        <v>92</v>
      </c>
      <c r="M10" s="6" t="s">
        <v>93</v>
      </c>
      <c r="O10" s="4" t="s">
        <v>14</v>
      </c>
      <c r="P10" s="6" t="s">
        <v>24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X10" s="6" t="s">
        <v>94</v>
      </c>
      <c r="Y10" s="6" t="s">
        <v>91</v>
      </c>
      <c r="Z10" s="6" t="s">
        <v>92</v>
      </c>
      <c r="AA10" s="6" t="s">
        <v>93</v>
      </c>
    </row>
    <row r="11" spans="1:27" x14ac:dyDescent="0.25">
      <c r="A11" s="6" t="s">
        <v>17</v>
      </c>
      <c r="B11" s="6" t="s">
        <v>25</v>
      </c>
      <c r="C11" s="11">
        <v>0</v>
      </c>
      <c r="D11" s="11">
        <v>0</v>
      </c>
      <c r="E11" s="11">
        <v>0</v>
      </c>
      <c r="F11" s="11">
        <v>0</v>
      </c>
      <c r="G11" s="11">
        <v>0</v>
      </c>
      <c r="J11" s="22" t="s">
        <v>5</v>
      </c>
      <c r="K11" s="21">
        <f>+C16*D$15*E16*F16*G16+C16*D16*E$15*F16*G16+C16*D16*E16*F$15*G16</f>
        <v>1.830999905241222E-5</v>
      </c>
      <c r="L11" s="21">
        <f>(C16*D$15*E16*F16+C16*D16*E$15*F16+C16*D16*E16*F$15)*(1-G16)</f>
        <v>1.1596332733194408E-4</v>
      </c>
      <c r="M11" s="21">
        <f>(C16*D$15*E16+C16*D16*E$15)*(1-F16-F$15)</f>
        <v>4.6304356019476542E-4</v>
      </c>
      <c r="O11" s="6" t="s">
        <v>17</v>
      </c>
      <c r="P11" s="6" t="s">
        <v>25</v>
      </c>
      <c r="Q11" s="11">
        <v>10</v>
      </c>
      <c r="R11" s="11">
        <v>10</v>
      </c>
      <c r="S11" s="11">
        <v>10</v>
      </c>
      <c r="T11" s="11">
        <v>10</v>
      </c>
      <c r="U11" s="11">
        <v>10</v>
      </c>
      <c r="X11" s="22" t="s">
        <v>5</v>
      </c>
      <c r="Y11" s="21">
        <f>+Q16*R$15*S16*T16*U16+Q16*R16*S$15*T16*U16+Q16*R16*S16*T$15*U16</f>
        <v>1.830999905241222E-5</v>
      </c>
      <c r="Z11" s="21">
        <f>(Q16*R$15*S16*T16+Q16*R16*S$15*T16+Q16*R16*S16*T$15)*(1-U16)</f>
        <v>1.1596332733194408E-4</v>
      </c>
      <c r="AA11" s="21">
        <f>(Q16*R$15*S16+Q16*R16*S$15)*(1-T16-T$15)</f>
        <v>4.6304356019476542E-4</v>
      </c>
    </row>
    <row r="12" spans="1:27" x14ac:dyDescent="0.25">
      <c r="A12" s="4"/>
      <c r="B12" s="6"/>
      <c r="C12" s="9">
        <f>SUM(C2:C11)</f>
        <v>111</v>
      </c>
      <c r="D12" s="9">
        <f t="shared" ref="D12:G12" si="10">SUM(D2:D11)</f>
        <v>110</v>
      </c>
      <c r="E12" s="9">
        <f t="shared" si="10"/>
        <v>111</v>
      </c>
      <c r="F12" s="9">
        <f t="shared" si="10"/>
        <v>111</v>
      </c>
      <c r="G12" s="9">
        <f t="shared" si="10"/>
        <v>110</v>
      </c>
      <c r="J12" s="22" t="s">
        <v>6</v>
      </c>
      <c r="K12" s="21">
        <f>+C17*D$15*E17*F17*G17+C17*D17*E$15*F17*G17+C17*D17*E17*F$15*G17</f>
        <v>3.0108164778461611E-5</v>
      </c>
      <c r="L12" s="21">
        <f>(C17*D$15*E17*F17+C17*D17*E$15*F17+C17*D17*E17*F$15)*(1-G17)</f>
        <v>1.3548674150307724E-4</v>
      </c>
      <c r="M12" s="21">
        <f t="shared" ref="M12:M17" si="11">(C17*D$15*E17+C17*D17*E$15)*(1-F17-F$15)</f>
        <v>5.8293235795061954E-4</v>
      </c>
      <c r="O12" s="4"/>
      <c r="P12" s="6"/>
      <c r="Q12" s="9">
        <f>SUM(Q2:Q11)</f>
        <v>111</v>
      </c>
      <c r="R12" s="9">
        <f t="shared" ref="R12:U12" si="12">SUM(R2:R11)</f>
        <v>110</v>
      </c>
      <c r="S12" s="9">
        <f t="shared" si="12"/>
        <v>111</v>
      </c>
      <c r="T12" s="9">
        <f t="shared" si="12"/>
        <v>111</v>
      </c>
      <c r="U12" s="9">
        <f t="shared" si="12"/>
        <v>110</v>
      </c>
      <c r="X12" s="22" t="s">
        <v>6</v>
      </c>
      <c r="Y12" s="21">
        <f>+Q17*R$15*S17*T17*U17+Q17*R17*S$15*T17*U17+Q17*R17*S17*T$15*U17</f>
        <v>3.0108164778461611E-5</v>
      </c>
      <c r="Z12" s="21">
        <f>(Q17*R$15*S17*T17+Q17*R17*S$15*T17+Q17*R17*S17*T$15)*(1-U17)</f>
        <v>1.3548674150307724E-4</v>
      </c>
      <c r="AA12" s="21">
        <f t="shared" ref="AA12" si="13">(Q17*R$15*S17+Q17*R17*S$15)*(1-T17-T$15)</f>
        <v>5.8293235795061954E-4</v>
      </c>
    </row>
    <row r="13" spans="1:27" x14ac:dyDescent="0.25">
      <c r="A13" s="5"/>
      <c r="B13" s="7"/>
      <c r="C13" s="7"/>
      <c r="D13" s="7"/>
      <c r="E13" s="7"/>
      <c r="F13" s="7"/>
      <c r="G13" s="7"/>
      <c r="J13" s="22" t="s">
        <v>7</v>
      </c>
      <c r="K13" s="21">
        <f t="shared" ref="K13:K17" si="14">+C18*D$15*E18*F18*G18+C18*D18*E$15*F18*G18+C18*D18*E18*F$15*G18</f>
        <v>1.7887600064371426E-5</v>
      </c>
      <c r="L13" s="21">
        <f t="shared" ref="L12:L17" si="15">(C18*D$15*E18*F18+C18*D18*E$15*F18+C18*D18*E18*F$15)*(1-G18)</f>
        <v>1.1328813374101905E-4</v>
      </c>
      <c r="M13" s="21">
        <f>(C18*D$15*E18+C18*D18*E$15)*(1-F18-F$15)</f>
        <v>1.2071836761391179E-3</v>
      </c>
      <c r="O13" s="5"/>
      <c r="P13" s="7"/>
      <c r="Q13" s="7"/>
      <c r="R13" s="7"/>
      <c r="S13" s="7"/>
      <c r="T13" s="7"/>
      <c r="U13" s="7"/>
      <c r="X13" s="22" t="s">
        <v>7</v>
      </c>
      <c r="Y13" s="21">
        <f t="shared" ref="Y13:Y17" si="16">+Q18*R$15*S18*T18*U18+Q18*R18*S$15*T18*U18+Q18*R18*S18*T$15*U18</f>
        <v>1.7887600064371426E-5</v>
      </c>
      <c r="Z13" s="21">
        <f t="shared" ref="Z13:Z17" si="17">(Q18*R$15*S18*T18+Q18*R18*S$15*T18+Q18*R18*S18*T$15)*(1-U18)</f>
        <v>1.1328813374101905E-4</v>
      </c>
      <c r="AA13" s="21">
        <f>(Q18*R$15*S18+Q18*R18*S$15)*(1-T18-T$15)</f>
        <v>1.2071836761391179E-3</v>
      </c>
    </row>
    <row r="14" spans="1:27" x14ac:dyDescent="0.25">
      <c r="A14" s="4" t="s">
        <v>12</v>
      </c>
      <c r="B14" s="6"/>
      <c r="C14" s="6" t="s">
        <v>0</v>
      </c>
      <c r="D14" s="6" t="s">
        <v>1</v>
      </c>
      <c r="E14" s="6" t="s">
        <v>2</v>
      </c>
      <c r="F14" s="6" t="s">
        <v>3</v>
      </c>
      <c r="G14" s="6" t="s">
        <v>4</v>
      </c>
      <c r="J14" s="22" t="s">
        <v>8</v>
      </c>
      <c r="K14" s="21">
        <f t="shared" si="14"/>
        <v>1.0304359862763474E-5</v>
      </c>
      <c r="L14" s="21">
        <f t="shared" si="15"/>
        <v>4.6369619382435629E-5</v>
      </c>
      <c r="M14" s="21">
        <f t="shared" si="11"/>
        <v>2.9242337496537645E-4</v>
      </c>
      <c r="O14" s="4" t="s">
        <v>33</v>
      </c>
      <c r="P14" s="6"/>
      <c r="Q14" s="6" t="s">
        <v>0</v>
      </c>
      <c r="R14" s="6" t="s">
        <v>1</v>
      </c>
      <c r="S14" s="6" t="s">
        <v>2</v>
      </c>
      <c r="T14" s="6" t="s">
        <v>3</v>
      </c>
      <c r="U14" s="6" t="s">
        <v>4</v>
      </c>
      <c r="X14" s="22" t="s">
        <v>8</v>
      </c>
      <c r="Y14" s="21">
        <f t="shared" si="16"/>
        <v>1.0304359862763474E-5</v>
      </c>
      <c r="Z14" s="21">
        <f t="shared" si="17"/>
        <v>4.6369619382435629E-5</v>
      </c>
      <c r="AA14" s="21">
        <f t="shared" ref="AA14:AA17" si="18">(Q19*R$15*S19+Q19*R19*S$15)*(1-T19-T$15)</f>
        <v>2.9242337496537645E-4</v>
      </c>
    </row>
    <row r="15" spans="1:27" x14ac:dyDescent="0.25">
      <c r="A15" s="4" t="s">
        <v>13</v>
      </c>
      <c r="B15" s="6" t="s">
        <v>15</v>
      </c>
      <c r="C15" s="6">
        <f>C2/C$12</f>
        <v>0</v>
      </c>
      <c r="D15" s="6">
        <f>D2/D$12</f>
        <v>7.2727272727272724E-2</v>
      </c>
      <c r="E15" s="6">
        <f>E2/E$12</f>
        <v>3.6036036036036036E-2</v>
      </c>
      <c r="F15" s="6">
        <f>F2/F$12</f>
        <v>9.0090090090090086E-2</v>
      </c>
      <c r="G15" s="6">
        <f>G2/G$12</f>
        <v>0</v>
      </c>
      <c r="J15" s="22" t="s">
        <v>9</v>
      </c>
      <c r="K15" s="21">
        <f t="shared" si="14"/>
        <v>2.2171414694158568E-5</v>
      </c>
      <c r="L15" s="21">
        <f t="shared" si="15"/>
        <v>2.2171414694158569E-4</v>
      </c>
      <c r="M15" s="21">
        <f t="shared" si="11"/>
        <v>1.9658412645994824E-3</v>
      </c>
      <c r="O15" s="4" t="s">
        <v>13</v>
      </c>
      <c r="P15" s="6" t="s">
        <v>15</v>
      </c>
      <c r="Q15" s="6">
        <f>Q2/Q$12</f>
        <v>0</v>
      </c>
      <c r="R15" s="6">
        <f>R2/R$12</f>
        <v>7.2727272727272724E-2</v>
      </c>
      <c r="S15" s="6">
        <f>S2/S$12</f>
        <v>3.6036036036036036E-2</v>
      </c>
      <c r="T15" s="6">
        <f>T2/T$12</f>
        <v>9.0090090090090086E-2</v>
      </c>
      <c r="U15" s="6">
        <f>U2/U$12</f>
        <v>0</v>
      </c>
      <c r="X15" s="22" t="s">
        <v>9</v>
      </c>
      <c r="Y15" s="21">
        <f t="shared" si="16"/>
        <v>2.2171414694158568E-5</v>
      </c>
      <c r="Z15" s="21">
        <f t="shared" si="17"/>
        <v>2.2171414694158569E-4</v>
      </c>
      <c r="AA15" s="21">
        <f t="shared" si="18"/>
        <v>1.9658412645994824E-3</v>
      </c>
    </row>
    <row r="16" spans="1:27" x14ac:dyDescent="0.25">
      <c r="A16" s="4" t="s">
        <v>5</v>
      </c>
      <c r="B16" s="6" t="s">
        <v>21</v>
      </c>
      <c r="C16" s="6">
        <f t="shared" ref="C16:G24" si="19">C3/C$12</f>
        <v>4.5045045045045043E-2</v>
      </c>
      <c r="D16" s="6">
        <f t="shared" ref="D16:G23" si="20">D3/D$12</f>
        <v>2.7272727272727271E-2</v>
      </c>
      <c r="E16" s="6">
        <f t="shared" si="20"/>
        <v>0.18018018018018017</v>
      </c>
      <c r="F16" s="6">
        <f t="shared" si="20"/>
        <v>0.18018018018018017</v>
      </c>
      <c r="G16" s="6">
        <f t="shared" si="20"/>
        <v>0.13636363636363635</v>
      </c>
      <c r="J16" s="22" t="s">
        <v>10</v>
      </c>
      <c r="K16" s="21">
        <f t="shared" si="14"/>
        <v>8.7742965756114038E-5</v>
      </c>
      <c r="L16" s="21">
        <f t="shared" si="15"/>
        <v>8.774296575611404E-4</v>
      </c>
      <c r="M16" s="21">
        <f t="shared" si="11"/>
        <v>2.5703902986591079E-3</v>
      </c>
      <c r="O16" s="4" t="s">
        <v>5</v>
      </c>
      <c r="P16" s="6" t="s">
        <v>21</v>
      </c>
      <c r="Q16" s="6">
        <f t="shared" ref="Q16:U16" si="21">Q3/Q$12</f>
        <v>4.5045045045045043E-2</v>
      </c>
      <c r="R16" s="6">
        <f t="shared" si="21"/>
        <v>2.7272727272727271E-2</v>
      </c>
      <c r="S16" s="6">
        <f t="shared" si="21"/>
        <v>0.18018018018018017</v>
      </c>
      <c r="T16" s="6">
        <f t="shared" si="21"/>
        <v>0.18018018018018017</v>
      </c>
      <c r="U16" s="6">
        <f t="shared" si="21"/>
        <v>0.13636363636363635</v>
      </c>
      <c r="X16" s="22" t="s">
        <v>10</v>
      </c>
      <c r="Y16" s="21">
        <f t="shared" si="16"/>
        <v>8.7742965756114038E-5</v>
      </c>
      <c r="Z16" s="21">
        <f t="shared" si="17"/>
        <v>8.774296575611404E-4</v>
      </c>
      <c r="AA16" s="21">
        <f t="shared" si="18"/>
        <v>2.5703902986591079E-3</v>
      </c>
    </row>
    <row r="17" spans="1:27" x14ac:dyDescent="0.25">
      <c r="A17" s="4" t="s">
        <v>6</v>
      </c>
      <c r="B17" s="6" t="s">
        <v>22</v>
      </c>
      <c r="C17" s="6">
        <f t="shared" si="19"/>
        <v>5.4054054054054057E-2</v>
      </c>
      <c r="D17" s="6">
        <f t="shared" si="20"/>
        <v>0.27272727272727271</v>
      </c>
      <c r="E17" s="6">
        <f t="shared" si="20"/>
        <v>5.4054054054054057E-2</v>
      </c>
      <c r="F17" s="6">
        <f t="shared" si="20"/>
        <v>0.12612612612612611</v>
      </c>
      <c r="G17" s="6">
        <f t="shared" si="20"/>
        <v>0.18181818181818182</v>
      </c>
      <c r="J17" s="22" t="s">
        <v>11</v>
      </c>
      <c r="K17" s="21">
        <f t="shared" si="14"/>
        <v>4.0034238852221452E-5</v>
      </c>
      <c r="L17" s="21">
        <f t="shared" si="15"/>
        <v>4.0034238852221449E-4</v>
      </c>
      <c r="M17" s="21">
        <f t="shared" si="11"/>
        <v>2.1171314085850243E-3</v>
      </c>
      <c r="O17" s="4" t="s">
        <v>6</v>
      </c>
      <c r="P17" s="6" t="s">
        <v>22</v>
      </c>
      <c r="Q17" s="6">
        <f t="shared" ref="Q17:U17" si="22">Q4/Q$12</f>
        <v>5.4054054054054057E-2</v>
      </c>
      <c r="R17" s="6">
        <f t="shared" si="22"/>
        <v>0.27272727272727271</v>
      </c>
      <c r="S17" s="6">
        <f t="shared" si="22"/>
        <v>5.4054054054054057E-2</v>
      </c>
      <c r="T17" s="6">
        <f t="shared" si="22"/>
        <v>0.12612612612612611</v>
      </c>
      <c r="U17" s="6">
        <f t="shared" si="22"/>
        <v>0.18181818181818182</v>
      </c>
      <c r="X17" s="22" t="s">
        <v>11</v>
      </c>
      <c r="Y17" s="21">
        <f t="shared" si="16"/>
        <v>4.0034238852221452E-5</v>
      </c>
      <c r="Z17" s="21">
        <f t="shared" si="17"/>
        <v>4.0034238852221449E-4</v>
      </c>
      <c r="AA17" s="21">
        <f t="shared" si="18"/>
        <v>2.1171314085850243E-3</v>
      </c>
    </row>
    <row r="18" spans="1:27" x14ac:dyDescent="0.25">
      <c r="A18" s="4" t="s">
        <v>7</v>
      </c>
      <c r="B18" s="6" t="s">
        <v>22</v>
      </c>
      <c r="C18" s="6">
        <f t="shared" si="19"/>
        <v>0.2072072072072072</v>
      </c>
      <c r="D18" s="6">
        <f t="shared" si="20"/>
        <v>2.7272727272727271E-2</v>
      </c>
      <c r="E18" s="6">
        <f t="shared" si="20"/>
        <v>8.1081081081081086E-2</v>
      </c>
      <c r="F18" s="6">
        <f t="shared" si="20"/>
        <v>6.3063063063063057E-2</v>
      </c>
      <c r="G18" s="6">
        <f t="shared" si="20"/>
        <v>0.13636363636363635</v>
      </c>
      <c r="J18" s="21"/>
      <c r="K18" s="21"/>
      <c r="L18" s="21"/>
      <c r="M18" s="21"/>
      <c r="O18" s="4" t="s">
        <v>7</v>
      </c>
      <c r="P18" s="6" t="s">
        <v>22</v>
      </c>
      <c r="Q18" s="6">
        <f t="shared" ref="Q18:U18" si="23">Q5/Q$12</f>
        <v>0.2072072072072072</v>
      </c>
      <c r="R18" s="6">
        <f t="shared" si="23"/>
        <v>2.7272727272727271E-2</v>
      </c>
      <c r="S18" s="6">
        <f t="shared" si="23"/>
        <v>8.1081081081081086E-2</v>
      </c>
      <c r="T18" s="6">
        <f t="shared" si="23"/>
        <v>6.3063063063063057E-2</v>
      </c>
      <c r="U18" s="6">
        <f t="shared" si="23"/>
        <v>0.13636363636363635</v>
      </c>
      <c r="X18" s="21"/>
      <c r="Y18" s="21"/>
      <c r="Z18" s="21"/>
      <c r="AA18" s="21"/>
    </row>
    <row r="19" spans="1:27" x14ac:dyDescent="0.25">
      <c r="A19" s="4" t="s">
        <v>8</v>
      </c>
      <c r="B19" s="6" t="s">
        <v>16</v>
      </c>
      <c r="C19" s="6">
        <f t="shared" si="19"/>
        <v>2.7027027027027029E-2</v>
      </c>
      <c r="D19" s="6">
        <f t="shared" si="20"/>
        <v>0.22727272727272727</v>
      </c>
      <c r="E19" s="6">
        <f t="shared" si="20"/>
        <v>6.3063063063063057E-2</v>
      </c>
      <c r="F19" s="6">
        <f t="shared" si="20"/>
        <v>6.3063063063063057E-2</v>
      </c>
      <c r="G19" s="6">
        <f t="shared" si="20"/>
        <v>0.18181818181818182</v>
      </c>
      <c r="J19" s="6" t="s">
        <v>95</v>
      </c>
      <c r="K19" s="6" t="s">
        <v>91</v>
      </c>
      <c r="L19" s="6" t="s">
        <v>92</v>
      </c>
      <c r="M19" s="6" t="s">
        <v>93</v>
      </c>
      <c r="O19" s="4" t="s">
        <v>8</v>
      </c>
      <c r="P19" s="6" t="s">
        <v>16</v>
      </c>
      <c r="Q19" s="6">
        <f t="shared" ref="Q19:U19" si="24">Q6/Q$12</f>
        <v>2.7027027027027029E-2</v>
      </c>
      <c r="R19" s="6">
        <f t="shared" si="24"/>
        <v>0.22727272727272727</v>
      </c>
      <c r="S19" s="6">
        <f t="shared" si="24"/>
        <v>6.3063063063063057E-2</v>
      </c>
      <c r="T19" s="6">
        <f t="shared" si="24"/>
        <v>6.3063063063063057E-2</v>
      </c>
      <c r="U19" s="6">
        <f t="shared" si="24"/>
        <v>0.18181818181818182</v>
      </c>
      <c r="X19" s="6" t="s">
        <v>95</v>
      </c>
      <c r="Y19" s="6" t="s">
        <v>91</v>
      </c>
      <c r="Z19" s="6" t="s">
        <v>92</v>
      </c>
      <c r="AA19" s="6" t="s">
        <v>93</v>
      </c>
    </row>
    <row r="20" spans="1:27" x14ac:dyDescent="0.25">
      <c r="A20" s="4" t="s">
        <v>9</v>
      </c>
      <c r="B20" s="6" t="s">
        <v>16</v>
      </c>
      <c r="C20" s="6">
        <f t="shared" si="19"/>
        <v>0.13513513513513514</v>
      </c>
      <c r="D20" s="6">
        <f t="shared" si="20"/>
        <v>2.7272727272727271E-2</v>
      </c>
      <c r="E20" s="6">
        <f t="shared" si="20"/>
        <v>0.22522522522522523</v>
      </c>
      <c r="F20" s="6">
        <f t="shared" si="20"/>
        <v>7.2072072072072071E-2</v>
      </c>
      <c r="G20" s="6">
        <f t="shared" si="20"/>
        <v>9.0909090909090912E-2</v>
      </c>
      <c r="J20" s="22" t="s">
        <v>5</v>
      </c>
      <c r="K20" s="21">
        <f>C$15*D$15*E16*F16*G16+C$15*D16*E$15*F16*G16+C$15*D16*E16*F$15*G16+C$15*D16*E16*F16*G$15+C16*D$15*E$15*F16*G16+C16*D$15*E16*F$15*G16+C16*D$15*E16*F16*G$15+C16*D16*E$15*F$15*G16+C16*D16*E$15*F16*G$15+C16*D16*E16*F$15*G$15</f>
        <v>1.0695940040518031E-5</v>
      </c>
      <c r="L20" s="21">
        <f>(C16*D$15*E$15*F16+C16*D$15*E16*F$15+C16*D16*E$15*F$15)*(1-G16)</f>
        <v>6.7740953589947523E-5</v>
      </c>
      <c r="M20" s="21">
        <f>(C16*D$15*E$15)*(1-F16-F$15)</f>
        <v>8.6147639106002875E-5</v>
      </c>
      <c r="O20" s="4" t="s">
        <v>9</v>
      </c>
      <c r="P20" s="6" t="s">
        <v>16</v>
      </c>
      <c r="Q20" s="6">
        <f t="shared" ref="Q20:U20" si="25">Q7/Q$12</f>
        <v>0.13513513513513514</v>
      </c>
      <c r="R20" s="6">
        <f t="shared" si="25"/>
        <v>2.7272727272727271E-2</v>
      </c>
      <c r="S20" s="6">
        <f t="shared" si="25"/>
        <v>0.22522522522522523</v>
      </c>
      <c r="T20" s="6">
        <f t="shared" si="25"/>
        <v>7.2072072072072071E-2</v>
      </c>
      <c r="U20" s="6">
        <f t="shared" si="25"/>
        <v>9.0909090909090912E-2</v>
      </c>
      <c r="X20" s="22" t="s">
        <v>5</v>
      </c>
      <c r="Y20" s="21">
        <f>Q$15*R$15*S16*T16*U16+Q$15*R16*S$15*T16*U16+Q$15*R16*S16*T$15*U16+Q$15*R16*S16*T16*U$15+Q16*R$15*S$15*T16*U16+Q16*R$15*S16*T$15*U16+Q16*R$15*S16*T16*U$15+Q16*R16*S$15*T$15*U16+Q16*R16*S$15*T16*U$15+Q16*R16*S16*T$15*U$15</f>
        <v>1.0695940040518031E-5</v>
      </c>
      <c r="Z20" s="21">
        <f>(Q16*R$15*S$15*T16+Q16*R$15*S16*T$15+Q16*R16*S$15*T$15)*(1-U16)</f>
        <v>6.7740953589947523E-5</v>
      </c>
      <c r="AA20" s="21">
        <f>(Q16*R$15*S$15)*(1-T16-T$15)</f>
        <v>8.6147639106002875E-5</v>
      </c>
    </row>
    <row r="21" spans="1:27" x14ac:dyDescent="0.25">
      <c r="A21" s="4" t="s">
        <v>10</v>
      </c>
      <c r="B21" s="6" t="s">
        <v>23</v>
      </c>
      <c r="C21" s="6">
        <f t="shared" si="19"/>
        <v>0.21621621621621623</v>
      </c>
      <c r="D21" s="6">
        <f t="shared" si="20"/>
        <v>2.7272727272727271E-2</v>
      </c>
      <c r="E21" s="6">
        <f t="shared" si="20"/>
        <v>0.22522522522522523</v>
      </c>
      <c r="F21" s="6">
        <f t="shared" si="20"/>
        <v>0.22522522522522523</v>
      </c>
      <c r="G21" s="6">
        <f t="shared" si="20"/>
        <v>9.0909090909090912E-2</v>
      </c>
      <c r="J21" s="22" t="s">
        <v>6</v>
      </c>
      <c r="K21" s="21">
        <f>C$15*D$15*E17*F17*G17+C$15*D17*E$15*F17*G17+C$15*D17*E17*F$15*G17+C$15*D17*E17*F17*G$15+C17*D$15*E$15*F17*G17+C17*D$15*E17*F$15*G17+C17*D$15*E17*F17*G$15+C17*D17*E$15*F$15*G17+C17*D17*E$15*F17*G$15+C17*D17*E17*F$15*G$15</f>
        <v>1.5431159597438897E-5</v>
      </c>
      <c r="L21" s="21">
        <f>(C17*D$15*E$15*F17+C17*D$15*E17*F$15+C17*D17*E$15*F$15)*(1-G17)</f>
        <v>6.9440218188475045E-5</v>
      </c>
      <c r="M21" s="21">
        <f>(C17*D$15*E$15)*(1-F17-F$15)</f>
        <v>1.1103473484773703E-4</v>
      </c>
      <c r="O21" s="4" t="s">
        <v>10</v>
      </c>
      <c r="P21" s="6" t="s">
        <v>23</v>
      </c>
      <c r="Q21" s="6">
        <f t="shared" ref="Q21:U21" si="26">Q8/Q$12</f>
        <v>0.21621621621621623</v>
      </c>
      <c r="R21" s="6">
        <f t="shared" si="26"/>
        <v>2.7272727272727271E-2</v>
      </c>
      <c r="S21" s="6">
        <f t="shared" si="26"/>
        <v>0.22522522522522523</v>
      </c>
      <c r="T21" s="6">
        <f t="shared" si="26"/>
        <v>0.22522522522522523</v>
      </c>
      <c r="U21" s="6">
        <f t="shared" si="26"/>
        <v>9.0909090909090912E-2</v>
      </c>
      <c r="X21" s="22" t="s">
        <v>6</v>
      </c>
      <c r="Y21" s="21">
        <f>Q$15*R$15*S17*T17*U17+Q$15*R17*S$15*T17*U17+Q$15*R17*S17*T$15*U17+Q$15*R17*S17*T17*U$15+Q17*R$15*S$15*T17*U17+Q17*R$15*S17*T$15*U17+Q17*R$15*S17*T17*U$15+Q17*R17*S$15*T$15*U17+Q17*R17*S$15*T17*U$15+Q17*R17*S17*T$15*U$15</f>
        <v>1.5431159597438897E-5</v>
      </c>
      <c r="Z21" s="21">
        <f>(Q17*R$15*S$15*T17+Q17*R$15*S17*T$15+Q17*R17*S$15*T$15)*(1-U17)</f>
        <v>6.9440218188475045E-5</v>
      </c>
      <c r="AA21" s="21">
        <f>(Q17*R$15*S$15)*(1-T17-T$15)</f>
        <v>1.1103473484773703E-4</v>
      </c>
    </row>
    <row r="22" spans="1:27" x14ac:dyDescent="0.25">
      <c r="A22" s="4" t="s">
        <v>11</v>
      </c>
      <c r="B22" s="6" t="s">
        <v>23</v>
      </c>
      <c r="C22" s="6">
        <f t="shared" si="19"/>
        <v>0.22522522522522523</v>
      </c>
      <c r="D22" s="6">
        <f t="shared" si="20"/>
        <v>0.22727272727272727</v>
      </c>
      <c r="E22" s="6">
        <f t="shared" si="20"/>
        <v>4.5045045045045043E-2</v>
      </c>
      <c r="F22" s="6">
        <f t="shared" si="20"/>
        <v>9.0090090090090086E-2</v>
      </c>
      <c r="G22" s="6">
        <f t="shared" si="20"/>
        <v>9.0909090909090912E-2</v>
      </c>
      <c r="J22" s="22" t="s">
        <v>7</v>
      </c>
      <c r="K22" s="21">
        <f t="shared" ref="K21:K26" si="27">C$15*D$15*E18*F18*G18+C$15*D18*E$15*F18*G18+C$15*D18*E18*F$15*G18+C$15*D18*E18*F18*G$15+C18*D$15*E$15*F18*G18+C18*D$15*E18*F$15*G18+C18*D$15*E18*F18*G$15+C18*D18*E$15*F$15*G18+C18*D18*E$15*F18*G$15+C18*D18*E18*F$15*G$15</f>
        <v>2.2182291921318412E-5</v>
      </c>
      <c r="L22" s="21">
        <f>(C18*D$15*E$15*F18+C18*D$15*E18*F$15+C18*D18*E$15*F$15)*(1-G18)</f>
        <v>1.4048784883501664E-4</v>
      </c>
      <c r="M22" s="21">
        <f t="shared" ref="M21:M26" si="28">(C18*D$15*E$15)*(1-F18-F$15)</f>
        <v>4.5987949567204497E-4</v>
      </c>
      <c r="O22" s="4" t="s">
        <v>11</v>
      </c>
      <c r="P22" s="6" t="s">
        <v>23</v>
      </c>
      <c r="Q22" s="6">
        <f t="shared" ref="Q22:U22" si="29">Q9/Q$12</f>
        <v>0.22522522522522523</v>
      </c>
      <c r="R22" s="6">
        <f t="shared" si="29"/>
        <v>0.22727272727272727</v>
      </c>
      <c r="S22" s="6">
        <f t="shared" si="29"/>
        <v>4.5045045045045043E-2</v>
      </c>
      <c r="T22" s="6">
        <f t="shared" si="29"/>
        <v>9.0090090090090086E-2</v>
      </c>
      <c r="U22" s="6">
        <f t="shared" si="29"/>
        <v>9.0909090909090912E-2</v>
      </c>
      <c r="X22" s="22" t="s">
        <v>7</v>
      </c>
      <c r="Y22" s="21">
        <f t="shared" ref="Y22:Y26" si="30">Q$15*R$15*S18*T18*U18+Q$15*R18*S$15*T18*U18+Q$15*R18*S18*T$15*U18+Q$15*R18*S18*T18*U$15+Q18*R$15*S$15*T18*U18+Q18*R$15*S18*T$15*U18+Q18*R$15*S18*T18*U$15+Q18*R18*S$15*T$15*U18+Q18*R18*S$15*T18*U$15+Q18*R18*S18*T$15*U$15</f>
        <v>2.2182291921318412E-5</v>
      </c>
      <c r="Z22" s="21">
        <f>(Q18*R$15*S$15*T18+Q18*R$15*S18*T$15+Q18*R18*S$15*T$15)*(1-U18)</f>
        <v>1.4048784883501664E-4</v>
      </c>
      <c r="AA22" s="21">
        <f t="shared" ref="AA22:AA26" si="31">(Q18*R$15*S$15)*(1-T18-T$15)</f>
        <v>4.5987949567204497E-4</v>
      </c>
    </row>
    <row r="23" spans="1:27" x14ac:dyDescent="0.25">
      <c r="A23" s="4" t="s">
        <v>14</v>
      </c>
      <c r="B23" s="6" t="s">
        <v>24</v>
      </c>
      <c r="C23" s="11">
        <f t="shared" si="19"/>
        <v>9.0090090090090086E-2</v>
      </c>
      <c r="D23" s="11">
        <f t="shared" si="20"/>
        <v>9.0909090909090912E-2</v>
      </c>
      <c r="E23" s="11">
        <f t="shared" si="20"/>
        <v>9.0090090090090086E-2</v>
      </c>
      <c r="F23" s="11">
        <f t="shared" si="20"/>
        <v>9.0090090090090086E-2</v>
      </c>
      <c r="G23" s="11">
        <f t="shared" si="20"/>
        <v>9.0909090909090912E-2</v>
      </c>
      <c r="J23" s="22" t="s">
        <v>8</v>
      </c>
      <c r="K23" s="21">
        <f t="shared" si="27"/>
        <v>6.4683244177234486E-6</v>
      </c>
      <c r="L23" s="21">
        <f>(C19*D$15*E$15*F19+C19*D$15*E19*F$15+C19*D19*E$15*F$15)*(1-G19)</f>
        <v>2.9107459879755517E-5</v>
      </c>
      <c r="M23" s="21">
        <f t="shared" si="28"/>
        <v>5.998428204417978E-5</v>
      </c>
      <c r="O23" s="4" t="s">
        <v>14</v>
      </c>
      <c r="P23" s="6" t="s">
        <v>24</v>
      </c>
      <c r="Q23" s="11">
        <f t="shared" ref="Q23:U23" si="32">Q10/Q$12</f>
        <v>0</v>
      </c>
      <c r="R23" s="11">
        <f t="shared" si="32"/>
        <v>0</v>
      </c>
      <c r="S23" s="11">
        <f t="shared" si="32"/>
        <v>0</v>
      </c>
      <c r="T23" s="11">
        <f t="shared" si="32"/>
        <v>0</v>
      </c>
      <c r="U23" s="11">
        <f t="shared" si="32"/>
        <v>0</v>
      </c>
      <c r="X23" s="22" t="s">
        <v>8</v>
      </c>
      <c r="Y23" s="21">
        <f t="shared" si="30"/>
        <v>6.4683244177234486E-6</v>
      </c>
      <c r="Z23" s="21">
        <f>(Q19*R$15*S$15*T19+Q19*R$15*S19*T$15+Q19*R19*S$15*T$15)*(1-U19)</f>
        <v>2.9107459879755517E-5</v>
      </c>
      <c r="AA23" s="21">
        <f t="shared" si="31"/>
        <v>5.998428204417978E-5</v>
      </c>
    </row>
    <row r="24" spans="1:27" x14ac:dyDescent="0.25">
      <c r="A24" s="6" t="s">
        <v>17</v>
      </c>
      <c r="B24" s="6" t="s">
        <v>25</v>
      </c>
      <c r="C24" s="6">
        <f t="shared" si="19"/>
        <v>0</v>
      </c>
      <c r="D24" s="6">
        <f t="shared" si="19"/>
        <v>0</v>
      </c>
      <c r="E24" s="6">
        <f t="shared" si="19"/>
        <v>0</v>
      </c>
      <c r="F24" s="6">
        <f t="shared" si="19"/>
        <v>0</v>
      </c>
      <c r="G24" s="6">
        <f t="shared" si="19"/>
        <v>0</v>
      </c>
      <c r="J24" s="22" t="s">
        <v>9</v>
      </c>
      <c r="K24" s="21">
        <f t="shared" si="27"/>
        <v>2.1536909776500719E-5</v>
      </c>
      <c r="L24" s="21">
        <f t="shared" ref="L21:L26" si="33">(C20*D$15*E$15*F20+C20*D$15*E20*F$15+C20*D20*E$15*F$15)*(1-G20)</f>
        <v>2.1536909776500717E-4</v>
      </c>
      <c r="M24" s="21">
        <f t="shared" si="28"/>
        <v>2.9673075692067657E-4</v>
      </c>
      <c r="O24" s="6" t="s">
        <v>17</v>
      </c>
      <c r="P24" s="6" t="s">
        <v>25</v>
      </c>
      <c r="Q24" s="6">
        <f t="shared" ref="Q24:U24" si="34">Q11/Q$12</f>
        <v>9.0090090090090086E-2</v>
      </c>
      <c r="R24" s="6">
        <f t="shared" si="34"/>
        <v>9.0909090909090912E-2</v>
      </c>
      <c r="S24" s="6">
        <f t="shared" si="34"/>
        <v>9.0090090090090086E-2</v>
      </c>
      <c r="T24" s="6">
        <f t="shared" si="34"/>
        <v>9.0090090090090086E-2</v>
      </c>
      <c r="U24" s="6">
        <f t="shared" si="34"/>
        <v>9.0909090909090912E-2</v>
      </c>
      <c r="X24" s="22" t="s">
        <v>9</v>
      </c>
      <c r="Y24" s="21">
        <f t="shared" si="30"/>
        <v>2.1536909776500719E-5</v>
      </c>
      <c r="Z24" s="21">
        <f t="shared" ref="Z24:Z26" si="35">(Q20*R$15*S$15*T20+Q20*R$15*S20*T$15+Q20*R20*S$15*T$15)*(1-U20)</f>
        <v>2.1536909776500717E-4</v>
      </c>
      <c r="AA24" s="21">
        <f t="shared" si="31"/>
        <v>2.9673075692067657E-4</v>
      </c>
    </row>
    <row r="25" spans="1:27" x14ac:dyDescent="0.25">
      <c r="A25" s="4"/>
      <c r="B25" s="6"/>
      <c r="C25" s="6">
        <f>SUM(C15:C24)</f>
        <v>1</v>
      </c>
      <c r="D25" s="6">
        <f t="shared" ref="D25:G25" si="36">SUM(D15:D24)</f>
        <v>0.99999999999999989</v>
      </c>
      <c r="E25" s="6">
        <f t="shared" si="36"/>
        <v>1</v>
      </c>
      <c r="F25" s="6">
        <f t="shared" si="36"/>
        <v>1</v>
      </c>
      <c r="G25" s="6">
        <f t="shared" si="36"/>
        <v>1</v>
      </c>
      <c r="J25" s="22" t="s">
        <v>10</v>
      </c>
      <c r="K25" s="21">
        <f t="shared" si="27"/>
        <v>4.2348671075678183E-5</v>
      </c>
      <c r="L25" s="21">
        <f t="shared" si="33"/>
        <v>4.2348671075678171E-4</v>
      </c>
      <c r="M25" s="21">
        <f t="shared" si="28"/>
        <v>3.8798344130703513E-4</v>
      </c>
      <c r="O25" s="4"/>
      <c r="P25" s="6"/>
      <c r="Q25" s="6">
        <f>SUM(Q15:Q24)</f>
        <v>1</v>
      </c>
      <c r="R25" s="6">
        <f t="shared" ref="R25:U25" si="37">SUM(R15:R24)</f>
        <v>0.99999999999999989</v>
      </c>
      <c r="S25" s="6">
        <f t="shared" si="37"/>
        <v>1</v>
      </c>
      <c r="T25" s="6">
        <f t="shared" si="37"/>
        <v>1</v>
      </c>
      <c r="U25" s="6">
        <f t="shared" si="37"/>
        <v>1</v>
      </c>
      <c r="X25" s="22" t="s">
        <v>10</v>
      </c>
      <c r="Y25" s="21">
        <f t="shared" si="30"/>
        <v>4.2348671075678183E-5</v>
      </c>
      <c r="Z25" s="21">
        <f t="shared" si="35"/>
        <v>4.2348671075678171E-4</v>
      </c>
      <c r="AA25" s="21">
        <f t="shared" si="31"/>
        <v>3.8798344130703513E-4</v>
      </c>
    </row>
    <row r="26" spans="1:27" x14ac:dyDescent="0.25">
      <c r="A26" s="5"/>
      <c r="B26" s="7"/>
      <c r="C26" s="7"/>
      <c r="D26" s="7"/>
      <c r="E26" s="7"/>
      <c r="F26" s="7"/>
      <c r="G26" s="7"/>
      <c r="J26" s="22" t="s">
        <v>11</v>
      </c>
      <c r="K26" s="21">
        <f t="shared" si="27"/>
        <v>2.5984487104083361E-5</v>
      </c>
      <c r="L26" s="21">
        <f t="shared" si="33"/>
        <v>2.5984487104083361E-4</v>
      </c>
      <c r="M26" s="21">
        <f t="shared" si="28"/>
        <v>4.8391575053371988E-4</v>
      </c>
      <c r="O26" s="5"/>
      <c r="P26" s="7"/>
      <c r="Q26" s="7"/>
      <c r="R26" s="7"/>
      <c r="S26" s="7"/>
      <c r="T26" s="7"/>
      <c r="U26" s="7"/>
      <c r="X26" s="22" t="s">
        <v>11</v>
      </c>
      <c r="Y26" s="21">
        <f t="shared" si="30"/>
        <v>2.5984487104083361E-5</v>
      </c>
      <c r="Z26" s="21">
        <f t="shared" si="35"/>
        <v>2.5984487104083361E-4</v>
      </c>
      <c r="AA26" s="21">
        <f t="shared" si="31"/>
        <v>4.8391575053371988E-4</v>
      </c>
    </row>
    <row r="27" spans="1:27" x14ac:dyDescent="0.25">
      <c r="A27" s="4" t="s">
        <v>19</v>
      </c>
      <c r="B27" s="6" t="s">
        <v>20</v>
      </c>
      <c r="C27" s="6"/>
      <c r="D27" s="6"/>
      <c r="E27" s="6"/>
      <c r="F27" s="6"/>
      <c r="G27" s="6"/>
      <c r="J27" s="21"/>
      <c r="K27" s="21"/>
      <c r="L27" s="21"/>
      <c r="M27" s="21"/>
      <c r="O27" s="4" t="s">
        <v>19</v>
      </c>
      <c r="P27" s="6" t="s">
        <v>20</v>
      </c>
      <c r="Q27" s="6"/>
      <c r="R27" s="6"/>
      <c r="S27" s="6"/>
      <c r="T27" s="6"/>
      <c r="U27" s="6"/>
      <c r="X27" s="21"/>
      <c r="Y27" s="21"/>
      <c r="Z27" s="21"/>
      <c r="AA27" s="21"/>
    </row>
    <row r="28" spans="1:27" x14ac:dyDescent="0.25">
      <c r="A28" s="20">
        <v>50</v>
      </c>
      <c r="B28" s="6" t="s">
        <v>21</v>
      </c>
      <c r="C28" s="6" t="s">
        <v>21</v>
      </c>
      <c r="D28" s="6" t="s">
        <v>21</v>
      </c>
      <c r="E28" s="6" t="s">
        <v>21</v>
      </c>
      <c r="F28" s="6" t="s">
        <v>21</v>
      </c>
      <c r="G28" s="6">
        <f>K2+K11+K20+K29</f>
        <v>3.5894849627501192E-5</v>
      </c>
      <c r="H28">
        <f>G28*A28</f>
        <v>1.7947424813750596E-3</v>
      </c>
      <c r="J28" s="6" t="s">
        <v>96</v>
      </c>
      <c r="K28" s="6" t="s">
        <v>91</v>
      </c>
      <c r="L28" s="6" t="s">
        <v>92</v>
      </c>
      <c r="M28" s="6"/>
      <c r="O28" s="20">
        <v>50</v>
      </c>
      <c r="P28" s="6" t="s">
        <v>21</v>
      </c>
      <c r="Q28" s="6" t="s">
        <v>21</v>
      </c>
      <c r="R28" s="6" t="s">
        <v>21</v>
      </c>
      <c r="S28" s="6" t="s">
        <v>21</v>
      </c>
      <c r="T28" s="6" t="s">
        <v>21</v>
      </c>
      <c r="U28" s="6">
        <f>Y2+Y11+Y20+Y29</f>
        <v>3.5894849627501192E-5</v>
      </c>
      <c r="V28">
        <f>U28*O28</f>
        <v>1.7947424813750596E-3</v>
      </c>
      <c r="X28" s="6" t="s">
        <v>96</v>
      </c>
      <c r="Y28" s="6" t="s">
        <v>91</v>
      </c>
      <c r="Z28" s="6" t="s">
        <v>92</v>
      </c>
      <c r="AA28" s="6"/>
    </row>
    <row r="29" spans="1:27" x14ac:dyDescent="0.25">
      <c r="A29" s="20">
        <v>10</v>
      </c>
      <c r="B29" s="6" t="s">
        <v>21</v>
      </c>
      <c r="C29" s="6" t="s">
        <v>21</v>
      </c>
      <c r="D29" s="6" t="s">
        <v>21</v>
      </c>
      <c r="E29" s="6" t="s">
        <v>21</v>
      </c>
      <c r="F29" s="6"/>
      <c r="G29" s="6">
        <f>L2+L11+L20+L29</f>
        <v>2.2733404764084086E-4</v>
      </c>
      <c r="H29">
        <f t="shared" ref="H29:H39" si="38">G29*A29</f>
        <v>2.2733404764084088E-3</v>
      </c>
      <c r="J29" s="22" t="s">
        <v>5</v>
      </c>
      <c r="K29" s="21">
        <f>C16*D$15*E$15*F$15*G16</f>
        <v>1.4502969546465128E-6</v>
      </c>
      <c r="L29" s="21">
        <f>(C16*D$15*E$15*F$15)*(1-G16)</f>
        <v>9.1852140460945823E-6</v>
      </c>
      <c r="M29" s="21"/>
      <c r="O29" s="20">
        <v>10</v>
      </c>
      <c r="P29" s="6" t="s">
        <v>21</v>
      </c>
      <c r="Q29" s="6" t="s">
        <v>21</v>
      </c>
      <c r="R29" s="6" t="s">
        <v>21</v>
      </c>
      <c r="S29" s="6" t="s">
        <v>21</v>
      </c>
      <c r="T29" s="6"/>
      <c r="U29" s="6">
        <f>Z2+Z11+Z20+Z29</f>
        <v>2.2733404764084086E-4</v>
      </c>
      <c r="V29">
        <f t="shared" ref="V29:V39" si="39">U29*O29</f>
        <v>2.2733404764084088E-3</v>
      </c>
      <c r="X29" s="22" t="s">
        <v>5</v>
      </c>
      <c r="Y29" s="21">
        <f>Q16*R$15*S$15*T$15*U16</f>
        <v>1.4502969546465128E-6</v>
      </c>
      <c r="Z29" s="21">
        <f>(Q16*R$15*S$15*T$15)*(1-U16)</f>
        <v>9.1852140460945823E-6</v>
      </c>
      <c r="AA29" s="21"/>
    </row>
    <row r="30" spans="1:27" x14ac:dyDescent="0.25">
      <c r="A30" s="20">
        <v>1.5</v>
      </c>
      <c r="B30" s="6" t="s">
        <v>21</v>
      </c>
      <c r="C30" s="6" t="s">
        <v>21</v>
      </c>
      <c r="D30" s="6" t="s">
        <v>21</v>
      </c>
      <c r="E30" s="6"/>
      <c r="F30" s="6"/>
      <c r="G30" s="6">
        <f>M2+M11+M20</f>
        <v>7.1071802262452372E-4</v>
      </c>
      <c r="H30">
        <f t="shared" si="38"/>
        <v>1.0660770339367856E-3</v>
      </c>
      <c r="J30" s="22" t="s">
        <v>6</v>
      </c>
      <c r="K30" s="21">
        <f>C17*D$15*E$15*F$15*G17</f>
        <v>2.3204751274344209E-6</v>
      </c>
      <c r="L30" s="21">
        <f>(C17*D$15*E$15*F$15)*(1-G17)</f>
        <v>1.0442138073454892E-5</v>
      </c>
      <c r="M30" s="21"/>
      <c r="O30" s="20">
        <v>1.5</v>
      </c>
      <c r="P30" s="6" t="s">
        <v>21</v>
      </c>
      <c r="Q30" s="6" t="s">
        <v>21</v>
      </c>
      <c r="R30" s="6" t="s">
        <v>21</v>
      </c>
      <c r="S30" s="6"/>
      <c r="T30" s="6"/>
      <c r="U30" s="6">
        <f>AA2+AA11+AA20</f>
        <v>7.1071802262452372E-4</v>
      </c>
      <c r="V30">
        <f t="shared" si="39"/>
        <v>1.0660770339367856E-3</v>
      </c>
      <c r="X30" s="22" t="s">
        <v>6</v>
      </c>
      <c r="Y30" s="21">
        <f>Q17*R$15*S$15*T$15*U17</f>
        <v>2.3204751274344209E-6</v>
      </c>
      <c r="Z30" s="21">
        <f>(Q17*R$15*S$15*T$15)*(1-U17)</f>
        <v>1.0442138073454892E-5</v>
      </c>
      <c r="AA30" s="21"/>
    </row>
    <row r="31" spans="1:27" x14ac:dyDescent="0.25">
      <c r="A31" s="20">
        <v>20</v>
      </c>
      <c r="B31" s="6" t="s">
        <v>22</v>
      </c>
      <c r="C31" s="6" t="s">
        <v>22</v>
      </c>
      <c r="D31" s="6" t="s">
        <v>22</v>
      </c>
      <c r="E31" s="6" t="s">
        <v>22</v>
      </c>
      <c r="F31" s="6" t="s">
        <v>22</v>
      </c>
      <c r="G31" s="6">
        <f>K3+K4+K12+K13+K21+K22+K30+K31</f>
        <v>1.1681507464760003E-4</v>
      </c>
      <c r="H31">
        <f t="shared" si="38"/>
        <v>2.3363014929520007E-3</v>
      </c>
      <c r="J31" s="22" t="s">
        <v>7</v>
      </c>
      <c r="K31" s="21">
        <f t="shared" ref="K30:K35" si="40">C18*D$15*E$15*F$15*G18</f>
        <v>6.6713659913739593E-6</v>
      </c>
      <c r="L31" s="21">
        <f>(C18*D$15*E$15*F$15)*(1-G18)</f>
        <v>4.2251984612035078E-5</v>
      </c>
      <c r="M31" s="21"/>
      <c r="O31" s="20">
        <v>20</v>
      </c>
      <c r="P31" s="6" t="s">
        <v>22</v>
      </c>
      <c r="Q31" s="6" t="s">
        <v>22</v>
      </c>
      <c r="R31" s="6" t="s">
        <v>22</v>
      </c>
      <c r="S31" s="6" t="s">
        <v>22</v>
      </c>
      <c r="T31" s="6" t="s">
        <v>22</v>
      </c>
      <c r="U31" s="6">
        <f>Y3+Y4+Y12+Y13+Y21+Y22+Y30+Y31</f>
        <v>1.1681507464760003E-4</v>
      </c>
      <c r="V31">
        <f t="shared" si="39"/>
        <v>2.3363014929520007E-3</v>
      </c>
      <c r="X31" s="22" t="s">
        <v>7</v>
      </c>
      <c r="Y31" s="21">
        <f t="shared" ref="Y31:Y35" si="41">Q18*R$15*S$15*T$15*U18</f>
        <v>6.6713659913739593E-6</v>
      </c>
      <c r="Z31" s="21">
        <f>(Q18*R$15*S$15*T$15)*(1-U18)</f>
        <v>4.2251984612035078E-5</v>
      </c>
      <c r="AA31" s="21"/>
    </row>
    <row r="32" spans="1:27" x14ac:dyDescent="0.25">
      <c r="A32" s="20">
        <v>5</v>
      </c>
      <c r="B32" s="6" t="s">
        <v>22</v>
      </c>
      <c r="C32" s="6" t="s">
        <v>22</v>
      </c>
      <c r="D32" s="6" t="s">
        <v>22</v>
      </c>
      <c r="E32" s="6" t="s">
        <v>22</v>
      </c>
      <c r="F32" s="6"/>
      <c r="G32" s="6">
        <f>L3+L4+L12+L13+L21+L22+L30+L31</f>
        <v>6.1858398069301846E-4</v>
      </c>
      <c r="H32">
        <f t="shared" si="38"/>
        <v>3.0929199034650922E-3</v>
      </c>
      <c r="J32" s="22" t="s">
        <v>8</v>
      </c>
      <c r="K32" s="21">
        <f t="shared" si="40"/>
        <v>1.1602375637172105E-6</v>
      </c>
      <c r="L32" s="21">
        <f t="shared" ref="L30:L35" si="42">(C19*D$15*E$15*F$15)*(1-G19)</f>
        <v>5.2210690367274461E-6</v>
      </c>
      <c r="M32" s="21"/>
      <c r="O32" s="20">
        <v>5</v>
      </c>
      <c r="P32" s="6" t="s">
        <v>22</v>
      </c>
      <c r="Q32" s="6" t="s">
        <v>22</v>
      </c>
      <c r="R32" s="6" t="s">
        <v>22</v>
      </c>
      <c r="S32" s="6" t="s">
        <v>22</v>
      </c>
      <c r="T32" s="6"/>
      <c r="U32" s="6">
        <f>Z3+Z4+Z12+Z13+Z21+Z22+Z30+Z31</f>
        <v>6.1858398069301846E-4</v>
      </c>
      <c r="V32">
        <f t="shared" si="39"/>
        <v>3.0929199034650922E-3</v>
      </c>
      <c r="X32" s="22" t="s">
        <v>8</v>
      </c>
      <c r="Y32" s="21">
        <f t="shared" si="41"/>
        <v>1.1602375637172105E-6</v>
      </c>
      <c r="Z32" s="21">
        <f t="shared" ref="Z32:Z35" si="43">(Q19*R$15*S$15*T$15)*(1-U19)</f>
        <v>5.2210690367274461E-6</v>
      </c>
      <c r="AA32" s="21"/>
    </row>
    <row r="33" spans="1:27" x14ac:dyDescent="0.25">
      <c r="A33" s="20">
        <v>1</v>
      </c>
      <c r="B33" s="6" t="s">
        <v>22</v>
      </c>
      <c r="C33" s="6" t="s">
        <v>22</v>
      </c>
      <c r="D33" s="6" t="s">
        <v>22</v>
      </c>
      <c r="E33" s="6"/>
      <c r="F33" s="6"/>
      <c r="G33" s="6">
        <f>M3+M4+M12+M13+M21+M22</f>
        <v>3.3736239726013285E-3</v>
      </c>
      <c r="H33">
        <f t="shared" si="38"/>
        <v>3.3736239726013285E-3</v>
      </c>
      <c r="J33" s="22" t="s">
        <v>9</v>
      </c>
      <c r="K33" s="21">
        <f t="shared" si="40"/>
        <v>2.900593909293026E-6</v>
      </c>
      <c r="L33" s="21">
        <f t="shared" si="42"/>
        <v>2.9005939092930258E-5</v>
      </c>
      <c r="M33" s="21"/>
      <c r="O33" s="20">
        <v>1</v>
      </c>
      <c r="P33" s="6" t="s">
        <v>22</v>
      </c>
      <c r="Q33" s="6" t="s">
        <v>22</v>
      </c>
      <c r="R33" s="6" t="s">
        <v>22</v>
      </c>
      <c r="S33" s="6"/>
      <c r="T33" s="6"/>
      <c r="U33" s="6">
        <f>AA3+AA4+AA12+AA13+AA21+AA22</f>
        <v>3.3736239726013285E-3</v>
      </c>
      <c r="V33">
        <f t="shared" si="39"/>
        <v>3.3736239726013285E-3</v>
      </c>
      <c r="X33" s="22" t="s">
        <v>9</v>
      </c>
      <c r="Y33" s="21">
        <f t="shared" si="41"/>
        <v>2.900593909293026E-6</v>
      </c>
      <c r="Z33" s="21">
        <f t="shared" si="43"/>
        <v>2.9005939092930258E-5</v>
      </c>
      <c r="AA33" s="21"/>
    </row>
    <row r="34" spans="1:27" x14ac:dyDescent="0.25">
      <c r="A34" s="20">
        <v>10</v>
      </c>
      <c r="B34" s="6" t="s">
        <v>16</v>
      </c>
      <c r="C34" s="6" t="s">
        <v>16</v>
      </c>
      <c r="D34" s="6" t="s">
        <v>16</v>
      </c>
      <c r="E34" s="6" t="s">
        <v>16</v>
      </c>
      <c r="F34" s="6" t="s">
        <v>16</v>
      </c>
      <c r="G34" s="6">
        <f>K5+K6+K14+K15+K23+K24+K32+K33</f>
        <v>7.4421988227685825E-5</v>
      </c>
      <c r="H34">
        <f t="shared" si="38"/>
        <v>7.442198822768583E-4</v>
      </c>
      <c r="J34" s="22" t="s">
        <v>10</v>
      </c>
      <c r="K34" s="21">
        <f t="shared" si="40"/>
        <v>4.6409502548688418E-6</v>
      </c>
      <c r="L34" s="21">
        <f t="shared" si="42"/>
        <v>4.6409502548688416E-5</v>
      </c>
      <c r="M34" s="21"/>
      <c r="O34" s="20">
        <v>10</v>
      </c>
      <c r="P34" s="6" t="s">
        <v>16</v>
      </c>
      <c r="Q34" s="6" t="s">
        <v>16</v>
      </c>
      <c r="R34" s="6" t="s">
        <v>16</v>
      </c>
      <c r="S34" s="6" t="s">
        <v>16</v>
      </c>
      <c r="T34" s="6" t="s">
        <v>16</v>
      </c>
      <c r="U34" s="6">
        <f>Y5+Y6+Y14+Y15+Y23+Y24+Y32+Y33</f>
        <v>7.4421988227685825E-5</v>
      </c>
      <c r="V34">
        <f t="shared" si="39"/>
        <v>7.442198822768583E-4</v>
      </c>
      <c r="X34" s="22" t="s">
        <v>10</v>
      </c>
      <c r="Y34" s="21">
        <f t="shared" si="41"/>
        <v>4.6409502548688418E-6</v>
      </c>
      <c r="Z34" s="21">
        <f t="shared" si="43"/>
        <v>4.6409502548688416E-5</v>
      </c>
      <c r="AA34" s="21"/>
    </row>
    <row r="35" spans="1:27" x14ac:dyDescent="0.25">
      <c r="A35" s="20">
        <v>3</v>
      </c>
      <c r="B35" s="6" t="s">
        <v>16</v>
      </c>
      <c r="C35" s="6" t="s">
        <v>16</v>
      </c>
      <c r="D35" s="6" t="s">
        <v>16</v>
      </c>
      <c r="E35" s="6" t="s">
        <v>16</v>
      </c>
      <c r="F35" s="6"/>
      <c r="G35" s="6">
        <f>L5+L6+L14+L15+L23+L24+L32+L33</f>
        <v>6.2116037280390824E-4</v>
      </c>
      <c r="H35">
        <f t="shared" si="38"/>
        <v>1.8634811184117246E-3</v>
      </c>
      <c r="J35" s="22" t="s">
        <v>11</v>
      </c>
      <c r="K35" s="21">
        <f t="shared" si="40"/>
        <v>4.8343231821550435E-6</v>
      </c>
      <c r="L35" s="21">
        <f t="shared" si="42"/>
        <v>4.8343231821550435E-5</v>
      </c>
      <c r="M35" s="21"/>
      <c r="O35" s="20">
        <v>3</v>
      </c>
      <c r="P35" s="6" t="s">
        <v>16</v>
      </c>
      <c r="Q35" s="6" t="s">
        <v>16</v>
      </c>
      <c r="R35" s="6" t="s">
        <v>16</v>
      </c>
      <c r="S35" s="6" t="s">
        <v>16</v>
      </c>
      <c r="T35" s="6"/>
      <c r="U35" s="6">
        <f>Z5+Z6+Z14+Z15+Z23+Z24+Z32+Z33</f>
        <v>6.2116037280390824E-4</v>
      </c>
      <c r="V35">
        <f t="shared" si="39"/>
        <v>1.8634811184117246E-3</v>
      </c>
      <c r="X35" s="22" t="s">
        <v>11</v>
      </c>
      <c r="Y35" s="21">
        <f t="shared" si="41"/>
        <v>4.8343231821550435E-6</v>
      </c>
      <c r="Z35" s="21">
        <f t="shared" si="43"/>
        <v>4.8343231821550435E-5</v>
      </c>
      <c r="AA35" s="21"/>
    </row>
    <row r="36" spans="1:27" x14ac:dyDescent="0.25">
      <c r="A36" s="20">
        <v>1</v>
      </c>
      <c r="B36" s="6" t="s">
        <v>16</v>
      </c>
      <c r="C36" s="6" t="s">
        <v>16</v>
      </c>
      <c r="D36" s="6" t="s">
        <v>16</v>
      </c>
      <c r="E36" s="6"/>
      <c r="F36" s="6"/>
      <c r="G36" s="6">
        <f>M5+M6+M14+M15+M23+M24</f>
        <v>3.6384814324916586E-3</v>
      </c>
      <c r="H36">
        <f t="shared" si="38"/>
        <v>3.6384814324916586E-3</v>
      </c>
      <c r="O36" s="20">
        <v>1</v>
      </c>
      <c r="P36" s="6" t="s">
        <v>16</v>
      </c>
      <c r="Q36" s="6" t="s">
        <v>16</v>
      </c>
      <c r="R36" s="6" t="s">
        <v>16</v>
      </c>
      <c r="S36" s="6"/>
      <c r="T36" s="6"/>
      <c r="U36" s="6">
        <f>AA5+AA6+AA14+AA15+AA23+AA24</f>
        <v>3.6384814324916586E-3</v>
      </c>
      <c r="V36">
        <f t="shared" si="39"/>
        <v>3.6384814324916586E-3</v>
      </c>
    </row>
    <row r="37" spans="1:27" x14ac:dyDescent="0.25">
      <c r="A37" s="20">
        <v>5</v>
      </c>
      <c r="B37" s="6" t="s">
        <v>23</v>
      </c>
      <c r="C37" s="6" t="s">
        <v>23</v>
      </c>
      <c r="D37" s="6" t="s">
        <v>23</v>
      </c>
      <c r="E37" s="6" t="s">
        <v>23</v>
      </c>
      <c r="F37" s="6" t="s">
        <v>23</v>
      </c>
      <c r="G37" s="6">
        <f>K7+K8+K16+K17+K25+K26+K34+K35</f>
        <v>2.5166277905503613E-4</v>
      </c>
      <c r="H37">
        <f t="shared" si="38"/>
        <v>1.2583138952751806E-3</v>
      </c>
      <c r="O37" s="20">
        <v>5</v>
      </c>
      <c r="P37" s="6" t="s">
        <v>23</v>
      </c>
      <c r="Q37" s="6" t="s">
        <v>23</v>
      </c>
      <c r="R37" s="6" t="s">
        <v>23</v>
      </c>
      <c r="S37" s="6" t="s">
        <v>23</v>
      </c>
      <c r="T37" s="6" t="s">
        <v>23</v>
      </c>
      <c r="U37" s="6">
        <f>Y7+Y8+Y16+Y17+Y25+Y26+Y34+Y35</f>
        <v>2.5166277905503613E-4</v>
      </c>
      <c r="V37">
        <f t="shared" si="39"/>
        <v>1.2583138952751806E-3</v>
      </c>
    </row>
    <row r="38" spans="1:27" x14ac:dyDescent="0.25">
      <c r="A38" s="20">
        <v>1</v>
      </c>
      <c r="B38" s="6" t="s">
        <v>23</v>
      </c>
      <c r="C38" s="6" t="s">
        <v>23</v>
      </c>
      <c r="D38" s="6" t="s">
        <v>23</v>
      </c>
      <c r="E38" s="6" t="s">
        <v>23</v>
      </c>
      <c r="F38" s="6"/>
      <c r="G38" s="6">
        <f>L7+L8+L16+L17+L25+L26+L34+L35</f>
        <v>2.5166277905503617E-3</v>
      </c>
      <c r="H38">
        <f t="shared" si="38"/>
        <v>2.5166277905503617E-3</v>
      </c>
      <c r="I38" s="6" t="s">
        <v>73</v>
      </c>
      <c r="J38" s="6" t="s">
        <v>76</v>
      </c>
      <c r="O38" s="20">
        <v>1</v>
      </c>
      <c r="P38" s="6" t="s">
        <v>23</v>
      </c>
      <c r="Q38" s="6" t="s">
        <v>23</v>
      </c>
      <c r="R38" s="6" t="s">
        <v>23</v>
      </c>
      <c r="S38" s="6" t="s">
        <v>23</v>
      </c>
      <c r="T38" s="6"/>
      <c r="U38" s="6">
        <f>Z7+Z8+Z16+Z17+Z25+Z26+Z34+Z35</f>
        <v>2.5166277905503617E-3</v>
      </c>
      <c r="V38">
        <f t="shared" si="39"/>
        <v>2.5166277905503617E-3</v>
      </c>
      <c r="W38" s="6" t="s">
        <v>73</v>
      </c>
      <c r="X38" s="6" t="s">
        <v>76</v>
      </c>
    </row>
    <row r="39" spans="1:27" x14ac:dyDescent="0.25">
      <c r="A39" s="20">
        <v>0.5</v>
      </c>
      <c r="B39" s="6" t="s">
        <v>23</v>
      </c>
      <c r="C39" s="6" t="s">
        <v>23</v>
      </c>
      <c r="D39" s="6" t="s">
        <v>23</v>
      </c>
      <c r="E39" s="6"/>
      <c r="F39" s="6"/>
      <c r="G39" s="6">
        <f>M7+M8+M16+M17+M25+M26</f>
        <v>8.3590529901705953E-3</v>
      </c>
      <c r="H39">
        <f t="shared" si="38"/>
        <v>4.1795264950852977E-3</v>
      </c>
      <c r="I39" s="6">
        <v>1</v>
      </c>
      <c r="J39" s="19">
        <v>20</v>
      </c>
      <c r="O39" s="20">
        <v>0.5</v>
      </c>
      <c r="P39" s="6" t="s">
        <v>23</v>
      </c>
      <c r="Q39" s="6" t="s">
        <v>23</v>
      </c>
      <c r="R39" s="6" t="s">
        <v>23</v>
      </c>
      <c r="S39" s="6"/>
      <c r="T39" s="6"/>
      <c r="U39" s="6">
        <f>AA7+AA8+AA16+AA17+AA25+AA26</f>
        <v>8.3590529901705953E-3</v>
      </c>
      <c r="V39">
        <f t="shared" si="39"/>
        <v>4.1795264950852977E-3</v>
      </c>
      <c r="W39" s="6">
        <v>1</v>
      </c>
      <c r="X39" s="19">
        <v>20</v>
      </c>
    </row>
    <row r="40" spans="1:27" x14ac:dyDescent="0.25">
      <c r="A40" s="4"/>
      <c r="B40" s="6"/>
      <c r="C40" s="6"/>
      <c r="D40" s="6"/>
      <c r="E40" s="6"/>
      <c r="F40" s="6"/>
      <c r="G40" s="6" t="s">
        <v>35</v>
      </c>
      <c r="H40">
        <f>SUM(H28:H39)</f>
        <v>2.813765597482976E-2</v>
      </c>
      <c r="I40" s="16">
        <f>H40*I39</f>
        <v>2.813765597482976E-2</v>
      </c>
      <c r="J40" s="6">
        <f>I40*J39</f>
        <v>0.56275311949659523</v>
      </c>
      <c r="O40" s="4"/>
      <c r="P40" s="6"/>
      <c r="Q40" s="6"/>
      <c r="R40" s="6"/>
      <c r="S40" s="6"/>
      <c r="T40" s="6"/>
      <c r="U40" s="6" t="s">
        <v>35</v>
      </c>
      <c r="V40">
        <f>SUM(V28:V39)</f>
        <v>2.813765597482976E-2</v>
      </c>
      <c r="W40" s="16">
        <f>V40*W39</f>
        <v>2.813765597482976E-2</v>
      </c>
      <c r="X40" s="6">
        <f>W40*X39</f>
        <v>0.56275311949659523</v>
      </c>
    </row>
    <row r="42" spans="1:27" x14ac:dyDescent="0.25">
      <c r="A42" t="s">
        <v>97</v>
      </c>
      <c r="O42" s="1" t="s">
        <v>100</v>
      </c>
      <c r="R42" s="6" t="s">
        <v>103</v>
      </c>
      <c r="S42" t="s">
        <v>159</v>
      </c>
    </row>
    <row r="43" spans="1:27" x14ac:dyDescent="0.25">
      <c r="A43" s="6" t="s">
        <v>69</v>
      </c>
      <c r="B43" s="6" t="s">
        <v>68</v>
      </c>
      <c r="F43" s="6" t="s">
        <v>34</v>
      </c>
      <c r="G43" s="6">
        <f>C23^5*(1-C23)^10*((15*14*13*12*11)/(5*4*3*2*1))</f>
        <v>6.9330508932801717E-3</v>
      </c>
      <c r="H43" s="6">
        <f>G43/$G$54</f>
        <v>0.84155759355816284</v>
      </c>
      <c r="I43" s="6">
        <v>5</v>
      </c>
      <c r="J43" s="6">
        <f>$D$55*I43*H43</f>
        <v>4.2045261166529917</v>
      </c>
      <c r="O43" s="19">
        <v>0</v>
      </c>
      <c r="P43" s="28">
        <f>Q24^0*(1-Q24)^15</f>
        <v>0.24264755799840981</v>
      </c>
      <c r="Q43">
        <f>O43*P43</f>
        <v>0</v>
      </c>
      <c r="R43">
        <v>0.1</v>
      </c>
      <c r="S43">
        <f>Q59*R43</f>
        <v>0.13513513513513511</v>
      </c>
      <c r="T43">
        <f>Q43*$R$43*O43</f>
        <v>0</v>
      </c>
      <c r="U43" s="6"/>
      <c r="V43" s="6"/>
      <c r="W43" s="6"/>
      <c r="X43" s="6"/>
    </row>
    <row r="44" spans="1:27" x14ac:dyDescent="0.25">
      <c r="A44" s="13">
        <v>0.5</v>
      </c>
      <c r="B44" s="13">
        <v>500</v>
      </c>
      <c r="C44">
        <f>B44/B$55</f>
        <v>0.77519379844961245</v>
      </c>
      <c r="D44">
        <f>A44*C44</f>
        <v>0.38759689922480622</v>
      </c>
      <c r="F44" s="6" t="s">
        <v>36</v>
      </c>
      <c r="G44" s="6">
        <f>C23^6*(1-C23)^9*((15*14*13*12*11*10)/(6*5*4*3*2*1))</f>
        <v>1.1440678041716452E-3</v>
      </c>
      <c r="H44" s="6">
        <f t="shared" ref="H44:H53" si="44">G44/$G$54</f>
        <v>0.13887089002609943</v>
      </c>
      <c r="I44" s="6">
        <v>6</v>
      </c>
      <c r="J44" s="6">
        <f>$D$55*I44*H44</f>
        <v>0.83257942904019611</v>
      </c>
      <c r="O44" s="19">
        <v>1</v>
      </c>
      <c r="P44" s="28">
        <f>Q24^1*(1-Q24)^14*((15)/(1))</f>
        <v>0.36036766039367796</v>
      </c>
      <c r="Q44">
        <f>O44*P44</f>
        <v>0.36036766039367796</v>
      </c>
      <c r="T44">
        <f>Q44*$R$43</f>
        <v>3.6036766039367799E-2</v>
      </c>
      <c r="U44" s="6"/>
      <c r="V44" s="6"/>
      <c r="W44" s="6"/>
      <c r="X44" s="6"/>
    </row>
    <row r="45" spans="1:27" x14ac:dyDescent="0.25">
      <c r="A45" s="13">
        <v>1</v>
      </c>
      <c r="B45" s="13">
        <v>100</v>
      </c>
      <c r="C45">
        <f t="shared" ref="C45:C54" si="45">B45/B$55</f>
        <v>0.15503875968992248</v>
      </c>
      <c r="D45">
        <f t="shared" ref="D45:D54" si="46">A45*C45</f>
        <v>0.15503875968992248</v>
      </c>
      <c r="F45" s="6" t="s">
        <v>37</v>
      </c>
      <c r="G45" s="6">
        <f>C23^7*(1-C23)^8*((15*14*13*12*11*10*9)/(7*6*5*4*3*2*1))</f>
        <v>1.456380514504216E-4</v>
      </c>
      <c r="H45" s="6">
        <f t="shared" si="44"/>
        <v>1.7678048235288471E-2</v>
      </c>
      <c r="I45" s="6">
        <v>7</v>
      </c>
      <c r="J45" s="6">
        <f t="shared" ref="J44:J53" si="47">$D$55*I45*H45</f>
        <v>0.12365041025349448</v>
      </c>
      <c r="O45" s="19">
        <v>2</v>
      </c>
      <c r="P45" s="28">
        <f>Q24^2*(1-Q24)^13*((15*14)/(2*1))</f>
        <v>0.24975976462928171</v>
      </c>
      <c r="Q45">
        <f t="shared" ref="Q44:Q58" si="48">O45*P45</f>
        <v>0.49951952925856341</v>
      </c>
      <c r="T45">
        <f>Q45*$R$43</f>
        <v>4.9951952925856344E-2</v>
      </c>
      <c r="U45" s="6"/>
      <c r="V45" s="6"/>
      <c r="W45" s="6"/>
      <c r="X45" s="6"/>
    </row>
    <row r="46" spans="1:27" x14ac:dyDescent="0.25">
      <c r="A46" s="13">
        <v>2</v>
      </c>
      <c r="B46" s="13">
        <v>20</v>
      </c>
      <c r="C46">
        <f t="shared" si="45"/>
        <v>3.1007751937984496E-2</v>
      </c>
      <c r="D46">
        <f t="shared" si="46"/>
        <v>6.2015503875968991E-2</v>
      </c>
      <c r="F46" s="6" t="s">
        <v>38</v>
      </c>
      <c r="G46" s="6">
        <f>C23^8*(1-C23)^7*((15*14*13*12*11*10*9*8)/(8*7*6*5*4*3*2*1))</f>
        <v>1.441960905449719E-5</v>
      </c>
      <c r="H46" s="6">
        <f t="shared" si="44"/>
        <v>1.7503018054741064E-3</v>
      </c>
      <c r="I46" s="6">
        <v>8</v>
      </c>
      <c r="J46" s="6">
        <f t="shared" si="47"/>
        <v>1.3991559858952701E-2</v>
      </c>
      <c r="O46" s="19">
        <v>3</v>
      </c>
      <c r="P46" s="28">
        <f>Q24^3*(1-Q24)^12*((15*14*13)/(3*2*1))</f>
        <v>0.10715765479144097</v>
      </c>
      <c r="Q46">
        <f t="shared" si="48"/>
        <v>0.32147296437432293</v>
      </c>
      <c r="T46">
        <f>Q46*$R$43</f>
        <v>3.2147296437432298E-2</v>
      </c>
      <c r="U46" s="6"/>
      <c r="V46" s="6"/>
      <c r="W46" s="6"/>
      <c r="X46" s="6"/>
    </row>
    <row r="47" spans="1:27" x14ac:dyDescent="0.25">
      <c r="A47" s="13">
        <v>3</v>
      </c>
      <c r="B47" s="13">
        <v>10</v>
      </c>
      <c r="C47">
        <f t="shared" si="45"/>
        <v>1.5503875968992248E-2</v>
      </c>
      <c r="D47">
        <f t="shared" si="46"/>
        <v>4.6511627906976744E-2</v>
      </c>
      <c r="F47" s="6" t="s">
        <v>39</v>
      </c>
      <c r="G47" s="6">
        <f>C23^9*(1-C23)^6*((15*14*13*12*11*10*9*8*7)/(9*8*7*6*5*4*3*2*1))</f>
        <v>1.1104209392902124E-6</v>
      </c>
      <c r="H47" s="6">
        <f t="shared" si="44"/>
        <v>1.3478671769327549E-4</v>
      </c>
      <c r="I47" s="6">
        <v>9</v>
      </c>
      <c r="J47" s="6">
        <f t="shared" si="47"/>
        <v>1.2121400867904566E-3</v>
      </c>
      <c r="O47" s="19">
        <v>4</v>
      </c>
      <c r="P47" s="28">
        <f>Q24^4*(1-Q24)^11*((15*14*13*12)/(4*3*2*1))</f>
        <v>3.1829006373695339E-2</v>
      </c>
      <c r="Q47">
        <f t="shared" si="48"/>
        <v>0.12731602549478135</v>
      </c>
      <c r="T47">
        <f>Q47*$R$43</f>
        <v>1.2731602549478136E-2</v>
      </c>
      <c r="U47" s="6"/>
      <c r="V47" s="6"/>
      <c r="W47" s="6"/>
      <c r="X47" s="6"/>
    </row>
    <row r="48" spans="1:27" x14ac:dyDescent="0.25">
      <c r="A48" s="13">
        <v>5</v>
      </c>
      <c r="B48" s="13">
        <v>5</v>
      </c>
      <c r="C48">
        <f t="shared" si="45"/>
        <v>7.7519379844961239E-3</v>
      </c>
      <c r="D48">
        <f t="shared" si="46"/>
        <v>3.875968992248062E-2</v>
      </c>
      <c r="F48" s="6" t="s">
        <v>40</v>
      </c>
      <c r="G48" s="6">
        <f>C23^10*(1-C23)^5*((15*14*13*12*11*10*9*8*7*6)/(10*9*8*7*6*5*4*3*2*1))</f>
        <v>6.5965600353873995E-8</v>
      </c>
      <c r="H48" s="6">
        <f t="shared" si="44"/>
        <v>8.0071317441549781E-6</v>
      </c>
      <c r="I48" s="6">
        <v>10</v>
      </c>
      <c r="J48" s="6">
        <f t="shared" si="47"/>
        <v>8.0009246652835403E-5</v>
      </c>
      <c r="O48" s="19">
        <v>5</v>
      </c>
      <c r="P48" s="28">
        <f>Q24^5*(1-Q24)^10*((15*14*13*12*11)/(5*4*3*2*1))</f>
        <v>6.9330508932801717E-3</v>
      </c>
      <c r="Q48">
        <f t="shared" si="48"/>
        <v>3.4665254466400855E-2</v>
      </c>
      <c r="T48">
        <f>Q48*$R$43</f>
        <v>3.4665254466400858E-3</v>
      </c>
      <c r="U48" s="6"/>
      <c r="V48" s="6"/>
      <c r="W48" s="6"/>
      <c r="X48" s="6"/>
    </row>
    <row r="49" spans="1:24" x14ac:dyDescent="0.25">
      <c r="A49" s="13">
        <v>8</v>
      </c>
      <c r="B49" s="13">
        <v>3</v>
      </c>
      <c r="C49">
        <f t="shared" si="45"/>
        <v>4.6511627906976744E-3</v>
      </c>
      <c r="D49">
        <f t="shared" si="46"/>
        <v>3.7209302325581395E-2</v>
      </c>
      <c r="F49" s="6" t="s">
        <v>41</v>
      </c>
      <c r="G49" s="6">
        <f>C23^11*(1-C23)^4*((15*14*13*12*11*10*9*8*7*6*5)/(11*10*9*8*7*6*5*4*3*2*1))</f>
        <v>2.9687488908134113E-9</v>
      </c>
      <c r="H49" s="6">
        <f t="shared" si="44"/>
        <v>3.603569641833924E-7</v>
      </c>
      <c r="I49" s="6">
        <v>11</v>
      </c>
      <c r="J49" s="6">
        <f t="shared" si="47"/>
        <v>3.9608537946948223E-6</v>
      </c>
      <c r="O49" s="19">
        <v>6</v>
      </c>
      <c r="P49" s="28">
        <f>Q24^6*(1-Q24)^9*((15*14*13*12*11*10)/(6*5*4*3*2*1))</f>
        <v>1.1440678041716452E-3</v>
      </c>
      <c r="Q49">
        <f t="shared" si="48"/>
        <v>6.8644068250298708E-3</v>
      </c>
      <c r="T49">
        <f>Q49*$R$43</f>
        <v>6.8644068250298714E-4</v>
      </c>
      <c r="U49" s="6"/>
      <c r="V49" s="6"/>
      <c r="W49" s="6"/>
      <c r="X49" s="6"/>
    </row>
    <row r="50" spans="1:24" x14ac:dyDescent="0.25">
      <c r="A50" s="13">
        <v>9</v>
      </c>
      <c r="B50" s="13">
        <v>2</v>
      </c>
      <c r="C50">
        <f t="shared" si="45"/>
        <v>3.1007751937984496E-3</v>
      </c>
      <c r="D50">
        <f t="shared" si="46"/>
        <v>2.7906976744186046E-2</v>
      </c>
      <c r="F50" s="6" t="s">
        <v>42</v>
      </c>
      <c r="G50" s="6">
        <f>C23^12*(1-C23)^3*((15*14*13*12*11*10*9*8*7*6*5*4)/(12*11*10*9*8*7*6*5*4*3*2*1))</f>
        <v>9.7978511247967338E-11</v>
      </c>
      <c r="H50" s="6">
        <f t="shared" si="44"/>
        <v>1.1892969114963442E-8</v>
      </c>
      <c r="I50" s="6">
        <v>12</v>
      </c>
      <c r="J50" s="6">
        <f t="shared" si="47"/>
        <v>1.4260499710872445E-7</v>
      </c>
      <c r="O50" s="19">
        <v>7</v>
      </c>
      <c r="P50" s="28">
        <f>Q24^7*(1-Q24)^8*((15*14*13*12*11*10*9)/(7*6*5*4*3*2*1))</f>
        <v>1.456380514504216E-4</v>
      </c>
      <c r="Q50">
        <f t="shared" si="48"/>
        <v>1.0194663601529512E-3</v>
      </c>
      <c r="R50" s="25"/>
      <c r="T50">
        <f>Q50*$R$43</f>
        <v>1.0194663601529512E-4</v>
      </c>
      <c r="U50" s="26"/>
      <c r="V50" s="26"/>
      <c r="W50" s="26"/>
      <c r="X50" s="26"/>
    </row>
    <row r="51" spans="1:24" x14ac:dyDescent="0.25">
      <c r="A51" s="13">
        <v>10</v>
      </c>
      <c r="B51" s="13">
        <v>2</v>
      </c>
      <c r="C51">
        <f t="shared" si="45"/>
        <v>3.1007751937984496E-3</v>
      </c>
      <c r="D51">
        <f t="shared" si="46"/>
        <v>3.1007751937984496E-2</v>
      </c>
      <c r="F51" s="6" t="s">
        <v>43</v>
      </c>
      <c r="G51" s="6">
        <f>C23^13*(1-C23)^2*((15*14*13*12*11*10*9*8*7*6*5*4*3)/(13*12*11*10*9*8*7*6*5*4*3*2*1))</f>
        <v>2.2386560071888956E-12</v>
      </c>
      <c r="H51" s="6">
        <f t="shared" si="44"/>
        <v>2.7173577566557747E-10</v>
      </c>
      <c r="I51" s="6">
        <v>13</v>
      </c>
      <c r="J51" s="6">
        <f t="shared" si="47"/>
        <v>3.5298266611070402E-9</v>
      </c>
      <c r="O51" s="19">
        <v>8</v>
      </c>
      <c r="P51" s="28">
        <f>Q24^8*(1-Q24)^7*((15*14*13*12*11*10*9*8)/(8*7*6*5*4*3*2*1))</f>
        <v>1.441960905449719E-5</v>
      </c>
      <c r="Q51">
        <f t="shared" si="48"/>
        <v>1.1535687243597752E-4</v>
      </c>
      <c r="R51" s="25"/>
      <c r="T51">
        <f>Q51*$R$43</f>
        <v>1.1535687243597753E-5</v>
      </c>
      <c r="U51" s="26"/>
      <c r="V51" s="26"/>
      <c r="W51" s="26"/>
      <c r="X51" s="26"/>
    </row>
    <row r="52" spans="1:24" x14ac:dyDescent="0.25">
      <c r="A52" s="13">
        <v>25</v>
      </c>
      <c r="B52" s="13">
        <v>1.5</v>
      </c>
      <c r="C52">
        <f t="shared" si="45"/>
        <v>2.3255813953488372E-3</v>
      </c>
      <c r="D52">
        <f t="shared" si="46"/>
        <v>5.8139534883720929E-2</v>
      </c>
      <c r="F52" s="6" t="s">
        <v>44</v>
      </c>
      <c r="G52" s="6">
        <f>C23^14*(1-C23)^1*((15*14*13*12*11*10*9*8*7*6*5*4*3*2)/(14*13*12*11*10*9*8*7*6*5*4*3*2*1))</f>
        <v>3.166415851752327E-14</v>
      </c>
      <c r="H52" s="6">
        <f t="shared" si="44"/>
        <v>3.8435046063023676E-12</v>
      </c>
      <c r="I52" s="6">
        <v>14</v>
      </c>
      <c r="J52" s="6">
        <f t="shared" si="47"/>
        <v>5.3767352035141491E-11</v>
      </c>
      <c r="O52" s="19">
        <v>9</v>
      </c>
      <c r="P52" s="28">
        <f>Q24^9*(1-Q24)^6*((15*14*13*12*11*10*9*8*7)/(9*8*7*6*5*4*3*2*1))</f>
        <v>1.1104209392902124E-6</v>
      </c>
      <c r="Q52">
        <f t="shared" si="48"/>
        <v>9.9937884536119113E-6</v>
      </c>
      <c r="R52" s="25"/>
      <c r="T52">
        <f>Q52*$R$43</f>
        <v>9.9937884536119109E-7</v>
      </c>
      <c r="U52" s="26"/>
      <c r="V52" s="26"/>
      <c r="W52" s="26"/>
      <c r="X52" s="26"/>
    </row>
    <row r="53" spans="1:24" x14ac:dyDescent="0.25">
      <c r="A53" s="13">
        <v>50</v>
      </c>
      <c r="B53" s="13">
        <v>1</v>
      </c>
      <c r="C53">
        <f t="shared" si="45"/>
        <v>1.5503875968992248E-3</v>
      </c>
      <c r="D53">
        <f t="shared" si="46"/>
        <v>7.7519379844961239E-2</v>
      </c>
      <c r="F53" s="6" t="s">
        <v>45</v>
      </c>
      <c r="G53" s="6">
        <f>C23^15</f>
        <v>2.0900434665031863E-16</v>
      </c>
      <c r="H53" s="6">
        <f t="shared" si="44"/>
        <v>2.5369667368332463E-14</v>
      </c>
      <c r="I53" s="6">
        <v>15</v>
      </c>
      <c r="J53" s="6">
        <f t="shared" si="47"/>
        <v>3.8025001439279707E-13</v>
      </c>
      <c r="O53" s="19">
        <v>10</v>
      </c>
      <c r="P53" s="28">
        <f>Q24^10*(1-Q24)^5*((15*14*13*12*11*10*9*8*7*6)/(10*9*8*7*6*5*4*3*2*1))</f>
        <v>6.5965600353873995E-8</v>
      </c>
      <c r="Q53">
        <f t="shared" si="48"/>
        <v>6.5965600353873993E-7</v>
      </c>
      <c r="R53" s="25"/>
      <c r="T53">
        <f>Q53*$R$43</f>
        <v>6.5965600353873995E-8</v>
      </c>
      <c r="U53" s="26"/>
      <c r="V53" s="26"/>
      <c r="W53" s="26"/>
      <c r="X53" s="26"/>
    </row>
    <row r="54" spans="1:24" x14ac:dyDescent="0.25">
      <c r="A54" s="13">
        <v>100</v>
      </c>
      <c r="B54" s="13">
        <v>0.5</v>
      </c>
      <c r="C54">
        <f t="shared" si="45"/>
        <v>7.7519379844961239E-4</v>
      </c>
      <c r="D54">
        <f t="shared" si="46"/>
        <v>7.7519379844961239E-2</v>
      </c>
      <c r="F54" s="6"/>
      <c r="G54" s="30">
        <f>SUM(G43:G53)</f>
        <v>8.2383558134943094E-3</v>
      </c>
      <c r="H54" s="6"/>
      <c r="I54" s="6"/>
      <c r="J54" s="17">
        <f>SUM(J43:J53)</f>
        <v>5.1760437721818455</v>
      </c>
      <c r="O54" s="19">
        <v>11</v>
      </c>
      <c r="P54" s="28">
        <f>Q24^11*(1-Q24)^4*((15*14*13*12*11*10*9*8*7*6*5)/(11*10*9*8*7*6*5*4*3*2*1))</f>
        <v>2.9687488908134113E-9</v>
      </c>
      <c r="Q54">
        <f t="shared" si="48"/>
        <v>3.2656237798947526E-8</v>
      </c>
      <c r="R54" s="25"/>
      <c r="T54">
        <f>Q54*$R$43</f>
        <v>3.2656237798947529E-9</v>
      </c>
      <c r="U54" s="26"/>
      <c r="V54" s="26"/>
      <c r="W54" s="26"/>
      <c r="X54" s="27"/>
    </row>
    <row r="55" spans="1:24" x14ac:dyDescent="0.25">
      <c r="A55" s="6"/>
      <c r="B55" s="13">
        <f>SUM(B44:B54)</f>
        <v>645</v>
      </c>
      <c r="D55" s="23">
        <f>SUM(D44:D54)</f>
        <v>0.99922480620155041</v>
      </c>
      <c r="F55" s="6"/>
      <c r="G55" s="1" t="s">
        <v>110</v>
      </c>
      <c r="H55" s="6"/>
      <c r="I55" s="6"/>
      <c r="J55" s="24" t="s">
        <v>99</v>
      </c>
      <c r="O55" s="19">
        <v>12</v>
      </c>
      <c r="P55" s="28">
        <f>Q24^12*(1-Q24)^3*((15*14*13*12*11*10*9*8*7*6*5*4)/(12*11*10*9*8*7*6*5*4*3*2*1))</f>
        <v>9.7978511247967338E-11</v>
      </c>
      <c r="Q55">
        <f t="shared" si="48"/>
        <v>1.1757421349756081E-9</v>
      </c>
      <c r="R55" s="25"/>
      <c r="T55">
        <f>Q55*$R$43</f>
        <v>1.1757421349756081E-10</v>
      </c>
      <c r="U55" s="26"/>
      <c r="V55" s="26"/>
      <c r="W55" s="26"/>
      <c r="X55" s="24"/>
    </row>
    <row r="56" spans="1:24" x14ac:dyDescent="0.25">
      <c r="D56" t="s">
        <v>98</v>
      </c>
      <c r="O56" s="19">
        <v>13</v>
      </c>
      <c r="P56" s="28">
        <f>Q24^13*(1-Q24)^2*((15*14*13*12*11*10*9*8*7*6*5*4*3)/(13*12*11*10*9*8*7*6*5*4*3*2*1))</f>
        <v>2.2386560071888956E-12</v>
      </c>
      <c r="Q56">
        <f t="shared" si="48"/>
        <v>2.9102528093455642E-11</v>
      </c>
      <c r="R56" s="25"/>
      <c r="T56">
        <f>Q56*$R$43</f>
        <v>2.9102528093455642E-12</v>
      </c>
      <c r="U56" s="25"/>
      <c r="V56" s="25"/>
      <c r="W56" s="25"/>
      <c r="X56" s="25"/>
    </row>
    <row r="57" spans="1:24" x14ac:dyDescent="0.25">
      <c r="O57" s="19">
        <v>14</v>
      </c>
      <c r="P57" s="28">
        <f>Q24^14*(1-Q24)^1*((15*14*13*12*11*10*9*8*7*6*5*4*3*2)/(14*13*12*11*10*9*8*7*6*5*4*3*2*1))</f>
        <v>3.166415851752327E-14</v>
      </c>
      <c r="Q57">
        <f t="shared" si="48"/>
        <v>4.4329821924532581E-13</v>
      </c>
      <c r="R57" s="25"/>
      <c r="T57">
        <f>Q57*$R$43</f>
        <v>4.4329821924532586E-14</v>
      </c>
      <c r="U57" s="25"/>
      <c r="V57" s="25"/>
      <c r="W57" s="25"/>
      <c r="X57" s="25"/>
    </row>
    <row r="58" spans="1:24" x14ac:dyDescent="0.25">
      <c r="O58" s="19">
        <v>15</v>
      </c>
      <c r="P58" s="28">
        <f>Q24^15</f>
        <v>2.0900434665031863E-16</v>
      </c>
      <c r="Q58">
        <f t="shared" si="48"/>
        <v>3.1350651997547794E-15</v>
      </c>
      <c r="R58" s="25"/>
      <c r="T58">
        <f>Q58*$R$43</f>
        <v>3.1350651997547794E-16</v>
      </c>
      <c r="U58" s="25"/>
      <c r="V58" s="25"/>
      <c r="W58" s="25"/>
      <c r="X58" s="25"/>
    </row>
    <row r="59" spans="1:24" x14ac:dyDescent="0.25">
      <c r="P59" s="6">
        <f>SUM(P43:P58)</f>
        <v>1.0000000000000002</v>
      </c>
      <c r="Q59" s="23">
        <f>SUM(Q43:Q58)</f>
        <v>1.3513513513513511</v>
      </c>
      <c r="T59" s="25">
        <f>SUM(T43:T58)</f>
        <v>0.13513513513513511</v>
      </c>
      <c r="U59" s="25"/>
      <c r="V59" s="25"/>
      <c r="W59" s="25"/>
      <c r="X59" s="25"/>
    </row>
    <row r="60" spans="1:24" x14ac:dyDescent="0.25">
      <c r="Q60" s="25" t="s">
        <v>160</v>
      </c>
    </row>
    <row r="61" spans="1:24" x14ac:dyDescent="0.25">
      <c r="O61" s="1" t="s">
        <v>104</v>
      </c>
      <c r="P61">
        <f>T59*5+T59*T59*5+T59*T59*T59*5+5</f>
        <v>5.7793220539750854</v>
      </c>
    </row>
    <row r="62" spans="1:24" x14ac:dyDescent="0.25">
      <c r="O62" s="1" t="s">
        <v>106</v>
      </c>
      <c r="P62">
        <f>Q59*J54</f>
        <v>6.9946537461916822</v>
      </c>
    </row>
    <row r="63" spans="1:24" x14ac:dyDescent="0.25">
      <c r="O63" s="1" t="s">
        <v>107</v>
      </c>
      <c r="P63" s="21">
        <f>X40</f>
        <v>0.56275311949659523</v>
      </c>
    </row>
    <row r="64" spans="1:24" x14ac:dyDescent="0.25">
      <c r="O64" s="1" t="s">
        <v>108</v>
      </c>
      <c r="P64" s="21">
        <f>P62+P63</f>
        <v>7.5574068656882778</v>
      </c>
    </row>
    <row r="65" spans="1:16" x14ac:dyDescent="0.25">
      <c r="O65" s="1" t="s">
        <v>105</v>
      </c>
      <c r="P65">
        <f>P64*P61</f>
        <v>43.676688169734987</v>
      </c>
    </row>
    <row r="66" spans="1:16" x14ac:dyDescent="0.25">
      <c r="O66" s="1" t="s">
        <v>110</v>
      </c>
      <c r="P66" s="21">
        <f>G54</f>
        <v>8.2383558134943094E-3</v>
      </c>
    </row>
    <row r="67" spans="1:16" x14ac:dyDescent="0.25">
      <c r="O67" s="1" t="s">
        <v>109</v>
      </c>
      <c r="P67">
        <f>P65*G54</f>
        <v>0.35982409789731434</v>
      </c>
    </row>
    <row r="69" spans="1:16" x14ac:dyDescent="0.25">
      <c r="A69" t="s">
        <v>115</v>
      </c>
      <c r="D69" t="s">
        <v>116</v>
      </c>
      <c r="E69" s="1" t="s">
        <v>117</v>
      </c>
      <c r="F69" t="s">
        <v>123</v>
      </c>
      <c r="G69" t="s">
        <v>133</v>
      </c>
      <c r="H69" t="s">
        <v>137</v>
      </c>
    </row>
    <row r="70" spans="1:16" x14ac:dyDescent="0.25">
      <c r="A70" s="19">
        <v>0</v>
      </c>
      <c r="B70" s="28">
        <f>C23^0*(1-C23)^15</f>
        <v>0.24264755799840981</v>
      </c>
      <c r="C70">
        <f>A70*B70</f>
        <v>0</v>
      </c>
      <c r="D70">
        <v>100</v>
      </c>
      <c r="E70" s="1">
        <f>C86/D70</f>
        <v>1.3513513501756089E-2</v>
      </c>
      <c r="F70" t="s">
        <v>124</v>
      </c>
      <c r="G70">
        <f>Bonus!H43</f>
        <v>1.25</v>
      </c>
    </row>
    <row r="71" spans="1:16" x14ac:dyDescent="0.25">
      <c r="A71" s="19">
        <v>1</v>
      </c>
      <c r="B71" s="28">
        <f>C23^1*(1-C23)^14*((15)/(1))</f>
        <v>0.36036766039367796</v>
      </c>
      <c r="C71">
        <f t="shared" ref="C71:C85" si="49">A71*B71</f>
        <v>0.36036766039367796</v>
      </c>
      <c r="E71" s="1" t="s">
        <v>122</v>
      </c>
      <c r="F71" t="s">
        <v>125</v>
      </c>
      <c r="G71">
        <f>Bonus!H44</f>
        <v>1.25</v>
      </c>
    </row>
    <row r="72" spans="1:16" x14ac:dyDescent="0.25">
      <c r="A72" s="19">
        <v>2</v>
      </c>
      <c r="B72" s="28">
        <f>C23^2*(1-C23)^13*((15*14)/(2*1))</f>
        <v>0.24975976462928171</v>
      </c>
      <c r="C72">
        <f t="shared" si="49"/>
        <v>0.49951952925856341</v>
      </c>
      <c r="E72" s="1">
        <f>D70/C86</f>
        <v>74.000000064383656</v>
      </c>
      <c r="F72" t="s">
        <v>126</v>
      </c>
      <c r="G72">
        <f>Bonus!H45</f>
        <v>12.659809835823282</v>
      </c>
    </row>
    <row r="73" spans="1:16" x14ac:dyDescent="0.25">
      <c r="A73" s="19">
        <v>3</v>
      </c>
      <c r="B73" s="28">
        <f>C23^3*(1-C23)^12*((15*14*13)/(3*2*1))</f>
        <v>0.10715765479144097</v>
      </c>
      <c r="C73">
        <f t="shared" si="49"/>
        <v>0.32147296437432293</v>
      </c>
      <c r="D73" t="s">
        <v>135</v>
      </c>
      <c r="E73" s="1" t="s">
        <v>157</v>
      </c>
      <c r="F73" t="s">
        <v>124</v>
      </c>
      <c r="G73">
        <f>Bonus!H46</f>
        <v>1.25</v>
      </c>
    </row>
    <row r="74" spans="1:16" x14ac:dyDescent="0.25">
      <c r="A74" s="19">
        <v>4</v>
      </c>
      <c r="B74" s="28">
        <f>C23^4*(1-C23)^11*((15*14*13*12)/(4*3*2*1))</f>
        <v>3.1829006373695339E-2</v>
      </c>
      <c r="C74">
        <f t="shared" si="49"/>
        <v>0.12731602549478135</v>
      </c>
      <c r="D74">
        <f>18*D70</f>
        <v>1800</v>
      </c>
      <c r="E74" s="1">
        <f>C86/D74</f>
        <v>7.5075075009756046E-4</v>
      </c>
      <c r="F74" t="s">
        <v>125</v>
      </c>
      <c r="G74">
        <f>Bonus!H47</f>
        <v>1.25</v>
      </c>
    </row>
    <row r="75" spans="1:16" x14ac:dyDescent="0.25">
      <c r="A75" s="19">
        <v>5</v>
      </c>
      <c r="B75" s="28">
        <f>C23^5*(1-C23)^10*((15*14*13*12*11)/(5*4*3*2*1))</f>
        <v>6.9330508932801717E-3</v>
      </c>
      <c r="C75">
        <f t="shared" si="49"/>
        <v>3.4665254466400855E-2</v>
      </c>
      <c r="E75" s="1" t="s">
        <v>136</v>
      </c>
      <c r="F75" t="s">
        <v>130</v>
      </c>
      <c r="G75">
        <f>Bonus!H48</f>
        <v>1.25</v>
      </c>
    </row>
    <row r="76" spans="1:16" x14ac:dyDescent="0.25">
      <c r="A76" s="19">
        <v>6</v>
      </c>
      <c r="B76" s="28">
        <f>C23^6*(1-C23)^9*((15*14*13*12*11*10)/(6*5*4*3*2*1))</f>
        <v>1.1440678041716452E-3</v>
      </c>
      <c r="C76">
        <f t="shared" si="49"/>
        <v>6.8644068250298708E-3</v>
      </c>
      <c r="E76" s="1">
        <f>D74/C86</f>
        <v>1332.0000011589059</v>
      </c>
      <c r="F76" t="s">
        <v>127</v>
      </c>
      <c r="G76">
        <f>Bonus!H49</f>
        <v>16.326946761091769</v>
      </c>
    </row>
    <row r="77" spans="1:16" x14ac:dyDescent="0.25">
      <c r="A77" s="19">
        <v>7</v>
      </c>
      <c r="B77" s="28">
        <f>C23^7*(1-C23)^8*((15*14*13*12*11*10*9)/(7*6*5*4*3*2*1))</f>
        <v>1.456380514504216E-4</v>
      </c>
      <c r="C77">
        <f t="shared" si="49"/>
        <v>1.0194663601529512E-3</v>
      </c>
      <c r="F77" t="s">
        <v>124</v>
      </c>
      <c r="G77">
        <f>Bonus!H50</f>
        <v>1.25</v>
      </c>
    </row>
    <row r="78" spans="1:16" x14ac:dyDescent="0.25">
      <c r="A78" s="19">
        <v>8</v>
      </c>
      <c r="B78" s="28">
        <f>C23^8*(1-C23)^7*((15*14*13*12*11*10*9*8)/(8*7*6*5*4*3*2*1))</f>
        <v>1.441960905449719E-5</v>
      </c>
      <c r="C78">
        <f t="shared" si="49"/>
        <v>1.1535687243597752E-4</v>
      </c>
      <c r="F78" t="s">
        <v>125</v>
      </c>
      <c r="G78">
        <f>Bonus!H51</f>
        <v>1.25</v>
      </c>
    </row>
    <row r="79" spans="1:16" x14ac:dyDescent="0.25">
      <c r="A79" s="19">
        <v>9</v>
      </c>
      <c r="B79" s="28">
        <f>C23^9*(1-C23)^6*((15*14*13*12*11*10*9*8*7)/(9*8*7*6*5*4*3*2*1))</f>
        <v>1.1104209392902124E-6</v>
      </c>
      <c r="C79">
        <f t="shared" si="49"/>
        <v>9.9937884536119113E-6</v>
      </c>
      <c r="F79" t="s">
        <v>130</v>
      </c>
      <c r="G79">
        <f>Bonus!H52</f>
        <v>1.25</v>
      </c>
    </row>
    <row r="80" spans="1:16" x14ac:dyDescent="0.25">
      <c r="A80" s="19">
        <v>10</v>
      </c>
      <c r="B80" s="28">
        <f>C23^10*(1-C23)^5*((15*14*13*12*11*10*9*8*7*6)/(10*9*8*7*6*5*4*3*2*1))</f>
        <v>6.5965600353873995E-8</v>
      </c>
      <c r="C80">
        <f t="shared" si="49"/>
        <v>6.5965600353873993E-7</v>
      </c>
      <c r="F80" t="s">
        <v>131</v>
      </c>
      <c r="G80">
        <f>Bonus!H53</f>
        <v>1.25</v>
      </c>
    </row>
    <row r="81" spans="1:7" x14ac:dyDescent="0.25">
      <c r="A81" s="19">
        <v>11</v>
      </c>
      <c r="B81" s="28">
        <f>C23^11*(1-C23)^4*((15*14*13*12*11*10*9*8*7*6*5)/(11*10*9*8*7*6*5*4*3*2*1))</f>
        <v>2.9687488908134113E-9</v>
      </c>
      <c r="C81">
        <f t="shared" si="49"/>
        <v>3.2656237798947526E-8</v>
      </c>
      <c r="F81" t="s">
        <v>128</v>
      </c>
      <c r="G81">
        <f>Bonus!H54</f>
        <v>16.326946761091769</v>
      </c>
    </row>
    <row r="82" spans="1:7" x14ac:dyDescent="0.25">
      <c r="A82" s="19">
        <v>12</v>
      </c>
      <c r="B82" s="28">
        <f>C23^12*(1-C23)^3*((15*14*13*12*11*10*9*H407*7*6*5*4)/(12*11*10*9*8*7*6*5*4*3*2*1))</f>
        <v>0</v>
      </c>
      <c r="C82">
        <f t="shared" si="49"/>
        <v>0</v>
      </c>
      <c r="F82" t="s">
        <v>124</v>
      </c>
      <c r="G82">
        <f>Bonus!H55</f>
        <v>1.25</v>
      </c>
    </row>
    <row r="83" spans="1:7" x14ac:dyDescent="0.25">
      <c r="A83" s="19">
        <v>13</v>
      </c>
      <c r="B83" s="28">
        <f>C23^13*(1-C23)^2*((15*14*13*12*11*10*9*8*7*6*5*4*3)/(13*12*11*10*9*8*7*6*5*4*3*2*1))</f>
        <v>2.2386560071888956E-12</v>
      </c>
      <c r="C83">
        <f t="shared" si="49"/>
        <v>2.9102528093455642E-11</v>
      </c>
      <c r="F83" t="s">
        <v>125</v>
      </c>
      <c r="G83">
        <f>Bonus!H56</f>
        <v>1.25</v>
      </c>
    </row>
    <row r="84" spans="1:7" x14ac:dyDescent="0.25">
      <c r="A84" s="19">
        <v>14</v>
      </c>
      <c r="B84" s="28">
        <f>C23^14*(1-C23)^1*((15*14*13*12*11*10*9*8*7*6*5*4*3*2)/(14*13*12*11*10*9*8*7*6*5*4*3*2*1))</f>
        <v>3.166415851752327E-14</v>
      </c>
      <c r="C84">
        <f t="shared" si="49"/>
        <v>4.4329821924532581E-13</v>
      </c>
      <c r="F84" t="s">
        <v>130</v>
      </c>
      <c r="G84">
        <f>Bonus!H57</f>
        <v>1.25</v>
      </c>
    </row>
    <row r="85" spans="1:7" x14ac:dyDescent="0.25">
      <c r="A85" s="19">
        <v>15</v>
      </c>
      <c r="B85" s="28">
        <f>C23^15</f>
        <v>2.0900434665031863E-16</v>
      </c>
      <c r="C85">
        <f t="shared" si="49"/>
        <v>3.1350651997547794E-15</v>
      </c>
      <c r="F85" t="s">
        <v>131</v>
      </c>
      <c r="G85">
        <f>Bonus!H58</f>
        <v>1.25</v>
      </c>
    </row>
    <row r="86" spans="1:7" x14ac:dyDescent="0.25">
      <c r="A86" s="1"/>
      <c r="B86" s="6">
        <f>SUM(B70:B85)</f>
        <v>0.99999999990202171</v>
      </c>
      <c r="C86">
        <f>SUM(C70:C85)</f>
        <v>1.3513513501756089</v>
      </c>
      <c r="F86" t="s">
        <v>132</v>
      </c>
      <c r="G86">
        <f>Bonus!H59</f>
        <v>1.25</v>
      </c>
    </row>
    <row r="87" spans="1:7" x14ac:dyDescent="0.25">
      <c r="F87" t="s">
        <v>129</v>
      </c>
      <c r="G87">
        <f>Bonus!H60</f>
        <v>16.326946761091769</v>
      </c>
    </row>
    <row r="88" spans="1:7" x14ac:dyDescent="0.25">
      <c r="G88">
        <f>SUM(G70:G87)</f>
        <v>79.140650119098581</v>
      </c>
    </row>
    <row r="89" spans="1:7" x14ac:dyDescent="0.25">
      <c r="A89" t="s">
        <v>111</v>
      </c>
      <c r="B89" s="21">
        <f>J40</f>
        <v>0.56275311949659523</v>
      </c>
    </row>
    <row r="90" spans="1:7" x14ac:dyDescent="0.25">
      <c r="A90" t="s">
        <v>112</v>
      </c>
      <c r="B90">
        <f>P67</f>
        <v>0.35982409789731434</v>
      </c>
      <c r="C90" t="s">
        <v>121</v>
      </c>
    </row>
    <row r="91" spans="1:7" x14ac:dyDescent="0.25">
      <c r="A91" t="s">
        <v>113</v>
      </c>
      <c r="B91">
        <f>E74*G88</f>
        <v>5.9414902440121847E-2</v>
      </c>
    </row>
    <row r="92" spans="1:7" x14ac:dyDescent="0.25">
      <c r="A92" t="s">
        <v>118</v>
      </c>
      <c r="B92">
        <f>Jackpot!D7</f>
        <v>8.9950068716855274E-3</v>
      </c>
      <c r="C92" t="s">
        <v>120</v>
      </c>
    </row>
    <row r="93" spans="1:7" x14ac:dyDescent="0.25">
      <c r="A93" t="s">
        <v>114</v>
      </c>
      <c r="B93" s="21">
        <f>B89+B90+B92</f>
        <v>0.93157222426559505</v>
      </c>
      <c r="E93" s="6"/>
    </row>
    <row r="97" spans="1:5" x14ac:dyDescent="0.25">
      <c r="A97" t="s">
        <v>101</v>
      </c>
      <c r="B97" s="29" t="s">
        <v>102</v>
      </c>
      <c r="C97" s="29"/>
      <c r="D97" s="29"/>
      <c r="E97" s="29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2E01D-E103-4338-B5DC-205B93BCA0D2}">
  <dimension ref="A1:AK68"/>
  <sheetViews>
    <sheetView topLeftCell="A13" zoomScale="80" zoomScaleNormal="80" workbookViewId="0">
      <selection activeCell="C2" sqref="C2:G9"/>
    </sheetView>
  </sheetViews>
  <sheetFormatPr defaultRowHeight="13.8" x14ac:dyDescent="0.25"/>
  <cols>
    <col min="1" max="1" width="16.21875" bestFit="1" customWidth="1"/>
    <col min="2" max="2" width="10.33203125" bestFit="1" customWidth="1"/>
    <col min="3" max="3" width="10.5546875" bestFit="1" customWidth="1"/>
    <col min="4" max="4" width="16.88671875" style="1" bestFit="1" customWidth="1"/>
    <col min="5" max="5" width="10.5546875" bestFit="1" customWidth="1"/>
    <col min="6" max="6" width="10.88671875" bestFit="1" customWidth="1"/>
    <col min="7" max="7" width="11.6640625" bestFit="1" customWidth="1"/>
    <col min="8" max="8" width="14.109375" bestFit="1" customWidth="1"/>
    <col min="9" max="9" width="16" bestFit="1" customWidth="1"/>
    <col min="10" max="10" width="9.5546875" bestFit="1" customWidth="1"/>
    <col min="11" max="11" width="18" bestFit="1" customWidth="1"/>
    <col min="12" max="12" width="12.33203125" bestFit="1" customWidth="1"/>
    <col min="13" max="13" width="10.44140625" bestFit="1" customWidth="1"/>
    <col min="16" max="16" width="18.44140625" bestFit="1" customWidth="1"/>
    <col min="21" max="21" width="11.109375" bestFit="1" customWidth="1"/>
    <col min="25" max="25" width="8.5546875" bestFit="1" customWidth="1"/>
    <col min="26" max="26" width="10.44140625" bestFit="1" customWidth="1"/>
    <col min="27" max="27" width="14.44140625" bestFit="1" customWidth="1"/>
    <col min="28" max="28" width="15.6640625" bestFit="1" customWidth="1"/>
    <col min="29" max="29" width="14.44140625" bestFit="1" customWidth="1"/>
    <col min="30" max="31" width="11.5546875" bestFit="1" customWidth="1"/>
    <col min="32" max="32" width="14.109375" bestFit="1" customWidth="1"/>
    <col min="33" max="37" width="10.44140625" bestFit="1" customWidth="1"/>
  </cols>
  <sheetData>
    <row r="1" spans="1:37" x14ac:dyDescent="0.25">
      <c r="A1" s="4" t="s">
        <v>89</v>
      </c>
      <c r="B1" s="6"/>
      <c r="C1" s="6" t="s">
        <v>0</v>
      </c>
      <c r="D1" s="6" t="s">
        <v>1</v>
      </c>
      <c r="E1" s="6" t="s">
        <v>2</v>
      </c>
      <c r="F1" s="6" t="s">
        <v>3</v>
      </c>
      <c r="G1" s="6" t="s">
        <v>4</v>
      </c>
      <c r="J1" s="6" t="s">
        <v>90</v>
      </c>
      <c r="K1" s="6" t="s">
        <v>91</v>
      </c>
      <c r="L1" s="6" t="s">
        <v>92</v>
      </c>
      <c r="M1" s="6" t="s">
        <v>93</v>
      </c>
      <c r="Y1" s="4" t="s">
        <v>89</v>
      </c>
      <c r="Z1" s="6"/>
      <c r="AA1" s="6" t="s">
        <v>0</v>
      </c>
      <c r="AB1" s="6" t="s">
        <v>1</v>
      </c>
      <c r="AC1" s="6" t="s">
        <v>2</v>
      </c>
      <c r="AD1" s="6" t="s">
        <v>3</v>
      </c>
      <c r="AE1" s="6" t="s">
        <v>4</v>
      </c>
      <c r="AH1" s="6" t="s">
        <v>90</v>
      </c>
      <c r="AI1" s="6" t="s">
        <v>91</v>
      </c>
      <c r="AJ1" s="6" t="s">
        <v>92</v>
      </c>
      <c r="AK1" s="6" t="s">
        <v>93</v>
      </c>
    </row>
    <row r="2" spans="1:37" x14ac:dyDescent="0.25">
      <c r="A2" s="4" t="s">
        <v>13</v>
      </c>
      <c r="B2" s="6" t="s">
        <v>15</v>
      </c>
      <c r="C2" s="11">
        <v>0</v>
      </c>
      <c r="D2" s="6">
        <v>8</v>
      </c>
      <c r="E2" s="6">
        <v>4</v>
      </c>
      <c r="F2" s="6">
        <v>10</v>
      </c>
      <c r="G2" s="11">
        <v>0</v>
      </c>
      <c r="J2" s="22" t="s">
        <v>5</v>
      </c>
      <c r="K2" s="21">
        <f>C16*D16*E16*F16*G16</f>
        <v>5.4386135799244231E-6</v>
      </c>
      <c r="L2" s="21">
        <f>C16*D16*E16*F16*(1-G16)</f>
        <v>3.4444552672854683E-5</v>
      </c>
      <c r="M2" s="21">
        <f>C16*D16*E16*(1-F16-F$15)</f>
        <v>1.6152682332375539E-4</v>
      </c>
      <c r="Y2" s="4" t="s">
        <v>13</v>
      </c>
      <c r="Z2" s="6" t="s">
        <v>15</v>
      </c>
      <c r="AA2" s="11">
        <v>0</v>
      </c>
      <c r="AB2" s="6">
        <v>8</v>
      </c>
      <c r="AC2" s="6">
        <v>4</v>
      </c>
      <c r="AD2" s="6">
        <v>10</v>
      </c>
      <c r="AE2" s="11">
        <v>0</v>
      </c>
      <c r="AH2" s="22" t="s">
        <v>5</v>
      </c>
      <c r="AI2" s="21">
        <f>AA16*AB16*AC16*AD16*AE16</f>
        <v>4.3598631847804577E-6</v>
      </c>
      <c r="AJ2" s="21">
        <f>AA16*AB16*AC16*AD16*(1-AE16)</f>
        <v>2.9065754565203052E-5</v>
      </c>
      <c r="AK2" s="21">
        <f>AA16*AB16*AC16*(1-AD16-AD$15)</f>
        <v>1.4373015632492911E-4</v>
      </c>
    </row>
    <row r="3" spans="1:37" x14ac:dyDescent="0.25">
      <c r="A3" s="4" t="s">
        <v>5</v>
      </c>
      <c r="B3" s="6" t="s">
        <v>21</v>
      </c>
      <c r="C3" s="6">
        <v>5</v>
      </c>
      <c r="D3" s="6">
        <v>3</v>
      </c>
      <c r="E3" s="6">
        <v>20</v>
      </c>
      <c r="F3" s="6">
        <v>20</v>
      </c>
      <c r="G3" s="6">
        <v>15</v>
      </c>
      <c r="J3" s="22" t="s">
        <v>6</v>
      </c>
      <c r="K3" s="21">
        <f t="shared" ref="K3:K8" si="0">C17*D17*E17*F17*G17</f>
        <v>1.8273741628546067E-5</v>
      </c>
      <c r="L3" s="21">
        <f t="shared" ref="L3:L5" si="1">C17*D17*E17*F17*(1-G17)</f>
        <v>8.2231837328457295E-5</v>
      </c>
      <c r="M3" s="21">
        <f t="shared" ref="M3" si="2">C17*D17*E17*(1-F17-F$15)</f>
        <v>6.2457038351852094E-4</v>
      </c>
      <c r="Y3" s="4" t="s">
        <v>5</v>
      </c>
      <c r="Z3" s="6" t="s">
        <v>21</v>
      </c>
      <c r="AA3" s="6">
        <v>5</v>
      </c>
      <c r="AB3" s="6">
        <v>3</v>
      </c>
      <c r="AC3" s="6">
        <v>20</v>
      </c>
      <c r="AD3" s="6">
        <v>20</v>
      </c>
      <c r="AE3" s="6">
        <v>15</v>
      </c>
      <c r="AH3" s="22" t="s">
        <v>6</v>
      </c>
      <c r="AI3" s="21">
        <f t="shared" ref="AI3:AI8" si="3">AA17*AB17*AC17*AD17*AE17</f>
        <v>1.4649140300862338E-5</v>
      </c>
      <c r="AJ3" s="21">
        <f t="shared" ref="AJ3:AJ5" si="4">AA17*AB17*AC17*AD17*(1-AE17)</f>
        <v>6.9583416429096109E-5</v>
      </c>
      <c r="AK3" s="21">
        <f t="shared" ref="AK3" si="5">AA17*AB17*AC17*(1-AD17-AD$15)</f>
        <v>5.5352822993972694E-4</v>
      </c>
    </row>
    <row r="4" spans="1:37" x14ac:dyDescent="0.25">
      <c r="A4" s="4" t="s">
        <v>6</v>
      </c>
      <c r="B4" s="6" t="s">
        <v>22</v>
      </c>
      <c r="C4" s="6">
        <v>6</v>
      </c>
      <c r="D4" s="6">
        <v>30</v>
      </c>
      <c r="E4" s="6">
        <v>6</v>
      </c>
      <c r="F4" s="6">
        <v>14</v>
      </c>
      <c r="G4" s="6">
        <v>20</v>
      </c>
      <c r="J4" s="22" t="s">
        <v>7</v>
      </c>
      <c r="K4" s="21">
        <f t="shared" si="0"/>
        <v>3.9402755386552446E-6</v>
      </c>
      <c r="L4" s="21">
        <f t="shared" si="1"/>
        <v>2.4955078411483216E-5</v>
      </c>
      <c r="M4" s="21">
        <f>C18*D18*E18*(1-F18-F$15)</f>
        <v>3.8802332447328795E-4</v>
      </c>
      <c r="Y4" s="4" t="s">
        <v>6</v>
      </c>
      <c r="Z4" s="6" t="s">
        <v>22</v>
      </c>
      <c r="AA4" s="6">
        <v>6</v>
      </c>
      <c r="AB4" s="6">
        <v>30</v>
      </c>
      <c r="AC4" s="6">
        <v>6</v>
      </c>
      <c r="AD4" s="6">
        <v>14</v>
      </c>
      <c r="AE4" s="6">
        <v>20</v>
      </c>
      <c r="AH4" s="22" t="s">
        <v>7</v>
      </c>
      <c r="AI4" s="21">
        <f t="shared" si="3"/>
        <v>3.1587208773734417E-6</v>
      </c>
      <c r="AJ4" s="21">
        <f t="shared" si="4"/>
        <v>2.1058139182489611E-5</v>
      </c>
      <c r="AK4" s="21">
        <f>AA18*AB18*AC18*(1-AD18-AD$15)</f>
        <v>3.4249559227520605E-4</v>
      </c>
    </row>
    <row r="5" spans="1:37" x14ac:dyDescent="0.25">
      <c r="A5" s="4" t="s">
        <v>7</v>
      </c>
      <c r="B5" s="6" t="s">
        <v>22</v>
      </c>
      <c r="C5" s="6">
        <v>23</v>
      </c>
      <c r="D5" s="6">
        <v>3</v>
      </c>
      <c r="E5" s="6">
        <v>9</v>
      </c>
      <c r="F5" s="6">
        <v>7</v>
      </c>
      <c r="G5" s="6">
        <v>15</v>
      </c>
      <c r="J5" s="22" t="s">
        <v>8</v>
      </c>
      <c r="K5" s="21">
        <f t="shared" si="0"/>
        <v>4.4415344236049456E-6</v>
      </c>
      <c r="L5" s="21">
        <f t="shared" si="1"/>
        <v>1.9986904906222255E-5</v>
      </c>
      <c r="M5" s="21">
        <f t="shared" ref="M5" si="6">C19*D19*E19*(1-F19-F$15)</f>
        <v>3.2803904242910815E-4</v>
      </c>
      <c r="Y5" s="4" t="s">
        <v>7</v>
      </c>
      <c r="Z5" s="6" t="s">
        <v>22</v>
      </c>
      <c r="AA5" s="6">
        <v>23</v>
      </c>
      <c r="AB5" s="6">
        <v>3</v>
      </c>
      <c r="AC5" s="6">
        <v>9</v>
      </c>
      <c r="AD5" s="6">
        <v>7</v>
      </c>
      <c r="AE5" s="6">
        <v>15</v>
      </c>
      <c r="AH5" s="22" t="s">
        <v>8</v>
      </c>
      <c r="AI5" s="21">
        <f t="shared" si="3"/>
        <v>3.5605549342373738E-6</v>
      </c>
      <c r="AJ5" s="21">
        <f t="shared" si="4"/>
        <v>1.6912635937627526E-5</v>
      </c>
      <c r="AK5" s="21">
        <f t="shared" ref="AK5" si="7">AA19*AB19*AC19*(1-AD19-AD$15)</f>
        <v>2.8954941375923212E-4</v>
      </c>
    </row>
    <row r="6" spans="1:37" x14ac:dyDescent="0.25">
      <c r="A6" s="4" t="s">
        <v>8</v>
      </c>
      <c r="B6" s="6" t="s">
        <v>16</v>
      </c>
      <c r="C6" s="6">
        <v>3</v>
      </c>
      <c r="D6" s="6">
        <v>25</v>
      </c>
      <c r="E6" s="6">
        <v>7</v>
      </c>
      <c r="F6" s="6">
        <v>7</v>
      </c>
      <c r="G6" s="6">
        <v>20</v>
      </c>
      <c r="J6" s="22" t="s">
        <v>9</v>
      </c>
      <c r="K6" s="21">
        <f t="shared" si="0"/>
        <v>5.4386135799244239E-6</v>
      </c>
      <c r="L6" s="21">
        <f>C20*D20*E20*F20*(1-G20)</f>
        <v>5.4386135799244236E-5</v>
      </c>
      <c r="M6" s="21">
        <f>C20*D20*E20*(1-F20-F$15)</f>
        <v>6.9546271153283579E-4</v>
      </c>
      <c r="Y6" s="4" t="s">
        <v>8</v>
      </c>
      <c r="Z6" s="6" t="s">
        <v>16</v>
      </c>
      <c r="AA6" s="6">
        <v>3</v>
      </c>
      <c r="AB6" s="6">
        <v>25</v>
      </c>
      <c r="AC6" s="6">
        <v>7</v>
      </c>
      <c r="AD6" s="6">
        <v>7</v>
      </c>
      <c r="AE6" s="6">
        <v>20</v>
      </c>
      <c r="AH6" s="22" t="s">
        <v>9</v>
      </c>
      <c r="AI6" s="21">
        <f t="shared" si="3"/>
        <v>4.3598631847804577E-6</v>
      </c>
      <c r="AJ6" s="21">
        <f>AA20*AB20*AC20*AD20*(1-AE20)</f>
        <v>4.5778563440194811E-5</v>
      </c>
      <c r="AK6" s="21">
        <f>AA20*AB20*AC20*(1-AD20-AD$15)</f>
        <v>6.14195726155947E-4</v>
      </c>
    </row>
    <row r="7" spans="1:37" x14ac:dyDescent="0.25">
      <c r="A7" s="4" t="s">
        <v>9</v>
      </c>
      <c r="B7" s="6" t="s">
        <v>16</v>
      </c>
      <c r="C7" s="6">
        <v>15</v>
      </c>
      <c r="D7" s="6">
        <v>3</v>
      </c>
      <c r="E7" s="6">
        <v>25</v>
      </c>
      <c r="F7" s="6">
        <v>8</v>
      </c>
      <c r="G7" s="6">
        <v>10</v>
      </c>
      <c r="J7" s="22" t="s">
        <v>10</v>
      </c>
      <c r="K7" s="21">
        <f t="shared" si="0"/>
        <v>2.7193067899622121E-5</v>
      </c>
      <c r="L7" s="21">
        <f t="shared" ref="L7:L8" si="8">C21*D21*E21*F21*(1-G21)</f>
        <v>2.7193067899622121E-4</v>
      </c>
      <c r="M7" s="21">
        <f>C21*D21*E21*(1-F21-F$15)</f>
        <v>9.0933619056336366E-4</v>
      </c>
      <c r="Y7" s="4" t="s">
        <v>9</v>
      </c>
      <c r="Z7" s="6" t="s">
        <v>16</v>
      </c>
      <c r="AA7" s="6">
        <v>15</v>
      </c>
      <c r="AB7" s="6">
        <v>3</v>
      </c>
      <c r="AC7" s="6">
        <v>25</v>
      </c>
      <c r="AD7" s="6">
        <v>8</v>
      </c>
      <c r="AE7" s="6">
        <v>10</v>
      </c>
      <c r="AH7" s="22" t="s">
        <v>10</v>
      </c>
      <c r="AI7" s="21">
        <f t="shared" si="3"/>
        <v>2.1799315923902286E-5</v>
      </c>
      <c r="AJ7" s="21">
        <f t="shared" ref="AJ7:AJ8" si="9">AA21*AB21*AC21*AD21*(1-AE21)</f>
        <v>2.2889281720097404E-4</v>
      </c>
      <c r="AK7" s="21">
        <f>AA21*AB21*AC21*(1-AD21-AD$15)</f>
        <v>8.1224251132459922E-4</v>
      </c>
    </row>
    <row r="8" spans="1:37" x14ac:dyDescent="0.25">
      <c r="A8" s="4" t="s">
        <v>10</v>
      </c>
      <c r="B8" s="6" t="s">
        <v>23</v>
      </c>
      <c r="C8" s="6">
        <v>24</v>
      </c>
      <c r="D8" s="6">
        <v>3</v>
      </c>
      <c r="E8" s="6">
        <v>25</v>
      </c>
      <c r="F8" s="6">
        <v>25</v>
      </c>
      <c r="G8" s="6">
        <v>10</v>
      </c>
      <c r="J8" s="22" t="s">
        <v>11</v>
      </c>
      <c r="K8" s="21">
        <f t="shared" si="0"/>
        <v>1.8884074930293138E-5</v>
      </c>
      <c r="L8" s="21">
        <f t="shared" si="8"/>
        <v>1.8884074930293138E-4</v>
      </c>
      <c r="M8" s="21">
        <f t="shared" ref="M8" si="10">C22*D22*E22*(1-F22-F$15)</f>
        <v>1.8902959005223431E-3</v>
      </c>
      <c r="Y8" s="4" t="s">
        <v>10</v>
      </c>
      <c r="Z8" s="6" t="s">
        <v>23</v>
      </c>
      <c r="AA8" s="6">
        <v>24</v>
      </c>
      <c r="AB8" s="6">
        <v>3</v>
      </c>
      <c r="AC8" s="6">
        <v>25</v>
      </c>
      <c r="AD8" s="6">
        <v>25</v>
      </c>
      <c r="AE8" s="6">
        <v>10</v>
      </c>
      <c r="AH8" s="22" t="s">
        <v>11</v>
      </c>
      <c r="AI8" s="21">
        <f t="shared" si="3"/>
        <v>1.5138413836043258E-5</v>
      </c>
      <c r="AJ8" s="21">
        <f t="shared" si="9"/>
        <v>1.5895334527845422E-4</v>
      </c>
      <c r="AK8" s="21">
        <f t="shared" ref="AK8" si="11">AA22*AB22*AC22*(1-AD22-AD$15)</f>
        <v>1.6712808874991753E-3</v>
      </c>
    </row>
    <row r="9" spans="1:37" x14ac:dyDescent="0.25">
      <c r="A9" s="4" t="s">
        <v>11</v>
      </c>
      <c r="B9" s="6" t="s">
        <v>23</v>
      </c>
      <c r="C9" s="6">
        <v>25</v>
      </c>
      <c r="D9" s="6">
        <v>25</v>
      </c>
      <c r="E9" s="6">
        <v>5</v>
      </c>
      <c r="F9" s="6">
        <v>10</v>
      </c>
      <c r="G9" s="6">
        <v>10</v>
      </c>
      <c r="J9" s="21"/>
      <c r="K9" s="21"/>
      <c r="L9" s="21"/>
      <c r="M9" s="21"/>
      <c r="Y9" s="4" t="s">
        <v>11</v>
      </c>
      <c r="Z9" s="6" t="s">
        <v>23</v>
      </c>
      <c r="AA9" s="6">
        <v>25</v>
      </c>
      <c r="AB9" s="6">
        <v>25</v>
      </c>
      <c r="AC9" s="6">
        <v>5</v>
      </c>
      <c r="AD9" s="6">
        <v>10</v>
      </c>
      <c r="AE9" s="6">
        <v>10</v>
      </c>
      <c r="AH9" s="21"/>
      <c r="AI9" s="21"/>
      <c r="AJ9" s="21"/>
      <c r="AK9" s="21"/>
    </row>
    <row r="10" spans="1:37" x14ac:dyDescent="0.25">
      <c r="A10" s="4" t="s">
        <v>14</v>
      </c>
      <c r="B10" s="6" t="s">
        <v>24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J10" s="6" t="s">
        <v>94</v>
      </c>
      <c r="K10" s="6" t="s">
        <v>91</v>
      </c>
      <c r="L10" s="6" t="s">
        <v>92</v>
      </c>
      <c r="M10" s="6" t="s">
        <v>93</v>
      </c>
      <c r="Y10" s="4" t="s">
        <v>14</v>
      </c>
      <c r="Z10" s="6" t="s">
        <v>24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H10" s="6" t="s">
        <v>94</v>
      </c>
      <c r="AI10" s="6" t="s">
        <v>91</v>
      </c>
      <c r="AJ10" s="6" t="s">
        <v>92</v>
      </c>
      <c r="AK10" s="6" t="s">
        <v>93</v>
      </c>
    </row>
    <row r="11" spans="1:37" x14ac:dyDescent="0.25">
      <c r="A11" s="6" t="s">
        <v>17</v>
      </c>
      <c r="B11" s="6" t="s">
        <v>25</v>
      </c>
      <c r="C11" s="11">
        <v>10</v>
      </c>
      <c r="D11" s="11">
        <v>10</v>
      </c>
      <c r="E11" s="11">
        <v>10</v>
      </c>
      <c r="F11" s="11">
        <v>10</v>
      </c>
      <c r="G11" s="11">
        <v>10</v>
      </c>
      <c r="J11" s="22" t="s">
        <v>5</v>
      </c>
      <c r="K11" s="21">
        <f>+C16*D$15*E16*F16*G16+C16*D16*E$15*F16*G16+C16*D16*E16*F$15*G16</f>
        <v>1.830999905241222E-5</v>
      </c>
      <c r="L11" s="21">
        <f>(C16*D$15*E16*F16+C16*D16*E$15*F16+C16*D16*E16*F$15)*(1-G16)</f>
        <v>1.1596332733194408E-4</v>
      </c>
      <c r="M11" s="21">
        <f>(C16*D$15*E16+C16*D16*E$15)*(1-F16-F$15)</f>
        <v>4.6304356019476542E-4</v>
      </c>
      <c r="Y11" s="6" t="s">
        <v>17</v>
      </c>
      <c r="Z11" s="6" t="s">
        <v>25</v>
      </c>
      <c r="AA11" s="11">
        <v>15</v>
      </c>
      <c r="AB11" s="11">
        <v>15</v>
      </c>
      <c r="AC11" s="11">
        <v>15</v>
      </c>
      <c r="AD11" s="11">
        <v>15</v>
      </c>
      <c r="AE11" s="11">
        <v>15</v>
      </c>
      <c r="AH11" s="22" t="s">
        <v>5</v>
      </c>
      <c r="AI11" s="21">
        <f>+AA16*AB$15*AC16*AD16*AE16+AA16*AB16*AC$15*AD16*AE16+AA16*AB16*AC16*AD$15*AE16</f>
        <v>1.4678206055427543E-5</v>
      </c>
      <c r="AJ11" s="21">
        <f>(AA16*AB$15*AC16*AD16+AA16*AB16*AC$15*AD16+AA16*AB16*AC16*AD$15)*(1-AE16)</f>
        <v>9.7854707036183617E-5</v>
      </c>
      <c r="AK11" s="21">
        <f>(AA16*AB$15*AC16+AA16*AB16*AC$15)*(1-AD16-AD$15)</f>
        <v>4.1202644813146354E-4</v>
      </c>
    </row>
    <row r="12" spans="1:37" x14ac:dyDescent="0.25">
      <c r="A12" s="4"/>
      <c r="B12" s="6"/>
      <c r="C12" s="9">
        <f>SUM(C2:C11)</f>
        <v>111</v>
      </c>
      <c r="D12" s="9">
        <f t="shared" ref="D12:G12" si="12">SUM(D2:D11)</f>
        <v>110</v>
      </c>
      <c r="E12" s="9">
        <f t="shared" si="12"/>
        <v>111</v>
      </c>
      <c r="F12" s="9">
        <f t="shared" si="12"/>
        <v>111</v>
      </c>
      <c r="G12" s="9">
        <f t="shared" si="12"/>
        <v>110</v>
      </c>
      <c r="J12" s="22" t="s">
        <v>6</v>
      </c>
      <c r="K12" s="21">
        <f>+C17*D$15*E17*F17*G17+C17*D17*E$15*F17*G17+C17*D17*E17*F$15*G17</f>
        <v>3.0108164778461611E-5</v>
      </c>
      <c r="L12" s="21">
        <f>(C17*D$15*E17*F17+C17*D17*E$15*F17+C17*D17*E17*F$15)*(1-G17)</f>
        <v>1.3548674150307724E-4</v>
      </c>
      <c r="M12" s="21">
        <f t="shared" ref="M12" si="13">(C17*D$15*E17+C17*D17*E$15)*(1-F17-F$15)</f>
        <v>5.8293235795061954E-4</v>
      </c>
      <c r="Y12" s="4"/>
      <c r="Z12" s="6"/>
      <c r="AA12" s="9">
        <f>SUM(AA2:AA11)</f>
        <v>116</v>
      </c>
      <c r="AB12" s="9">
        <f t="shared" ref="AB12:AE12" si="14">SUM(AB2:AB11)</f>
        <v>115</v>
      </c>
      <c r="AC12" s="9">
        <f t="shared" si="14"/>
        <v>116</v>
      </c>
      <c r="AD12" s="9">
        <f t="shared" si="14"/>
        <v>116</v>
      </c>
      <c r="AE12" s="9">
        <f t="shared" si="14"/>
        <v>115</v>
      </c>
      <c r="AH12" s="22" t="s">
        <v>6</v>
      </c>
      <c r="AI12" s="21">
        <f>+AA17*AB$15*AC17*AD17*AE17+AA17*AB17*AC$15*AD17*AE17+AA17*AB17*AC17*AD$15*AE17</f>
        <v>2.4136202590944614E-5</v>
      </c>
      <c r="AJ12" s="21">
        <f>(AA17*AB$15*AC17*AD17+AA17*AB17*AC$15*AD17+AA17*AB17*AC17*AD$15)*(1-AE17)</f>
        <v>1.1464696230698692E-4</v>
      </c>
      <c r="AK12" s="21">
        <f t="shared" ref="AK12" si="15">(AA17*AB$15*AC17+AA17*AB17*AC$15)*(1-AD17-AD$15)</f>
        <v>5.1662634794374517E-4</v>
      </c>
    </row>
    <row r="13" spans="1:37" x14ac:dyDescent="0.25">
      <c r="A13" s="5"/>
      <c r="B13" s="7"/>
      <c r="C13" s="7"/>
      <c r="D13" s="7"/>
      <c r="E13" s="7"/>
      <c r="F13" s="7"/>
      <c r="G13" s="7"/>
      <c r="J13" s="22" t="s">
        <v>7</v>
      </c>
      <c r="K13" s="21">
        <f t="shared" ref="K13:K17" si="16">+C18*D$15*E18*F18*G18+C18*D18*E$15*F18*G18+C18*D18*E18*F$15*G18</f>
        <v>1.7887600064371426E-5</v>
      </c>
      <c r="L13" s="21">
        <f t="shared" ref="L13:L17" si="17">(C18*D$15*E18*F18+C18*D18*E$15*F18+C18*D18*E18*F$15)*(1-G18)</f>
        <v>1.1328813374101905E-4</v>
      </c>
      <c r="M13" s="21">
        <f>(C18*D$15*E18+C18*D18*E$15)*(1-F18-F$15)</f>
        <v>1.2071836761391179E-3</v>
      </c>
      <c r="Y13" s="5"/>
      <c r="Z13" s="7"/>
      <c r="AA13" s="7"/>
      <c r="AB13" s="7"/>
      <c r="AC13" s="7"/>
      <c r="AD13" s="7"/>
      <c r="AE13" s="7"/>
      <c r="AH13" s="22" t="s">
        <v>7</v>
      </c>
      <c r="AI13" s="21">
        <f t="shared" ref="AI13:AI17" si="18">+AA18*AB$15*AC18*AD18*AE18+AA18*AB18*AC$15*AD18*AE18+AA18*AB18*AC18*AD$15*AE18</f>
        <v>1.4339590014742929E-5</v>
      </c>
      <c r="AJ13" s="21">
        <f t="shared" ref="AJ13:AJ17" si="19">(AA18*AB$15*AC18*AD18+AA18*AB18*AC$15*AD18+AA18*AB18*AC18*AD$15)*(1-AE18)</f>
        <v>9.559726676495286E-5</v>
      </c>
      <c r="AK13" s="21">
        <f>(AA18*AB$15*AC18+AA18*AB18*AC$15)*(1-AD18-AD$15)</f>
        <v>1.0655418426339745E-3</v>
      </c>
    </row>
    <row r="14" spans="1:37" x14ac:dyDescent="0.25">
      <c r="A14" s="4" t="s">
        <v>89</v>
      </c>
      <c r="B14" s="6"/>
      <c r="C14" s="6" t="s">
        <v>0</v>
      </c>
      <c r="D14" s="6" t="s">
        <v>1</v>
      </c>
      <c r="E14" s="6" t="s">
        <v>2</v>
      </c>
      <c r="F14" s="6" t="s">
        <v>3</v>
      </c>
      <c r="G14" s="6" t="s">
        <v>4</v>
      </c>
      <c r="J14" s="22" t="s">
        <v>8</v>
      </c>
      <c r="K14" s="21">
        <f t="shared" si="16"/>
        <v>1.0304359862763474E-5</v>
      </c>
      <c r="L14" s="21">
        <f t="shared" si="17"/>
        <v>4.6369619382435629E-5</v>
      </c>
      <c r="M14" s="21">
        <f t="shared" ref="M14:M17" si="20">(C19*D$15*E19+C19*D19*E$15)*(1-F19-F$15)</f>
        <v>2.9242337496537645E-4</v>
      </c>
      <c r="Y14" s="4" t="s">
        <v>89</v>
      </c>
      <c r="Z14" s="6"/>
      <c r="AA14" s="6" t="s">
        <v>0</v>
      </c>
      <c r="AB14" s="6" t="s">
        <v>1</v>
      </c>
      <c r="AC14" s="6" t="s">
        <v>2</v>
      </c>
      <c r="AD14" s="6" t="s">
        <v>3</v>
      </c>
      <c r="AE14" s="6" t="s">
        <v>4</v>
      </c>
      <c r="AH14" s="22" t="s">
        <v>8</v>
      </c>
      <c r="AI14" s="21">
        <f t="shared" si="18"/>
        <v>8.2604874474307068E-6</v>
      </c>
      <c r="AJ14" s="21">
        <f t="shared" si="19"/>
        <v>3.9237315375295856E-5</v>
      </c>
      <c r="AK14" s="21">
        <f t="shared" ref="AK14:AK17" si="21">(AA19*AB$15*AC19+AA19*AB19*AC$15)*(1-AD19-AD$15)</f>
        <v>2.5811262026537266E-4</v>
      </c>
    </row>
    <row r="15" spans="1:37" x14ac:dyDescent="0.25">
      <c r="A15" s="4" t="s">
        <v>13</v>
      </c>
      <c r="B15" s="6" t="s">
        <v>15</v>
      </c>
      <c r="C15" s="6">
        <f>C2/C$12</f>
        <v>0</v>
      </c>
      <c r="D15" s="6">
        <f>D2/D$12</f>
        <v>7.2727272727272724E-2</v>
      </c>
      <c r="E15" s="6">
        <f>E2/E$12</f>
        <v>3.6036036036036036E-2</v>
      </c>
      <c r="F15" s="6">
        <f>F2/F$12</f>
        <v>9.0090090090090086E-2</v>
      </c>
      <c r="G15" s="6">
        <f>G2/G$12</f>
        <v>0</v>
      </c>
      <c r="J15" s="22" t="s">
        <v>9</v>
      </c>
      <c r="K15" s="21">
        <f t="shared" si="16"/>
        <v>2.2171414694158568E-5</v>
      </c>
      <c r="L15" s="21">
        <f t="shared" si="17"/>
        <v>2.2171414694158569E-4</v>
      </c>
      <c r="M15" s="21">
        <f t="shared" si="20"/>
        <v>1.9658412645994824E-3</v>
      </c>
      <c r="Y15" s="4" t="s">
        <v>13</v>
      </c>
      <c r="Z15" s="6" t="s">
        <v>15</v>
      </c>
      <c r="AA15" s="6">
        <f>AA2/AA$12</f>
        <v>0</v>
      </c>
      <c r="AB15" s="6">
        <f>AB2/AB$12</f>
        <v>6.9565217391304349E-2</v>
      </c>
      <c r="AC15" s="6">
        <f>AC2/AC$12</f>
        <v>3.4482758620689655E-2</v>
      </c>
      <c r="AD15" s="6">
        <f>AD2/AD$12</f>
        <v>8.6206896551724144E-2</v>
      </c>
      <c r="AE15" s="6">
        <f>AE2/AE$12</f>
        <v>0</v>
      </c>
      <c r="AH15" s="22" t="s">
        <v>9</v>
      </c>
      <c r="AI15" s="21">
        <f t="shared" si="18"/>
        <v>1.7773708916621668E-5</v>
      </c>
      <c r="AJ15" s="21">
        <f t="shared" si="19"/>
        <v>1.8662394362452752E-4</v>
      </c>
      <c r="AK15" s="21">
        <f t="shared" si="21"/>
        <v>1.7361265859341438E-3</v>
      </c>
    </row>
    <row r="16" spans="1:37" x14ac:dyDescent="0.25">
      <c r="A16" s="4" t="s">
        <v>5</v>
      </c>
      <c r="B16" s="6" t="s">
        <v>21</v>
      </c>
      <c r="C16" s="6">
        <f t="shared" ref="C16:G24" si="22">C3/C$12</f>
        <v>4.5045045045045043E-2</v>
      </c>
      <c r="D16" s="6">
        <f t="shared" si="22"/>
        <v>2.7272727272727271E-2</v>
      </c>
      <c r="E16" s="6">
        <f t="shared" si="22"/>
        <v>0.18018018018018017</v>
      </c>
      <c r="F16" s="6">
        <f t="shared" si="22"/>
        <v>0.18018018018018017</v>
      </c>
      <c r="G16" s="6">
        <f t="shared" si="22"/>
        <v>0.13636363636363635</v>
      </c>
      <c r="J16" s="22" t="s">
        <v>10</v>
      </c>
      <c r="K16" s="21">
        <f t="shared" si="16"/>
        <v>8.7742965756114038E-5</v>
      </c>
      <c r="L16" s="21">
        <f t="shared" si="17"/>
        <v>8.774296575611404E-4</v>
      </c>
      <c r="M16" s="21">
        <f t="shared" si="20"/>
        <v>2.5703902986591079E-3</v>
      </c>
      <c r="Y16" s="4" t="s">
        <v>5</v>
      </c>
      <c r="Z16" s="6" t="s">
        <v>21</v>
      </c>
      <c r="AA16" s="6">
        <f t="shared" ref="AA16:AE16" si="23">AA3/AA$12</f>
        <v>4.3103448275862072E-2</v>
      </c>
      <c r="AB16" s="6">
        <f t="shared" si="23"/>
        <v>2.6086956521739129E-2</v>
      </c>
      <c r="AC16" s="6">
        <f t="shared" si="23"/>
        <v>0.17241379310344829</v>
      </c>
      <c r="AD16" s="6">
        <f t="shared" si="23"/>
        <v>0.17241379310344829</v>
      </c>
      <c r="AE16" s="6">
        <f t="shared" si="23"/>
        <v>0.13043478260869565</v>
      </c>
      <c r="AH16" s="22" t="s">
        <v>10</v>
      </c>
      <c r="AI16" s="21">
        <f t="shared" si="18"/>
        <v>7.0339126047791378E-5</v>
      </c>
      <c r="AJ16" s="21">
        <f t="shared" si="19"/>
        <v>7.3856082350180947E-4</v>
      </c>
      <c r="AK16" s="21">
        <f t="shared" si="21"/>
        <v>2.2959388320108673E-3</v>
      </c>
    </row>
    <row r="17" spans="1:37" x14ac:dyDescent="0.25">
      <c r="A17" s="4" t="s">
        <v>6</v>
      </c>
      <c r="B17" s="6" t="s">
        <v>22</v>
      </c>
      <c r="C17" s="6">
        <f t="shared" si="22"/>
        <v>5.4054054054054057E-2</v>
      </c>
      <c r="D17" s="6">
        <f t="shared" si="22"/>
        <v>0.27272727272727271</v>
      </c>
      <c r="E17" s="6">
        <f t="shared" si="22"/>
        <v>5.4054054054054057E-2</v>
      </c>
      <c r="F17" s="6">
        <f t="shared" si="22"/>
        <v>0.12612612612612611</v>
      </c>
      <c r="G17" s="6">
        <f t="shared" si="22"/>
        <v>0.18181818181818182</v>
      </c>
      <c r="J17" s="22" t="s">
        <v>11</v>
      </c>
      <c r="K17" s="21">
        <f t="shared" si="16"/>
        <v>4.0034238852221452E-5</v>
      </c>
      <c r="L17" s="21">
        <f t="shared" si="17"/>
        <v>4.0034238852221449E-4</v>
      </c>
      <c r="M17" s="21">
        <f t="shared" si="20"/>
        <v>2.1171314085850243E-3</v>
      </c>
      <c r="Y17" s="4" t="s">
        <v>6</v>
      </c>
      <c r="Z17" s="6" t="s">
        <v>22</v>
      </c>
      <c r="AA17" s="6">
        <f t="shared" ref="AA17:AE17" si="24">AA4/AA$12</f>
        <v>5.1724137931034482E-2</v>
      </c>
      <c r="AB17" s="6">
        <f t="shared" si="24"/>
        <v>0.2608695652173913</v>
      </c>
      <c r="AC17" s="6">
        <f t="shared" si="24"/>
        <v>5.1724137931034482E-2</v>
      </c>
      <c r="AD17" s="6">
        <f t="shared" si="24"/>
        <v>0.1206896551724138</v>
      </c>
      <c r="AE17" s="6">
        <f t="shared" si="24"/>
        <v>0.17391304347826086</v>
      </c>
      <c r="AH17" s="22" t="s">
        <v>11</v>
      </c>
      <c r="AI17" s="21">
        <f t="shared" si="18"/>
        <v>3.2093437332411705E-5</v>
      </c>
      <c r="AJ17" s="21">
        <f t="shared" si="19"/>
        <v>3.3698109199032294E-4</v>
      </c>
      <c r="AK17" s="21">
        <f t="shared" si="21"/>
        <v>1.8718345939990762E-3</v>
      </c>
    </row>
    <row r="18" spans="1:37" x14ac:dyDescent="0.25">
      <c r="A18" s="4" t="s">
        <v>7</v>
      </c>
      <c r="B18" s="6" t="s">
        <v>22</v>
      </c>
      <c r="C18" s="6">
        <f t="shared" si="22"/>
        <v>0.2072072072072072</v>
      </c>
      <c r="D18" s="6">
        <f t="shared" si="22"/>
        <v>2.7272727272727271E-2</v>
      </c>
      <c r="E18" s="6">
        <f t="shared" si="22"/>
        <v>8.1081081081081086E-2</v>
      </c>
      <c r="F18" s="6">
        <f t="shared" si="22"/>
        <v>6.3063063063063057E-2</v>
      </c>
      <c r="G18" s="6">
        <f t="shared" si="22"/>
        <v>0.13636363636363635</v>
      </c>
      <c r="J18" s="21"/>
      <c r="K18" s="21"/>
      <c r="L18" s="21"/>
      <c r="M18" s="21"/>
      <c r="Y18" s="4" t="s">
        <v>7</v>
      </c>
      <c r="Z18" s="6" t="s">
        <v>22</v>
      </c>
      <c r="AA18" s="6">
        <f t="shared" ref="AA18:AE18" si="25">AA5/AA$12</f>
        <v>0.19827586206896552</v>
      </c>
      <c r="AB18" s="6">
        <f t="shared" si="25"/>
        <v>2.6086956521739129E-2</v>
      </c>
      <c r="AC18" s="6">
        <f t="shared" si="25"/>
        <v>7.7586206896551727E-2</v>
      </c>
      <c r="AD18" s="6">
        <f t="shared" si="25"/>
        <v>6.0344827586206899E-2</v>
      </c>
      <c r="AE18" s="6">
        <f t="shared" si="25"/>
        <v>0.13043478260869565</v>
      </c>
      <c r="AH18" s="21"/>
      <c r="AI18" s="21"/>
      <c r="AJ18" s="21"/>
      <c r="AK18" s="21"/>
    </row>
    <row r="19" spans="1:37" x14ac:dyDescent="0.25">
      <c r="A19" s="4" t="s">
        <v>8</v>
      </c>
      <c r="B19" s="6" t="s">
        <v>16</v>
      </c>
      <c r="C19" s="6">
        <f t="shared" si="22"/>
        <v>2.7027027027027029E-2</v>
      </c>
      <c r="D19" s="6">
        <f t="shared" si="22"/>
        <v>0.22727272727272727</v>
      </c>
      <c r="E19" s="6">
        <f t="shared" si="22"/>
        <v>6.3063063063063057E-2</v>
      </c>
      <c r="F19" s="6">
        <f t="shared" si="22"/>
        <v>6.3063063063063057E-2</v>
      </c>
      <c r="G19" s="6">
        <f t="shared" si="22"/>
        <v>0.18181818181818182</v>
      </c>
      <c r="J19" s="6" t="s">
        <v>95</v>
      </c>
      <c r="K19" s="6" t="s">
        <v>91</v>
      </c>
      <c r="L19" s="6" t="s">
        <v>92</v>
      </c>
      <c r="M19" s="6" t="s">
        <v>93</v>
      </c>
      <c r="Y19" s="4" t="s">
        <v>8</v>
      </c>
      <c r="Z19" s="6" t="s">
        <v>16</v>
      </c>
      <c r="AA19" s="6">
        <f t="shared" ref="AA19:AE19" si="26">AA6/AA$12</f>
        <v>2.5862068965517241E-2</v>
      </c>
      <c r="AB19" s="6">
        <f t="shared" si="26"/>
        <v>0.21739130434782608</v>
      </c>
      <c r="AC19" s="6">
        <f t="shared" si="26"/>
        <v>6.0344827586206899E-2</v>
      </c>
      <c r="AD19" s="6">
        <f t="shared" si="26"/>
        <v>6.0344827586206899E-2</v>
      </c>
      <c r="AE19" s="6">
        <f t="shared" si="26"/>
        <v>0.17391304347826086</v>
      </c>
      <c r="AH19" s="6" t="s">
        <v>95</v>
      </c>
      <c r="AI19" s="6" t="s">
        <v>91</v>
      </c>
      <c r="AJ19" s="6" t="s">
        <v>92</v>
      </c>
      <c r="AK19" s="6" t="s">
        <v>93</v>
      </c>
    </row>
    <row r="20" spans="1:37" x14ac:dyDescent="0.25">
      <c r="A20" s="4" t="s">
        <v>9</v>
      </c>
      <c r="B20" s="6" t="s">
        <v>16</v>
      </c>
      <c r="C20" s="6">
        <f t="shared" si="22"/>
        <v>0.13513513513513514</v>
      </c>
      <c r="D20" s="6">
        <f t="shared" si="22"/>
        <v>2.7272727272727271E-2</v>
      </c>
      <c r="E20" s="6">
        <f t="shared" si="22"/>
        <v>0.22522522522522523</v>
      </c>
      <c r="F20" s="6">
        <f t="shared" si="22"/>
        <v>7.2072072072072071E-2</v>
      </c>
      <c r="G20" s="6">
        <f t="shared" si="22"/>
        <v>9.0909090909090912E-2</v>
      </c>
      <c r="J20" s="22" t="s">
        <v>5</v>
      </c>
      <c r="K20" s="21">
        <f>C$15*D$15*E16*F16*G16+C$15*D16*E$15*F16*G16+C$15*D16*E16*F$15*G16+C$15*D16*E16*F16*G$15+C16*D$15*E$15*F16*G16+C16*D$15*E16*F$15*G16+C16*D$15*E16*F16*G$15+C16*D16*E$15*F$15*G16+C16*D16*E$15*F16*G$15+C16*D16*E16*F$15*G$15</f>
        <v>1.0695940040518031E-5</v>
      </c>
      <c r="L20" s="21">
        <f>(C16*D$15*E$15*F16+C16*D$15*E16*F$15+C16*D16*E$15*F$15)*(1-G16)</f>
        <v>6.7740953589947523E-5</v>
      </c>
      <c r="M20" s="21">
        <f>(C16*D$15*E$15)*(1-F16-F$15)</f>
        <v>8.6147639106002875E-5</v>
      </c>
      <c r="Y20" s="4" t="s">
        <v>9</v>
      </c>
      <c r="Z20" s="6" t="s">
        <v>16</v>
      </c>
      <c r="AA20" s="6">
        <f t="shared" ref="AA20:AE20" si="27">AA7/AA$12</f>
        <v>0.12931034482758622</v>
      </c>
      <c r="AB20" s="6">
        <f t="shared" si="27"/>
        <v>2.6086956521739129E-2</v>
      </c>
      <c r="AC20" s="6">
        <f t="shared" si="27"/>
        <v>0.21551724137931033</v>
      </c>
      <c r="AD20" s="6">
        <f t="shared" si="27"/>
        <v>6.8965517241379309E-2</v>
      </c>
      <c r="AE20" s="6">
        <f t="shared" si="27"/>
        <v>8.6956521739130432E-2</v>
      </c>
      <c r="AH20" s="22" t="s">
        <v>5</v>
      </c>
      <c r="AI20" s="21">
        <f>AA$15*AB$15*AC16*AD16*AE16+AA$15*AB16*AC$15*AD16*AE16+AA$15*AB16*AC16*AD$15*AE16+AA$15*AB16*AC16*AD16*AE$15+AA16*AB$15*AC$15*AD16*AE16+AA16*AB$15*AC16*AD$15*AE16+AA16*AB$15*AC16*AD16*AE$15+AA16*AB16*AC$15*AD$15*AE16+AA16*AB16*AC$15*AD16*AE$15+AA16*AB16*AC16*AD$15*AE$15</f>
        <v>8.5743975967349016E-6</v>
      </c>
      <c r="AJ20" s="21">
        <f>(AA16*AB$15*AC$15*AD16+AA16*AB$15*AC16*AD$15+AA16*AB16*AC$15*AD$15)*(1-AE16)</f>
        <v>5.7162650644899347E-5</v>
      </c>
      <c r="AK20" s="21">
        <f>(AA16*AB$15*AC$15)*(1-AD16-AD$15)</f>
        <v>7.6656083373295524E-5</v>
      </c>
    </row>
    <row r="21" spans="1:37" x14ac:dyDescent="0.25">
      <c r="A21" s="4" t="s">
        <v>10</v>
      </c>
      <c r="B21" s="6" t="s">
        <v>23</v>
      </c>
      <c r="C21" s="6">
        <f t="shared" si="22"/>
        <v>0.21621621621621623</v>
      </c>
      <c r="D21" s="6">
        <f t="shared" si="22"/>
        <v>2.7272727272727271E-2</v>
      </c>
      <c r="E21" s="6">
        <f t="shared" si="22"/>
        <v>0.22522522522522523</v>
      </c>
      <c r="F21" s="6">
        <f t="shared" si="22"/>
        <v>0.22522522522522523</v>
      </c>
      <c r="G21" s="6">
        <f t="shared" si="22"/>
        <v>9.0909090909090912E-2</v>
      </c>
      <c r="J21" s="22" t="s">
        <v>6</v>
      </c>
      <c r="K21" s="21">
        <f>C$15*D$15*E17*F17*G17+C$15*D17*E$15*F17*G17+C$15*D17*E17*F$15*G17+C$15*D17*E17*F17*G$15+C17*D$15*E$15*F17*G17+C17*D$15*E17*F$15*G17+C17*D$15*E17*F17*G$15+C17*D17*E$15*F$15*G17+C17*D17*E$15*F17*G$15+C17*D17*E17*F$15*G$15</f>
        <v>1.5431159597438897E-5</v>
      </c>
      <c r="L21" s="21">
        <f>(C17*D$15*E$15*F17+C17*D$15*E17*F$15+C17*D17*E$15*F$15)*(1-G17)</f>
        <v>6.9440218188475045E-5</v>
      </c>
      <c r="M21" s="21">
        <f>(C17*D$15*E$15)*(1-F17-F$15)</f>
        <v>1.1103473484773703E-4</v>
      </c>
      <c r="Y21" s="4" t="s">
        <v>10</v>
      </c>
      <c r="Z21" s="6" t="s">
        <v>23</v>
      </c>
      <c r="AA21" s="6">
        <f t="shared" ref="AA21:AE21" si="28">AA8/AA$12</f>
        <v>0.20689655172413793</v>
      </c>
      <c r="AB21" s="6">
        <f t="shared" si="28"/>
        <v>2.6086956521739129E-2</v>
      </c>
      <c r="AC21" s="6">
        <f t="shared" si="28"/>
        <v>0.21551724137931033</v>
      </c>
      <c r="AD21" s="6">
        <f t="shared" si="28"/>
        <v>0.21551724137931033</v>
      </c>
      <c r="AE21" s="6">
        <f t="shared" si="28"/>
        <v>8.6956521739130432E-2</v>
      </c>
      <c r="AH21" s="22" t="s">
        <v>6</v>
      </c>
      <c r="AI21" s="21">
        <f>AA$15*AB$15*AC17*AD17*AE17+AA$15*AB17*AC$15*AD17*AE17+AA$15*AB17*AC17*AD$15*AE17+AA$15*AB17*AC17*AD17*AE$15+AA17*AB$15*AC$15*AD17*AE17+AA17*AB$15*AC17*AD$15*AE17+AA17*AB$15*AC17*AD17*AE$15+AA17*AB17*AC$15*AD$15*AE17+AA17*AB17*AC$15*AD17*AE$15+AA17*AB17*AC17*AD$15*AE$15</f>
        <v>1.2370385142950418E-5</v>
      </c>
      <c r="AJ21" s="21">
        <f>(AA17*AB$15*AC$15*AD17+AA17*AB$15*AC17*AD$15+AA17*AB17*AC$15*AD$15)*(1-AE17)</f>
        <v>5.8759329429014488E-5</v>
      </c>
      <c r="AK21" s="21">
        <f>(AA17*AB$15*AC$15)*(1-AD17-AD$15)</f>
        <v>9.8405018655951449E-5</v>
      </c>
    </row>
    <row r="22" spans="1:37" x14ac:dyDescent="0.25">
      <c r="A22" s="4" t="s">
        <v>11</v>
      </c>
      <c r="B22" s="6" t="s">
        <v>23</v>
      </c>
      <c r="C22" s="6">
        <f t="shared" si="22"/>
        <v>0.22522522522522523</v>
      </c>
      <c r="D22" s="6">
        <f t="shared" si="22"/>
        <v>0.22727272727272727</v>
      </c>
      <c r="E22" s="6">
        <f t="shared" si="22"/>
        <v>4.5045045045045043E-2</v>
      </c>
      <c r="F22" s="6">
        <f t="shared" si="22"/>
        <v>9.0090090090090086E-2</v>
      </c>
      <c r="G22" s="6">
        <f t="shared" si="22"/>
        <v>9.0909090909090912E-2</v>
      </c>
      <c r="J22" s="22" t="s">
        <v>7</v>
      </c>
      <c r="K22" s="21">
        <f t="shared" ref="K22:K26" si="29">C$15*D$15*E18*F18*G18+C$15*D18*E$15*F18*G18+C$15*D18*E18*F$15*G18+C$15*D18*E18*F18*G$15+C18*D$15*E$15*F18*G18+C18*D$15*E18*F$15*G18+C18*D$15*E18*F18*G$15+C18*D18*E$15*F$15*G18+C18*D18*E$15*F18*G$15+C18*D18*E18*F$15*G$15</f>
        <v>2.2182291921318412E-5</v>
      </c>
      <c r="L22" s="21">
        <f>(C18*D$15*E$15*F18+C18*D$15*E18*F$15+C18*D18*E$15*F$15)*(1-G18)</f>
        <v>1.4048784883501664E-4</v>
      </c>
      <c r="M22" s="21">
        <f t="shared" ref="M22:M26" si="30">(C18*D$15*E$15)*(1-F18-F$15)</f>
        <v>4.5987949567204497E-4</v>
      </c>
      <c r="P22" t="s">
        <v>83</v>
      </c>
      <c r="R22" t="s">
        <v>82</v>
      </c>
      <c r="S22" t="s">
        <v>68</v>
      </c>
      <c r="T22" t="s">
        <v>18</v>
      </c>
      <c r="U22" t="s">
        <v>146</v>
      </c>
      <c r="V22" t="s">
        <v>86</v>
      </c>
      <c r="W22" t="s">
        <v>145</v>
      </c>
      <c r="Y22" s="4" t="s">
        <v>11</v>
      </c>
      <c r="Z22" s="6" t="s">
        <v>23</v>
      </c>
      <c r="AA22" s="6">
        <f t="shared" ref="AA22:AE22" si="31">AA9/AA$12</f>
        <v>0.21551724137931033</v>
      </c>
      <c r="AB22" s="6">
        <f t="shared" si="31"/>
        <v>0.21739130434782608</v>
      </c>
      <c r="AC22" s="6">
        <f t="shared" si="31"/>
        <v>4.3103448275862072E-2</v>
      </c>
      <c r="AD22" s="6">
        <f t="shared" si="31"/>
        <v>8.6206896551724144E-2</v>
      </c>
      <c r="AE22" s="6">
        <f t="shared" si="31"/>
        <v>8.6956521739130432E-2</v>
      </c>
      <c r="AH22" s="22" t="s">
        <v>7</v>
      </c>
      <c r="AI22" s="21">
        <f t="shared" ref="AI22:AI26" si="32">AA$15*AB$15*AC18*AD18*AE18+AA$15*AB18*AC$15*AD18*AE18+AA$15*AB18*AC18*AD$15*AE18+AA$15*AB18*AC18*AD18*AE$15+AA18*AB$15*AC$15*AD18*AE18+AA18*AB$15*AC18*AD$15*AE18+AA18*AB$15*AC18*AD18*AE$15+AA18*AB18*AC$15*AD$15*AE18+AA18*AB18*AC$15*AD18*AE$15+AA18*AB18*AC18*AD$15*AE$15</f>
        <v>1.7782428642991232E-5</v>
      </c>
      <c r="AJ22" s="21">
        <f>(AA18*AB$15*AC$15*AD18+AA18*AB$15*AC18*AD$15+AA18*AB18*AC$15*AD$15)*(1-AE18)</f>
        <v>1.1854952428660821E-4</v>
      </c>
      <c r="AK22" s="21">
        <f t="shared" ref="AK22:AK26" si="33">(AA18*AB$15*AC$15)*(1-AD18-AD$15)</f>
        <v>4.0592070195579979E-4</v>
      </c>
    </row>
    <row r="23" spans="1:37" x14ac:dyDescent="0.25">
      <c r="A23" s="4" t="s">
        <v>14</v>
      </c>
      <c r="B23" s="6" t="s">
        <v>24</v>
      </c>
      <c r="C23" s="11">
        <f t="shared" si="22"/>
        <v>0</v>
      </c>
      <c r="D23" s="11">
        <f t="shared" si="22"/>
        <v>0</v>
      </c>
      <c r="E23" s="11">
        <f t="shared" si="22"/>
        <v>0</v>
      </c>
      <c r="F23" s="11">
        <f t="shared" si="22"/>
        <v>0</v>
      </c>
      <c r="G23" s="11">
        <f t="shared" si="22"/>
        <v>0</v>
      </c>
      <c r="J23" s="22" t="s">
        <v>8</v>
      </c>
      <c r="K23" s="21">
        <f t="shared" si="29"/>
        <v>6.4683244177234486E-6</v>
      </c>
      <c r="L23" s="21">
        <f>(C19*D$15*E$15*F19+C19*D$15*E19*F$15+C19*D19*E$15*F$15)*(1-G19)</f>
        <v>2.9107459879755517E-5</v>
      </c>
      <c r="M23" s="21">
        <f t="shared" si="30"/>
        <v>5.998428204417978E-5</v>
      </c>
      <c r="P23" t="s">
        <v>139</v>
      </c>
      <c r="Q23" s="1" t="s">
        <v>78</v>
      </c>
      <c r="R23" s="1">
        <v>0.5</v>
      </c>
      <c r="S23">
        <v>25</v>
      </c>
      <c r="T23">
        <f>S23/$S$27</f>
        <v>0.25</v>
      </c>
      <c r="U23">
        <f>R23*T23</f>
        <v>0.125</v>
      </c>
      <c r="V23">
        <v>5</v>
      </c>
      <c r="W23">
        <f>U23*V23</f>
        <v>0.625</v>
      </c>
      <c r="Y23" s="4" t="s">
        <v>14</v>
      </c>
      <c r="Z23" s="6" t="s">
        <v>24</v>
      </c>
      <c r="AA23" s="11">
        <f t="shared" ref="AA23:AE23" si="34">AA10/AA$12</f>
        <v>0</v>
      </c>
      <c r="AB23" s="11">
        <f t="shared" si="34"/>
        <v>0</v>
      </c>
      <c r="AC23" s="11">
        <f t="shared" si="34"/>
        <v>0</v>
      </c>
      <c r="AD23" s="11">
        <f t="shared" si="34"/>
        <v>0</v>
      </c>
      <c r="AE23" s="11">
        <f t="shared" si="34"/>
        <v>0</v>
      </c>
      <c r="AH23" s="22" t="s">
        <v>8</v>
      </c>
      <c r="AI23" s="21">
        <f t="shared" si="32"/>
        <v>5.1853306144322244E-6</v>
      </c>
      <c r="AJ23" s="21">
        <f>(AA19*AB$15*AC$15*AD19+AA19*AB$15*AC19*AD$15+AA19*AB19*AC$15*AD$15)*(1-AE19)</f>
        <v>2.4630320418553066E-5</v>
      </c>
      <c r="AK23" s="21">
        <f t="shared" si="33"/>
        <v>5.2946178515973872E-5</v>
      </c>
    </row>
    <row r="24" spans="1:37" x14ac:dyDescent="0.25">
      <c r="A24" s="6" t="s">
        <v>17</v>
      </c>
      <c r="B24" s="6" t="s">
        <v>25</v>
      </c>
      <c r="C24" s="6">
        <f t="shared" si="22"/>
        <v>9.0090090090090086E-2</v>
      </c>
      <c r="D24" s="6">
        <f t="shared" si="22"/>
        <v>9.0909090909090912E-2</v>
      </c>
      <c r="E24" s="6">
        <f t="shared" si="22"/>
        <v>9.0090090090090086E-2</v>
      </c>
      <c r="F24" s="6">
        <f t="shared" si="22"/>
        <v>9.0090090090090086E-2</v>
      </c>
      <c r="G24" s="6">
        <f t="shared" si="22"/>
        <v>9.0909090909090912E-2</v>
      </c>
      <c r="J24" s="22" t="s">
        <v>9</v>
      </c>
      <c r="K24" s="21">
        <f t="shared" si="29"/>
        <v>2.1536909776500719E-5</v>
      </c>
      <c r="L24" s="21">
        <f t="shared" ref="L24:L26" si="35">(C20*D$15*E$15*F20+C20*D$15*E20*F$15+C20*D20*E$15*F$15)*(1-G20)</f>
        <v>2.1536909776500717E-4</v>
      </c>
      <c r="M24" s="21">
        <f t="shared" si="30"/>
        <v>2.9673075692067657E-4</v>
      </c>
      <c r="Q24" s="1" t="s">
        <v>79</v>
      </c>
      <c r="R24" s="1">
        <v>1</v>
      </c>
      <c r="S24">
        <v>25</v>
      </c>
      <c r="T24">
        <f>S24/$S$27</f>
        <v>0.25</v>
      </c>
      <c r="U24">
        <f t="shared" ref="U24:U26" si="36">R24*T24</f>
        <v>0.25</v>
      </c>
      <c r="Y24" s="6" t="s">
        <v>17</v>
      </c>
      <c r="Z24" s="6" t="s">
        <v>25</v>
      </c>
      <c r="AA24" s="6">
        <f t="shared" ref="AA24:AE24" si="37">AA11/AA$12</f>
        <v>0.12931034482758622</v>
      </c>
      <c r="AB24" s="6">
        <f t="shared" si="37"/>
        <v>0.13043478260869565</v>
      </c>
      <c r="AC24" s="6">
        <f t="shared" si="37"/>
        <v>0.12931034482758622</v>
      </c>
      <c r="AD24" s="6">
        <f t="shared" si="37"/>
        <v>0.12931034482758622</v>
      </c>
      <c r="AE24" s="6">
        <f t="shared" si="37"/>
        <v>0.13043478260869565</v>
      </c>
      <c r="AH24" s="22" t="s">
        <v>9</v>
      </c>
      <c r="AI24" s="21">
        <f t="shared" si="32"/>
        <v>1.7265058211730617E-5</v>
      </c>
      <c r="AJ24" s="21">
        <f t="shared" ref="AJ24:AJ26" si="38">(AA20*AB$15*AC$15*AD20+AA20*AB$15*AC20*AD$15+AA20*AB20*AC$15*AD$15)*(1-AE20)</f>
        <v>1.8128311122317148E-4</v>
      </c>
      <c r="AK24" s="21">
        <f t="shared" si="33"/>
        <v>2.6205684315987079E-4</v>
      </c>
    </row>
    <row r="25" spans="1:37" x14ac:dyDescent="0.25">
      <c r="A25" s="4"/>
      <c r="B25" s="6"/>
      <c r="C25" s="6">
        <f>SUM(C15:C24)</f>
        <v>1</v>
      </c>
      <c r="D25" s="6">
        <f t="shared" ref="D25:G25" si="39">SUM(D15:D24)</f>
        <v>0.99999999999999989</v>
      </c>
      <c r="E25" s="6">
        <f t="shared" si="39"/>
        <v>1</v>
      </c>
      <c r="F25" s="6">
        <f t="shared" si="39"/>
        <v>1</v>
      </c>
      <c r="G25" s="6">
        <f t="shared" si="39"/>
        <v>1</v>
      </c>
      <c r="J25" s="22" t="s">
        <v>10</v>
      </c>
      <c r="K25" s="21">
        <f t="shared" si="29"/>
        <v>4.2348671075678183E-5</v>
      </c>
      <c r="L25" s="21">
        <f t="shared" si="35"/>
        <v>4.2348671075678171E-4</v>
      </c>
      <c r="M25" s="21">
        <f t="shared" si="30"/>
        <v>3.8798344130703513E-4</v>
      </c>
      <c r="Q25" s="1" t="s">
        <v>80</v>
      </c>
      <c r="R25" s="1">
        <v>1.5</v>
      </c>
      <c r="S25">
        <v>25</v>
      </c>
      <c r="T25">
        <f>S25/$S$27</f>
        <v>0.25</v>
      </c>
      <c r="U25">
        <f t="shared" si="36"/>
        <v>0.375</v>
      </c>
      <c r="Y25" s="4"/>
      <c r="Z25" s="6"/>
      <c r="AA25" s="6">
        <f>SUM(AA15:AA24)</f>
        <v>0.99999999999999989</v>
      </c>
      <c r="AB25" s="6">
        <f t="shared" ref="AB25:AE25" si="40">SUM(AB15:AB24)</f>
        <v>0.99999999999999989</v>
      </c>
      <c r="AC25" s="6">
        <f t="shared" si="40"/>
        <v>0.99999999999999989</v>
      </c>
      <c r="AD25" s="6">
        <f t="shared" si="40"/>
        <v>1.0000000000000002</v>
      </c>
      <c r="AE25" s="6">
        <f t="shared" si="40"/>
        <v>0.99999999999999989</v>
      </c>
      <c r="AH25" s="22" t="s">
        <v>10</v>
      </c>
      <c r="AI25" s="21">
        <f t="shared" si="32"/>
        <v>3.3948801332157166E-5</v>
      </c>
      <c r="AJ25" s="21">
        <f t="shared" si="38"/>
        <v>3.5646241398765025E-4</v>
      </c>
      <c r="AK25" s="21">
        <f t="shared" si="33"/>
        <v>3.4655680483182898E-4</v>
      </c>
    </row>
    <row r="26" spans="1:37" x14ac:dyDescent="0.25">
      <c r="A26" s="5"/>
      <c r="B26" s="7"/>
      <c r="C26" s="7"/>
      <c r="D26" s="7"/>
      <c r="E26" s="7"/>
      <c r="F26" s="7"/>
      <c r="G26" s="7"/>
      <c r="J26" s="22" t="s">
        <v>11</v>
      </c>
      <c r="K26" s="21">
        <f t="shared" si="29"/>
        <v>2.5984487104083361E-5</v>
      </c>
      <c r="L26" s="21">
        <f t="shared" si="35"/>
        <v>2.5984487104083361E-4</v>
      </c>
      <c r="M26" s="21">
        <f t="shared" si="30"/>
        <v>4.8391575053371988E-4</v>
      </c>
      <c r="Q26" s="1" t="s">
        <v>81</v>
      </c>
      <c r="R26" s="1">
        <v>2</v>
      </c>
      <c r="S26">
        <v>25</v>
      </c>
      <c r="T26">
        <f>S26/$S$27</f>
        <v>0.25</v>
      </c>
      <c r="U26">
        <f t="shared" si="36"/>
        <v>0.5</v>
      </c>
      <c r="Y26" s="5"/>
      <c r="Z26" s="7"/>
      <c r="AA26" s="7"/>
      <c r="AB26" s="7"/>
      <c r="AC26" s="7"/>
      <c r="AD26" s="7"/>
      <c r="AE26" s="7"/>
      <c r="AH26" s="22" t="s">
        <v>11</v>
      </c>
      <c r="AI26" s="21">
        <f t="shared" si="32"/>
        <v>2.0830457438395521E-5</v>
      </c>
      <c r="AJ26" s="21">
        <f t="shared" si="38"/>
        <v>2.1871980310315297E-4</v>
      </c>
      <c r="AK26" s="21">
        <f t="shared" si="33"/>
        <v>4.2784790719978884E-4</v>
      </c>
    </row>
    <row r="27" spans="1:37" x14ac:dyDescent="0.25">
      <c r="A27" s="4" t="s">
        <v>19</v>
      </c>
      <c r="B27" s="6" t="s">
        <v>20</v>
      </c>
      <c r="C27" s="6"/>
      <c r="D27" s="6"/>
      <c r="E27" s="6"/>
      <c r="F27" s="6"/>
      <c r="G27" s="6"/>
      <c r="J27" s="21"/>
      <c r="K27" s="21"/>
      <c r="L27" s="21"/>
      <c r="M27" s="21"/>
      <c r="S27">
        <f>SUM(S23:S26)</f>
        <v>100</v>
      </c>
      <c r="U27">
        <f>SUM(U23:U26)</f>
        <v>1.25</v>
      </c>
      <c r="Y27" s="4" t="s">
        <v>19</v>
      </c>
      <c r="Z27" s="6" t="s">
        <v>20</v>
      </c>
      <c r="AA27" s="6"/>
      <c r="AB27" s="6"/>
      <c r="AC27" s="6"/>
      <c r="AD27" s="6"/>
      <c r="AE27" s="6"/>
      <c r="AH27" s="21"/>
      <c r="AI27" s="21"/>
      <c r="AJ27" s="21"/>
      <c r="AK27" s="21"/>
    </row>
    <row r="28" spans="1:37" x14ac:dyDescent="0.25">
      <c r="A28" s="20">
        <v>50</v>
      </c>
      <c r="B28" s="6" t="s">
        <v>21</v>
      </c>
      <c r="C28" s="6" t="s">
        <v>21</v>
      </c>
      <c r="D28" s="6" t="s">
        <v>21</v>
      </c>
      <c r="E28" s="6" t="s">
        <v>21</v>
      </c>
      <c r="F28" s="6" t="s">
        <v>21</v>
      </c>
      <c r="G28" s="6">
        <f>K2+K11+K20+K29</f>
        <v>3.5894849627501192E-5</v>
      </c>
      <c r="H28">
        <f>G28*A28</f>
        <v>1.7947424813750596E-3</v>
      </c>
      <c r="J28" s="6" t="s">
        <v>96</v>
      </c>
      <c r="K28" s="6" t="s">
        <v>91</v>
      </c>
      <c r="L28" s="6" t="s">
        <v>92</v>
      </c>
      <c r="M28" s="6"/>
      <c r="P28" t="s">
        <v>84</v>
      </c>
      <c r="R28" t="s">
        <v>82</v>
      </c>
      <c r="S28" t="s">
        <v>68</v>
      </c>
      <c r="T28" t="s">
        <v>18</v>
      </c>
      <c r="V28" t="s">
        <v>32</v>
      </c>
      <c r="W28" t="s">
        <v>149</v>
      </c>
      <c r="Y28" s="20">
        <v>50</v>
      </c>
      <c r="Z28" s="6" t="s">
        <v>21</v>
      </c>
      <c r="AA28" s="6" t="s">
        <v>21</v>
      </c>
      <c r="AB28" s="6" t="s">
        <v>21</v>
      </c>
      <c r="AC28" s="6" t="s">
        <v>21</v>
      </c>
      <c r="AD28" s="6" t="s">
        <v>21</v>
      </c>
      <c r="AE28" s="6">
        <f>AI2+AI11+AI20+AI29</f>
        <v>2.8775097019551025E-5</v>
      </c>
      <c r="AF28">
        <f>AE28*Y28</f>
        <v>1.4387548509775512E-3</v>
      </c>
      <c r="AH28" s="6" t="s">
        <v>96</v>
      </c>
      <c r="AI28" s="6" t="s">
        <v>91</v>
      </c>
      <c r="AJ28" s="6" t="s">
        <v>92</v>
      </c>
      <c r="AK28" s="6"/>
    </row>
    <row r="29" spans="1:37" x14ac:dyDescent="0.25">
      <c r="A29" s="20">
        <v>10</v>
      </c>
      <c r="B29" s="6" t="s">
        <v>21</v>
      </c>
      <c r="C29" s="6" t="s">
        <v>21</v>
      </c>
      <c r="D29" s="6" t="s">
        <v>21</v>
      </c>
      <c r="E29" s="6" t="s">
        <v>21</v>
      </c>
      <c r="F29" s="6"/>
      <c r="G29" s="6">
        <f>L2+L11+L20+L29</f>
        <v>2.2733404764084086E-4</v>
      </c>
      <c r="H29">
        <f t="shared" ref="H29:H39" si="41">G29*A29</f>
        <v>2.2733404764084088E-3</v>
      </c>
      <c r="J29" s="22" t="s">
        <v>5</v>
      </c>
      <c r="K29" s="21">
        <f>C16*D$15*E$15*F$15*G16</f>
        <v>1.4502969546465128E-6</v>
      </c>
      <c r="L29" s="21">
        <f>(C16*D$15*E$15*F$15)*(1-G16)</f>
        <v>9.1852140460945823E-6</v>
      </c>
      <c r="M29" s="21"/>
      <c r="P29" t="s">
        <v>88</v>
      </c>
      <c r="Q29" s="1" t="s">
        <v>78</v>
      </c>
      <c r="R29" s="1">
        <v>0.5</v>
      </c>
      <c r="S29">
        <v>25</v>
      </c>
      <c r="T29">
        <f>S29/$S$27</f>
        <v>0.25</v>
      </c>
      <c r="U29">
        <f>R29*T29</f>
        <v>0.125</v>
      </c>
      <c r="V29">
        <f>2*D43</f>
        <v>1.9984496124031008</v>
      </c>
      <c r="W29">
        <f>U29*V29</f>
        <v>0.2498062015503876</v>
      </c>
      <c r="Y29" s="20">
        <v>10</v>
      </c>
      <c r="Z29" s="6" t="s">
        <v>21</v>
      </c>
      <c r="AA29" s="6" t="s">
        <v>21</v>
      </c>
      <c r="AB29" s="6" t="s">
        <v>21</v>
      </c>
      <c r="AC29" s="6" t="s">
        <v>21</v>
      </c>
      <c r="AD29" s="6"/>
      <c r="AE29" s="6">
        <f>AJ2+AJ11+AJ20+AJ29</f>
        <v>1.9183398013034015E-4</v>
      </c>
      <c r="AF29">
        <f t="shared" ref="AF29:AF39" si="42">AE29*Y29</f>
        <v>1.9183398013034015E-3</v>
      </c>
      <c r="AH29" s="22" t="s">
        <v>5</v>
      </c>
      <c r="AI29" s="21">
        <f>AA16*AB$15*AC$15*AD$15*AE16</f>
        <v>1.1626301826081221E-6</v>
      </c>
      <c r="AJ29" s="21">
        <f>(AA16*AB$15*AC$15*AD$15)*(1-AE16)</f>
        <v>7.7508678840541472E-6</v>
      </c>
      <c r="AK29" s="21"/>
    </row>
    <row r="30" spans="1:37" x14ac:dyDescent="0.25">
      <c r="A30" s="20">
        <v>1.5</v>
      </c>
      <c r="B30" s="6" t="s">
        <v>21</v>
      </c>
      <c r="C30" s="6" t="s">
        <v>21</v>
      </c>
      <c r="D30" s="6" t="s">
        <v>21</v>
      </c>
      <c r="E30" s="6"/>
      <c r="F30" s="6"/>
      <c r="G30" s="6">
        <f>M2+M11+M20</f>
        <v>7.1071802262452372E-4</v>
      </c>
      <c r="H30">
        <f t="shared" si="41"/>
        <v>1.0660770339367856E-3</v>
      </c>
      <c r="J30" s="22" t="s">
        <v>6</v>
      </c>
      <c r="K30" s="21">
        <f>C17*D$15*E$15*F$15*G17</f>
        <v>2.3204751274344209E-6</v>
      </c>
      <c r="L30" s="21">
        <f>(C17*D$15*E$15*F$15)*(1-G17)</f>
        <v>1.0442138073454892E-5</v>
      </c>
      <c r="M30" s="21"/>
      <c r="Q30" s="1" t="s">
        <v>79</v>
      </c>
      <c r="R30" s="1">
        <v>1</v>
      </c>
      <c r="S30">
        <v>25</v>
      </c>
      <c r="T30">
        <f>S30/$S$27</f>
        <v>0.25</v>
      </c>
      <c r="U30">
        <f t="shared" ref="U30:U32" si="43">R30*T30</f>
        <v>0.25</v>
      </c>
      <c r="Y30" s="20">
        <v>1.5</v>
      </c>
      <c r="Z30" s="6" t="s">
        <v>21</v>
      </c>
      <c r="AA30" s="6" t="s">
        <v>21</v>
      </c>
      <c r="AB30" s="6" t="s">
        <v>21</v>
      </c>
      <c r="AC30" s="6"/>
      <c r="AD30" s="6"/>
      <c r="AE30" s="6">
        <f>AK2+AK11+AK20</f>
        <v>6.3241268782968812E-4</v>
      </c>
      <c r="AF30">
        <f t="shared" si="42"/>
        <v>9.4861903174453218E-4</v>
      </c>
      <c r="AH30" s="22" t="s">
        <v>6</v>
      </c>
      <c r="AI30" s="21">
        <f>AA17*AB$15*AC$15*AD$15*AE17</f>
        <v>1.860208292172995E-6</v>
      </c>
      <c r="AJ30" s="21">
        <f>(AA17*AB$15*AC$15*AD$15)*(1-AE17)</f>
        <v>8.8359893878217273E-6</v>
      </c>
      <c r="AK30" s="21"/>
    </row>
    <row r="31" spans="1:37" x14ac:dyDescent="0.25">
      <c r="A31" s="20">
        <v>20</v>
      </c>
      <c r="B31" s="6" t="s">
        <v>22</v>
      </c>
      <c r="C31" s="6" t="s">
        <v>22</v>
      </c>
      <c r="D31" s="6" t="s">
        <v>22</v>
      </c>
      <c r="E31" s="6" t="s">
        <v>22</v>
      </c>
      <c r="F31" s="6" t="s">
        <v>22</v>
      </c>
      <c r="G31" s="6">
        <f>K3+K4+K12+K13+K21+K22+K30+K31</f>
        <v>1.1681507464760003E-4</v>
      </c>
      <c r="H31">
        <f t="shared" si="41"/>
        <v>2.3363014929520007E-3</v>
      </c>
      <c r="J31" s="22" t="s">
        <v>7</v>
      </c>
      <c r="K31" s="21">
        <f t="shared" ref="K31:K35" si="44">C18*D$15*E$15*F$15*G18</f>
        <v>6.6713659913739593E-6</v>
      </c>
      <c r="L31" s="21">
        <f>(C18*D$15*E$15*F$15)*(1-G18)</f>
        <v>4.2251984612035078E-5</v>
      </c>
      <c r="M31" s="21"/>
      <c r="Q31" s="1" t="s">
        <v>80</v>
      </c>
      <c r="R31" s="1">
        <v>1.5</v>
      </c>
      <c r="S31">
        <v>25</v>
      </c>
      <c r="T31">
        <f>S31/$S$27</f>
        <v>0.25</v>
      </c>
      <c r="U31">
        <f t="shared" si="43"/>
        <v>0.375</v>
      </c>
      <c r="Y31" s="20">
        <v>20</v>
      </c>
      <c r="Z31" s="6" t="s">
        <v>22</v>
      </c>
      <c r="AA31" s="6" t="s">
        <v>22</v>
      </c>
      <c r="AB31" s="6" t="s">
        <v>22</v>
      </c>
      <c r="AC31" s="6" t="s">
        <v>22</v>
      </c>
      <c r="AD31" s="6" t="s">
        <v>22</v>
      </c>
      <c r="AE31" s="6">
        <f>AI3+AI4+AI12+AI13+AI21+AI22+AI30+AI31</f>
        <v>9.3644774702035324E-5</v>
      </c>
      <c r="AF31">
        <f t="shared" si="42"/>
        <v>1.8728954940407064E-3</v>
      </c>
      <c r="AH31" s="22" t="s">
        <v>7</v>
      </c>
      <c r="AI31" s="21">
        <f t="shared" ref="AI31:AI35" si="45">AA18*AB$15*AC$15*AD$15*AE18</f>
        <v>5.3480988399973629E-6</v>
      </c>
      <c r="AJ31" s="21">
        <f>(AA18*AB$15*AC$15*AD$15)*(1-AE18)</f>
        <v>3.5653992266649088E-5</v>
      </c>
      <c r="AK31" s="21"/>
    </row>
    <row r="32" spans="1:37" x14ac:dyDescent="0.25">
      <c r="A32" s="20">
        <v>5</v>
      </c>
      <c r="B32" s="6" t="s">
        <v>22</v>
      </c>
      <c r="C32" s="6" t="s">
        <v>22</v>
      </c>
      <c r="D32" s="6" t="s">
        <v>22</v>
      </c>
      <c r="E32" s="6" t="s">
        <v>22</v>
      </c>
      <c r="F32" s="6"/>
      <c r="G32" s="6">
        <f>L3+L4+L12+L13+L21+L22+L30+L31</f>
        <v>6.1858398069301846E-4</v>
      </c>
      <c r="H32">
        <f t="shared" si="41"/>
        <v>3.0929199034650922E-3</v>
      </c>
      <c r="J32" s="22" t="s">
        <v>8</v>
      </c>
      <c r="K32" s="21">
        <f t="shared" si="44"/>
        <v>1.1602375637172105E-6</v>
      </c>
      <c r="L32" s="21">
        <f t="shared" ref="L32:L35" si="46">(C19*D$15*E$15*F$15)*(1-G19)</f>
        <v>5.2210690367274461E-6</v>
      </c>
      <c r="M32" s="21"/>
      <c r="Q32" s="1" t="s">
        <v>81</v>
      </c>
      <c r="R32" s="1">
        <v>2</v>
      </c>
      <c r="S32">
        <v>25</v>
      </c>
      <c r="T32">
        <f>S32/$S$27</f>
        <v>0.25</v>
      </c>
      <c r="U32">
        <f t="shared" si="43"/>
        <v>0.5</v>
      </c>
      <c r="Y32" s="20">
        <v>5</v>
      </c>
      <c r="Z32" s="6" t="s">
        <v>22</v>
      </c>
      <c r="AA32" s="6" t="s">
        <v>22</v>
      </c>
      <c r="AB32" s="6" t="s">
        <v>22</v>
      </c>
      <c r="AC32" s="6" t="s">
        <v>22</v>
      </c>
      <c r="AD32" s="6"/>
      <c r="AE32" s="6">
        <f>AJ3+AJ4+AJ12+AJ13+AJ21+AJ22+AJ30+AJ31</f>
        <v>5.2268462005361895E-4</v>
      </c>
      <c r="AF32">
        <f t="shared" si="42"/>
        <v>2.6134231002680947E-3</v>
      </c>
      <c r="AH32" s="22" t="s">
        <v>8</v>
      </c>
      <c r="AI32" s="21">
        <f t="shared" si="45"/>
        <v>9.3010414608649752E-7</v>
      </c>
      <c r="AJ32" s="21">
        <f t="shared" ref="AJ32:AJ35" si="47">(AA19*AB$15*AC$15*AD$15)*(1-AE19)</f>
        <v>4.4179946939108637E-6</v>
      </c>
      <c r="AK32" s="21"/>
    </row>
    <row r="33" spans="1:37" x14ac:dyDescent="0.25">
      <c r="A33" s="20">
        <v>1</v>
      </c>
      <c r="B33" s="6" t="s">
        <v>22</v>
      </c>
      <c r="C33" s="6" t="s">
        <v>22</v>
      </c>
      <c r="D33" s="6" t="s">
        <v>22</v>
      </c>
      <c r="E33" s="6"/>
      <c r="F33" s="6"/>
      <c r="G33" s="6">
        <f>M3+M4+M12+M13+M21+M22</f>
        <v>3.3736239726013285E-3</v>
      </c>
      <c r="H33">
        <f t="shared" si="41"/>
        <v>3.3736239726013285E-3</v>
      </c>
      <c r="J33" s="22" t="s">
        <v>9</v>
      </c>
      <c r="K33" s="21">
        <f t="shared" si="44"/>
        <v>2.900593909293026E-6</v>
      </c>
      <c r="L33" s="21">
        <f t="shared" si="46"/>
        <v>2.9005939092930258E-5</v>
      </c>
      <c r="M33" s="21"/>
      <c r="S33">
        <f>SUM(S29:S32)</f>
        <v>100</v>
      </c>
      <c r="U33">
        <f>SUM(U29:U32)</f>
        <v>1.25</v>
      </c>
      <c r="Y33" s="20">
        <v>1</v>
      </c>
      <c r="Z33" s="6" t="s">
        <v>22</v>
      </c>
      <c r="AA33" s="6" t="s">
        <v>22</v>
      </c>
      <c r="AB33" s="6" t="s">
        <v>22</v>
      </c>
      <c r="AC33" s="6"/>
      <c r="AD33" s="6"/>
      <c r="AE33" s="6">
        <f>AK3+AK4+AK12+AK13+AK21+AK22</f>
        <v>2.9825177334044037E-3</v>
      </c>
      <c r="AF33">
        <f t="shared" si="42"/>
        <v>2.9825177334044037E-3</v>
      </c>
      <c r="AH33" s="22" t="s">
        <v>9</v>
      </c>
      <c r="AI33" s="21">
        <f t="shared" si="45"/>
        <v>2.3252603652162447E-6</v>
      </c>
      <c r="AJ33" s="21">
        <f t="shared" si="47"/>
        <v>2.4415233834770573E-5</v>
      </c>
      <c r="AK33" s="21"/>
    </row>
    <row r="34" spans="1:37" x14ac:dyDescent="0.25">
      <c r="A34" s="20">
        <v>10</v>
      </c>
      <c r="B34" s="6" t="s">
        <v>16</v>
      </c>
      <c r="C34" s="6" t="s">
        <v>16</v>
      </c>
      <c r="D34" s="6" t="s">
        <v>16</v>
      </c>
      <c r="E34" s="6" t="s">
        <v>16</v>
      </c>
      <c r="F34" s="6" t="s">
        <v>16</v>
      </c>
      <c r="G34" s="6">
        <f>K5+K6+K14+K15+K23+K24+K32+K33</f>
        <v>7.4421988227685825E-5</v>
      </c>
      <c r="H34">
        <f t="shared" si="41"/>
        <v>7.442198822768583E-4</v>
      </c>
      <c r="J34" s="22" t="s">
        <v>10</v>
      </c>
      <c r="K34" s="21">
        <f t="shared" si="44"/>
        <v>4.6409502548688418E-6</v>
      </c>
      <c r="L34" s="21">
        <f t="shared" si="46"/>
        <v>4.6409502548688416E-5</v>
      </c>
      <c r="M34" s="21"/>
      <c r="P34" t="s">
        <v>85</v>
      </c>
      <c r="R34" t="s">
        <v>82</v>
      </c>
      <c r="S34" t="s">
        <v>68</v>
      </c>
      <c r="T34" t="s">
        <v>18</v>
      </c>
      <c r="V34" t="s">
        <v>156</v>
      </c>
      <c r="Y34" s="20">
        <v>10</v>
      </c>
      <c r="Z34" s="6" t="s">
        <v>16</v>
      </c>
      <c r="AA34" s="6" t="s">
        <v>16</v>
      </c>
      <c r="AB34" s="6" t="s">
        <v>16</v>
      </c>
      <c r="AC34" s="6" t="s">
        <v>16</v>
      </c>
      <c r="AD34" s="6" t="s">
        <v>16</v>
      </c>
      <c r="AE34" s="6">
        <f>AI5+AI6+AI14+AI15+AI23+AI24+AI32+AI33</f>
        <v>5.9660367820535797E-5</v>
      </c>
      <c r="AF34">
        <f t="shared" si="42"/>
        <v>5.96603678205358E-4</v>
      </c>
      <c r="AH34" s="22" t="s">
        <v>10</v>
      </c>
      <c r="AI34" s="21">
        <f t="shared" si="45"/>
        <v>3.7204165843459901E-6</v>
      </c>
      <c r="AJ34" s="21">
        <f t="shared" si="47"/>
        <v>3.9064374135632899E-5</v>
      </c>
      <c r="AK34" s="21"/>
    </row>
    <row r="35" spans="1:37" x14ac:dyDescent="0.25">
      <c r="A35" s="20">
        <v>3</v>
      </c>
      <c r="B35" s="6" t="s">
        <v>16</v>
      </c>
      <c r="C35" s="6" t="s">
        <v>16</v>
      </c>
      <c r="D35" s="6" t="s">
        <v>16</v>
      </c>
      <c r="E35" s="6" t="s">
        <v>16</v>
      </c>
      <c r="F35" s="6"/>
      <c r="G35" s="6">
        <f>L5+L6+L14+L15+L23+L24+L32+L33</f>
        <v>6.2116037280390824E-4</v>
      </c>
      <c r="H35">
        <f t="shared" si="41"/>
        <v>1.8634811184117246E-3</v>
      </c>
      <c r="J35" s="22" t="s">
        <v>11</v>
      </c>
      <c r="K35" s="21">
        <f t="shared" si="44"/>
        <v>4.8343231821550435E-6</v>
      </c>
      <c r="L35" s="21">
        <f t="shared" si="46"/>
        <v>4.8343231821550435E-5</v>
      </c>
      <c r="M35" s="21"/>
      <c r="P35" t="s">
        <v>144</v>
      </c>
      <c r="Q35" s="1" t="s">
        <v>78</v>
      </c>
      <c r="R35" s="1">
        <v>0.5</v>
      </c>
      <c r="S35">
        <v>25</v>
      </c>
      <c r="T35">
        <f>S35/$S$27</f>
        <v>0.25</v>
      </c>
      <c r="U35">
        <f>R35*T35</f>
        <v>0.125</v>
      </c>
      <c r="V35">
        <v>1.5</v>
      </c>
      <c r="Y35" s="20">
        <v>3</v>
      </c>
      <c r="Z35" s="6" t="s">
        <v>16</v>
      </c>
      <c r="AA35" s="6" t="s">
        <v>16</v>
      </c>
      <c r="AB35" s="6" t="s">
        <v>16</v>
      </c>
      <c r="AC35" s="6" t="s">
        <v>16</v>
      </c>
      <c r="AD35" s="6"/>
      <c r="AE35" s="6">
        <f>AJ5+AJ6+AJ14+AJ15+AJ23+AJ24+AJ32+AJ33</f>
        <v>5.2329911854805166E-4</v>
      </c>
      <c r="AF35">
        <f t="shared" si="42"/>
        <v>1.569897355644155E-3</v>
      </c>
      <c r="AH35" s="22" t="s">
        <v>11</v>
      </c>
      <c r="AI35" s="21">
        <f t="shared" si="45"/>
        <v>3.8754339420270736E-6</v>
      </c>
      <c r="AJ35" s="21">
        <f t="shared" si="47"/>
        <v>4.0692056391284277E-5</v>
      </c>
      <c r="AK35" s="21"/>
    </row>
    <row r="36" spans="1:37" x14ac:dyDescent="0.25">
      <c r="A36" s="20">
        <v>1</v>
      </c>
      <c r="B36" s="6" t="s">
        <v>16</v>
      </c>
      <c r="C36" s="6" t="s">
        <v>16</v>
      </c>
      <c r="D36" s="6" t="s">
        <v>16</v>
      </c>
      <c r="E36" s="6"/>
      <c r="F36" s="6"/>
      <c r="G36" s="6">
        <f>M5+M6+M14+M15+M23+M24</f>
        <v>3.6384814324916586E-3</v>
      </c>
      <c r="H36">
        <f t="shared" si="41"/>
        <v>3.6384814324916586E-3</v>
      </c>
      <c r="P36" t="s">
        <v>158</v>
      </c>
      <c r="Q36" s="1" t="s">
        <v>79</v>
      </c>
      <c r="R36" s="1">
        <v>1</v>
      </c>
      <c r="S36">
        <v>25</v>
      </c>
      <c r="T36">
        <f>S36/$S$27</f>
        <v>0.25</v>
      </c>
      <c r="U36">
        <f t="shared" ref="U36:U38" si="48">R36*T36</f>
        <v>0.25</v>
      </c>
      <c r="Y36" s="20">
        <v>1</v>
      </c>
      <c r="Z36" s="6" t="s">
        <v>16</v>
      </c>
      <c r="AA36" s="6" t="s">
        <v>16</v>
      </c>
      <c r="AB36" s="6" t="s">
        <v>16</v>
      </c>
      <c r="AC36" s="6"/>
      <c r="AD36" s="6"/>
      <c r="AE36" s="6">
        <f>AK5+AK6+AK14+AK15+AK23+AK24</f>
        <v>3.2129873677905407E-3</v>
      </c>
      <c r="AF36">
        <f t="shared" si="42"/>
        <v>3.2129873677905407E-3</v>
      </c>
    </row>
    <row r="37" spans="1:37" x14ac:dyDescent="0.25">
      <c r="A37" s="20">
        <v>5</v>
      </c>
      <c r="B37" s="6" t="s">
        <v>23</v>
      </c>
      <c r="C37" s="6" t="s">
        <v>23</v>
      </c>
      <c r="D37" s="6" t="s">
        <v>23</v>
      </c>
      <c r="E37" s="6" t="s">
        <v>23</v>
      </c>
      <c r="F37" s="6" t="s">
        <v>23</v>
      </c>
      <c r="G37" s="6">
        <f>K7+K8+K16+K17+K25+K26+K34+K35</f>
        <v>2.5166277905503613E-4</v>
      </c>
      <c r="H37">
        <f t="shared" si="41"/>
        <v>1.2583138952751806E-3</v>
      </c>
      <c r="Q37" s="1" t="s">
        <v>80</v>
      </c>
      <c r="R37" s="1">
        <v>1.5</v>
      </c>
      <c r="S37">
        <v>25</v>
      </c>
      <c r="T37">
        <f>S37/$S$27</f>
        <v>0.25</v>
      </c>
      <c r="U37">
        <f t="shared" si="48"/>
        <v>0.375</v>
      </c>
      <c r="Y37" s="20">
        <v>5</v>
      </c>
      <c r="Z37" s="6" t="s">
        <v>23</v>
      </c>
      <c r="AA37" s="6" t="s">
        <v>23</v>
      </c>
      <c r="AB37" s="6" t="s">
        <v>23</v>
      </c>
      <c r="AC37" s="6" t="s">
        <v>23</v>
      </c>
      <c r="AD37" s="6" t="s">
        <v>23</v>
      </c>
      <c r="AE37" s="6">
        <f>AI7+AI8+AI16+AI17+AI25+AI26+AI34+AI35</f>
        <v>2.0174540243707436E-4</v>
      </c>
      <c r="AF37">
        <f t="shared" si="42"/>
        <v>1.0087270121853717E-3</v>
      </c>
    </row>
    <row r="38" spans="1:37" x14ac:dyDescent="0.25">
      <c r="A38" s="20">
        <v>1</v>
      </c>
      <c r="B38" s="6" t="s">
        <v>23</v>
      </c>
      <c r="C38" s="6" t="s">
        <v>23</v>
      </c>
      <c r="D38" s="6" t="s">
        <v>23</v>
      </c>
      <c r="E38" s="6" t="s">
        <v>23</v>
      </c>
      <c r="F38" s="6"/>
      <c r="G38" s="6">
        <f>L7+L8+L16+L17+L25+L26+L34+L35</f>
        <v>2.5166277905503617E-3</v>
      </c>
      <c r="H38">
        <f t="shared" si="41"/>
        <v>2.5166277905503617E-3</v>
      </c>
      <c r="I38" s="6" t="s">
        <v>73</v>
      </c>
      <c r="J38" s="6" t="s">
        <v>76</v>
      </c>
      <c r="Q38" s="1" t="s">
        <v>81</v>
      </c>
      <c r="R38" s="1">
        <v>2</v>
      </c>
      <c r="S38">
        <v>25</v>
      </c>
      <c r="T38">
        <f>S38/$S$27</f>
        <v>0.25</v>
      </c>
      <c r="U38">
        <f t="shared" si="48"/>
        <v>0.5</v>
      </c>
      <c r="Y38" s="20">
        <v>1</v>
      </c>
      <c r="Z38" s="6" t="s">
        <v>23</v>
      </c>
      <c r="AA38" s="6" t="s">
        <v>23</v>
      </c>
      <c r="AB38" s="6" t="s">
        <v>23</v>
      </c>
      <c r="AC38" s="6" t="s">
        <v>23</v>
      </c>
      <c r="AD38" s="6"/>
      <c r="AE38" s="6">
        <f>AJ7+AJ8+AJ16+AJ17+AJ25+AJ26+AJ34+AJ35</f>
        <v>2.1183267255892807E-3</v>
      </c>
      <c r="AF38">
        <f t="shared" si="42"/>
        <v>2.1183267255892807E-3</v>
      </c>
      <c r="AG38" s="6" t="s">
        <v>73</v>
      </c>
      <c r="AH38" s="6" t="s">
        <v>76</v>
      </c>
    </row>
    <row r="39" spans="1:37" x14ac:dyDescent="0.25">
      <c r="A39" s="20">
        <v>0.5</v>
      </c>
      <c r="B39" s="6" t="s">
        <v>23</v>
      </c>
      <c r="C39" s="6" t="s">
        <v>23</v>
      </c>
      <c r="D39" s="6" t="s">
        <v>23</v>
      </c>
      <c r="E39" s="6"/>
      <c r="F39" s="6"/>
      <c r="G39" s="6">
        <f>M7+M8+M16+M17+M25+M26</f>
        <v>8.3590529901705953E-3</v>
      </c>
      <c r="H39">
        <f t="shared" si="41"/>
        <v>4.1795264950852977E-3</v>
      </c>
      <c r="I39" s="6">
        <v>1</v>
      </c>
      <c r="J39" s="19">
        <v>20</v>
      </c>
      <c r="S39">
        <f>SUM(S35:S38)</f>
        <v>100</v>
      </c>
      <c r="U39">
        <f>SUM(U35:U38)</f>
        <v>1.25</v>
      </c>
      <c r="Y39" s="20">
        <v>0.5</v>
      </c>
      <c r="Z39" s="6" t="s">
        <v>23</v>
      </c>
      <c r="AA39" s="6" t="s">
        <v>23</v>
      </c>
      <c r="AB39" s="6" t="s">
        <v>23</v>
      </c>
      <c r="AC39" s="6"/>
      <c r="AD39" s="6"/>
      <c r="AE39" s="6">
        <f>AK7+AK8+AK16+AK17+AK25+AK26</f>
        <v>7.4257015368653359E-3</v>
      </c>
      <c r="AF39">
        <f t="shared" si="42"/>
        <v>3.7128507684326679E-3</v>
      </c>
      <c r="AG39" s="6">
        <v>1</v>
      </c>
      <c r="AH39" s="19">
        <v>20</v>
      </c>
    </row>
    <row r="40" spans="1:37" x14ac:dyDescent="0.25">
      <c r="A40" s="4"/>
      <c r="B40" s="6"/>
      <c r="C40" s="6"/>
      <c r="D40" s="6"/>
      <c r="E40" s="6"/>
      <c r="F40" s="6"/>
      <c r="G40" s="6" t="s">
        <v>35</v>
      </c>
      <c r="H40">
        <f>SUM(H28:H39)</f>
        <v>2.813765597482976E-2</v>
      </c>
      <c r="I40" s="16">
        <f>H40*I39</f>
        <v>2.813765597482976E-2</v>
      </c>
      <c r="J40" s="6">
        <f>I40*J39</f>
        <v>0.56275311949659523</v>
      </c>
      <c r="P40" t="s">
        <v>140</v>
      </c>
      <c r="R40" t="s">
        <v>82</v>
      </c>
      <c r="S40" t="s">
        <v>68</v>
      </c>
      <c r="T40" t="s">
        <v>18</v>
      </c>
      <c r="V40" t="s">
        <v>87</v>
      </c>
      <c r="Y40" s="4"/>
      <c r="Z40" s="6"/>
      <c r="AA40" s="6"/>
      <c r="AB40" s="6"/>
      <c r="AC40" s="6"/>
      <c r="AD40" s="6"/>
      <c r="AE40" s="6" t="s">
        <v>35</v>
      </c>
      <c r="AF40">
        <f>SUM(AF28:AF39)</f>
        <v>2.3993942919586064E-2</v>
      </c>
      <c r="AG40" s="16">
        <f>AF40*AG39</f>
        <v>2.3993942919586064E-2</v>
      </c>
      <c r="AH40" s="6">
        <f>AG40*AH39</f>
        <v>0.47987885839172129</v>
      </c>
    </row>
    <row r="41" spans="1:37" x14ac:dyDescent="0.25">
      <c r="A41" s="1"/>
      <c r="P41" t="s">
        <v>142</v>
      </c>
      <c r="Q41" s="1" t="s">
        <v>78</v>
      </c>
      <c r="R41" s="1">
        <v>0.5</v>
      </c>
      <c r="S41">
        <v>25</v>
      </c>
      <c r="T41">
        <f>S41/$S$27</f>
        <v>0.25</v>
      </c>
      <c r="U41">
        <f>R41*T41</f>
        <v>0.125</v>
      </c>
      <c r="V41">
        <v>10</v>
      </c>
    </row>
    <row r="42" spans="1:37" x14ac:dyDescent="0.25">
      <c r="A42" s="1" t="s">
        <v>100</v>
      </c>
      <c r="D42" s="1" t="s">
        <v>138</v>
      </c>
      <c r="G42" s="1" t="s">
        <v>123</v>
      </c>
      <c r="H42" s="1" t="s">
        <v>133</v>
      </c>
      <c r="I42" s="1" t="s">
        <v>137</v>
      </c>
      <c r="K42" s="1" t="s">
        <v>152</v>
      </c>
      <c r="Q42" s="1" t="s">
        <v>79</v>
      </c>
      <c r="R42" s="1">
        <v>1</v>
      </c>
      <c r="S42">
        <v>25</v>
      </c>
      <c r="T42">
        <f>S42/$S$27</f>
        <v>0.25</v>
      </c>
      <c r="U42">
        <f t="shared" ref="U42:U44" si="49">R42*T42</f>
        <v>0.25</v>
      </c>
      <c r="Y42" s="1" t="s">
        <v>100</v>
      </c>
      <c r="AB42" s="1" t="s">
        <v>138</v>
      </c>
    </row>
    <row r="43" spans="1:37" x14ac:dyDescent="0.25">
      <c r="A43" s="19">
        <v>0</v>
      </c>
      <c r="B43" s="28">
        <f>C24^0*(1-C24)^15</f>
        <v>0.24264755799840981</v>
      </c>
      <c r="C43">
        <f>A43*B43</f>
        <v>0</v>
      </c>
      <c r="D43" s="1">
        <f>'BaseGame&amp;FreeGame'!D55</f>
        <v>0.99922480620155041</v>
      </c>
      <c r="E43">
        <f>C43*$D$43</f>
        <v>0</v>
      </c>
      <c r="G43" s="1" t="s">
        <v>124</v>
      </c>
      <c r="H43" s="1">
        <f>U27</f>
        <v>1.25</v>
      </c>
      <c r="I43" s="1"/>
      <c r="J43" s="6"/>
      <c r="K43" s="1" t="s">
        <v>147</v>
      </c>
      <c r="L43">
        <f>W23+5</f>
        <v>5.625</v>
      </c>
      <c r="Q43" s="1" t="s">
        <v>80</v>
      </c>
      <c r="R43" s="1">
        <v>1.5</v>
      </c>
      <c r="S43">
        <v>25</v>
      </c>
      <c r="T43">
        <f>S43/$S$27</f>
        <v>0.25</v>
      </c>
      <c r="U43">
        <f t="shared" si="49"/>
        <v>0.375</v>
      </c>
      <c r="Y43" s="19">
        <v>0</v>
      </c>
      <c r="Z43" s="28">
        <f>AA24^0*(1-AA24)^15</f>
        <v>0.12529991267890359</v>
      </c>
      <c r="AA43">
        <f>Y43*Z43</f>
        <v>0</v>
      </c>
      <c r="AB43" s="1">
        <f>'BaseGame&amp;FreeGame'!AB55</f>
        <v>0</v>
      </c>
      <c r="AC43">
        <f>AA43*$D$43</f>
        <v>0</v>
      </c>
    </row>
    <row r="44" spans="1:37" x14ac:dyDescent="0.25">
      <c r="A44" s="19">
        <v>1</v>
      </c>
      <c r="B44" s="28">
        <f>C24^1*(1-C24)^14*((15)/(1))</f>
        <v>0.36036766039367796</v>
      </c>
      <c r="C44">
        <f t="shared" ref="C44:C58" si="50">A44*B44</f>
        <v>0.36036766039367796</v>
      </c>
      <c r="D44" s="1" t="s">
        <v>150</v>
      </c>
      <c r="E44">
        <f>C44*$D$47</f>
        <v>0.45011038202272374</v>
      </c>
      <c r="G44" s="1" t="s">
        <v>125</v>
      </c>
      <c r="H44" s="1">
        <f>U33</f>
        <v>1.25</v>
      </c>
      <c r="I44" s="1"/>
      <c r="J44" s="6"/>
      <c r="K44" s="1" t="s">
        <v>106</v>
      </c>
      <c r="L44">
        <f>E59</f>
        <v>1.6878797402053216</v>
      </c>
      <c r="Q44" s="1" t="s">
        <v>81</v>
      </c>
      <c r="R44" s="1">
        <v>2</v>
      </c>
      <c r="S44">
        <v>25</v>
      </c>
      <c r="T44">
        <f>S44/$S$27</f>
        <v>0.25</v>
      </c>
      <c r="U44">
        <f t="shared" si="49"/>
        <v>0.5</v>
      </c>
      <c r="Y44" s="19">
        <v>1</v>
      </c>
      <c r="Z44" s="28">
        <f>AA24^1*(1-AA24)^14*((15)/(1))</f>
        <v>0.2791334688391417</v>
      </c>
      <c r="AA44">
        <f t="shared" ref="AA44:AA58" si="51">Y44*Z44</f>
        <v>0.2791334688391417</v>
      </c>
      <c r="AB44" s="1" t="s">
        <v>150</v>
      </c>
      <c r="AC44">
        <f>AA44*$D$47</f>
        <v>0.34864635788144732</v>
      </c>
    </row>
    <row r="45" spans="1:37" x14ac:dyDescent="0.25">
      <c r="A45" s="19">
        <v>2</v>
      </c>
      <c r="B45" s="28">
        <f>C24^2*(1-C24)^13*((15*14)/(2*1))</f>
        <v>0.24975976462928171</v>
      </c>
      <c r="C45">
        <f t="shared" si="50"/>
        <v>0.49951952925856341</v>
      </c>
      <c r="D45" s="1">
        <f>W29</f>
        <v>0.2498062015503876</v>
      </c>
      <c r="E45">
        <f t="shared" ref="E45:E58" si="52">C45*$D$47</f>
        <v>0.62391538102159716</v>
      </c>
      <c r="G45" s="1" t="s">
        <v>126</v>
      </c>
      <c r="H45" s="1">
        <f>L47</f>
        <v>12.659809835823282</v>
      </c>
      <c r="I45" s="1"/>
      <c r="J45" s="6"/>
      <c r="K45" s="1" t="s">
        <v>107</v>
      </c>
      <c r="L45" s="21">
        <f>J40</f>
        <v>0.56275311949659523</v>
      </c>
      <c r="S45">
        <f>SUM(S41:S44)</f>
        <v>100</v>
      </c>
      <c r="U45">
        <f>SUM(U41:U44)</f>
        <v>1.25</v>
      </c>
      <c r="Y45" s="19">
        <v>2</v>
      </c>
      <c r="Z45" s="28">
        <f>AA24^2*(1-AA24)^13*((15*14)/(2*1))</f>
        <v>0.29018825968425627</v>
      </c>
      <c r="AA45">
        <f t="shared" si="51"/>
        <v>0.58037651936851253</v>
      </c>
      <c r="AB45" s="1">
        <f>AU29</f>
        <v>0</v>
      </c>
      <c r="AC45">
        <f t="shared" ref="AC45:AC58" si="53">AA45*$D$47</f>
        <v>0.72490826886241533</v>
      </c>
    </row>
    <row r="46" spans="1:37" x14ac:dyDescent="0.25">
      <c r="A46" s="19">
        <v>3</v>
      </c>
      <c r="B46" s="28">
        <f>C24^3*(1-C24)^12*((15*14*13)/(3*2*1))</f>
        <v>0.10715765479144097</v>
      </c>
      <c r="C46">
        <f t="shared" si="50"/>
        <v>0.32147296437432293</v>
      </c>
      <c r="D46" s="1" t="s">
        <v>151</v>
      </c>
      <c r="E46">
        <f t="shared" si="52"/>
        <v>0.40152970065746341</v>
      </c>
      <c r="G46" s="1" t="s">
        <v>124</v>
      </c>
      <c r="H46" s="1">
        <f>U27</f>
        <v>1.25</v>
      </c>
      <c r="I46" s="1"/>
      <c r="J46" s="6"/>
      <c r="K46" s="1" t="s">
        <v>108</v>
      </c>
      <c r="L46" s="21">
        <f>L44+L45</f>
        <v>2.2506328597019167</v>
      </c>
      <c r="P46" t="s">
        <v>141</v>
      </c>
      <c r="R46" t="s">
        <v>82</v>
      </c>
      <c r="S46" t="s">
        <v>68</v>
      </c>
      <c r="T46" t="s">
        <v>18</v>
      </c>
      <c r="V46" t="s">
        <v>87</v>
      </c>
      <c r="Y46" s="19">
        <v>3</v>
      </c>
      <c r="Z46" s="28">
        <f>AA24^3*(1-AA24)^12*((15*14*13)/(3*2*1))</f>
        <v>0.1867548205888778</v>
      </c>
      <c r="AA46">
        <f t="shared" si="51"/>
        <v>0.56026446176663336</v>
      </c>
      <c r="AB46" s="1" t="s">
        <v>151</v>
      </c>
      <c r="AC46">
        <f t="shared" si="53"/>
        <v>0.69978768528797519</v>
      </c>
    </row>
    <row r="47" spans="1:37" x14ac:dyDescent="0.25">
      <c r="A47" s="19">
        <v>4</v>
      </c>
      <c r="B47" s="28">
        <f>C24^4*(1-C24)^11*((15*14*13*12)/(4*3*2*1))</f>
        <v>3.1829006373695339E-2</v>
      </c>
      <c r="C47">
        <f t="shared" si="50"/>
        <v>0.12731602549478135</v>
      </c>
      <c r="D47" s="1">
        <f>D43+D45</f>
        <v>1.249031007751938</v>
      </c>
      <c r="E47">
        <f t="shared" si="52"/>
        <v>0.15902166362671818</v>
      </c>
      <c r="G47" s="1" t="s">
        <v>125</v>
      </c>
      <c r="H47" s="1">
        <f>U33</f>
        <v>1.25</v>
      </c>
      <c r="I47" s="1"/>
      <c r="J47" s="6"/>
      <c r="K47" s="1" t="s">
        <v>148</v>
      </c>
      <c r="L47">
        <f>L46*L43</f>
        <v>12.659809835823282</v>
      </c>
      <c r="P47" t="s">
        <v>143</v>
      </c>
      <c r="Q47" s="1" t="s">
        <v>78</v>
      </c>
      <c r="R47" s="1">
        <v>0.5</v>
      </c>
      <c r="S47">
        <v>25</v>
      </c>
      <c r="T47">
        <f>S47/$S$27</f>
        <v>0.25</v>
      </c>
      <c r="U47">
        <f>R47*T47</f>
        <v>0.125</v>
      </c>
      <c r="V47">
        <v>10</v>
      </c>
      <c r="Y47" s="19">
        <v>4</v>
      </c>
      <c r="Z47" s="28">
        <f>AA24^4*(1-AA24)^11*((15*14*13*12)/(4*3*2*1))</f>
        <v>8.3207593331678223E-2</v>
      </c>
      <c r="AA47">
        <f t="shared" si="51"/>
        <v>0.33283037332671289</v>
      </c>
      <c r="AB47" s="1">
        <f>AB43+AB45</f>
        <v>0</v>
      </c>
      <c r="AC47">
        <f t="shared" si="53"/>
        <v>0.41571545660671794</v>
      </c>
    </row>
    <row r="48" spans="1:37" x14ac:dyDescent="0.25">
      <c r="A48" s="19">
        <v>5</v>
      </c>
      <c r="B48" s="28">
        <f>C24^5*(1-C24)^10*((15*14*13*12*11)/(5*4*3*2*1))</f>
        <v>6.9330508932801717E-3</v>
      </c>
      <c r="C48">
        <f t="shared" si="50"/>
        <v>3.4665254466400855E-2</v>
      </c>
      <c r="E48">
        <f t="shared" si="52"/>
        <v>4.3297977720146028E-2</v>
      </c>
      <c r="G48" s="1" t="s">
        <v>130</v>
      </c>
      <c r="H48" s="1">
        <f>U39</f>
        <v>1.25</v>
      </c>
      <c r="I48" s="1"/>
      <c r="J48" s="6"/>
      <c r="Q48" s="1" t="s">
        <v>79</v>
      </c>
      <c r="R48" s="1">
        <v>1</v>
      </c>
      <c r="S48">
        <v>25</v>
      </c>
      <c r="T48">
        <f>S48/$S$27</f>
        <v>0.25</v>
      </c>
      <c r="U48">
        <f t="shared" ref="U48:U50" si="54">R48*T48</f>
        <v>0.25</v>
      </c>
      <c r="Y48" s="19">
        <v>5</v>
      </c>
      <c r="Z48" s="28">
        <f>AA24^5*(1-AA24)^10*((15*14*13*12*11)/(5*4*3*2*1))</f>
        <v>2.718663940539982E-2</v>
      </c>
      <c r="AA48">
        <f t="shared" si="51"/>
        <v>0.1359331970269991</v>
      </c>
      <c r="AB48" s="1"/>
      <c r="AC48">
        <f t="shared" si="53"/>
        <v>0.16978477806957543</v>
      </c>
    </row>
    <row r="49" spans="1:29" x14ac:dyDescent="0.25">
      <c r="A49" s="19">
        <v>6</v>
      </c>
      <c r="B49" s="28">
        <f>C24^6*(1-C24)^9*((15*14*13*12*11*10)/(6*5*4*3*2*1))</f>
        <v>1.1440678041716452E-3</v>
      </c>
      <c r="C49">
        <f t="shared" si="50"/>
        <v>6.8644068250298708E-3</v>
      </c>
      <c r="E49">
        <f t="shared" si="52"/>
        <v>8.5738569742863403E-3</v>
      </c>
      <c r="G49" s="1" t="s">
        <v>127</v>
      </c>
      <c r="H49" s="1">
        <f>L54</f>
        <v>16.326946761091769</v>
      </c>
      <c r="I49" s="1"/>
      <c r="J49" s="6"/>
      <c r="K49" s="1" t="s">
        <v>153</v>
      </c>
      <c r="Q49" s="1" t="s">
        <v>80</v>
      </c>
      <c r="R49" s="1">
        <v>1.5</v>
      </c>
      <c r="S49">
        <v>25</v>
      </c>
      <c r="T49">
        <f>S49/$S$27</f>
        <v>0.25</v>
      </c>
      <c r="U49">
        <f t="shared" si="54"/>
        <v>0.375</v>
      </c>
      <c r="Y49" s="19">
        <v>6</v>
      </c>
      <c r="Z49" s="28">
        <f>AA24^6*(1-AA24)^9*((15*14*13*12*11*10)/(6*5*4*3*2*1))</f>
        <v>6.7293661894554015E-3</v>
      </c>
      <c r="AA49">
        <f t="shared" si="51"/>
        <v>4.0376197136732406E-2</v>
      </c>
      <c r="AB49" s="1"/>
      <c r="AC49">
        <f t="shared" si="53"/>
        <v>5.0431122198883786E-2</v>
      </c>
    </row>
    <row r="50" spans="1:29" x14ac:dyDescent="0.25">
      <c r="A50" s="19">
        <v>7</v>
      </c>
      <c r="B50" s="28">
        <f>C24^7*(1-C24)^8*((15*14*13*12*11*10*9)/(7*6*5*4*3*2*1))</f>
        <v>1.456380514504216E-4</v>
      </c>
      <c r="C50">
        <f t="shared" si="50"/>
        <v>1.0194663601529512E-3</v>
      </c>
      <c r="D50" s="31"/>
      <c r="E50">
        <f t="shared" si="52"/>
        <v>1.2733450951910408E-3</v>
      </c>
      <c r="G50" s="1" t="s">
        <v>124</v>
      </c>
      <c r="H50" s="1">
        <f>U27</f>
        <v>1.25</v>
      </c>
      <c r="I50" s="1"/>
      <c r="J50" s="26"/>
      <c r="K50" s="1" t="s">
        <v>147</v>
      </c>
      <c r="L50">
        <f>W23+5</f>
        <v>5.625</v>
      </c>
      <c r="Q50" s="1" t="s">
        <v>81</v>
      </c>
      <c r="R50" s="1">
        <v>2</v>
      </c>
      <c r="S50">
        <v>25</v>
      </c>
      <c r="T50">
        <f>S50/$S$27</f>
        <v>0.25</v>
      </c>
      <c r="U50">
        <f t="shared" si="54"/>
        <v>0.5</v>
      </c>
      <c r="Y50" s="19">
        <v>7</v>
      </c>
      <c r="Z50" s="28">
        <f>AA24^7*(1-AA24)^8*((15*14*13*12*11*10*9)/(7*6*5*4*3*2*1))</f>
        <v>1.2849567688493341E-3</v>
      </c>
      <c r="AA50">
        <f t="shared" si="51"/>
        <v>8.9946973819453394E-3</v>
      </c>
      <c r="AB50" s="31"/>
      <c r="AC50">
        <f t="shared" si="53"/>
        <v>1.1234655935394905E-2</v>
      </c>
    </row>
    <row r="51" spans="1:29" x14ac:dyDescent="0.25">
      <c r="A51" s="19">
        <v>8</v>
      </c>
      <c r="B51" s="28">
        <f>C24^8*(1-C24)^7*((15*14*13*12*11*10*9*8)/(8*7*6*5*4*3*2*1))</f>
        <v>1.441960905449719E-5</v>
      </c>
      <c r="C51">
        <f t="shared" si="50"/>
        <v>1.1535687243597752E-4</v>
      </c>
      <c r="D51" s="31"/>
      <c r="E51">
        <f t="shared" si="52"/>
        <v>1.4408431062982075E-4</v>
      </c>
      <c r="G51" s="1" t="s">
        <v>125</v>
      </c>
      <c r="H51" s="1">
        <f>U33</f>
        <v>1.25</v>
      </c>
      <c r="I51" s="1"/>
      <c r="J51" s="26"/>
      <c r="K51" s="1" t="s">
        <v>106</v>
      </c>
      <c r="L51">
        <f>AC59</f>
        <v>2.4226894546912603</v>
      </c>
      <c r="S51">
        <f>SUM(S47:S50)</f>
        <v>100</v>
      </c>
      <c r="U51">
        <f>SUM(U47:U50)</f>
        <v>1.25</v>
      </c>
      <c r="Y51" s="19">
        <v>8</v>
      </c>
      <c r="Z51" s="28">
        <f>AA24^8*(1-AA24)^7*((15*14*13*12*11*10*9*8)/(8*7*6*5*4*3*2*1))</f>
        <v>1.9083516369049514E-4</v>
      </c>
      <c r="AA51">
        <f t="shared" si="51"/>
        <v>1.5266813095239612E-3</v>
      </c>
      <c r="AB51" s="31"/>
      <c r="AC51">
        <f t="shared" si="53"/>
        <v>1.9068722945507616E-3</v>
      </c>
    </row>
    <row r="52" spans="1:29" x14ac:dyDescent="0.25">
      <c r="A52" s="19">
        <v>9</v>
      </c>
      <c r="B52" s="28">
        <f>C24^9*(1-C24)^6*((15*14*13*12*11*10*9*8*7)/(9*8*7*6*5*4*3*2*1))</f>
        <v>1.1104209392902124E-6</v>
      </c>
      <c r="C52">
        <f t="shared" si="50"/>
        <v>9.9937884536119113E-6</v>
      </c>
      <c r="D52" s="31"/>
      <c r="E52">
        <f t="shared" si="52"/>
        <v>1.2482551663474567E-5</v>
      </c>
      <c r="G52" s="1" t="s">
        <v>130</v>
      </c>
      <c r="H52" s="1">
        <f>U39</f>
        <v>1.25</v>
      </c>
      <c r="I52" s="1"/>
      <c r="J52" s="26"/>
      <c r="K52" s="1" t="s">
        <v>107</v>
      </c>
      <c r="L52" s="21">
        <f>AH40</f>
        <v>0.47987885839172129</v>
      </c>
      <c r="Y52" s="19">
        <v>9</v>
      </c>
      <c r="Z52" s="28">
        <f>AA24^9*(1-AA24)^6*((15*14*13*12*11*10*9*8*7)/(9*8*7*6*5*4*3*2*1))</f>
        <v>2.2043665772829474E-5</v>
      </c>
      <c r="AA52">
        <f t="shared" si="51"/>
        <v>1.9839299195546526E-4</v>
      </c>
      <c r="AB52" s="31"/>
      <c r="AC52">
        <f t="shared" si="53"/>
        <v>2.4779899867305688E-4</v>
      </c>
    </row>
    <row r="53" spans="1:29" x14ac:dyDescent="0.25">
      <c r="A53" s="19">
        <v>10</v>
      </c>
      <c r="B53" s="28">
        <f>C24^10*(1-C24)^5*((15*14*13*12*11*10*9*8*7*6)/(10*9*8*7*6*5*4*3*2*1))</f>
        <v>6.5965600353873995E-8</v>
      </c>
      <c r="C53">
        <f t="shared" si="50"/>
        <v>6.5965600353873993E-7</v>
      </c>
      <c r="D53" s="31"/>
      <c r="E53">
        <f t="shared" si="52"/>
        <v>8.2393080286960827E-7</v>
      </c>
      <c r="G53" s="1" t="s">
        <v>131</v>
      </c>
      <c r="H53" s="1">
        <f>U45</f>
        <v>1.25</v>
      </c>
      <c r="I53" s="1"/>
      <c r="J53" s="26"/>
      <c r="K53" s="1" t="s">
        <v>108</v>
      </c>
      <c r="L53" s="21">
        <f>L51+L52</f>
        <v>2.9025683130829814</v>
      </c>
      <c r="Y53" s="19">
        <v>10</v>
      </c>
      <c r="Z53" s="28">
        <f>AA24^10*(1-AA24)^5*((15*14*13*12*11*10*9*8*7*6)/(10*9*8*7*6*5*4*3*2*1))</f>
        <v>1.9642870490640127E-6</v>
      </c>
      <c r="AA53">
        <f t="shared" si="51"/>
        <v>1.9642870490640127E-5</v>
      </c>
      <c r="AB53" s="31"/>
      <c r="AC53">
        <f t="shared" si="53"/>
        <v>2.4534554324065042E-5</v>
      </c>
    </row>
    <row r="54" spans="1:29" x14ac:dyDescent="0.25">
      <c r="A54" s="19">
        <v>11</v>
      </c>
      <c r="B54" s="28">
        <f>C24^11*(1-C24)^4*((15*14*13*12*11*10*9*8*7*6*5)/(11*10*9*8*7*6*5*4*3*2*1))</f>
        <v>2.9687488908134113E-9</v>
      </c>
      <c r="C54">
        <f t="shared" si="50"/>
        <v>3.2656237798947526E-8</v>
      </c>
      <c r="D54" s="31"/>
      <c r="E54">
        <f t="shared" si="52"/>
        <v>4.0788653607406361E-8</v>
      </c>
      <c r="G54" s="1" t="s">
        <v>128</v>
      </c>
      <c r="H54" s="1">
        <f>L61</f>
        <v>16.326946761091769</v>
      </c>
      <c r="I54" s="1"/>
      <c r="J54" s="27"/>
      <c r="K54" s="1" t="s">
        <v>148</v>
      </c>
      <c r="L54">
        <f>L53*L50</f>
        <v>16.326946761091769</v>
      </c>
      <c r="Y54" s="19">
        <v>11</v>
      </c>
      <c r="Z54" s="28">
        <f>AA24^11*(1-AA24)^4*((15*14*13*12*11*10*9*8*7*6*5)/(11*10*9*8*7*6*5*4*3*2*1))</f>
        <v>1.3260263607542841E-7</v>
      </c>
      <c r="AA54">
        <f t="shared" si="51"/>
        <v>1.4586289968297124E-6</v>
      </c>
      <c r="AB54" s="31"/>
      <c r="AC54">
        <f t="shared" si="53"/>
        <v>1.8218728458464141E-6</v>
      </c>
    </row>
    <row r="55" spans="1:29" x14ac:dyDescent="0.25">
      <c r="A55" s="19">
        <v>12</v>
      </c>
      <c r="B55" s="28">
        <f>C24^12*(1-C24)^3*((15*14*13*12*11*10*9*8*7*6*5*4)/(12*11*10*9*8*7*6*5*4*3*2*1))</f>
        <v>9.7978511247967338E-11</v>
      </c>
      <c r="C55">
        <f t="shared" si="50"/>
        <v>1.1757421349756081E-9</v>
      </c>
      <c r="D55" s="31"/>
      <c r="E55">
        <f t="shared" si="52"/>
        <v>1.4685383837049988E-9</v>
      </c>
      <c r="G55" s="1" t="s">
        <v>124</v>
      </c>
      <c r="H55" s="1">
        <f>U27</f>
        <v>1.25</v>
      </c>
      <c r="I55" s="1"/>
      <c r="J55" s="24"/>
      <c r="Y55" s="19">
        <v>12</v>
      </c>
      <c r="Z55" s="28">
        <f>AA24^12*(1-AA24)^3*((15*14*13*12*11*10*9*8*7*6*5*4)/(12*11*10*9*8*7*6*5*4*3*2*1))</f>
        <v>6.5644869344271485E-9</v>
      </c>
      <c r="AA55">
        <f t="shared" si="51"/>
        <v>7.8773843213125785E-8</v>
      </c>
      <c r="AB55" s="31"/>
      <c r="AC55">
        <f t="shared" si="53"/>
        <v>9.8390972772983661E-8</v>
      </c>
    </row>
    <row r="56" spans="1:29" x14ac:dyDescent="0.25">
      <c r="A56" s="19">
        <v>13</v>
      </c>
      <c r="B56" s="28">
        <f>C24^13*(1-C24)^2*((15*14*13*12*11*10*9*8*7*6*5*4*3)/(13*12*11*10*9*8*7*6*5*4*3*2*1))</f>
        <v>2.2386560071888956E-12</v>
      </c>
      <c r="C56">
        <f t="shared" si="50"/>
        <v>2.9102528093455642E-11</v>
      </c>
      <c r="D56" s="31"/>
      <c r="E56">
        <f t="shared" si="52"/>
        <v>3.6349959992697984E-11</v>
      </c>
      <c r="G56" s="1" t="s">
        <v>125</v>
      </c>
      <c r="H56" s="1">
        <f>U33</f>
        <v>1.25</v>
      </c>
      <c r="I56" s="1"/>
      <c r="J56" s="25"/>
      <c r="K56" s="32" t="s">
        <v>154</v>
      </c>
      <c r="L56" s="33"/>
      <c r="Y56" s="19">
        <v>13</v>
      </c>
      <c r="Z56" s="28">
        <f>AA24^13*(1-AA24)^2*((15*14*13*12*11*10*9*8*7*6*5*4*3)/(13*12*11*10*9*8*7*6*5*4*3*2*1))</f>
        <v>2.2498241587907215E-10</v>
      </c>
      <c r="AA56">
        <f t="shared" si="51"/>
        <v>2.9247714064279379E-9</v>
      </c>
      <c r="AB56" s="31"/>
      <c r="AC56">
        <f t="shared" si="53"/>
        <v>3.6531301772147403E-9</v>
      </c>
    </row>
    <row r="57" spans="1:29" x14ac:dyDescent="0.25">
      <c r="A57" s="19">
        <v>14</v>
      </c>
      <c r="B57" s="28">
        <f>C24^14*(1-C24)^1*((15*14*13*12*11*10*9*8*7*6*5*4*3*2)/(14*13*12*11*10*9*8*7*6*5*4*3*2*1))</f>
        <v>3.166415851752327E-14</v>
      </c>
      <c r="C57">
        <f t="shared" si="50"/>
        <v>4.4329821924532581E-13</v>
      </c>
      <c r="D57" s="31"/>
      <c r="E57">
        <f t="shared" si="52"/>
        <v>5.5369322151862882E-13</v>
      </c>
      <c r="G57" s="1" t="s">
        <v>130</v>
      </c>
      <c r="H57" s="1">
        <f>U39</f>
        <v>1.25</v>
      </c>
      <c r="I57" s="1"/>
      <c r="J57" s="25"/>
      <c r="K57" s="32" t="s">
        <v>147</v>
      </c>
      <c r="L57" s="33">
        <f>L50</f>
        <v>5.625</v>
      </c>
      <c r="Y57" s="19">
        <v>14</v>
      </c>
      <c r="Z57" s="28">
        <f>AA24^14*(1-AA24)^1*((15*14*13*12*11*10*9*8*7*6*5*4*3*2)/(14*13*12*11*10*9*8*7*6*5*4*3*2*1))</f>
        <v>4.7733185830071888E-12</v>
      </c>
      <c r="AA57">
        <f t="shared" si="51"/>
        <v>6.6826460162100648E-11</v>
      </c>
      <c r="AB57" s="31"/>
      <c r="AC57">
        <f t="shared" si="53"/>
        <v>8.3468320880763314E-11</v>
      </c>
    </row>
    <row r="58" spans="1:29" x14ac:dyDescent="0.25">
      <c r="A58" s="19">
        <v>15</v>
      </c>
      <c r="B58" s="28">
        <f>C24^15</f>
        <v>2.0900434665031863E-16</v>
      </c>
      <c r="C58">
        <f t="shared" si="50"/>
        <v>3.1350651997547794E-15</v>
      </c>
      <c r="D58" s="31"/>
      <c r="E58">
        <f t="shared" si="52"/>
        <v>3.9157936458177425E-15</v>
      </c>
      <c r="G58" s="1" t="s">
        <v>131</v>
      </c>
      <c r="H58" s="1">
        <f>U45</f>
        <v>1.25</v>
      </c>
      <c r="I58" s="1"/>
      <c r="J58" s="25"/>
      <c r="K58" s="32" t="s">
        <v>106</v>
      </c>
      <c r="L58" s="33">
        <f t="shared" ref="L58:L61" si="55">L51</f>
        <v>2.4226894546912603</v>
      </c>
      <c r="Y58" s="19">
        <v>15</v>
      </c>
      <c r="Z58" s="28">
        <f>AA24^15</f>
        <v>4.7260580029774143E-14</v>
      </c>
      <c r="AA58">
        <f t="shared" si="51"/>
        <v>7.0890870044661211E-13</v>
      </c>
      <c r="AB58" s="31"/>
      <c r="AC58">
        <f t="shared" si="53"/>
        <v>8.8544894852294868E-13</v>
      </c>
    </row>
    <row r="59" spans="1:29" x14ac:dyDescent="0.25">
      <c r="A59" s="1"/>
      <c r="B59" s="6">
        <f>SUM(B43:B58)</f>
        <v>1.0000000000000002</v>
      </c>
      <c r="C59" s="25">
        <f>SUM(C43:C58)</f>
        <v>1.3513513513513511</v>
      </c>
      <c r="D59" s="31"/>
      <c r="E59" s="23">
        <f>SUM(E43:E58)</f>
        <v>1.6878797402053216</v>
      </c>
      <c r="G59" s="1" t="s">
        <v>132</v>
      </c>
      <c r="H59" s="1">
        <f>U51</f>
        <v>1.25</v>
      </c>
      <c r="I59" s="1"/>
      <c r="J59" s="25"/>
      <c r="K59" s="32" t="s">
        <v>107</v>
      </c>
      <c r="L59" s="33">
        <f t="shared" si="55"/>
        <v>0.47987885839172129</v>
      </c>
      <c r="Y59" s="1"/>
      <c r="Z59" s="6">
        <f>SUM(Z43:Z58)</f>
        <v>1.0000000000000004</v>
      </c>
      <c r="AA59" s="25">
        <f>SUM(AA43:AA58)</f>
        <v>1.9396551724137943</v>
      </c>
      <c r="AB59" s="31"/>
      <c r="AC59" s="23">
        <f>SUM(AC43:AC58)</f>
        <v>2.4226894546912603</v>
      </c>
    </row>
    <row r="60" spans="1:29" x14ac:dyDescent="0.25">
      <c r="A60" s="1"/>
      <c r="E60" t="s">
        <v>106</v>
      </c>
      <c r="G60" s="1" t="s">
        <v>129</v>
      </c>
      <c r="H60" s="1">
        <f>L68</f>
        <v>16.326946761091769</v>
      </c>
      <c r="I60" s="1"/>
      <c r="K60" s="32" t="s">
        <v>108</v>
      </c>
      <c r="L60" s="33">
        <f t="shared" si="55"/>
        <v>2.9025683130829814</v>
      </c>
      <c r="AC60" s="1" t="s">
        <v>106</v>
      </c>
    </row>
    <row r="61" spans="1:29" x14ac:dyDescent="0.25">
      <c r="G61" s="1"/>
      <c r="H61" s="1">
        <f>SUM(H43:H60)</f>
        <v>79.140650119098581</v>
      </c>
      <c r="I61" s="1"/>
      <c r="K61" s="32" t="s">
        <v>148</v>
      </c>
      <c r="L61" s="33">
        <f t="shared" si="55"/>
        <v>16.326946761091769</v>
      </c>
    </row>
    <row r="62" spans="1:29" x14ac:dyDescent="0.25">
      <c r="G62" s="1"/>
      <c r="H62" s="1"/>
      <c r="I62" s="1"/>
      <c r="K62" s="33"/>
      <c r="L62" s="33"/>
    </row>
    <row r="63" spans="1:29" x14ac:dyDescent="0.25">
      <c r="G63" s="1"/>
      <c r="H63" s="1"/>
      <c r="I63" s="1"/>
      <c r="K63" s="32" t="s">
        <v>155</v>
      </c>
      <c r="L63" s="33"/>
    </row>
    <row r="64" spans="1:29" x14ac:dyDescent="0.25">
      <c r="K64" s="32" t="s">
        <v>147</v>
      </c>
      <c r="L64" s="33">
        <f>L50</f>
        <v>5.625</v>
      </c>
    </row>
    <row r="65" spans="1:12" x14ac:dyDescent="0.25">
      <c r="K65" s="32" t="s">
        <v>106</v>
      </c>
      <c r="L65" s="33">
        <f t="shared" ref="L65:L68" si="56">L51</f>
        <v>2.4226894546912603</v>
      </c>
    </row>
    <row r="66" spans="1:12" x14ac:dyDescent="0.25">
      <c r="A66" s="1"/>
      <c r="B66" s="21"/>
      <c r="K66" s="32" t="s">
        <v>107</v>
      </c>
      <c r="L66" s="33">
        <f t="shared" si="56"/>
        <v>0.47987885839172129</v>
      </c>
    </row>
    <row r="67" spans="1:12" x14ac:dyDescent="0.25">
      <c r="A67" s="1"/>
      <c r="K67" s="32" t="s">
        <v>108</v>
      </c>
      <c r="L67" s="33">
        <f t="shared" si="56"/>
        <v>2.9025683130829814</v>
      </c>
    </row>
    <row r="68" spans="1:12" x14ac:dyDescent="0.25">
      <c r="K68" s="32" t="s">
        <v>148</v>
      </c>
      <c r="L68" s="33">
        <f t="shared" si="56"/>
        <v>16.326946761091769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CC8BA-50F2-4E9B-AA90-68E59CFEF4EE}">
  <dimension ref="A1:F8"/>
  <sheetViews>
    <sheetView zoomScale="80" zoomScaleNormal="80" workbookViewId="0">
      <selection activeCell="D9" sqref="D9"/>
    </sheetView>
  </sheetViews>
  <sheetFormatPr defaultRowHeight="13.8" x14ac:dyDescent="0.25"/>
  <cols>
    <col min="2" max="2" width="12.109375" bestFit="1" customWidth="1"/>
    <col min="6" max="6" width="13.109375" bestFit="1" customWidth="1"/>
  </cols>
  <sheetData>
    <row r="1" spans="1:6" x14ac:dyDescent="0.25">
      <c r="A1" s="2"/>
      <c r="B1" s="2" t="s">
        <v>119</v>
      </c>
      <c r="C1" s="2" t="s">
        <v>31</v>
      </c>
      <c r="D1" s="2" t="s">
        <v>32</v>
      </c>
    </row>
    <row r="2" spans="1:6" x14ac:dyDescent="0.25">
      <c r="A2" s="2" t="s">
        <v>26</v>
      </c>
      <c r="B2" s="2">
        <v>1</v>
      </c>
      <c r="C2" s="2">
        <v>5000</v>
      </c>
      <c r="D2" s="2">
        <f>C2*B2/$B$7</f>
        <v>4.9972260398252932E-4</v>
      </c>
      <c r="F2">
        <f>B2/$B$7</f>
        <v>9.9944520796505862E-8</v>
      </c>
    </row>
    <row r="3" spans="1:6" x14ac:dyDescent="0.25">
      <c r="A3" s="2" t="s">
        <v>27</v>
      </c>
      <c r="B3" s="2">
        <v>50</v>
      </c>
      <c r="C3" s="2">
        <v>200</v>
      </c>
      <c r="D3" s="2">
        <f t="shared" ref="D3:D6" si="0">C3*B3/$B$7</f>
        <v>9.9944520796505865E-4</v>
      </c>
      <c r="F3">
        <f t="shared" ref="F3:F5" si="1">B3/$B$7</f>
        <v>4.9972260398252933E-6</v>
      </c>
    </row>
    <row r="4" spans="1:6" x14ac:dyDescent="0.25">
      <c r="A4" s="2" t="s">
        <v>28</v>
      </c>
      <c r="B4" s="2">
        <v>500</v>
      </c>
      <c r="C4" s="2">
        <v>50</v>
      </c>
      <c r="D4" s="2">
        <f t="shared" si="0"/>
        <v>2.4986130199126464E-3</v>
      </c>
      <c r="F4">
        <f t="shared" si="1"/>
        <v>4.997226039825293E-5</v>
      </c>
    </row>
    <row r="5" spans="1:6" x14ac:dyDescent="0.25">
      <c r="A5" s="2" t="s">
        <v>29</v>
      </c>
      <c r="B5" s="2">
        <v>5000</v>
      </c>
      <c r="C5" s="2">
        <v>10</v>
      </c>
      <c r="D5" s="2">
        <f t="shared" si="0"/>
        <v>4.9972260398252928E-3</v>
      </c>
      <c r="F5">
        <f t="shared" si="1"/>
        <v>4.9972260398252932E-4</v>
      </c>
    </row>
    <row r="6" spans="1:6" x14ac:dyDescent="0.25">
      <c r="A6" s="2" t="s">
        <v>30</v>
      </c>
      <c r="B6" s="2">
        <v>10000000</v>
      </c>
      <c r="C6" s="2">
        <v>0</v>
      </c>
      <c r="D6" s="2">
        <f t="shared" si="0"/>
        <v>0</v>
      </c>
      <c r="F6">
        <f>SUM(F2:F5)</f>
        <v>5.5479203494140407E-4</v>
      </c>
    </row>
    <row r="7" spans="1:6" x14ac:dyDescent="0.25">
      <c r="A7" s="2"/>
      <c r="B7" s="2">
        <f>SUM(B2:B6)</f>
        <v>10005551</v>
      </c>
      <c r="C7" s="2"/>
      <c r="D7" s="3">
        <f>SUM(D2:D6)</f>
        <v>8.9950068716855274E-3</v>
      </c>
    </row>
    <row r="8" spans="1:6" x14ac:dyDescent="0.25">
      <c r="D8" t="s">
        <v>134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20Lines</vt:lpstr>
      <vt:lpstr>BaseGame&amp;FreeGame</vt:lpstr>
      <vt:lpstr>Bonus</vt:lpstr>
      <vt:lpstr>Jackpot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Yingjie Liang</dc:creator>
  <cp:lastModifiedBy>Yingjie Liang</cp:lastModifiedBy>
  <dcterms:created xsi:type="dcterms:W3CDTF">2015-06-05T18:17:20Z</dcterms:created>
  <dcterms:modified xsi:type="dcterms:W3CDTF">2020-03-10T20:00:01Z</dcterms:modified>
</cp:coreProperties>
</file>