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phabet Project\"/>
    </mc:Choice>
  </mc:AlternateContent>
  <xr:revisionPtr revIDLastSave="0" documentId="13_ncr:1_{3B876AFB-254F-4757-97E3-889E56F59D6C}" xr6:coauthVersionLast="47" xr6:coauthVersionMax="47" xr10:uidLastSave="{00000000-0000-0000-0000-000000000000}"/>
  <bookViews>
    <workbookView xWindow="-108" yWindow="-108" windowWidth="23256" windowHeight="12456" firstSheet="1" activeTab="1" xr2:uid="{56835E6C-B63D-4ACD-802D-35A6FAE24A29}"/>
  </bookViews>
  <sheets>
    <sheet name="SS&amp;C + Advent" sheetId="1" r:id="rId1"/>
    <sheet name="Ingredion + Penford Assigmn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2" l="1"/>
  <c r="S17" i="2"/>
  <c r="E24" i="2"/>
  <c r="J14" i="2" l="1"/>
  <c r="J12" i="2"/>
  <c r="J13" i="1"/>
  <c r="J14" i="1" s="1"/>
  <c r="J9" i="1"/>
  <c r="J10" i="1"/>
  <c r="J12" i="1"/>
  <c r="E27" i="1"/>
  <c r="E24" i="1"/>
  <c r="J23" i="1" l="1"/>
  <c r="R17" i="1"/>
  <c r="R18" i="1"/>
  <c r="R19" i="1"/>
  <c r="R20" i="1"/>
  <c r="R21" i="1"/>
  <c r="R22" i="1"/>
  <c r="R23" i="1"/>
  <c r="R24" i="1"/>
  <c r="R25" i="1"/>
  <c r="R26" i="1"/>
  <c r="R16" i="1"/>
  <c r="S26" i="1"/>
  <c r="S17" i="1"/>
  <c r="S18" i="1"/>
  <c r="S19" i="1"/>
  <c r="S20" i="1"/>
  <c r="S21" i="1"/>
  <c r="S22" i="1"/>
  <c r="S23" i="1"/>
  <c r="S24" i="1"/>
  <c r="S25" i="1"/>
  <c r="S16" i="1"/>
  <c r="E15" i="2"/>
  <c r="E18" i="2" s="1"/>
  <c r="P27" i="2"/>
  <c r="B17" i="2"/>
  <c r="M14" i="2"/>
  <c r="J24" i="2" s="1"/>
  <c r="M11" i="2"/>
  <c r="S10" i="2"/>
  <c r="M12" i="2"/>
  <c r="J20" i="2" s="1"/>
  <c r="M9" i="2"/>
  <c r="J18" i="2" s="1"/>
  <c r="M8" i="2"/>
  <c r="A1" i="2"/>
  <c r="M9" i="1"/>
  <c r="P27" i="1"/>
  <c r="B17" i="1"/>
  <c r="E15" i="1"/>
  <c r="E18" i="1" s="1"/>
  <c r="M11" i="1"/>
  <c r="S10" i="1"/>
  <c r="M8" i="1"/>
  <c r="A1" i="1"/>
  <c r="R27" i="1" l="1"/>
  <c r="S27" i="1"/>
  <c r="M14" i="1"/>
  <c r="M12" i="1"/>
  <c r="R26" i="2"/>
  <c r="S26" i="2" s="1"/>
  <c r="R23" i="2"/>
  <c r="S23" i="2" s="1"/>
  <c r="J23" i="2"/>
  <c r="R18" i="2"/>
  <c r="S18" i="2" s="1"/>
  <c r="R16" i="2"/>
  <c r="R25" i="2"/>
  <c r="S25" i="2" s="1"/>
  <c r="R20" i="2"/>
  <c r="S20" i="2" s="1"/>
  <c r="R22" i="2"/>
  <c r="S22" i="2" s="1"/>
  <c r="R24" i="2"/>
  <c r="S24" i="2" s="1"/>
  <c r="R17" i="2"/>
  <c r="R21" i="2"/>
  <c r="S21" i="2" s="1"/>
  <c r="R19" i="2"/>
  <c r="S19" i="2" s="1"/>
  <c r="M13" i="2"/>
  <c r="M10" i="2"/>
  <c r="J22" i="2" s="1"/>
  <c r="M10" i="1"/>
  <c r="M13" i="1"/>
  <c r="S27" i="2" l="1"/>
  <c r="S9" i="2" s="1"/>
  <c r="S11" i="2" s="1"/>
  <c r="E20" i="2" s="1"/>
  <c r="E21" i="2" s="1"/>
  <c r="R27" i="2"/>
  <c r="S9" i="1"/>
  <c r="F76" i="2" l="1"/>
  <c r="J30" i="2"/>
  <c r="E28" i="2"/>
  <c r="S11" i="1"/>
  <c r="E20" i="1" s="1"/>
  <c r="E21" i="1" l="1"/>
  <c r="J30" i="1" s="1"/>
  <c r="J31" i="2"/>
  <c r="J21" i="2"/>
  <c r="J17" i="2"/>
  <c r="J19" i="2"/>
  <c r="E28" i="1" l="1"/>
  <c r="J31" i="1" s="1"/>
  <c r="F76" i="1"/>
  <c r="J21" i="1" l="1"/>
  <c r="J17" i="1"/>
  <c r="J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Yash</author>
  </authors>
  <commentList>
    <comment ref="J10" authorId="0" shapeId="0" xr:uid="{1B263C30-8646-4DB6-B425-F3D17BCCBC1E}">
      <text>
        <r>
          <rPr>
            <b/>
            <sz val="9"/>
            <color indexed="81"/>
            <rFont val="Tahoma"/>
            <charset val="1"/>
          </rPr>
          <t>Yash:</t>
        </r>
        <r>
          <rPr>
            <sz val="9"/>
            <color indexed="81"/>
            <rFont val="Tahoma"/>
            <charset val="1"/>
          </rPr>
          <t xml:space="preserve">
EBIT+ Restructuring Charges</t>
        </r>
      </text>
    </comment>
    <comment ref="E24" authorId="0" shapeId="0" xr:uid="{246C78A8-0C48-4E4E-8970-99DD226556F0}">
      <text>
        <r>
          <rPr>
            <b/>
            <sz val="9"/>
            <color indexed="81"/>
            <rFont val="Tahoma"/>
            <charset val="1"/>
          </rPr>
          <t>Yash:</t>
        </r>
        <r>
          <rPr>
            <sz val="9"/>
            <color indexed="81"/>
            <rFont val="Tahoma"/>
            <charset val="1"/>
          </rPr>
          <t xml:space="preserve">
Current Portion of long term debt+Long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Yash</author>
  </authors>
  <commentList>
    <comment ref="E24" authorId="0" shapeId="0" xr:uid="{D1C896F7-6145-4057-A0FB-16719B981973}">
      <text>
        <r>
          <rPr>
            <b/>
            <sz val="9"/>
            <color indexed="81"/>
            <rFont val="Tahoma"/>
            <charset val="1"/>
          </rPr>
          <t>Yash:</t>
        </r>
        <r>
          <rPr>
            <sz val="9"/>
            <color indexed="81"/>
            <rFont val="Tahoma"/>
            <charset val="1"/>
          </rPr>
          <t xml:space="preserve">
short term Financing Agreements, Current Portion of LT, LT Debt, Cash Overdraft</t>
        </r>
      </text>
    </comment>
  </commentList>
</comments>
</file>

<file path=xl/sharedStrings.xml><?xml version="1.0" encoding="utf-8"?>
<sst xmlns="http://schemas.openxmlformats.org/spreadsheetml/2006/main" count="178" uniqueCount="93">
  <si>
    <t>Input Page</t>
  </si>
  <si>
    <t>($ in millions, except per share data)</t>
  </si>
  <si>
    <t>General Information</t>
  </si>
  <si>
    <t>Reported Income Statement</t>
  </si>
  <si>
    <t>Calculation of Fully Diluted Shares Outstanding</t>
  </si>
  <si>
    <t>Target</t>
  </si>
  <si>
    <t>Prior</t>
  </si>
  <si>
    <t xml:space="preserve">Current </t>
  </si>
  <si>
    <t>Basic Shares Outstanding</t>
  </si>
  <si>
    <t>Acquirer</t>
  </si>
  <si>
    <t>FYE</t>
  </si>
  <si>
    <t>Stub</t>
  </si>
  <si>
    <t>LTM</t>
  </si>
  <si>
    <t>Plus: Shares from In-the-Money Options</t>
  </si>
  <si>
    <t>Date Announced</t>
  </si>
  <si>
    <t>-</t>
  </si>
  <si>
    <t>Less: Shares Repurchased from Option Proceeds</t>
  </si>
  <si>
    <t>Transaction Type</t>
  </si>
  <si>
    <t>Sales</t>
  </si>
  <si>
    <t xml:space="preserve">   Net New Shares from Options</t>
  </si>
  <si>
    <t>Purchase Consideration</t>
  </si>
  <si>
    <t>EBIT</t>
  </si>
  <si>
    <t>Plus: Shares from Convertible Securities</t>
  </si>
  <si>
    <t>D&amp;A</t>
  </si>
  <si>
    <t xml:space="preserve">   Fully Diluted Shares Outstanding</t>
  </si>
  <si>
    <t>Calculation of Equity and Enterprise Value</t>
  </si>
  <si>
    <t>EBITDA</t>
  </si>
  <si>
    <t>Offer Price per Share</t>
  </si>
  <si>
    <t>Net Income</t>
  </si>
  <si>
    <t>Options/Warrants</t>
  </si>
  <si>
    <t>Cash Offer Price per Share</t>
  </si>
  <si>
    <t>EPS</t>
  </si>
  <si>
    <t>Number of</t>
  </si>
  <si>
    <t>Exercise</t>
  </si>
  <si>
    <t>In-the-Money</t>
  </si>
  <si>
    <t>Stock Offer Price per Share</t>
  </si>
  <si>
    <t>Tranche</t>
  </si>
  <si>
    <t>Shares</t>
  </si>
  <si>
    <t>Price</t>
  </si>
  <si>
    <t xml:space="preserve">Exchange Ratio </t>
  </si>
  <si>
    <t>LTM Transaction Multiples</t>
  </si>
  <si>
    <t xml:space="preserve"> </t>
  </si>
  <si>
    <t>EV/Sales</t>
  </si>
  <si>
    <t xml:space="preserve">   Offer Price per Share</t>
  </si>
  <si>
    <t xml:space="preserve">   Metric</t>
  </si>
  <si>
    <t>EV/EBITDA</t>
  </si>
  <si>
    <t>Fully Diluted Shares Outstanding</t>
  </si>
  <si>
    <t xml:space="preserve">   Implied Equity Value</t>
  </si>
  <si>
    <t>EV/EBIT</t>
  </si>
  <si>
    <t>Implied Enterprise Value</t>
  </si>
  <si>
    <t>P/E</t>
  </si>
  <si>
    <t>Plus: Total Debt</t>
  </si>
  <si>
    <t>Plus: Preferred Stock</t>
  </si>
  <si>
    <t>Less: Cash and Cash Equivalents</t>
  </si>
  <si>
    <t xml:space="preserve">   Total</t>
  </si>
  <si>
    <t xml:space="preserve">   Implied Enterprise Value</t>
  </si>
  <si>
    <t>Transactions Details</t>
  </si>
  <si>
    <t>Deal Value</t>
  </si>
  <si>
    <t>Enterprise Value</t>
  </si>
  <si>
    <t>Source</t>
  </si>
  <si>
    <t>https://www.sec.gov/Archives/edgar/data/1002225/000104746915001120/a2223148z10-k.htm</t>
  </si>
  <si>
    <t>https://investor.ssctech.com/investor-relations/press-releases/press-release-details/2015/SSC-Technologies-to-Acquire-Advent-Software/default.aspx</t>
  </si>
  <si>
    <t>$12.12 - $17.73</t>
  </si>
  <si>
    <t>$17.80</t>
  </si>
  <si>
    <t>$17.85 - $21.06</t>
  </si>
  <si>
    <t>$21.15</t>
  </si>
  <si>
    <t>$21.67</t>
  </si>
  <si>
    <t>$23.85 - $28.67</t>
  </si>
  <si>
    <t>$28.79</t>
  </si>
  <si>
    <t>$28.89 - $35.14</t>
  </si>
  <si>
    <t>RSUs</t>
  </si>
  <si>
    <t>Plus: Noncontrolling Interest / Minority</t>
  </si>
  <si>
    <t>https://emea.ingredion.com/MeetIngredion/News/PENFORD.html</t>
  </si>
  <si>
    <t>https://ir.ingredionincorporated.com/static-files/d7b41ae9-7fd7-442f-95c7-1ff64d5d56ee</t>
  </si>
  <si>
    <t>https://sec.report/Document/0001193125-14-411257/</t>
  </si>
  <si>
    <t xml:space="preserve">   Implied Equity Value (Offer Value)</t>
  </si>
  <si>
    <t>Options Tranches</t>
  </si>
  <si>
    <t>New Shares</t>
  </si>
  <si>
    <t>Issued</t>
  </si>
  <si>
    <t>Diluted EPS - Adjusted</t>
  </si>
  <si>
    <t>Stock Price &gt; Exercise Price</t>
  </si>
  <si>
    <t>ITM Shares</t>
  </si>
  <si>
    <t>Stock Price &lt; Exercise Price</t>
  </si>
  <si>
    <t>OOM Shares</t>
  </si>
  <si>
    <t>Stock Price = Exercise Price</t>
  </si>
  <si>
    <t>ATM Shares</t>
  </si>
  <si>
    <t>Advent Software</t>
  </si>
  <si>
    <t>SS&amp;C Technologies</t>
  </si>
  <si>
    <t>M&amp;A</t>
  </si>
  <si>
    <t>Cash</t>
  </si>
  <si>
    <t>Penford</t>
  </si>
  <si>
    <t>Ingredion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</si>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</sst>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* _(##,##0.0_);* \(##,##0.0\);* _(&quot;-&quot;?_);_(@_)"/>
    <numFmt numFmtId="166" formatCode="* _(##,##0.000_);* \(##,##0.000\);* _(&quot;-&quot;?_);_(@_)"/>
    <numFmt numFmtId="167" formatCode="* _(##,##0.000_);[Red]* \(##,##0.000\);* _(&quot;-&quot;?_);_(@_)"/>
    <numFmt numFmtId="168" formatCode="* _(&quot;$&quot;#,##0.0_);* \(&quot;$&quot;#,##0.0\);* _(&quot;-&quot;?_);_(@_)"/>
    <numFmt numFmtId="169" formatCode="0.0\x"/>
    <numFmt numFmtId="170" formatCode="* _(&quot;$&quot;#,##0.00_);* \(&quot;$&quot;#,##0.00\);* _(&quot;-&quot;?_);_(@_)"/>
    <numFmt numFmtId="171" formatCode="* _(##,##0.00_);* \(##,##0.00\);* _(&quot;-&quot;?_);_(@_)"/>
    <numFmt numFmtId="172" formatCode="* _(#,##0.00_);* \(#,##0.00\);* _(&quot;-&quot;?_);_(@_)"/>
    <numFmt numFmtId="173" formatCode="_(* 0.0\x_);_(* \(0.0\x\);_(* &quot;-&quot;?_);_(@_)"/>
    <numFmt numFmtId="174" formatCode="_(* #,##0.0_);_(* \(#,##0.0\);_(* &quot;-&quot;?_);_(@_)"/>
    <numFmt numFmtId="175" formatCode="&quot;$&quot;#,##0.0_);[Red]\(&quot;$&quot;#,##0.0\)"/>
    <numFmt numFmtId="176" formatCode="_(* #,##0.00_);_(* \(#,##0.00\);_(* &quot;-&quot;??_);_(@_)"/>
    <numFmt numFmtId="177" formatCode="_(&quot;$&quot;* #,##0.0_);_(&quot;$&quot;* \(#,##0.0\);_(&quot;$&quot;* &quot;-&quot;?_);_(@_)"/>
    <numFmt numFmtId="178" formatCode="* _(&quot;$&quot;#,##0_);* \(&quot;$&quot;#,##0\);* _(&quot;-&quot;?_);_(@_)"/>
  </numFmts>
  <fonts count="1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0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6"/>
      <color indexed="9"/>
      <name val="Arial"/>
      <family val="2"/>
    </font>
    <font>
      <i/>
      <sz val="10"/>
      <color indexed="9"/>
      <name val="Arial"/>
      <family val="2"/>
    </font>
    <font>
      <b/>
      <u val="singleAccounting"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 val="singleAccounting"/>
      <sz val="10"/>
      <color indexed="12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b/>
      <u val="singleAccounting"/>
      <sz val="10"/>
      <name val="Arial"/>
      <family val="2"/>
    </font>
    <font>
      <sz val="10"/>
      <color rgb="FF0000FF"/>
      <name val="Arial"/>
      <family val="2"/>
    </font>
    <font>
      <u val="singleAccounting"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4" fillId="0" borderId="0" applyFill="0" applyBorder="0" applyProtection="0">
      <protection locked="0"/>
    </xf>
    <xf numFmtId="0" fontId="1" fillId="0" borderId="0"/>
    <xf numFmtId="0" fontId="4" fillId="0" borderId="0" applyFill="0" applyBorder="0" applyProtection="0">
      <protection locked="0"/>
    </xf>
    <xf numFmtId="0" fontId="13" fillId="0" borderId="0"/>
  </cellStyleXfs>
  <cellXfs count="97">
    <xf numFmtId="0" fontId="0" fillId="0" borderId="0" xfId="0"/>
    <xf numFmtId="164" fontId="2" fillId="2" borderId="0" xfId="1" applyNumberFormat="1" applyFont="1" applyFill="1"/>
    <xf numFmtId="0" fontId="3" fillId="2" borderId="0" xfId="0" applyFont="1" applyFill="1"/>
    <xf numFmtId="0" fontId="3" fillId="2" borderId="0" xfId="0" quotePrefix="1" applyFont="1" applyFill="1"/>
    <xf numFmtId="0" fontId="4" fillId="2" borderId="0" xfId="0" applyFont="1" applyFill="1"/>
    <xf numFmtId="0" fontId="4" fillId="0" borderId="0" xfId="0" applyFont="1"/>
    <xf numFmtId="0" fontId="5" fillId="2" borderId="0" xfId="1" applyFont="1" applyFill="1"/>
    <xf numFmtId="0" fontId="6" fillId="2" borderId="0" xfId="1" applyFont="1" applyFill="1"/>
    <xf numFmtId="0" fontId="3" fillId="0" borderId="0" xfId="0" applyFont="1"/>
    <xf numFmtId="10" fontId="4" fillId="0" borderId="0" xfId="0" applyNumberFormat="1" applyFont="1"/>
    <xf numFmtId="0" fontId="7" fillId="2" borderId="0" xfId="0" applyFont="1" applyFill="1" applyAlignment="1">
      <alignment horizontal="left"/>
    </xf>
    <xf numFmtId="0" fontId="7" fillId="2" borderId="0" xfId="2" applyFont="1" applyFill="1" applyAlignment="1" applyProtection="1">
      <alignment horizontal="left"/>
    </xf>
    <xf numFmtId="0" fontId="8" fillId="3" borderId="0" xfId="0" applyFont="1" applyFill="1"/>
    <xf numFmtId="0" fontId="4" fillId="3" borderId="0" xfId="0" applyFont="1" applyFill="1"/>
    <xf numFmtId="0" fontId="4" fillId="4" borderId="0" xfId="0" applyFont="1" applyFill="1"/>
    <xf numFmtId="0" fontId="9" fillId="4" borderId="0" xfId="0" applyFont="1" applyFill="1" applyAlignment="1">
      <alignment horizontal="right"/>
    </xf>
    <xf numFmtId="0" fontId="8" fillId="3" borderId="0" xfId="3" applyFont="1" applyFill="1" applyAlignment="1">
      <alignment horizontal="center"/>
    </xf>
    <xf numFmtId="0" fontId="4" fillId="3" borderId="0" xfId="2" applyFill="1" applyProtection="1"/>
    <xf numFmtId="165" fontId="10" fillId="4" borderId="0" xfId="4" applyNumberFormat="1" applyFont="1" applyFill="1" applyProtection="1"/>
    <xf numFmtId="0" fontId="4" fillId="5" borderId="0" xfId="0" applyFont="1" applyFill="1"/>
    <xf numFmtId="166" fontId="4" fillId="3" borderId="0" xfId="4" applyNumberFormat="1" applyFill="1" applyProtection="1"/>
    <xf numFmtId="14" fontId="10" fillId="4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14" fontId="11" fillId="6" borderId="0" xfId="2" quotePrefix="1" applyNumberFormat="1" applyFont="1" applyFill="1" applyBorder="1" applyAlignment="1" applyProtection="1">
      <alignment horizontal="center"/>
    </xf>
    <xf numFmtId="14" fontId="11" fillId="6" borderId="0" xfId="3" applyNumberFormat="1" applyFont="1" applyFill="1" applyAlignment="1">
      <alignment horizontal="center"/>
    </xf>
    <xf numFmtId="14" fontId="11" fillId="5" borderId="0" xfId="2" quotePrefix="1" applyNumberFormat="1" applyFont="1" applyFill="1" applyBorder="1" applyAlignment="1" applyProtection="1">
      <alignment horizontal="center"/>
    </xf>
    <xf numFmtId="167" fontId="12" fillId="3" borderId="0" xfId="4" applyNumberFormat="1" applyFont="1" applyFill="1" applyProtection="1"/>
    <xf numFmtId="0" fontId="10" fillId="4" borderId="0" xfId="0" applyFont="1" applyFill="1" applyAlignment="1">
      <alignment horizontal="right"/>
    </xf>
    <xf numFmtId="0" fontId="4" fillId="3" borderId="0" xfId="3" applyFont="1" applyFill="1"/>
    <xf numFmtId="168" fontId="10" fillId="4" borderId="0" xfId="4" applyNumberFormat="1" applyFont="1" applyFill="1" applyAlignment="1" applyProtection="1">
      <alignment horizontal="right"/>
    </xf>
    <xf numFmtId="168" fontId="10" fillId="5" borderId="0" xfId="4" applyNumberFormat="1" applyFont="1" applyFill="1" applyAlignment="1" applyProtection="1">
      <alignment horizontal="right"/>
    </xf>
    <xf numFmtId="0" fontId="8" fillId="3" borderId="0" xfId="2" applyFont="1" applyFill="1" applyProtection="1"/>
    <xf numFmtId="166" fontId="8" fillId="3" borderId="0" xfId="4" applyNumberFormat="1" applyFont="1" applyFill="1" applyProtection="1"/>
    <xf numFmtId="165" fontId="10" fillId="4" borderId="0" xfId="4" applyNumberFormat="1" applyFont="1" applyFill="1" applyBorder="1" applyAlignment="1" applyProtection="1">
      <alignment horizontal="right"/>
    </xf>
    <xf numFmtId="165" fontId="10" fillId="5" borderId="0" xfId="4" applyNumberFormat="1" applyFont="1" applyFill="1" applyBorder="1" applyAlignment="1" applyProtection="1">
      <alignment horizontal="right"/>
    </xf>
    <xf numFmtId="0" fontId="4" fillId="3" borderId="0" xfId="5" applyFont="1" applyFill="1"/>
    <xf numFmtId="166" fontId="12" fillId="3" borderId="0" xfId="4" applyNumberFormat="1" applyFont="1" applyFill="1" applyProtection="1"/>
    <xf numFmtId="169" fontId="4" fillId="3" borderId="0" xfId="0" applyNumberFormat="1" applyFont="1" applyFill="1"/>
    <xf numFmtId="0" fontId="14" fillId="3" borderId="0" xfId="0" applyFont="1" applyFill="1" applyAlignment="1">
      <alignment horizontal="left"/>
    </xf>
    <xf numFmtId="170" fontId="10" fillId="4" borderId="0" xfId="4" applyNumberFormat="1" applyFont="1" applyFill="1" applyProtection="1"/>
    <xf numFmtId="171" fontId="10" fillId="4" borderId="0" xfId="4" applyNumberFormat="1" applyFont="1" applyFill="1" applyBorder="1" applyAlignment="1" applyProtection="1">
      <alignment horizontal="right"/>
    </xf>
    <xf numFmtId="171" fontId="10" fillId="5" borderId="0" xfId="4" applyNumberFormat="1" applyFont="1" applyFill="1" applyBorder="1" applyAlignment="1" applyProtection="1">
      <alignment horizontal="right"/>
    </xf>
    <xf numFmtId="172" fontId="4" fillId="3" borderId="0" xfId="4" applyNumberFormat="1" applyFill="1" applyProtection="1"/>
    <xf numFmtId="14" fontId="14" fillId="3" borderId="0" xfId="3" applyNumberFormat="1" applyFont="1" applyFill="1" applyAlignment="1">
      <alignment horizontal="center"/>
    </xf>
    <xf numFmtId="0" fontId="4" fillId="3" borderId="0" xfId="0" applyFont="1" applyFill="1" applyAlignment="1">
      <alignment horizontal="left" indent="1"/>
    </xf>
    <xf numFmtId="172" fontId="10" fillId="6" borderId="0" xfId="4" applyNumberFormat="1" applyFont="1" applyFill="1" applyProtection="1"/>
    <xf numFmtId="168" fontId="4" fillId="3" borderId="0" xfId="4" applyNumberFormat="1" applyFill="1" applyProtection="1"/>
    <xf numFmtId="0" fontId="12" fillId="3" borderId="0" xfId="0" applyFont="1" applyFill="1"/>
    <xf numFmtId="172" fontId="10" fillId="4" borderId="0" xfId="4" applyNumberFormat="1" applyFont="1" applyFill="1" applyProtection="1"/>
    <xf numFmtId="170" fontId="8" fillId="3" borderId="0" xfId="4" applyNumberFormat="1" applyFont="1" applyFill="1" applyProtection="1"/>
    <xf numFmtId="165" fontId="12" fillId="3" borderId="0" xfId="4" applyNumberFormat="1" applyFont="1" applyFill="1" applyProtection="1"/>
    <xf numFmtId="168" fontId="8" fillId="3" borderId="0" xfId="4" applyNumberFormat="1" applyFont="1" applyFill="1" applyProtection="1"/>
    <xf numFmtId="165" fontId="15" fillId="4" borderId="0" xfId="4" applyNumberFormat="1" applyFont="1" applyFill="1" applyProtection="1"/>
    <xf numFmtId="170" fontId="4" fillId="3" borderId="0" xfId="4" applyNumberFormat="1" applyFill="1" applyAlignment="1" applyProtection="1">
      <alignment horizontal="right"/>
    </xf>
    <xf numFmtId="172" fontId="16" fillId="4" borderId="0" xfId="4" applyNumberFormat="1" applyFont="1" applyFill="1" applyProtection="1"/>
    <xf numFmtId="165" fontId="16" fillId="4" borderId="0" xfId="4" applyNumberFormat="1" applyFont="1" applyFill="1" applyAlignment="1" applyProtection="1">
      <alignment horizontal="right"/>
    </xf>
    <xf numFmtId="0" fontId="8" fillId="3" borderId="0" xfId="3" applyFont="1" applyFill="1"/>
    <xf numFmtId="174" fontId="8" fillId="3" borderId="0" xfId="3" applyNumberFormat="1" applyFont="1" applyFill="1"/>
    <xf numFmtId="0" fontId="8" fillId="3" borderId="0" xfId="5" applyFont="1" applyFill="1"/>
    <xf numFmtId="168" fontId="14" fillId="3" borderId="0" xfId="4" applyNumberFormat="1" applyFont="1" applyFill="1" applyProtection="1"/>
    <xf numFmtId="168" fontId="4" fillId="0" borderId="0" xfId="0" applyNumberFormat="1" applyFont="1"/>
    <xf numFmtId="175" fontId="4" fillId="0" borderId="0" xfId="0" applyNumberFormat="1" applyFont="1"/>
    <xf numFmtId="176" fontId="4" fillId="0" borderId="0" xfId="0" applyNumberFormat="1" applyFont="1"/>
    <xf numFmtId="169" fontId="4" fillId="0" borderId="0" xfId="0" applyNumberFormat="1" applyFont="1"/>
    <xf numFmtId="0" fontId="3" fillId="0" borderId="0" xfId="1" applyFont="1"/>
    <xf numFmtId="0" fontId="14" fillId="0" borderId="0" xfId="0" applyFont="1" applyAlignment="1">
      <alignment horizontal="left"/>
    </xf>
    <xf numFmtId="177" fontId="9" fillId="0" borderId="0" xfId="0" applyNumberFormat="1" applyFont="1"/>
    <xf numFmtId="171" fontId="10" fillId="4" borderId="0" xfId="4" applyNumberFormat="1" applyFont="1" applyFill="1" applyAlignment="1" applyProtection="1">
      <alignment horizontal="center"/>
    </xf>
    <xf numFmtId="166" fontId="10" fillId="4" borderId="0" xfId="4" applyNumberFormat="1" applyFont="1" applyFill="1" applyAlignment="1" applyProtection="1">
      <alignment horizontal="center"/>
    </xf>
    <xf numFmtId="0" fontId="8" fillId="0" borderId="0" xfId="0" applyFont="1"/>
    <xf numFmtId="43" fontId="4" fillId="0" borderId="0" xfId="0" applyNumberFormat="1" applyFont="1"/>
    <xf numFmtId="2" fontId="4" fillId="3" borderId="0" xfId="4" applyNumberFormat="1" applyFill="1" applyProtection="1"/>
    <xf numFmtId="172" fontId="12" fillId="3" borderId="0" xfId="4" applyNumberFormat="1" applyFont="1" applyFill="1" applyProtection="1"/>
    <xf numFmtId="2" fontId="8" fillId="3" borderId="0" xfId="4" applyNumberFormat="1" applyFont="1" applyFill="1" applyProtection="1"/>
    <xf numFmtId="171" fontId="14" fillId="3" borderId="0" xfId="4" applyNumberFormat="1" applyFont="1" applyFill="1" applyProtection="1"/>
    <xf numFmtId="165" fontId="8" fillId="3" borderId="0" xfId="4" applyNumberFormat="1" applyFont="1" applyFill="1" applyProtection="1"/>
    <xf numFmtId="171" fontId="4" fillId="4" borderId="0" xfId="4" applyNumberFormat="1" applyFill="1" applyBorder="1" applyAlignment="1" applyProtection="1">
      <alignment horizontal="right"/>
    </xf>
    <xf numFmtId="173" fontId="4" fillId="7" borderId="0" xfId="0" applyNumberFormat="1" applyFont="1" applyFill="1" applyAlignment="1">
      <alignment horizontal="right"/>
    </xf>
    <xf numFmtId="165" fontId="15" fillId="4" borderId="0" xfId="4" applyNumberFormat="1" applyFont="1" applyFill="1" applyBorder="1" applyAlignment="1" applyProtection="1">
      <alignment horizontal="right"/>
    </xf>
    <xf numFmtId="165" fontId="4" fillId="4" borderId="0" xfId="4" applyNumberFormat="1" applyFill="1" applyBorder="1" applyAlignment="1" applyProtection="1">
      <alignment horizontal="right"/>
    </xf>
    <xf numFmtId="3" fontId="4" fillId="0" borderId="0" xfId="0" applyNumberFormat="1" applyFont="1"/>
    <xf numFmtId="3" fontId="15" fillId="0" borderId="0" xfId="0" applyNumberFormat="1" applyFont="1"/>
    <xf numFmtId="168" fontId="10" fillId="4" borderId="0" xfId="4" applyNumberFormat="1" applyFont="1" applyFill="1" applyProtection="1"/>
    <xf numFmtId="171" fontId="9" fillId="4" borderId="0" xfId="4" applyNumberFormat="1" applyFont="1" applyFill="1" applyBorder="1" applyAlignment="1" applyProtection="1">
      <alignment horizontal="right"/>
    </xf>
    <xf numFmtId="168" fontId="4" fillId="5" borderId="0" xfId="4" applyNumberFormat="1" applyFill="1" applyAlignment="1" applyProtection="1">
      <alignment horizontal="right"/>
    </xf>
    <xf numFmtId="165" fontId="4" fillId="5" borderId="0" xfId="4" applyNumberFormat="1" applyFill="1" applyBorder="1" applyAlignment="1" applyProtection="1">
      <alignment horizontal="right"/>
    </xf>
    <xf numFmtId="171" fontId="4" fillId="5" borderId="0" xfId="4" applyNumberFormat="1" applyFill="1" applyBorder="1" applyAlignment="1" applyProtection="1">
      <alignment horizontal="right"/>
    </xf>
    <xf numFmtId="178" fontId="8" fillId="0" borderId="0" xfId="0" applyNumberFormat="1" applyFont="1"/>
    <xf numFmtId="14" fontId="9" fillId="4" borderId="0" xfId="0" applyNumberFormat="1" applyFont="1" applyFill="1" applyAlignment="1">
      <alignment horizontal="right"/>
    </xf>
    <xf numFmtId="2" fontId="4" fillId="3" borderId="0" xfId="4" applyNumberFormat="1" applyFill="1" applyAlignment="1" applyProtection="1">
      <alignment horizontal="center"/>
    </xf>
    <xf numFmtId="2" fontId="8" fillId="3" borderId="0" xfId="4" applyNumberFormat="1" applyFont="1" applyFill="1" applyAlignment="1" applyProtection="1">
      <alignment horizontal="center"/>
    </xf>
    <xf numFmtId="0" fontId="4" fillId="8" borderId="0" xfId="0" applyFont="1" applyFill="1"/>
    <xf numFmtId="166" fontId="4" fillId="3" borderId="0" xfId="4" applyNumberFormat="1" applyFill="1" applyAlignment="1" applyProtection="1">
      <alignment horizontal="center"/>
    </xf>
    <xf numFmtId="171" fontId="8" fillId="3" borderId="0" xfId="4" applyNumberFormat="1" applyFont="1" applyFill="1" applyProtection="1"/>
    <xf numFmtId="0" fontId="7" fillId="2" borderId="0" xfId="0" applyFont="1" applyFill="1" applyAlignment="1">
      <alignment horizontal="left"/>
    </xf>
    <xf numFmtId="0" fontId="14" fillId="3" borderId="0" xfId="2" applyFont="1" applyFill="1" applyAlignment="1" applyProtection="1">
      <alignment horizontal="left"/>
    </xf>
    <xf numFmtId="0" fontId="14" fillId="3" borderId="0" xfId="0" applyFont="1" applyFill="1" applyAlignment="1">
      <alignment horizontal="left"/>
    </xf>
  </cellXfs>
  <cellStyles count="6">
    <cellStyle name="_x000a_386grabber=M" xfId="4" xr:uid="{332429DF-96A4-4DE1-A7D7-FE2FCD22BA7B}"/>
    <cellStyle name="AFE" xfId="2" xr:uid="{A571E8A1-4BFF-42BC-B013-EC9AD57EB146}"/>
    <cellStyle name="Normal" xfId="0" builtinId="0"/>
    <cellStyle name="Normal_Ch03 Pics" xfId="3" xr:uid="{71C735FA-10FF-4C23-9CE4-0C498BD8BA57}"/>
    <cellStyle name="Normal_Input Page2" xfId="5" xr:uid="{08C371D4-8723-4913-895F-1F82CE6BD5A1}"/>
    <cellStyle name="Normal_PT" xfId="1" xr:uid="{4CA85C17-3CF8-4C99-908F-DB85D3EF4431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4A1B-74BE-461D-9331-42E3FC77B353}">
  <dimension ref="A1:Z77"/>
  <sheetViews>
    <sheetView showGridLines="0" topLeftCell="A19" zoomScale="110" zoomScaleNormal="110" workbookViewId="0">
      <selection activeCell="J14" sqref="J14"/>
    </sheetView>
  </sheetViews>
  <sheetFormatPr defaultColWidth="9.21875" defaultRowHeight="13.2" x14ac:dyDescent="0.25"/>
  <cols>
    <col min="1" max="1" width="0.77734375" style="5" customWidth="1"/>
    <col min="2" max="5" width="12.77734375" style="5" customWidth="1"/>
    <col min="6" max="6" width="8.77734375" style="5" customWidth="1"/>
    <col min="7" max="13" width="12.77734375" style="5" customWidth="1"/>
    <col min="14" max="14" width="8.77734375" style="5" customWidth="1"/>
    <col min="15" max="15" width="16" style="5" customWidth="1"/>
    <col min="16" max="19" width="12.77734375" style="5" customWidth="1"/>
    <col min="20" max="20" width="0.77734375" style="5" customWidth="1"/>
    <col min="21" max="256" width="9.21875" style="5"/>
    <col min="257" max="257" width="0.77734375" style="5" customWidth="1"/>
    <col min="258" max="261" width="12.77734375" style="5" customWidth="1"/>
    <col min="262" max="262" width="8.77734375" style="5" customWidth="1"/>
    <col min="263" max="269" width="12.77734375" style="5" customWidth="1"/>
    <col min="270" max="270" width="8.77734375" style="5" customWidth="1"/>
    <col min="271" max="275" width="12.77734375" style="5" customWidth="1"/>
    <col min="276" max="276" width="0.77734375" style="5" customWidth="1"/>
    <col min="277" max="512" width="9.21875" style="5"/>
    <col min="513" max="513" width="0.77734375" style="5" customWidth="1"/>
    <col min="514" max="517" width="12.77734375" style="5" customWidth="1"/>
    <col min="518" max="518" width="8.77734375" style="5" customWidth="1"/>
    <col min="519" max="525" width="12.77734375" style="5" customWidth="1"/>
    <col min="526" max="526" width="8.77734375" style="5" customWidth="1"/>
    <col min="527" max="531" width="12.77734375" style="5" customWidth="1"/>
    <col min="532" max="532" width="0.77734375" style="5" customWidth="1"/>
    <col min="533" max="768" width="9.21875" style="5"/>
    <col min="769" max="769" width="0.77734375" style="5" customWidth="1"/>
    <col min="770" max="773" width="12.77734375" style="5" customWidth="1"/>
    <col min="774" max="774" width="8.77734375" style="5" customWidth="1"/>
    <col min="775" max="781" width="12.77734375" style="5" customWidth="1"/>
    <col min="782" max="782" width="8.77734375" style="5" customWidth="1"/>
    <col min="783" max="787" width="12.77734375" style="5" customWidth="1"/>
    <col min="788" max="788" width="0.77734375" style="5" customWidth="1"/>
    <col min="789" max="1024" width="9.21875" style="5"/>
    <col min="1025" max="1025" width="0.77734375" style="5" customWidth="1"/>
    <col min="1026" max="1029" width="12.77734375" style="5" customWidth="1"/>
    <col min="1030" max="1030" width="8.77734375" style="5" customWidth="1"/>
    <col min="1031" max="1037" width="12.77734375" style="5" customWidth="1"/>
    <col min="1038" max="1038" width="8.77734375" style="5" customWidth="1"/>
    <col min="1039" max="1043" width="12.77734375" style="5" customWidth="1"/>
    <col min="1044" max="1044" width="0.77734375" style="5" customWidth="1"/>
    <col min="1045" max="1280" width="9.21875" style="5"/>
    <col min="1281" max="1281" width="0.77734375" style="5" customWidth="1"/>
    <col min="1282" max="1285" width="12.77734375" style="5" customWidth="1"/>
    <col min="1286" max="1286" width="8.77734375" style="5" customWidth="1"/>
    <col min="1287" max="1293" width="12.77734375" style="5" customWidth="1"/>
    <col min="1294" max="1294" width="8.77734375" style="5" customWidth="1"/>
    <col min="1295" max="1299" width="12.77734375" style="5" customWidth="1"/>
    <col min="1300" max="1300" width="0.77734375" style="5" customWidth="1"/>
    <col min="1301" max="1536" width="9.21875" style="5"/>
    <col min="1537" max="1537" width="0.77734375" style="5" customWidth="1"/>
    <col min="1538" max="1541" width="12.77734375" style="5" customWidth="1"/>
    <col min="1542" max="1542" width="8.77734375" style="5" customWidth="1"/>
    <col min="1543" max="1549" width="12.77734375" style="5" customWidth="1"/>
    <col min="1550" max="1550" width="8.77734375" style="5" customWidth="1"/>
    <col min="1551" max="1555" width="12.77734375" style="5" customWidth="1"/>
    <col min="1556" max="1556" width="0.77734375" style="5" customWidth="1"/>
    <col min="1557" max="1792" width="9.21875" style="5"/>
    <col min="1793" max="1793" width="0.77734375" style="5" customWidth="1"/>
    <col min="1794" max="1797" width="12.77734375" style="5" customWidth="1"/>
    <col min="1798" max="1798" width="8.77734375" style="5" customWidth="1"/>
    <col min="1799" max="1805" width="12.77734375" style="5" customWidth="1"/>
    <col min="1806" max="1806" width="8.77734375" style="5" customWidth="1"/>
    <col min="1807" max="1811" width="12.77734375" style="5" customWidth="1"/>
    <col min="1812" max="1812" width="0.77734375" style="5" customWidth="1"/>
    <col min="1813" max="2048" width="9.21875" style="5"/>
    <col min="2049" max="2049" width="0.77734375" style="5" customWidth="1"/>
    <col min="2050" max="2053" width="12.77734375" style="5" customWidth="1"/>
    <col min="2054" max="2054" width="8.77734375" style="5" customWidth="1"/>
    <col min="2055" max="2061" width="12.77734375" style="5" customWidth="1"/>
    <col min="2062" max="2062" width="8.77734375" style="5" customWidth="1"/>
    <col min="2063" max="2067" width="12.77734375" style="5" customWidth="1"/>
    <col min="2068" max="2068" width="0.77734375" style="5" customWidth="1"/>
    <col min="2069" max="2304" width="9.21875" style="5"/>
    <col min="2305" max="2305" width="0.77734375" style="5" customWidth="1"/>
    <col min="2306" max="2309" width="12.77734375" style="5" customWidth="1"/>
    <col min="2310" max="2310" width="8.77734375" style="5" customWidth="1"/>
    <col min="2311" max="2317" width="12.77734375" style="5" customWidth="1"/>
    <col min="2318" max="2318" width="8.77734375" style="5" customWidth="1"/>
    <col min="2319" max="2323" width="12.77734375" style="5" customWidth="1"/>
    <col min="2324" max="2324" width="0.77734375" style="5" customWidth="1"/>
    <col min="2325" max="2560" width="9.21875" style="5"/>
    <col min="2561" max="2561" width="0.77734375" style="5" customWidth="1"/>
    <col min="2562" max="2565" width="12.77734375" style="5" customWidth="1"/>
    <col min="2566" max="2566" width="8.77734375" style="5" customWidth="1"/>
    <col min="2567" max="2573" width="12.77734375" style="5" customWidth="1"/>
    <col min="2574" max="2574" width="8.77734375" style="5" customWidth="1"/>
    <col min="2575" max="2579" width="12.77734375" style="5" customWidth="1"/>
    <col min="2580" max="2580" width="0.77734375" style="5" customWidth="1"/>
    <col min="2581" max="2816" width="9.21875" style="5"/>
    <col min="2817" max="2817" width="0.77734375" style="5" customWidth="1"/>
    <col min="2818" max="2821" width="12.77734375" style="5" customWidth="1"/>
    <col min="2822" max="2822" width="8.77734375" style="5" customWidth="1"/>
    <col min="2823" max="2829" width="12.77734375" style="5" customWidth="1"/>
    <col min="2830" max="2830" width="8.77734375" style="5" customWidth="1"/>
    <col min="2831" max="2835" width="12.77734375" style="5" customWidth="1"/>
    <col min="2836" max="2836" width="0.77734375" style="5" customWidth="1"/>
    <col min="2837" max="3072" width="9.21875" style="5"/>
    <col min="3073" max="3073" width="0.77734375" style="5" customWidth="1"/>
    <col min="3074" max="3077" width="12.77734375" style="5" customWidth="1"/>
    <col min="3078" max="3078" width="8.77734375" style="5" customWidth="1"/>
    <col min="3079" max="3085" width="12.77734375" style="5" customWidth="1"/>
    <col min="3086" max="3086" width="8.77734375" style="5" customWidth="1"/>
    <col min="3087" max="3091" width="12.77734375" style="5" customWidth="1"/>
    <col min="3092" max="3092" width="0.77734375" style="5" customWidth="1"/>
    <col min="3093" max="3328" width="9.21875" style="5"/>
    <col min="3329" max="3329" width="0.77734375" style="5" customWidth="1"/>
    <col min="3330" max="3333" width="12.77734375" style="5" customWidth="1"/>
    <col min="3334" max="3334" width="8.77734375" style="5" customWidth="1"/>
    <col min="3335" max="3341" width="12.77734375" style="5" customWidth="1"/>
    <col min="3342" max="3342" width="8.77734375" style="5" customWidth="1"/>
    <col min="3343" max="3347" width="12.77734375" style="5" customWidth="1"/>
    <col min="3348" max="3348" width="0.77734375" style="5" customWidth="1"/>
    <col min="3349" max="3584" width="9.21875" style="5"/>
    <col min="3585" max="3585" width="0.77734375" style="5" customWidth="1"/>
    <col min="3586" max="3589" width="12.77734375" style="5" customWidth="1"/>
    <col min="3590" max="3590" width="8.77734375" style="5" customWidth="1"/>
    <col min="3591" max="3597" width="12.77734375" style="5" customWidth="1"/>
    <col min="3598" max="3598" width="8.77734375" style="5" customWidth="1"/>
    <col min="3599" max="3603" width="12.77734375" style="5" customWidth="1"/>
    <col min="3604" max="3604" width="0.77734375" style="5" customWidth="1"/>
    <col min="3605" max="3840" width="9.21875" style="5"/>
    <col min="3841" max="3841" width="0.77734375" style="5" customWidth="1"/>
    <col min="3842" max="3845" width="12.77734375" style="5" customWidth="1"/>
    <col min="3846" max="3846" width="8.77734375" style="5" customWidth="1"/>
    <col min="3847" max="3853" width="12.77734375" style="5" customWidth="1"/>
    <col min="3854" max="3854" width="8.77734375" style="5" customWidth="1"/>
    <col min="3855" max="3859" width="12.77734375" style="5" customWidth="1"/>
    <col min="3860" max="3860" width="0.77734375" style="5" customWidth="1"/>
    <col min="3861" max="4096" width="9.21875" style="5"/>
    <col min="4097" max="4097" width="0.77734375" style="5" customWidth="1"/>
    <col min="4098" max="4101" width="12.77734375" style="5" customWidth="1"/>
    <col min="4102" max="4102" width="8.77734375" style="5" customWidth="1"/>
    <col min="4103" max="4109" width="12.77734375" style="5" customWidth="1"/>
    <col min="4110" max="4110" width="8.77734375" style="5" customWidth="1"/>
    <col min="4111" max="4115" width="12.77734375" style="5" customWidth="1"/>
    <col min="4116" max="4116" width="0.77734375" style="5" customWidth="1"/>
    <col min="4117" max="4352" width="9.21875" style="5"/>
    <col min="4353" max="4353" width="0.77734375" style="5" customWidth="1"/>
    <col min="4354" max="4357" width="12.77734375" style="5" customWidth="1"/>
    <col min="4358" max="4358" width="8.77734375" style="5" customWidth="1"/>
    <col min="4359" max="4365" width="12.77734375" style="5" customWidth="1"/>
    <col min="4366" max="4366" width="8.77734375" style="5" customWidth="1"/>
    <col min="4367" max="4371" width="12.77734375" style="5" customWidth="1"/>
    <col min="4372" max="4372" width="0.77734375" style="5" customWidth="1"/>
    <col min="4373" max="4608" width="9.21875" style="5"/>
    <col min="4609" max="4609" width="0.77734375" style="5" customWidth="1"/>
    <col min="4610" max="4613" width="12.77734375" style="5" customWidth="1"/>
    <col min="4614" max="4614" width="8.77734375" style="5" customWidth="1"/>
    <col min="4615" max="4621" width="12.77734375" style="5" customWidth="1"/>
    <col min="4622" max="4622" width="8.77734375" style="5" customWidth="1"/>
    <col min="4623" max="4627" width="12.77734375" style="5" customWidth="1"/>
    <col min="4628" max="4628" width="0.77734375" style="5" customWidth="1"/>
    <col min="4629" max="4864" width="9.21875" style="5"/>
    <col min="4865" max="4865" width="0.77734375" style="5" customWidth="1"/>
    <col min="4866" max="4869" width="12.77734375" style="5" customWidth="1"/>
    <col min="4870" max="4870" width="8.77734375" style="5" customWidth="1"/>
    <col min="4871" max="4877" width="12.77734375" style="5" customWidth="1"/>
    <col min="4878" max="4878" width="8.77734375" style="5" customWidth="1"/>
    <col min="4879" max="4883" width="12.77734375" style="5" customWidth="1"/>
    <col min="4884" max="4884" width="0.77734375" style="5" customWidth="1"/>
    <col min="4885" max="5120" width="9.21875" style="5"/>
    <col min="5121" max="5121" width="0.77734375" style="5" customWidth="1"/>
    <col min="5122" max="5125" width="12.77734375" style="5" customWidth="1"/>
    <col min="5126" max="5126" width="8.77734375" style="5" customWidth="1"/>
    <col min="5127" max="5133" width="12.77734375" style="5" customWidth="1"/>
    <col min="5134" max="5134" width="8.77734375" style="5" customWidth="1"/>
    <col min="5135" max="5139" width="12.77734375" style="5" customWidth="1"/>
    <col min="5140" max="5140" width="0.77734375" style="5" customWidth="1"/>
    <col min="5141" max="5376" width="9.21875" style="5"/>
    <col min="5377" max="5377" width="0.77734375" style="5" customWidth="1"/>
    <col min="5378" max="5381" width="12.77734375" style="5" customWidth="1"/>
    <col min="5382" max="5382" width="8.77734375" style="5" customWidth="1"/>
    <col min="5383" max="5389" width="12.77734375" style="5" customWidth="1"/>
    <col min="5390" max="5390" width="8.77734375" style="5" customWidth="1"/>
    <col min="5391" max="5395" width="12.77734375" style="5" customWidth="1"/>
    <col min="5396" max="5396" width="0.77734375" style="5" customWidth="1"/>
    <col min="5397" max="5632" width="9.21875" style="5"/>
    <col min="5633" max="5633" width="0.77734375" style="5" customWidth="1"/>
    <col min="5634" max="5637" width="12.77734375" style="5" customWidth="1"/>
    <col min="5638" max="5638" width="8.77734375" style="5" customWidth="1"/>
    <col min="5639" max="5645" width="12.77734375" style="5" customWidth="1"/>
    <col min="5646" max="5646" width="8.77734375" style="5" customWidth="1"/>
    <col min="5647" max="5651" width="12.77734375" style="5" customWidth="1"/>
    <col min="5652" max="5652" width="0.77734375" style="5" customWidth="1"/>
    <col min="5653" max="5888" width="9.21875" style="5"/>
    <col min="5889" max="5889" width="0.77734375" style="5" customWidth="1"/>
    <col min="5890" max="5893" width="12.77734375" style="5" customWidth="1"/>
    <col min="5894" max="5894" width="8.77734375" style="5" customWidth="1"/>
    <col min="5895" max="5901" width="12.77734375" style="5" customWidth="1"/>
    <col min="5902" max="5902" width="8.77734375" style="5" customWidth="1"/>
    <col min="5903" max="5907" width="12.77734375" style="5" customWidth="1"/>
    <col min="5908" max="5908" width="0.77734375" style="5" customWidth="1"/>
    <col min="5909" max="6144" width="9.21875" style="5"/>
    <col min="6145" max="6145" width="0.77734375" style="5" customWidth="1"/>
    <col min="6146" max="6149" width="12.77734375" style="5" customWidth="1"/>
    <col min="6150" max="6150" width="8.77734375" style="5" customWidth="1"/>
    <col min="6151" max="6157" width="12.77734375" style="5" customWidth="1"/>
    <col min="6158" max="6158" width="8.77734375" style="5" customWidth="1"/>
    <col min="6159" max="6163" width="12.77734375" style="5" customWidth="1"/>
    <col min="6164" max="6164" width="0.77734375" style="5" customWidth="1"/>
    <col min="6165" max="6400" width="9.21875" style="5"/>
    <col min="6401" max="6401" width="0.77734375" style="5" customWidth="1"/>
    <col min="6402" max="6405" width="12.77734375" style="5" customWidth="1"/>
    <col min="6406" max="6406" width="8.77734375" style="5" customWidth="1"/>
    <col min="6407" max="6413" width="12.77734375" style="5" customWidth="1"/>
    <col min="6414" max="6414" width="8.77734375" style="5" customWidth="1"/>
    <col min="6415" max="6419" width="12.77734375" style="5" customWidth="1"/>
    <col min="6420" max="6420" width="0.77734375" style="5" customWidth="1"/>
    <col min="6421" max="6656" width="9.21875" style="5"/>
    <col min="6657" max="6657" width="0.77734375" style="5" customWidth="1"/>
    <col min="6658" max="6661" width="12.77734375" style="5" customWidth="1"/>
    <col min="6662" max="6662" width="8.77734375" style="5" customWidth="1"/>
    <col min="6663" max="6669" width="12.77734375" style="5" customWidth="1"/>
    <col min="6670" max="6670" width="8.77734375" style="5" customWidth="1"/>
    <col min="6671" max="6675" width="12.77734375" style="5" customWidth="1"/>
    <col min="6676" max="6676" width="0.77734375" style="5" customWidth="1"/>
    <col min="6677" max="6912" width="9.21875" style="5"/>
    <col min="6913" max="6913" width="0.77734375" style="5" customWidth="1"/>
    <col min="6914" max="6917" width="12.77734375" style="5" customWidth="1"/>
    <col min="6918" max="6918" width="8.77734375" style="5" customWidth="1"/>
    <col min="6919" max="6925" width="12.77734375" style="5" customWidth="1"/>
    <col min="6926" max="6926" width="8.77734375" style="5" customWidth="1"/>
    <col min="6927" max="6931" width="12.77734375" style="5" customWidth="1"/>
    <col min="6932" max="6932" width="0.77734375" style="5" customWidth="1"/>
    <col min="6933" max="7168" width="9.21875" style="5"/>
    <col min="7169" max="7169" width="0.77734375" style="5" customWidth="1"/>
    <col min="7170" max="7173" width="12.77734375" style="5" customWidth="1"/>
    <col min="7174" max="7174" width="8.77734375" style="5" customWidth="1"/>
    <col min="7175" max="7181" width="12.77734375" style="5" customWidth="1"/>
    <col min="7182" max="7182" width="8.77734375" style="5" customWidth="1"/>
    <col min="7183" max="7187" width="12.77734375" style="5" customWidth="1"/>
    <col min="7188" max="7188" width="0.77734375" style="5" customWidth="1"/>
    <col min="7189" max="7424" width="9.21875" style="5"/>
    <col min="7425" max="7425" width="0.77734375" style="5" customWidth="1"/>
    <col min="7426" max="7429" width="12.77734375" style="5" customWidth="1"/>
    <col min="7430" max="7430" width="8.77734375" style="5" customWidth="1"/>
    <col min="7431" max="7437" width="12.77734375" style="5" customWidth="1"/>
    <col min="7438" max="7438" width="8.77734375" style="5" customWidth="1"/>
    <col min="7439" max="7443" width="12.77734375" style="5" customWidth="1"/>
    <col min="7444" max="7444" width="0.77734375" style="5" customWidth="1"/>
    <col min="7445" max="7680" width="9.21875" style="5"/>
    <col min="7681" max="7681" width="0.77734375" style="5" customWidth="1"/>
    <col min="7682" max="7685" width="12.77734375" style="5" customWidth="1"/>
    <col min="7686" max="7686" width="8.77734375" style="5" customWidth="1"/>
    <col min="7687" max="7693" width="12.77734375" style="5" customWidth="1"/>
    <col min="7694" max="7694" width="8.77734375" style="5" customWidth="1"/>
    <col min="7695" max="7699" width="12.77734375" style="5" customWidth="1"/>
    <col min="7700" max="7700" width="0.77734375" style="5" customWidth="1"/>
    <col min="7701" max="7936" width="9.21875" style="5"/>
    <col min="7937" max="7937" width="0.77734375" style="5" customWidth="1"/>
    <col min="7938" max="7941" width="12.77734375" style="5" customWidth="1"/>
    <col min="7942" max="7942" width="8.77734375" style="5" customWidth="1"/>
    <col min="7943" max="7949" width="12.77734375" style="5" customWidth="1"/>
    <col min="7950" max="7950" width="8.77734375" style="5" customWidth="1"/>
    <col min="7951" max="7955" width="12.77734375" style="5" customWidth="1"/>
    <col min="7956" max="7956" width="0.77734375" style="5" customWidth="1"/>
    <col min="7957" max="8192" width="9.21875" style="5"/>
    <col min="8193" max="8193" width="0.77734375" style="5" customWidth="1"/>
    <col min="8194" max="8197" width="12.77734375" style="5" customWidth="1"/>
    <col min="8198" max="8198" width="8.77734375" style="5" customWidth="1"/>
    <col min="8199" max="8205" width="12.77734375" style="5" customWidth="1"/>
    <col min="8206" max="8206" width="8.77734375" style="5" customWidth="1"/>
    <col min="8207" max="8211" width="12.77734375" style="5" customWidth="1"/>
    <col min="8212" max="8212" width="0.77734375" style="5" customWidth="1"/>
    <col min="8213" max="8448" width="9.21875" style="5"/>
    <col min="8449" max="8449" width="0.77734375" style="5" customWidth="1"/>
    <col min="8450" max="8453" width="12.77734375" style="5" customWidth="1"/>
    <col min="8454" max="8454" width="8.77734375" style="5" customWidth="1"/>
    <col min="8455" max="8461" width="12.77734375" style="5" customWidth="1"/>
    <col min="8462" max="8462" width="8.77734375" style="5" customWidth="1"/>
    <col min="8463" max="8467" width="12.77734375" style="5" customWidth="1"/>
    <col min="8468" max="8468" width="0.77734375" style="5" customWidth="1"/>
    <col min="8469" max="8704" width="9.21875" style="5"/>
    <col min="8705" max="8705" width="0.77734375" style="5" customWidth="1"/>
    <col min="8706" max="8709" width="12.77734375" style="5" customWidth="1"/>
    <col min="8710" max="8710" width="8.77734375" style="5" customWidth="1"/>
    <col min="8711" max="8717" width="12.77734375" style="5" customWidth="1"/>
    <col min="8718" max="8718" width="8.77734375" style="5" customWidth="1"/>
    <col min="8719" max="8723" width="12.77734375" style="5" customWidth="1"/>
    <col min="8724" max="8724" width="0.77734375" style="5" customWidth="1"/>
    <col min="8725" max="8960" width="9.21875" style="5"/>
    <col min="8961" max="8961" width="0.77734375" style="5" customWidth="1"/>
    <col min="8962" max="8965" width="12.77734375" style="5" customWidth="1"/>
    <col min="8966" max="8966" width="8.77734375" style="5" customWidth="1"/>
    <col min="8967" max="8973" width="12.77734375" style="5" customWidth="1"/>
    <col min="8974" max="8974" width="8.77734375" style="5" customWidth="1"/>
    <col min="8975" max="8979" width="12.77734375" style="5" customWidth="1"/>
    <col min="8980" max="8980" width="0.77734375" style="5" customWidth="1"/>
    <col min="8981" max="9216" width="9.21875" style="5"/>
    <col min="9217" max="9217" width="0.77734375" style="5" customWidth="1"/>
    <col min="9218" max="9221" width="12.77734375" style="5" customWidth="1"/>
    <col min="9222" max="9222" width="8.77734375" style="5" customWidth="1"/>
    <col min="9223" max="9229" width="12.77734375" style="5" customWidth="1"/>
    <col min="9230" max="9230" width="8.77734375" style="5" customWidth="1"/>
    <col min="9231" max="9235" width="12.77734375" style="5" customWidth="1"/>
    <col min="9236" max="9236" width="0.77734375" style="5" customWidth="1"/>
    <col min="9237" max="9472" width="9.21875" style="5"/>
    <col min="9473" max="9473" width="0.77734375" style="5" customWidth="1"/>
    <col min="9474" max="9477" width="12.77734375" style="5" customWidth="1"/>
    <col min="9478" max="9478" width="8.77734375" style="5" customWidth="1"/>
    <col min="9479" max="9485" width="12.77734375" style="5" customWidth="1"/>
    <col min="9486" max="9486" width="8.77734375" style="5" customWidth="1"/>
    <col min="9487" max="9491" width="12.77734375" style="5" customWidth="1"/>
    <col min="9492" max="9492" width="0.77734375" style="5" customWidth="1"/>
    <col min="9493" max="9728" width="9.21875" style="5"/>
    <col min="9729" max="9729" width="0.77734375" style="5" customWidth="1"/>
    <col min="9730" max="9733" width="12.77734375" style="5" customWidth="1"/>
    <col min="9734" max="9734" width="8.77734375" style="5" customWidth="1"/>
    <col min="9735" max="9741" width="12.77734375" style="5" customWidth="1"/>
    <col min="9742" max="9742" width="8.77734375" style="5" customWidth="1"/>
    <col min="9743" max="9747" width="12.77734375" style="5" customWidth="1"/>
    <col min="9748" max="9748" width="0.77734375" style="5" customWidth="1"/>
    <col min="9749" max="9984" width="9.21875" style="5"/>
    <col min="9985" max="9985" width="0.77734375" style="5" customWidth="1"/>
    <col min="9986" max="9989" width="12.77734375" style="5" customWidth="1"/>
    <col min="9990" max="9990" width="8.77734375" style="5" customWidth="1"/>
    <col min="9991" max="9997" width="12.77734375" style="5" customWidth="1"/>
    <col min="9998" max="9998" width="8.77734375" style="5" customWidth="1"/>
    <col min="9999" max="10003" width="12.77734375" style="5" customWidth="1"/>
    <col min="10004" max="10004" width="0.77734375" style="5" customWidth="1"/>
    <col min="10005" max="10240" width="9.21875" style="5"/>
    <col min="10241" max="10241" width="0.77734375" style="5" customWidth="1"/>
    <col min="10242" max="10245" width="12.77734375" style="5" customWidth="1"/>
    <col min="10246" max="10246" width="8.77734375" style="5" customWidth="1"/>
    <col min="10247" max="10253" width="12.77734375" style="5" customWidth="1"/>
    <col min="10254" max="10254" width="8.77734375" style="5" customWidth="1"/>
    <col min="10255" max="10259" width="12.77734375" style="5" customWidth="1"/>
    <col min="10260" max="10260" width="0.77734375" style="5" customWidth="1"/>
    <col min="10261" max="10496" width="9.21875" style="5"/>
    <col min="10497" max="10497" width="0.77734375" style="5" customWidth="1"/>
    <col min="10498" max="10501" width="12.77734375" style="5" customWidth="1"/>
    <col min="10502" max="10502" width="8.77734375" style="5" customWidth="1"/>
    <col min="10503" max="10509" width="12.77734375" style="5" customWidth="1"/>
    <col min="10510" max="10510" width="8.77734375" style="5" customWidth="1"/>
    <col min="10511" max="10515" width="12.77734375" style="5" customWidth="1"/>
    <col min="10516" max="10516" width="0.77734375" style="5" customWidth="1"/>
    <col min="10517" max="10752" width="9.21875" style="5"/>
    <col min="10753" max="10753" width="0.77734375" style="5" customWidth="1"/>
    <col min="10754" max="10757" width="12.77734375" style="5" customWidth="1"/>
    <col min="10758" max="10758" width="8.77734375" style="5" customWidth="1"/>
    <col min="10759" max="10765" width="12.77734375" style="5" customWidth="1"/>
    <col min="10766" max="10766" width="8.77734375" style="5" customWidth="1"/>
    <col min="10767" max="10771" width="12.77734375" style="5" customWidth="1"/>
    <col min="10772" max="10772" width="0.77734375" style="5" customWidth="1"/>
    <col min="10773" max="11008" width="9.21875" style="5"/>
    <col min="11009" max="11009" width="0.77734375" style="5" customWidth="1"/>
    <col min="11010" max="11013" width="12.77734375" style="5" customWidth="1"/>
    <col min="11014" max="11014" width="8.77734375" style="5" customWidth="1"/>
    <col min="11015" max="11021" width="12.77734375" style="5" customWidth="1"/>
    <col min="11022" max="11022" width="8.77734375" style="5" customWidth="1"/>
    <col min="11023" max="11027" width="12.77734375" style="5" customWidth="1"/>
    <col min="11028" max="11028" width="0.77734375" style="5" customWidth="1"/>
    <col min="11029" max="11264" width="9.21875" style="5"/>
    <col min="11265" max="11265" width="0.77734375" style="5" customWidth="1"/>
    <col min="11266" max="11269" width="12.77734375" style="5" customWidth="1"/>
    <col min="11270" max="11270" width="8.77734375" style="5" customWidth="1"/>
    <col min="11271" max="11277" width="12.77734375" style="5" customWidth="1"/>
    <col min="11278" max="11278" width="8.77734375" style="5" customWidth="1"/>
    <col min="11279" max="11283" width="12.77734375" style="5" customWidth="1"/>
    <col min="11284" max="11284" width="0.77734375" style="5" customWidth="1"/>
    <col min="11285" max="11520" width="9.21875" style="5"/>
    <col min="11521" max="11521" width="0.77734375" style="5" customWidth="1"/>
    <col min="11522" max="11525" width="12.77734375" style="5" customWidth="1"/>
    <col min="11526" max="11526" width="8.77734375" style="5" customWidth="1"/>
    <col min="11527" max="11533" width="12.77734375" style="5" customWidth="1"/>
    <col min="11534" max="11534" width="8.77734375" style="5" customWidth="1"/>
    <col min="11535" max="11539" width="12.77734375" style="5" customWidth="1"/>
    <col min="11540" max="11540" width="0.77734375" style="5" customWidth="1"/>
    <col min="11541" max="11776" width="9.21875" style="5"/>
    <col min="11777" max="11777" width="0.77734375" style="5" customWidth="1"/>
    <col min="11778" max="11781" width="12.77734375" style="5" customWidth="1"/>
    <col min="11782" max="11782" width="8.77734375" style="5" customWidth="1"/>
    <col min="11783" max="11789" width="12.77734375" style="5" customWidth="1"/>
    <col min="11790" max="11790" width="8.77734375" style="5" customWidth="1"/>
    <col min="11791" max="11795" width="12.77734375" style="5" customWidth="1"/>
    <col min="11796" max="11796" width="0.77734375" style="5" customWidth="1"/>
    <col min="11797" max="12032" width="9.21875" style="5"/>
    <col min="12033" max="12033" width="0.77734375" style="5" customWidth="1"/>
    <col min="12034" max="12037" width="12.77734375" style="5" customWidth="1"/>
    <col min="12038" max="12038" width="8.77734375" style="5" customWidth="1"/>
    <col min="12039" max="12045" width="12.77734375" style="5" customWidth="1"/>
    <col min="12046" max="12046" width="8.77734375" style="5" customWidth="1"/>
    <col min="12047" max="12051" width="12.77734375" style="5" customWidth="1"/>
    <col min="12052" max="12052" width="0.77734375" style="5" customWidth="1"/>
    <col min="12053" max="12288" width="9.21875" style="5"/>
    <col min="12289" max="12289" width="0.77734375" style="5" customWidth="1"/>
    <col min="12290" max="12293" width="12.77734375" style="5" customWidth="1"/>
    <col min="12294" max="12294" width="8.77734375" style="5" customWidth="1"/>
    <col min="12295" max="12301" width="12.77734375" style="5" customWidth="1"/>
    <col min="12302" max="12302" width="8.77734375" style="5" customWidth="1"/>
    <col min="12303" max="12307" width="12.77734375" style="5" customWidth="1"/>
    <col min="12308" max="12308" width="0.77734375" style="5" customWidth="1"/>
    <col min="12309" max="12544" width="9.21875" style="5"/>
    <col min="12545" max="12545" width="0.77734375" style="5" customWidth="1"/>
    <col min="12546" max="12549" width="12.77734375" style="5" customWidth="1"/>
    <col min="12550" max="12550" width="8.77734375" style="5" customWidth="1"/>
    <col min="12551" max="12557" width="12.77734375" style="5" customWidth="1"/>
    <col min="12558" max="12558" width="8.77734375" style="5" customWidth="1"/>
    <col min="12559" max="12563" width="12.77734375" style="5" customWidth="1"/>
    <col min="12564" max="12564" width="0.77734375" style="5" customWidth="1"/>
    <col min="12565" max="12800" width="9.21875" style="5"/>
    <col min="12801" max="12801" width="0.77734375" style="5" customWidth="1"/>
    <col min="12802" max="12805" width="12.77734375" style="5" customWidth="1"/>
    <col min="12806" max="12806" width="8.77734375" style="5" customWidth="1"/>
    <col min="12807" max="12813" width="12.77734375" style="5" customWidth="1"/>
    <col min="12814" max="12814" width="8.77734375" style="5" customWidth="1"/>
    <col min="12815" max="12819" width="12.77734375" style="5" customWidth="1"/>
    <col min="12820" max="12820" width="0.77734375" style="5" customWidth="1"/>
    <col min="12821" max="13056" width="9.21875" style="5"/>
    <col min="13057" max="13057" width="0.77734375" style="5" customWidth="1"/>
    <col min="13058" max="13061" width="12.77734375" style="5" customWidth="1"/>
    <col min="13062" max="13062" width="8.77734375" style="5" customWidth="1"/>
    <col min="13063" max="13069" width="12.77734375" style="5" customWidth="1"/>
    <col min="13070" max="13070" width="8.77734375" style="5" customWidth="1"/>
    <col min="13071" max="13075" width="12.77734375" style="5" customWidth="1"/>
    <col min="13076" max="13076" width="0.77734375" style="5" customWidth="1"/>
    <col min="13077" max="13312" width="9.21875" style="5"/>
    <col min="13313" max="13313" width="0.77734375" style="5" customWidth="1"/>
    <col min="13314" max="13317" width="12.77734375" style="5" customWidth="1"/>
    <col min="13318" max="13318" width="8.77734375" style="5" customWidth="1"/>
    <col min="13319" max="13325" width="12.77734375" style="5" customWidth="1"/>
    <col min="13326" max="13326" width="8.77734375" style="5" customWidth="1"/>
    <col min="13327" max="13331" width="12.77734375" style="5" customWidth="1"/>
    <col min="13332" max="13332" width="0.77734375" style="5" customWidth="1"/>
    <col min="13333" max="13568" width="9.21875" style="5"/>
    <col min="13569" max="13569" width="0.77734375" style="5" customWidth="1"/>
    <col min="13570" max="13573" width="12.77734375" style="5" customWidth="1"/>
    <col min="13574" max="13574" width="8.77734375" style="5" customWidth="1"/>
    <col min="13575" max="13581" width="12.77734375" style="5" customWidth="1"/>
    <col min="13582" max="13582" width="8.77734375" style="5" customWidth="1"/>
    <col min="13583" max="13587" width="12.77734375" style="5" customWidth="1"/>
    <col min="13588" max="13588" width="0.77734375" style="5" customWidth="1"/>
    <col min="13589" max="13824" width="9.21875" style="5"/>
    <col min="13825" max="13825" width="0.77734375" style="5" customWidth="1"/>
    <col min="13826" max="13829" width="12.77734375" style="5" customWidth="1"/>
    <col min="13830" max="13830" width="8.77734375" style="5" customWidth="1"/>
    <col min="13831" max="13837" width="12.77734375" style="5" customWidth="1"/>
    <col min="13838" max="13838" width="8.77734375" style="5" customWidth="1"/>
    <col min="13839" max="13843" width="12.77734375" style="5" customWidth="1"/>
    <col min="13844" max="13844" width="0.77734375" style="5" customWidth="1"/>
    <col min="13845" max="14080" width="9.21875" style="5"/>
    <col min="14081" max="14081" width="0.77734375" style="5" customWidth="1"/>
    <col min="14082" max="14085" width="12.77734375" style="5" customWidth="1"/>
    <col min="14086" max="14086" width="8.77734375" style="5" customWidth="1"/>
    <col min="14087" max="14093" width="12.77734375" style="5" customWidth="1"/>
    <col min="14094" max="14094" width="8.77734375" style="5" customWidth="1"/>
    <col min="14095" max="14099" width="12.77734375" style="5" customWidth="1"/>
    <col min="14100" max="14100" width="0.77734375" style="5" customWidth="1"/>
    <col min="14101" max="14336" width="9.21875" style="5"/>
    <col min="14337" max="14337" width="0.77734375" style="5" customWidth="1"/>
    <col min="14338" max="14341" width="12.77734375" style="5" customWidth="1"/>
    <col min="14342" max="14342" width="8.77734375" style="5" customWidth="1"/>
    <col min="14343" max="14349" width="12.77734375" style="5" customWidth="1"/>
    <col min="14350" max="14350" width="8.77734375" style="5" customWidth="1"/>
    <col min="14351" max="14355" width="12.77734375" style="5" customWidth="1"/>
    <col min="14356" max="14356" width="0.77734375" style="5" customWidth="1"/>
    <col min="14357" max="14592" width="9.21875" style="5"/>
    <col min="14593" max="14593" width="0.77734375" style="5" customWidth="1"/>
    <col min="14594" max="14597" width="12.77734375" style="5" customWidth="1"/>
    <col min="14598" max="14598" width="8.77734375" style="5" customWidth="1"/>
    <col min="14599" max="14605" width="12.77734375" style="5" customWidth="1"/>
    <col min="14606" max="14606" width="8.77734375" style="5" customWidth="1"/>
    <col min="14607" max="14611" width="12.77734375" style="5" customWidth="1"/>
    <col min="14612" max="14612" width="0.77734375" style="5" customWidth="1"/>
    <col min="14613" max="14848" width="9.21875" style="5"/>
    <col min="14849" max="14849" width="0.77734375" style="5" customWidth="1"/>
    <col min="14850" max="14853" width="12.77734375" style="5" customWidth="1"/>
    <col min="14854" max="14854" width="8.77734375" style="5" customWidth="1"/>
    <col min="14855" max="14861" width="12.77734375" style="5" customWidth="1"/>
    <col min="14862" max="14862" width="8.77734375" style="5" customWidth="1"/>
    <col min="14863" max="14867" width="12.77734375" style="5" customWidth="1"/>
    <col min="14868" max="14868" width="0.77734375" style="5" customWidth="1"/>
    <col min="14869" max="15104" width="9.21875" style="5"/>
    <col min="15105" max="15105" width="0.77734375" style="5" customWidth="1"/>
    <col min="15106" max="15109" width="12.77734375" style="5" customWidth="1"/>
    <col min="15110" max="15110" width="8.77734375" style="5" customWidth="1"/>
    <col min="15111" max="15117" width="12.77734375" style="5" customWidth="1"/>
    <col min="15118" max="15118" width="8.77734375" style="5" customWidth="1"/>
    <col min="15119" max="15123" width="12.77734375" style="5" customWidth="1"/>
    <col min="15124" max="15124" width="0.77734375" style="5" customWidth="1"/>
    <col min="15125" max="15360" width="9.21875" style="5"/>
    <col min="15361" max="15361" width="0.77734375" style="5" customWidth="1"/>
    <col min="15362" max="15365" width="12.77734375" style="5" customWidth="1"/>
    <col min="15366" max="15366" width="8.77734375" style="5" customWidth="1"/>
    <col min="15367" max="15373" width="12.77734375" style="5" customWidth="1"/>
    <col min="15374" max="15374" width="8.77734375" style="5" customWidth="1"/>
    <col min="15375" max="15379" width="12.77734375" style="5" customWidth="1"/>
    <col min="15380" max="15380" width="0.77734375" style="5" customWidth="1"/>
    <col min="15381" max="15616" width="9.21875" style="5"/>
    <col min="15617" max="15617" width="0.77734375" style="5" customWidth="1"/>
    <col min="15618" max="15621" width="12.77734375" style="5" customWidth="1"/>
    <col min="15622" max="15622" width="8.77734375" style="5" customWidth="1"/>
    <col min="15623" max="15629" width="12.77734375" style="5" customWidth="1"/>
    <col min="15630" max="15630" width="8.77734375" style="5" customWidth="1"/>
    <col min="15631" max="15635" width="12.77734375" style="5" customWidth="1"/>
    <col min="15636" max="15636" width="0.77734375" style="5" customWidth="1"/>
    <col min="15637" max="15872" width="9.21875" style="5"/>
    <col min="15873" max="15873" width="0.77734375" style="5" customWidth="1"/>
    <col min="15874" max="15877" width="12.77734375" style="5" customWidth="1"/>
    <col min="15878" max="15878" width="8.77734375" style="5" customWidth="1"/>
    <col min="15879" max="15885" width="12.77734375" style="5" customWidth="1"/>
    <col min="15886" max="15886" width="8.77734375" style="5" customWidth="1"/>
    <col min="15887" max="15891" width="12.77734375" style="5" customWidth="1"/>
    <col min="15892" max="15892" width="0.77734375" style="5" customWidth="1"/>
    <col min="15893" max="16128" width="9.21875" style="5"/>
    <col min="16129" max="16129" width="0.77734375" style="5" customWidth="1"/>
    <col min="16130" max="16133" width="12.77734375" style="5" customWidth="1"/>
    <col min="16134" max="16134" width="8.77734375" style="5" customWidth="1"/>
    <col min="16135" max="16141" width="12.77734375" style="5" customWidth="1"/>
    <col min="16142" max="16142" width="8.77734375" style="5" customWidth="1"/>
    <col min="16143" max="16147" width="12.77734375" style="5" customWidth="1"/>
    <col min="16148" max="16148" width="0.77734375" style="5" customWidth="1"/>
    <col min="16149" max="16384" width="9.21875" style="5"/>
  </cols>
  <sheetData>
    <row r="1" spans="1:26" ht="24.6" x14ac:dyDescent="0.4">
      <c r="A1" s="1" t="str">
        <f>"Acquisition of "&amp;E6&amp;" by "&amp;E7</f>
        <v>Acquisition of Advent Software by SS&amp;C Technologies</v>
      </c>
      <c r="B1" s="2"/>
      <c r="C1" s="2"/>
      <c r="D1" s="2"/>
      <c r="E1" s="2"/>
      <c r="F1" s="2"/>
      <c r="G1" s="3"/>
      <c r="H1" s="2"/>
      <c r="I1" s="2"/>
      <c r="J1" s="3"/>
      <c r="K1" s="2"/>
      <c r="L1" s="2"/>
      <c r="M1" s="2"/>
      <c r="N1" s="2"/>
      <c r="O1" s="2"/>
      <c r="P1" s="4"/>
      <c r="Q1" s="4"/>
      <c r="R1" s="4"/>
      <c r="S1" s="4"/>
      <c r="T1" s="4"/>
    </row>
    <row r="2" spans="1:26" ht="21" x14ac:dyDescent="0.4">
      <c r="A2" s="6" t="s">
        <v>0</v>
      </c>
      <c r="B2" s="2"/>
      <c r="C2" s="2"/>
      <c r="D2" s="2"/>
      <c r="E2" s="2"/>
      <c r="F2" s="4"/>
      <c r="G2" s="2"/>
      <c r="H2" s="2"/>
      <c r="I2" s="2"/>
      <c r="J2" s="2"/>
      <c r="K2" s="2"/>
      <c r="L2" s="2"/>
      <c r="M2" s="2"/>
      <c r="N2" s="4"/>
      <c r="O2" s="2"/>
      <c r="P2" s="4"/>
      <c r="Q2" s="4"/>
      <c r="R2" s="4"/>
      <c r="S2" s="4"/>
      <c r="T2" s="4"/>
    </row>
    <row r="3" spans="1:26" x14ac:dyDescent="0.25">
      <c r="A3" s="7" t="s">
        <v>1</v>
      </c>
      <c r="B3" s="2"/>
      <c r="C3" s="2"/>
      <c r="D3" s="2"/>
      <c r="E3" s="2"/>
      <c r="F3" s="4"/>
      <c r="G3" s="2"/>
      <c r="H3" s="2"/>
      <c r="I3" s="2"/>
      <c r="J3" s="2"/>
      <c r="K3" s="2"/>
      <c r="L3" s="2"/>
      <c r="M3" s="2"/>
      <c r="N3" s="4"/>
      <c r="O3" s="2"/>
      <c r="P3" s="4"/>
      <c r="Q3" s="4"/>
      <c r="R3" s="4"/>
      <c r="S3" s="4"/>
      <c r="T3" s="4"/>
    </row>
    <row r="4" spans="1:26" x14ac:dyDescent="0.25">
      <c r="G4" s="8"/>
      <c r="H4" s="8"/>
      <c r="I4" s="8"/>
      <c r="J4" s="9"/>
      <c r="K4" s="9"/>
      <c r="L4" s="9"/>
      <c r="M4" s="9"/>
    </row>
    <row r="5" spans="1:26" ht="16.8" x14ac:dyDescent="0.55000000000000004">
      <c r="B5" s="94" t="s">
        <v>2</v>
      </c>
      <c r="C5" s="94"/>
      <c r="D5" s="94"/>
      <c r="E5" s="94"/>
      <c r="G5" s="10" t="s">
        <v>3</v>
      </c>
      <c r="H5" s="10"/>
      <c r="I5" s="10"/>
      <c r="J5" s="10"/>
      <c r="K5" s="10"/>
      <c r="L5" s="10"/>
      <c r="M5" s="10"/>
      <c r="O5" s="11" t="s">
        <v>4</v>
      </c>
      <c r="P5" s="11"/>
      <c r="Q5" s="11"/>
      <c r="R5" s="11"/>
      <c r="S5" s="11"/>
    </row>
    <row r="6" spans="1:26" ht="12.75" customHeight="1" x14ac:dyDescent="0.25">
      <c r="B6" s="12" t="s">
        <v>5</v>
      </c>
      <c r="C6" s="13"/>
      <c r="D6" s="14"/>
      <c r="E6" s="15" t="s">
        <v>86</v>
      </c>
      <c r="G6" s="13"/>
      <c r="H6" s="13"/>
      <c r="I6" s="13"/>
      <c r="J6" s="13"/>
      <c r="K6" s="16" t="s">
        <v>6</v>
      </c>
      <c r="L6" s="16" t="s">
        <v>7</v>
      </c>
      <c r="M6" s="13"/>
      <c r="O6" s="17" t="s">
        <v>8</v>
      </c>
      <c r="P6" s="17"/>
      <c r="Q6" s="17"/>
      <c r="R6" s="17"/>
      <c r="S6" s="18">
        <v>52.350363000000002</v>
      </c>
    </row>
    <row r="7" spans="1:26" x14ac:dyDescent="0.25">
      <c r="B7" s="12" t="s">
        <v>9</v>
      </c>
      <c r="C7" s="13"/>
      <c r="D7" s="14"/>
      <c r="E7" s="15" t="s">
        <v>87</v>
      </c>
      <c r="G7" s="19"/>
      <c r="H7" s="13"/>
      <c r="I7" s="13"/>
      <c r="J7" s="16" t="s">
        <v>10</v>
      </c>
      <c r="K7" s="16" t="s">
        <v>11</v>
      </c>
      <c r="L7" s="16" t="s">
        <v>11</v>
      </c>
      <c r="M7" s="16" t="s">
        <v>12</v>
      </c>
      <c r="O7" s="17" t="s">
        <v>13</v>
      </c>
      <c r="P7" s="17"/>
      <c r="Q7" s="17"/>
      <c r="R7" s="17"/>
      <c r="S7" s="20"/>
    </row>
    <row r="8" spans="1:26" ht="16.8" x14ac:dyDescent="0.55000000000000004">
      <c r="B8" s="13" t="s">
        <v>14</v>
      </c>
      <c r="C8" s="13"/>
      <c r="D8" s="14"/>
      <c r="E8" s="21">
        <v>42037</v>
      </c>
      <c r="G8" s="22"/>
      <c r="H8" s="22"/>
      <c r="I8" s="22"/>
      <c r="J8" s="23">
        <v>42004</v>
      </c>
      <c r="K8" s="24" t="s">
        <v>15</v>
      </c>
      <c r="L8" s="24" t="s">
        <v>15</v>
      </c>
      <c r="M8" s="25">
        <f>J8</f>
        <v>42004</v>
      </c>
      <c r="O8" s="17" t="s">
        <v>16</v>
      </c>
      <c r="P8" s="17"/>
      <c r="Q8" s="17"/>
      <c r="R8" s="17"/>
      <c r="S8" s="26"/>
    </row>
    <row r="9" spans="1:26" x14ac:dyDescent="0.25">
      <c r="B9" s="13" t="s">
        <v>17</v>
      </c>
      <c r="C9" s="13"/>
      <c r="D9" s="14"/>
      <c r="E9" s="27" t="s">
        <v>88</v>
      </c>
      <c r="G9" s="28" t="s">
        <v>18</v>
      </c>
      <c r="H9" s="12"/>
      <c r="I9" s="12"/>
      <c r="J9" s="29">
        <f>396.82-31.53</f>
        <v>365.28999999999996</v>
      </c>
      <c r="K9" s="29"/>
      <c r="L9" s="29"/>
      <c r="M9" s="84">
        <f>J9+L9-K9</f>
        <v>365.28999999999996</v>
      </c>
      <c r="O9" s="31" t="s">
        <v>19</v>
      </c>
      <c r="P9" s="31"/>
      <c r="Q9" s="31"/>
      <c r="R9" s="31"/>
      <c r="S9" s="93">
        <f>S27</f>
        <v>4.5636372881355936</v>
      </c>
    </row>
    <row r="10" spans="1:26" ht="15" x14ac:dyDescent="0.4">
      <c r="B10" s="13" t="s">
        <v>20</v>
      </c>
      <c r="C10" s="13"/>
      <c r="D10" s="14"/>
      <c r="E10" s="27" t="s">
        <v>89</v>
      </c>
      <c r="G10" s="28" t="s">
        <v>21</v>
      </c>
      <c r="H10" s="13"/>
      <c r="I10" s="13"/>
      <c r="J10" s="78">
        <f>83.742+4.628+30.38-31.53</f>
        <v>87.22</v>
      </c>
      <c r="K10" s="33"/>
      <c r="L10" s="33"/>
      <c r="M10" s="85">
        <f t="shared" ref="M10:M14" si="0">J10+L10-K10</f>
        <v>87.22</v>
      </c>
      <c r="O10" s="35" t="s">
        <v>22</v>
      </c>
      <c r="P10" s="17"/>
      <c r="Q10" s="17"/>
      <c r="R10" s="17"/>
      <c r="S10" s="36">
        <f>S61</f>
        <v>0</v>
      </c>
    </row>
    <row r="11" spans="1:26" ht="16.8" x14ac:dyDescent="0.55000000000000004">
      <c r="G11" s="28" t="s">
        <v>23</v>
      </c>
      <c r="H11" s="13"/>
      <c r="I11" s="13"/>
      <c r="J11" s="33">
        <v>21.201000000000001</v>
      </c>
      <c r="K11" s="33"/>
      <c r="L11" s="33"/>
      <c r="M11" s="85">
        <f t="shared" si="0"/>
        <v>21.201000000000001</v>
      </c>
      <c r="O11" s="31" t="s">
        <v>24</v>
      </c>
      <c r="P11" s="17"/>
      <c r="Q11" s="17"/>
      <c r="R11" s="17"/>
      <c r="S11" s="74">
        <f>+S6+SUM(S9:S10)</f>
        <v>56.914000288135597</v>
      </c>
    </row>
    <row r="12" spans="1:26" ht="16.8" x14ac:dyDescent="0.55000000000000004">
      <c r="B12" s="10" t="s">
        <v>25</v>
      </c>
      <c r="C12" s="10"/>
      <c r="D12" s="10"/>
      <c r="E12" s="10"/>
      <c r="G12" s="28" t="s">
        <v>26</v>
      </c>
      <c r="H12" s="37"/>
      <c r="I12" s="37"/>
      <c r="J12" s="79">
        <f>J10+J11</f>
        <v>108.42099999999999</v>
      </c>
      <c r="K12" s="33"/>
      <c r="L12" s="33"/>
      <c r="M12" s="85">
        <f t="shared" si="0"/>
        <v>108.42099999999999</v>
      </c>
      <c r="O12" s="13"/>
      <c r="P12" s="13"/>
      <c r="Q12" s="13"/>
      <c r="R12" s="13"/>
      <c r="S12" s="13"/>
    </row>
    <row r="13" spans="1:26" ht="16.8" x14ac:dyDescent="0.55000000000000004">
      <c r="B13" s="38" t="s">
        <v>27</v>
      </c>
      <c r="C13" s="38"/>
      <c r="D13" s="38"/>
      <c r="E13" s="38"/>
      <c r="G13" s="28" t="s">
        <v>28</v>
      </c>
      <c r="H13" s="37"/>
      <c r="I13" s="37"/>
      <c r="J13" s="33">
        <f>50.263+4.628*(1-35%)+30.38*(1-35%)-31.53*(1-35%)</f>
        <v>52.523700000000005</v>
      </c>
      <c r="K13" s="33"/>
      <c r="L13" s="33"/>
      <c r="M13" s="85">
        <f t="shared" si="0"/>
        <v>52.523700000000005</v>
      </c>
      <c r="O13" s="95" t="s">
        <v>29</v>
      </c>
      <c r="P13" s="95"/>
      <c r="Q13" s="95"/>
      <c r="R13" s="95"/>
      <c r="S13" s="95"/>
    </row>
    <row r="14" spans="1:26" ht="12.75" customHeight="1" x14ac:dyDescent="0.25">
      <c r="B14" s="13" t="s">
        <v>30</v>
      </c>
      <c r="C14" s="13"/>
      <c r="D14" s="13"/>
      <c r="E14" s="82">
        <v>44.25</v>
      </c>
      <c r="G14" s="56" t="s">
        <v>79</v>
      </c>
      <c r="H14" s="37"/>
      <c r="I14" s="37"/>
      <c r="J14" s="83">
        <f>J13/53.608</f>
        <v>0.97977354126249827</v>
      </c>
      <c r="K14" s="40"/>
      <c r="L14" s="40"/>
      <c r="M14" s="86">
        <f t="shared" si="0"/>
        <v>0.97977354126249827</v>
      </c>
      <c r="O14" s="16"/>
      <c r="P14" s="16" t="s">
        <v>32</v>
      </c>
      <c r="Q14" s="16" t="s">
        <v>33</v>
      </c>
      <c r="R14" s="16" t="s">
        <v>34</v>
      </c>
      <c r="S14" s="16" t="s">
        <v>77</v>
      </c>
    </row>
    <row r="15" spans="1:26" ht="16.8" x14ac:dyDescent="0.55000000000000004">
      <c r="B15" s="13" t="s">
        <v>35</v>
      </c>
      <c r="C15" s="13"/>
      <c r="D15" s="13"/>
      <c r="E15" s="42">
        <f>D16*D17</f>
        <v>0</v>
      </c>
      <c r="O15" s="43" t="s">
        <v>36</v>
      </c>
      <c r="P15" s="43" t="s">
        <v>37</v>
      </c>
      <c r="Q15" s="43" t="s">
        <v>38</v>
      </c>
      <c r="R15" s="43" t="s">
        <v>37</v>
      </c>
      <c r="S15" s="43" t="s">
        <v>78</v>
      </c>
    </row>
    <row r="16" spans="1:26" ht="16.8" x14ac:dyDescent="0.55000000000000004">
      <c r="B16" s="44" t="s">
        <v>39</v>
      </c>
      <c r="C16" s="13"/>
      <c r="D16" s="45">
        <v>0</v>
      </c>
      <c r="E16" s="13"/>
      <c r="G16" s="10" t="s">
        <v>40</v>
      </c>
      <c r="H16" s="10"/>
      <c r="I16" s="10"/>
      <c r="J16" s="10"/>
      <c r="O16" s="28" t="s">
        <v>76</v>
      </c>
      <c r="P16" s="68">
        <v>0.86</v>
      </c>
      <c r="Q16" s="39">
        <v>7.84</v>
      </c>
      <c r="R16" s="92">
        <f>IF(Q16&lt;$E$14,P16,0)</f>
        <v>0.86</v>
      </c>
      <c r="S16" s="89">
        <f>(($E$14-Q16)*P16)/$E$14</f>
        <v>0.70762937853107333</v>
      </c>
      <c r="V16" s="91" t="s">
        <v>80</v>
      </c>
      <c r="W16" s="91"/>
      <c r="X16" s="91"/>
      <c r="Y16" s="91"/>
      <c r="Z16" s="91" t="s">
        <v>81</v>
      </c>
    </row>
    <row r="17" spans="2:26" ht="15" x14ac:dyDescent="0.4">
      <c r="B17" s="44" t="str">
        <f>""&amp;E7&amp;" Share Price"</f>
        <v>SS&amp;C Technologies Share Price</v>
      </c>
      <c r="C17" s="13"/>
      <c r="D17" s="39">
        <v>0</v>
      </c>
      <c r="E17" s="47" t="s">
        <v>41</v>
      </c>
      <c r="G17" s="12" t="s">
        <v>42</v>
      </c>
      <c r="H17" s="13"/>
      <c r="I17" s="13"/>
      <c r="J17" s="77">
        <f>E28/J9</f>
        <v>7.5954077931232735</v>
      </c>
      <c r="O17" s="28" t="s">
        <v>76</v>
      </c>
      <c r="P17" s="68">
        <v>0.81599999999999995</v>
      </c>
      <c r="Q17" s="39">
        <v>11.36</v>
      </c>
      <c r="R17" s="92">
        <f t="shared" ref="R17:R26" si="1">IF(Q17&lt;$E$14,P17,0)</f>
        <v>0.81599999999999995</v>
      </c>
      <c r="S17" s="89">
        <f t="shared" ref="S17:S26" si="2">(($E$14-Q17)*P17)/$E$14</f>
        <v>0.60651389830508473</v>
      </c>
      <c r="V17" s="5" t="s">
        <v>82</v>
      </c>
      <c r="Z17" s="5" t="s">
        <v>83</v>
      </c>
    </row>
    <row r="18" spans="2:26" x14ac:dyDescent="0.25">
      <c r="B18" s="12" t="s">
        <v>43</v>
      </c>
      <c r="C18" s="13"/>
      <c r="D18" s="13"/>
      <c r="E18" s="49">
        <f>SUM(E14:E15)</f>
        <v>44.25</v>
      </c>
      <c r="G18" s="12"/>
      <c r="H18" s="13"/>
      <c r="I18" s="13"/>
      <c r="J18" s="46"/>
      <c r="O18" s="28" t="s">
        <v>76</v>
      </c>
      <c r="P18" s="68">
        <v>0.55800000000000005</v>
      </c>
      <c r="Q18" s="39">
        <v>14.37</v>
      </c>
      <c r="R18" s="92">
        <f t="shared" si="1"/>
        <v>0.55800000000000005</v>
      </c>
      <c r="S18" s="89">
        <f t="shared" si="2"/>
        <v>0.37679186440677975</v>
      </c>
      <c r="V18" s="5" t="s">
        <v>84</v>
      </c>
      <c r="Z18" s="5" t="s">
        <v>85</v>
      </c>
    </row>
    <row r="19" spans="2:26" x14ac:dyDescent="0.25">
      <c r="B19" s="12"/>
      <c r="C19" s="13"/>
      <c r="D19" s="13"/>
      <c r="E19" s="49"/>
      <c r="G19" s="12" t="s">
        <v>45</v>
      </c>
      <c r="H19" s="13"/>
      <c r="I19" s="13"/>
      <c r="J19" s="77">
        <f>E28/J12</f>
        <v>25.59030550124054</v>
      </c>
      <c r="O19" s="28" t="s">
        <v>76</v>
      </c>
      <c r="P19" s="68">
        <v>0.60699999999999998</v>
      </c>
      <c r="Q19" s="39">
        <v>17.8</v>
      </c>
      <c r="R19" s="92">
        <f t="shared" si="1"/>
        <v>0.60699999999999998</v>
      </c>
      <c r="S19" s="89">
        <f t="shared" si="2"/>
        <v>0.36282824858757057</v>
      </c>
    </row>
    <row r="20" spans="2:26" ht="15" x14ac:dyDescent="0.4">
      <c r="B20" s="35" t="s">
        <v>46</v>
      </c>
      <c r="C20" s="13"/>
      <c r="D20" s="13"/>
      <c r="E20" s="50">
        <f>+S11</f>
        <v>56.914000288135597</v>
      </c>
      <c r="G20" s="12"/>
      <c r="H20" s="13"/>
      <c r="I20" s="13"/>
      <c r="J20" s="46"/>
      <c r="O20" s="28" t="s">
        <v>76</v>
      </c>
      <c r="P20" s="68">
        <v>0.51500000000000001</v>
      </c>
      <c r="Q20" s="39">
        <v>18.27</v>
      </c>
      <c r="R20" s="92">
        <f t="shared" si="1"/>
        <v>0.51500000000000001</v>
      </c>
      <c r="S20" s="89">
        <f t="shared" si="2"/>
        <v>0.30236610169491523</v>
      </c>
    </row>
    <row r="21" spans="2:26" x14ac:dyDescent="0.25">
      <c r="B21" s="12" t="s">
        <v>75</v>
      </c>
      <c r="C21" s="13"/>
      <c r="D21" s="13"/>
      <c r="E21" s="51">
        <f>+E20*E18</f>
        <v>2518.4445127500003</v>
      </c>
      <c r="G21" s="12" t="s">
        <v>48</v>
      </c>
      <c r="H21" s="13"/>
      <c r="I21" s="13"/>
      <c r="J21" s="77">
        <f>E28/J10</f>
        <v>31.810668570855309</v>
      </c>
      <c r="O21" s="28" t="s">
        <v>76</v>
      </c>
      <c r="P21" s="68">
        <v>1E-3</v>
      </c>
      <c r="Q21" s="39">
        <v>21.15</v>
      </c>
      <c r="R21" s="92">
        <f t="shared" si="1"/>
        <v>1E-3</v>
      </c>
      <c r="S21" s="89">
        <f t="shared" si="2"/>
        <v>5.2203389830508481E-4</v>
      </c>
    </row>
    <row r="22" spans="2:26" ht="12.75" customHeight="1" x14ac:dyDescent="0.25">
      <c r="B22" s="13"/>
      <c r="C22" s="13"/>
      <c r="D22" s="13"/>
      <c r="E22" s="13"/>
      <c r="G22" s="12"/>
      <c r="H22" s="13"/>
      <c r="I22" s="13"/>
      <c r="J22" s="46"/>
      <c r="O22" s="28" t="s">
        <v>76</v>
      </c>
      <c r="P22" s="68">
        <v>0.86399999999999999</v>
      </c>
      <c r="Q22" s="39">
        <v>21.67</v>
      </c>
      <c r="R22" s="92">
        <f t="shared" si="1"/>
        <v>0.86399999999999999</v>
      </c>
      <c r="S22" s="89">
        <f t="shared" si="2"/>
        <v>0.44088406779661016</v>
      </c>
    </row>
    <row r="23" spans="2:26" ht="16.8" x14ac:dyDescent="0.55000000000000004">
      <c r="B23" s="96" t="s">
        <v>49</v>
      </c>
      <c r="C23" s="96"/>
      <c r="D23" s="96"/>
      <c r="E23" s="96"/>
      <c r="G23" s="12" t="s">
        <v>50</v>
      </c>
      <c r="H23" s="13"/>
      <c r="I23" s="13"/>
      <c r="J23" s="77">
        <f>E14/J14</f>
        <v>45.163497621073908</v>
      </c>
      <c r="O23" s="28" t="s">
        <v>76</v>
      </c>
      <c r="P23" s="68">
        <v>2.7E-2</v>
      </c>
      <c r="Q23" s="39">
        <v>27.34</v>
      </c>
      <c r="R23" s="92">
        <f t="shared" si="1"/>
        <v>2.7E-2</v>
      </c>
      <c r="S23" s="89">
        <f t="shared" si="2"/>
        <v>1.0317966101694914E-2</v>
      </c>
    </row>
    <row r="24" spans="2:26" ht="12.75" customHeight="1" x14ac:dyDescent="0.25">
      <c r="B24" s="35" t="s">
        <v>51</v>
      </c>
      <c r="C24" s="35"/>
      <c r="D24" s="13"/>
      <c r="E24" s="52">
        <f>20+200</f>
        <v>220</v>
      </c>
      <c r="G24" s="13"/>
      <c r="H24" s="13"/>
      <c r="I24" s="13"/>
      <c r="J24" s="53"/>
      <c r="O24" s="28" t="s">
        <v>76</v>
      </c>
      <c r="P24" s="68">
        <v>0.51800000000000002</v>
      </c>
      <c r="Q24" s="39">
        <v>28.79</v>
      </c>
      <c r="R24" s="92">
        <f t="shared" si="1"/>
        <v>0.51800000000000002</v>
      </c>
      <c r="S24" s="89">
        <f t="shared" si="2"/>
        <v>0.18097807909604521</v>
      </c>
    </row>
    <row r="25" spans="2:26" x14ac:dyDescent="0.25">
      <c r="B25" s="35" t="s">
        <v>52</v>
      </c>
      <c r="C25" s="35"/>
      <c r="D25" s="13"/>
      <c r="E25" s="18">
        <v>0</v>
      </c>
      <c r="L25" s="81"/>
      <c r="O25" s="28" t="s">
        <v>76</v>
      </c>
      <c r="P25" s="68">
        <v>0.31</v>
      </c>
      <c r="Q25" s="39">
        <v>30.86</v>
      </c>
      <c r="R25" s="92">
        <f t="shared" si="1"/>
        <v>0.31</v>
      </c>
      <c r="S25" s="89">
        <f t="shared" si="2"/>
        <v>9.3805649717514122E-2</v>
      </c>
    </row>
    <row r="26" spans="2:26" ht="15" x14ac:dyDescent="0.4">
      <c r="B26" s="35" t="s">
        <v>71</v>
      </c>
      <c r="C26" s="35"/>
      <c r="D26" s="13"/>
      <c r="E26" s="18">
        <v>0</v>
      </c>
      <c r="L26" s="81"/>
      <c r="O26" s="28" t="s">
        <v>70</v>
      </c>
      <c r="P26" s="54">
        <v>1.4810000000000001</v>
      </c>
      <c r="Q26" s="54">
        <v>0</v>
      </c>
      <c r="R26" s="92">
        <f t="shared" si="1"/>
        <v>1.4810000000000001</v>
      </c>
      <c r="S26" s="89">
        <f t="shared" si="2"/>
        <v>1.4810000000000001</v>
      </c>
    </row>
    <row r="27" spans="2:26" ht="15" x14ac:dyDescent="0.4">
      <c r="B27" s="35" t="s">
        <v>53</v>
      </c>
      <c r="C27" s="35"/>
      <c r="D27" s="13"/>
      <c r="E27" s="55">
        <f>28.784+7.298</f>
        <v>36.082000000000001</v>
      </c>
      <c r="L27" s="80"/>
      <c r="O27" s="56" t="s">
        <v>54</v>
      </c>
      <c r="P27" s="32">
        <f>SUM(P16:P26)</f>
        <v>6.5569999999999995</v>
      </c>
      <c r="Q27" s="57"/>
      <c r="R27" s="32">
        <f>SUM(R16:R26)</f>
        <v>6.5569999999999995</v>
      </c>
      <c r="S27" s="90">
        <f>SUM(S16:S26)</f>
        <v>4.5636372881355936</v>
      </c>
    </row>
    <row r="28" spans="2:26" ht="16.8" x14ac:dyDescent="0.55000000000000004">
      <c r="B28" s="58" t="s">
        <v>55</v>
      </c>
      <c r="C28" s="35"/>
      <c r="D28" s="13"/>
      <c r="E28" s="59">
        <f>E21+SUM(E24:E27)</f>
        <v>2774.5265127500002</v>
      </c>
      <c r="L28" s="81"/>
    </row>
    <row r="29" spans="2:26" ht="16.8" x14ac:dyDescent="0.55000000000000004">
      <c r="G29" s="10" t="s">
        <v>56</v>
      </c>
      <c r="H29" s="10"/>
      <c r="I29" s="10"/>
      <c r="J29" s="10"/>
      <c r="L29" s="80"/>
    </row>
    <row r="30" spans="2:26" x14ac:dyDescent="0.25">
      <c r="G30" s="5" t="s">
        <v>57</v>
      </c>
      <c r="J30" s="87">
        <f>E21</f>
        <v>2518.4445127500003</v>
      </c>
    </row>
    <row r="31" spans="2:26" x14ac:dyDescent="0.25">
      <c r="G31" s="5" t="s">
        <v>58</v>
      </c>
      <c r="J31" s="87">
        <f>E28</f>
        <v>2774.5265127500002</v>
      </c>
    </row>
    <row r="39" spans="2:14" x14ac:dyDescent="0.25">
      <c r="B39" s="69" t="s">
        <v>59</v>
      </c>
      <c r="C39" s="5" t="s">
        <v>60</v>
      </c>
    </row>
    <row r="40" spans="2:14" x14ac:dyDescent="0.25">
      <c r="B40" s="69" t="s">
        <v>59</v>
      </c>
      <c r="C40" s="5" t="s">
        <v>61</v>
      </c>
    </row>
    <row r="47" spans="2:14" x14ac:dyDescent="0.25">
      <c r="N47" s="61"/>
    </row>
    <row r="49" spans="1:14" x14ac:dyDescent="0.25">
      <c r="N49" s="62"/>
    </row>
    <row r="59" spans="1:14" x14ac:dyDescent="0.25">
      <c r="E59" s="63"/>
    </row>
    <row r="60" spans="1:14" x14ac:dyDescent="0.25">
      <c r="E60" s="63"/>
    </row>
    <row r="61" spans="1:14" x14ac:dyDescent="0.25">
      <c r="A61" s="64"/>
      <c r="E61" s="63"/>
    </row>
    <row r="62" spans="1:14" x14ac:dyDescent="0.25">
      <c r="E62" s="63"/>
    </row>
    <row r="63" spans="1:14" x14ac:dyDescent="0.25">
      <c r="E63" s="63"/>
    </row>
    <row r="64" spans="1:14" x14ac:dyDescent="0.25">
      <c r="E64" s="63"/>
    </row>
    <row r="65" spans="4:7" x14ac:dyDescent="0.25">
      <c r="E65" s="63"/>
    </row>
    <row r="66" spans="4:7" x14ac:dyDescent="0.25">
      <c r="E66" s="63"/>
    </row>
    <row r="67" spans="4:7" x14ac:dyDescent="0.25">
      <c r="E67" s="63"/>
    </row>
    <row r="69" spans="4:7" ht="16.8" x14ac:dyDescent="0.55000000000000004">
      <c r="G69" s="65"/>
    </row>
    <row r="76" spans="4:7" x14ac:dyDescent="0.25">
      <c r="F76" s="5" t="e">
        <f>E21/M47</f>
        <v>#DIV/0!</v>
      </c>
    </row>
    <row r="77" spans="4:7" x14ac:dyDescent="0.25">
      <c r="D77" s="66"/>
    </row>
  </sheetData>
  <mergeCells count="3">
    <mergeCell ref="B5:E5"/>
    <mergeCell ref="O13:S13"/>
    <mergeCell ref="B23:E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7C36-EF66-4C36-9F32-E0C939A7F808}">
  <dimension ref="A1:U77"/>
  <sheetViews>
    <sheetView showGridLines="0" tabSelected="1" topLeftCell="A10" zoomScale="110" zoomScaleNormal="110" workbookViewId="0">
      <selection activeCell="D31" sqref="D31"/>
    </sheetView>
  </sheetViews>
  <sheetFormatPr defaultColWidth="9.21875" defaultRowHeight="13.2" x14ac:dyDescent="0.25"/>
  <cols>
    <col min="1" max="1" width="0.77734375" style="5" customWidth="1"/>
    <col min="2" max="5" width="12.77734375" style="5" customWidth="1"/>
    <col min="6" max="6" width="8.77734375" style="5" customWidth="1"/>
    <col min="7" max="13" width="12.77734375" style="5" customWidth="1"/>
    <col min="14" max="14" width="8.77734375" style="5" customWidth="1"/>
    <col min="15" max="15" width="16" style="5" customWidth="1"/>
    <col min="16" max="19" width="12.77734375" style="5" customWidth="1"/>
    <col min="20" max="20" width="0.77734375" style="5" customWidth="1"/>
    <col min="21" max="256" width="9.21875" style="5"/>
    <col min="257" max="257" width="0.77734375" style="5" customWidth="1"/>
    <col min="258" max="261" width="12.77734375" style="5" customWidth="1"/>
    <col min="262" max="262" width="8.77734375" style="5" customWidth="1"/>
    <col min="263" max="269" width="12.77734375" style="5" customWidth="1"/>
    <col min="270" max="270" width="8.77734375" style="5" customWidth="1"/>
    <col min="271" max="275" width="12.77734375" style="5" customWidth="1"/>
    <col min="276" max="276" width="0.77734375" style="5" customWidth="1"/>
    <col min="277" max="512" width="9.21875" style="5"/>
    <col min="513" max="513" width="0.77734375" style="5" customWidth="1"/>
    <col min="514" max="517" width="12.77734375" style="5" customWidth="1"/>
    <col min="518" max="518" width="8.77734375" style="5" customWidth="1"/>
    <col min="519" max="525" width="12.77734375" style="5" customWidth="1"/>
    <col min="526" max="526" width="8.77734375" style="5" customWidth="1"/>
    <col min="527" max="531" width="12.77734375" style="5" customWidth="1"/>
    <col min="532" max="532" width="0.77734375" style="5" customWidth="1"/>
    <col min="533" max="768" width="9.21875" style="5"/>
    <col min="769" max="769" width="0.77734375" style="5" customWidth="1"/>
    <col min="770" max="773" width="12.77734375" style="5" customWidth="1"/>
    <col min="774" max="774" width="8.77734375" style="5" customWidth="1"/>
    <col min="775" max="781" width="12.77734375" style="5" customWidth="1"/>
    <col min="782" max="782" width="8.77734375" style="5" customWidth="1"/>
    <col min="783" max="787" width="12.77734375" style="5" customWidth="1"/>
    <col min="788" max="788" width="0.77734375" style="5" customWidth="1"/>
    <col min="789" max="1024" width="9.21875" style="5"/>
    <col min="1025" max="1025" width="0.77734375" style="5" customWidth="1"/>
    <col min="1026" max="1029" width="12.77734375" style="5" customWidth="1"/>
    <col min="1030" max="1030" width="8.77734375" style="5" customWidth="1"/>
    <col min="1031" max="1037" width="12.77734375" style="5" customWidth="1"/>
    <col min="1038" max="1038" width="8.77734375" style="5" customWidth="1"/>
    <col min="1039" max="1043" width="12.77734375" style="5" customWidth="1"/>
    <col min="1044" max="1044" width="0.77734375" style="5" customWidth="1"/>
    <col min="1045" max="1280" width="9.21875" style="5"/>
    <col min="1281" max="1281" width="0.77734375" style="5" customWidth="1"/>
    <col min="1282" max="1285" width="12.77734375" style="5" customWidth="1"/>
    <col min="1286" max="1286" width="8.77734375" style="5" customWidth="1"/>
    <col min="1287" max="1293" width="12.77734375" style="5" customWidth="1"/>
    <col min="1294" max="1294" width="8.77734375" style="5" customWidth="1"/>
    <col min="1295" max="1299" width="12.77734375" style="5" customWidth="1"/>
    <col min="1300" max="1300" width="0.77734375" style="5" customWidth="1"/>
    <col min="1301" max="1536" width="9.21875" style="5"/>
    <col min="1537" max="1537" width="0.77734375" style="5" customWidth="1"/>
    <col min="1538" max="1541" width="12.77734375" style="5" customWidth="1"/>
    <col min="1542" max="1542" width="8.77734375" style="5" customWidth="1"/>
    <col min="1543" max="1549" width="12.77734375" style="5" customWidth="1"/>
    <col min="1550" max="1550" width="8.77734375" style="5" customWidth="1"/>
    <col min="1551" max="1555" width="12.77734375" style="5" customWidth="1"/>
    <col min="1556" max="1556" width="0.77734375" style="5" customWidth="1"/>
    <col min="1557" max="1792" width="9.21875" style="5"/>
    <col min="1793" max="1793" width="0.77734375" style="5" customWidth="1"/>
    <col min="1794" max="1797" width="12.77734375" style="5" customWidth="1"/>
    <col min="1798" max="1798" width="8.77734375" style="5" customWidth="1"/>
    <col min="1799" max="1805" width="12.77734375" style="5" customWidth="1"/>
    <col min="1806" max="1806" width="8.77734375" style="5" customWidth="1"/>
    <col min="1807" max="1811" width="12.77734375" style="5" customWidth="1"/>
    <col min="1812" max="1812" width="0.77734375" style="5" customWidth="1"/>
    <col min="1813" max="2048" width="9.21875" style="5"/>
    <col min="2049" max="2049" width="0.77734375" style="5" customWidth="1"/>
    <col min="2050" max="2053" width="12.77734375" style="5" customWidth="1"/>
    <col min="2054" max="2054" width="8.77734375" style="5" customWidth="1"/>
    <col min="2055" max="2061" width="12.77734375" style="5" customWidth="1"/>
    <col min="2062" max="2062" width="8.77734375" style="5" customWidth="1"/>
    <col min="2063" max="2067" width="12.77734375" style="5" customWidth="1"/>
    <col min="2068" max="2068" width="0.77734375" style="5" customWidth="1"/>
    <col min="2069" max="2304" width="9.21875" style="5"/>
    <col min="2305" max="2305" width="0.77734375" style="5" customWidth="1"/>
    <col min="2306" max="2309" width="12.77734375" style="5" customWidth="1"/>
    <col min="2310" max="2310" width="8.77734375" style="5" customWidth="1"/>
    <col min="2311" max="2317" width="12.77734375" style="5" customWidth="1"/>
    <col min="2318" max="2318" width="8.77734375" style="5" customWidth="1"/>
    <col min="2319" max="2323" width="12.77734375" style="5" customWidth="1"/>
    <col min="2324" max="2324" width="0.77734375" style="5" customWidth="1"/>
    <col min="2325" max="2560" width="9.21875" style="5"/>
    <col min="2561" max="2561" width="0.77734375" style="5" customWidth="1"/>
    <col min="2562" max="2565" width="12.77734375" style="5" customWidth="1"/>
    <col min="2566" max="2566" width="8.77734375" style="5" customWidth="1"/>
    <col min="2567" max="2573" width="12.77734375" style="5" customWidth="1"/>
    <col min="2574" max="2574" width="8.77734375" style="5" customWidth="1"/>
    <col min="2575" max="2579" width="12.77734375" style="5" customWidth="1"/>
    <col min="2580" max="2580" width="0.77734375" style="5" customWidth="1"/>
    <col min="2581" max="2816" width="9.21875" style="5"/>
    <col min="2817" max="2817" width="0.77734375" style="5" customWidth="1"/>
    <col min="2818" max="2821" width="12.77734375" style="5" customWidth="1"/>
    <col min="2822" max="2822" width="8.77734375" style="5" customWidth="1"/>
    <col min="2823" max="2829" width="12.77734375" style="5" customWidth="1"/>
    <col min="2830" max="2830" width="8.77734375" style="5" customWidth="1"/>
    <col min="2831" max="2835" width="12.77734375" style="5" customWidth="1"/>
    <col min="2836" max="2836" width="0.77734375" style="5" customWidth="1"/>
    <col min="2837" max="3072" width="9.21875" style="5"/>
    <col min="3073" max="3073" width="0.77734375" style="5" customWidth="1"/>
    <col min="3074" max="3077" width="12.77734375" style="5" customWidth="1"/>
    <col min="3078" max="3078" width="8.77734375" style="5" customWidth="1"/>
    <col min="3079" max="3085" width="12.77734375" style="5" customWidth="1"/>
    <col min="3086" max="3086" width="8.77734375" style="5" customWidth="1"/>
    <col min="3087" max="3091" width="12.77734375" style="5" customWidth="1"/>
    <col min="3092" max="3092" width="0.77734375" style="5" customWidth="1"/>
    <col min="3093" max="3328" width="9.21875" style="5"/>
    <col min="3329" max="3329" width="0.77734375" style="5" customWidth="1"/>
    <col min="3330" max="3333" width="12.77734375" style="5" customWidth="1"/>
    <col min="3334" max="3334" width="8.77734375" style="5" customWidth="1"/>
    <col min="3335" max="3341" width="12.77734375" style="5" customWidth="1"/>
    <col min="3342" max="3342" width="8.77734375" style="5" customWidth="1"/>
    <col min="3343" max="3347" width="12.77734375" style="5" customWidth="1"/>
    <col min="3348" max="3348" width="0.77734375" style="5" customWidth="1"/>
    <col min="3349" max="3584" width="9.21875" style="5"/>
    <col min="3585" max="3585" width="0.77734375" style="5" customWidth="1"/>
    <col min="3586" max="3589" width="12.77734375" style="5" customWidth="1"/>
    <col min="3590" max="3590" width="8.77734375" style="5" customWidth="1"/>
    <col min="3591" max="3597" width="12.77734375" style="5" customWidth="1"/>
    <col min="3598" max="3598" width="8.77734375" style="5" customWidth="1"/>
    <col min="3599" max="3603" width="12.77734375" style="5" customWidth="1"/>
    <col min="3604" max="3604" width="0.77734375" style="5" customWidth="1"/>
    <col min="3605" max="3840" width="9.21875" style="5"/>
    <col min="3841" max="3841" width="0.77734375" style="5" customWidth="1"/>
    <col min="3842" max="3845" width="12.77734375" style="5" customWidth="1"/>
    <col min="3846" max="3846" width="8.77734375" style="5" customWidth="1"/>
    <col min="3847" max="3853" width="12.77734375" style="5" customWidth="1"/>
    <col min="3854" max="3854" width="8.77734375" style="5" customWidth="1"/>
    <col min="3855" max="3859" width="12.77734375" style="5" customWidth="1"/>
    <col min="3860" max="3860" width="0.77734375" style="5" customWidth="1"/>
    <col min="3861" max="4096" width="9.21875" style="5"/>
    <col min="4097" max="4097" width="0.77734375" style="5" customWidth="1"/>
    <col min="4098" max="4101" width="12.77734375" style="5" customWidth="1"/>
    <col min="4102" max="4102" width="8.77734375" style="5" customWidth="1"/>
    <col min="4103" max="4109" width="12.77734375" style="5" customWidth="1"/>
    <col min="4110" max="4110" width="8.77734375" style="5" customWidth="1"/>
    <col min="4111" max="4115" width="12.77734375" style="5" customWidth="1"/>
    <col min="4116" max="4116" width="0.77734375" style="5" customWidth="1"/>
    <col min="4117" max="4352" width="9.21875" style="5"/>
    <col min="4353" max="4353" width="0.77734375" style="5" customWidth="1"/>
    <col min="4354" max="4357" width="12.77734375" style="5" customWidth="1"/>
    <col min="4358" max="4358" width="8.77734375" style="5" customWidth="1"/>
    <col min="4359" max="4365" width="12.77734375" style="5" customWidth="1"/>
    <col min="4366" max="4366" width="8.77734375" style="5" customWidth="1"/>
    <col min="4367" max="4371" width="12.77734375" style="5" customWidth="1"/>
    <col min="4372" max="4372" width="0.77734375" style="5" customWidth="1"/>
    <col min="4373" max="4608" width="9.21875" style="5"/>
    <col min="4609" max="4609" width="0.77734375" style="5" customWidth="1"/>
    <col min="4610" max="4613" width="12.77734375" style="5" customWidth="1"/>
    <col min="4614" max="4614" width="8.77734375" style="5" customWidth="1"/>
    <col min="4615" max="4621" width="12.77734375" style="5" customWidth="1"/>
    <col min="4622" max="4622" width="8.77734375" style="5" customWidth="1"/>
    <col min="4623" max="4627" width="12.77734375" style="5" customWidth="1"/>
    <col min="4628" max="4628" width="0.77734375" style="5" customWidth="1"/>
    <col min="4629" max="4864" width="9.21875" style="5"/>
    <col min="4865" max="4865" width="0.77734375" style="5" customWidth="1"/>
    <col min="4866" max="4869" width="12.77734375" style="5" customWidth="1"/>
    <col min="4870" max="4870" width="8.77734375" style="5" customWidth="1"/>
    <col min="4871" max="4877" width="12.77734375" style="5" customWidth="1"/>
    <col min="4878" max="4878" width="8.77734375" style="5" customWidth="1"/>
    <col min="4879" max="4883" width="12.77734375" style="5" customWidth="1"/>
    <col min="4884" max="4884" width="0.77734375" style="5" customWidth="1"/>
    <col min="4885" max="5120" width="9.21875" style="5"/>
    <col min="5121" max="5121" width="0.77734375" style="5" customWidth="1"/>
    <col min="5122" max="5125" width="12.77734375" style="5" customWidth="1"/>
    <col min="5126" max="5126" width="8.77734375" style="5" customWidth="1"/>
    <col min="5127" max="5133" width="12.77734375" style="5" customWidth="1"/>
    <col min="5134" max="5134" width="8.77734375" style="5" customWidth="1"/>
    <col min="5135" max="5139" width="12.77734375" style="5" customWidth="1"/>
    <col min="5140" max="5140" width="0.77734375" style="5" customWidth="1"/>
    <col min="5141" max="5376" width="9.21875" style="5"/>
    <col min="5377" max="5377" width="0.77734375" style="5" customWidth="1"/>
    <col min="5378" max="5381" width="12.77734375" style="5" customWidth="1"/>
    <col min="5382" max="5382" width="8.77734375" style="5" customWidth="1"/>
    <col min="5383" max="5389" width="12.77734375" style="5" customWidth="1"/>
    <col min="5390" max="5390" width="8.77734375" style="5" customWidth="1"/>
    <col min="5391" max="5395" width="12.77734375" style="5" customWidth="1"/>
    <col min="5396" max="5396" width="0.77734375" style="5" customWidth="1"/>
    <col min="5397" max="5632" width="9.21875" style="5"/>
    <col min="5633" max="5633" width="0.77734375" style="5" customWidth="1"/>
    <col min="5634" max="5637" width="12.77734375" style="5" customWidth="1"/>
    <col min="5638" max="5638" width="8.77734375" style="5" customWidth="1"/>
    <col min="5639" max="5645" width="12.77734375" style="5" customWidth="1"/>
    <col min="5646" max="5646" width="8.77734375" style="5" customWidth="1"/>
    <col min="5647" max="5651" width="12.77734375" style="5" customWidth="1"/>
    <col min="5652" max="5652" width="0.77734375" style="5" customWidth="1"/>
    <col min="5653" max="5888" width="9.21875" style="5"/>
    <col min="5889" max="5889" width="0.77734375" style="5" customWidth="1"/>
    <col min="5890" max="5893" width="12.77734375" style="5" customWidth="1"/>
    <col min="5894" max="5894" width="8.77734375" style="5" customWidth="1"/>
    <col min="5895" max="5901" width="12.77734375" style="5" customWidth="1"/>
    <col min="5902" max="5902" width="8.77734375" style="5" customWidth="1"/>
    <col min="5903" max="5907" width="12.77734375" style="5" customWidth="1"/>
    <col min="5908" max="5908" width="0.77734375" style="5" customWidth="1"/>
    <col min="5909" max="6144" width="9.21875" style="5"/>
    <col min="6145" max="6145" width="0.77734375" style="5" customWidth="1"/>
    <col min="6146" max="6149" width="12.77734375" style="5" customWidth="1"/>
    <col min="6150" max="6150" width="8.77734375" style="5" customWidth="1"/>
    <col min="6151" max="6157" width="12.77734375" style="5" customWidth="1"/>
    <col min="6158" max="6158" width="8.77734375" style="5" customWidth="1"/>
    <col min="6159" max="6163" width="12.77734375" style="5" customWidth="1"/>
    <col min="6164" max="6164" width="0.77734375" style="5" customWidth="1"/>
    <col min="6165" max="6400" width="9.21875" style="5"/>
    <col min="6401" max="6401" width="0.77734375" style="5" customWidth="1"/>
    <col min="6402" max="6405" width="12.77734375" style="5" customWidth="1"/>
    <col min="6406" max="6406" width="8.77734375" style="5" customWidth="1"/>
    <col min="6407" max="6413" width="12.77734375" style="5" customWidth="1"/>
    <col min="6414" max="6414" width="8.77734375" style="5" customWidth="1"/>
    <col min="6415" max="6419" width="12.77734375" style="5" customWidth="1"/>
    <col min="6420" max="6420" width="0.77734375" style="5" customWidth="1"/>
    <col min="6421" max="6656" width="9.21875" style="5"/>
    <col min="6657" max="6657" width="0.77734375" style="5" customWidth="1"/>
    <col min="6658" max="6661" width="12.77734375" style="5" customWidth="1"/>
    <col min="6662" max="6662" width="8.77734375" style="5" customWidth="1"/>
    <col min="6663" max="6669" width="12.77734375" style="5" customWidth="1"/>
    <col min="6670" max="6670" width="8.77734375" style="5" customWidth="1"/>
    <col min="6671" max="6675" width="12.77734375" style="5" customWidth="1"/>
    <col min="6676" max="6676" width="0.77734375" style="5" customWidth="1"/>
    <col min="6677" max="6912" width="9.21875" style="5"/>
    <col min="6913" max="6913" width="0.77734375" style="5" customWidth="1"/>
    <col min="6914" max="6917" width="12.77734375" style="5" customWidth="1"/>
    <col min="6918" max="6918" width="8.77734375" style="5" customWidth="1"/>
    <col min="6919" max="6925" width="12.77734375" style="5" customWidth="1"/>
    <col min="6926" max="6926" width="8.77734375" style="5" customWidth="1"/>
    <col min="6927" max="6931" width="12.77734375" style="5" customWidth="1"/>
    <col min="6932" max="6932" width="0.77734375" style="5" customWidth="1"/>
    <col min="6933" max="7168" width="9.21875" style="5"/>
    <col min="7169" max="7169" width="0.77734375" style="5" customWidth="1"/>
    <col min="7170" max="7173" width="12.77734375" style="5" customWidth="1"/>
    <col min="7174" max="7174" width="8.77734375" style="5" customWidth="1"/>
    <col min="7175" max="7181" width="12.77734375" style="5" customWidth="1"/>
    <col min="7182" max="7182" width="8.77734375" style="5" customWidth="1"/>
    <col min="7183" max="7187" width="12.77734375" style="5" customWidth="1"/>
    <col min="7188" max="7188" width="0.77734375" style="5" customWidth="1"/>
    <col min="7189" max="7424" width="9.21875" style="5"/>
    <col min="7425" max="7425" width="0.77734375" style="5" customWidth="1"/>
    <col min="7426" max="7429" width="12.77734375" style="5" customWidth="1"/>
    <col min="7430" max="7430" width="8.77734375" style="5" customWidth="1"/>
    <col min="7431" max="7437" width="12.77734375" style="5" customWidth="1"/>
    <col min="7438" max="7438" width="8.77734375" style="5" customWidth="1"/>
    <col min="7439" max="7443" width="12.77734375" style="5" customWidth="1"/>
    <col min="7444" max="7444" width="0.77734375" style="5" customWidth="1"/>
    <col min="7445" max="7680" width="9.21875" style="5"/>
    <col min="7681" max="7681" width="0.77734375" style="5" customWidth="1"/>
    <col min="7682" max="7685" width="12.77734375" style="5" customWidth="1"/>
    <col min="7686" max="7686" width="8.77734375" style="5" customWidth="1"/>
    <col min="7687" max="7693" width="12.77734375" style="5" customWidth="1"/>
    <col min="7694" max="7694" width="8.77734375" style="5" customWidth="1"/>
    <col min="7695" max="7699" width="12.77734375" style="5" customWidth="1"/>
    <col min="7700" max="7700" width="0.77734375" style="5" customWidth="1"/>
    <col min="7701" max="7936" width="9.21875" style="5"/>
    <col min="7937" max="7937" width="0.77734375" style="5" customWidth="1"/>
    <col min="7938" max="7941" width="12.77734375" style="5" customWidth="1"/>
    <col min="7942" max="7942" width="8.77734375" style="5" customWidth="1"/>
    <col min="7943" max="7949" width="12.77734375" style="5" customWidth="1"/>
    <col min="7950" max="7950" width="8.77734375" style="5" customWidth="1"/>
    <col min="7951" max="7955" width="12.77734375" style="5" customWidth="1"/>
    <col min="7956" max="7956" width="0.77734375" style="5" customWidth="1"/>
    <col min="7957" max="8192" width="9.21875" style="5"/>
    <col min="8193" max="8193" width="0.77734375" style="5" customWidth="1"/>
    <col min="8194" max="8197" width="12.77734375" style="5" customWidth="1"/>
    <col min="8198" max="8198" width="8.77734375" style="5" customWidth="1"/>
    <col min="8199" max="8205" width="12.77734375" style="5" customWidth="1"/>
    <col min="8206" max="8206" width="8.77734375" style="5" customWidth="1"/>
    <col min="8207" max="8211" width="12.77734375" style="5" customWidth="1"/>
    <col min="8212" max="8212" width="0.77734375" style="5" customWidth="1"/>
    <col min="8213" max="8448" width="9.21875" style="5"/>
    <col min="8449" max="8449" width="0.77734375" style="5" customWidth="1"/>
    <col min="8450" max="8453" width="12.77734375" style="5" customWidth="1"/>
    <col min="8454" max="8454" width="8.77734375" style="5" customWidth="1"/>
    <col min="8455" max="8461" width="12.77734375" style="5" customWidth="1"/>
    <col min="8462" max="8462" width="8.77734375" style="5" customWidth="1"/>
    <col min="8463" max="8467" width="12.77734375" style="5" customWidth="1"/>
    <col min="8468" max="8468" width="0.77734375" style="5" customWidth="1"/>
    <col min="8469" max="8704" width="9.21875" style="5"/>
    <col min="8705" max="8705" width="0.77734375" style="5" customWidth="1"/>
    <col min="8706" max="8709" width="12.77734375" style="5" customWidth="1"/>
    <col min="8710" max="8710" width="8.77734375" style="5" customWidth="1"/>
    <col min="8711" max="8717" width="12.77734375" style="5" customWidth="1"/>
    <col min="8718" max="8718" width="8.77734375" style="5" customWidth="1"/>
    <col min="8719" max="8723" width="12.77734375" style="5" customWidth="1"/>
    <col min="8724" max="8724" width="0.77734375" style="5" customWidth="1"/>
    <col min="8725" max="8960" width="9.21875" style="5"/>
    <col min="8961" max="8961" width="0.77734375" style="5" customWidth="1"/>
    <col min="8962" max="8965" width="12.77734375" style="5" customWidth="1"/>
    <col min="8966" max="8966" width="8.77734375" style="5" customWidth="1"/>
    <col min="8967" max="8973" width="12.77734375" style="5" customWidth="1"/>
    <col min="8974" max="8974" width="8.77734375" style="5" customWidth="1"/>
    <col min="8975" max="8979" width="12.77734375" style="5" customWidth="1"/>
    <col min="8980" max="8980" width="0.77734375" style="5" customWidth="1"/>
    <col min="8981" max="9216" width="9.21875" style="5"/>
    <col min="9217" max="9217" width="0.77734375" style="5" customWidth="1"/>
    <col min="9218" max="9221" width="12.77734375" style="5" customWidth="1"/>
    <col min="9222" max="9222" width="8.77734375" style="5" customWidth="1"/>
    <col min="9223" max="9229" width="12.77734375" style="5" customWidth="1"/>
    <col min="9230" max="9230" width="8.77734375" style="5" customWidth="1"/>
    <col min="9231" max="9235" width="12.77734375" style="5" customWidth="1"/>
    <col min="9236" max="9236" width="0.77734375" style="5" customWidth="1"/>
    <col min="9237" max="9472" width="9.21875" style="5"/>
    <col min="9473" max="9473" width="0.77734375" style="5" customWidth="1"/>
    <col min="9474" max="9477" width="12.77734375" style="5" customWidth="1"/>
    <col min="9478" max="9478" width="8.77734375" style="5" customWidth="1"/>
    <col min="9479" max="9485" width="12.77734375" style="5" customWidth="1"/>
    <col min="9486" max="9486" width="8.77734375" style="5" customWidth="1"/>
    <col min="9487" max="9491" width="12.77734375" style="5" customWidth="1"/>
    <col min="9492" max="9492" width="0.77734375" style="5" customWidth="1"/>
    <col min="9493" max="9728" width="9.21875" style="5"/>
    <col min="9729" max="9729" width="0.77734375" style="5" customWidth="1"/>
    <col min="9730" max="9733" width="12.77734375" style="5" customWidth="1"/>
    <col min="9734" max="9734" width="8.77734375" style="5" customWidth="1"/>
    <col min="9735" max="9741" width="12.77734375" style="5" customWidth="1"/>
    <col min="9742" max="9742" width="8.77734375" style="5" customWidth="1"/>
    <col min="9743" max="9747" width="12.77734375" style="5" customWidth="1"/>
    <col min="9748" max="9748" width="0.77734375" style="5" customWidth="1"/>
    <col min="9749" max="9984" width="9.21875" style="5"/>
    <col min="9985" max="9985" width="0.77734375" style="5" customWidth="1"/>
    <col min="9986" max="9989" width="12.77734375" style="5" customWidth="1"/>
    <col min="9990" max="9990" width="8.77734375" style="5" customWidth="1"/>
    <col min="9991" max="9997" width="12.77734375" style="5" customWidth="1"/>
    <col min="9998" max="9998" width="8.77734375" style="5" customWidth="1"/>
    <col min="9999" max="10003" width="12.77734375" style="5" customWidth="1"/>
    <col min="10004" max="10004" width="0.77734375" style="5" customWidth="1"/>
    <col min="10005" max="10240" width="9.21875" style="5"/>
    <col min="10241" max="10241" width="0.77734375" style="5" customWidth="1"/>
    <col min="10242" max="10245" width="12.77734375" style="5" customWidth="1"/>
    <col min="10246" max="10246" width="8.77734375" style="5" customWidth="1"/>
    <col min="10247" max="10253" width="12.77734375" style="5" customWidth="1"/>
    <col min="10254" max="10254" width="8.77734375" style="5" customWidth="1"/>
    <col min="10255" max="10259" width="12.77734375" style="5" customWidth="1"/>
    <col min="10260" max="10260" width="0.77734375" style="5" customWidth="1"/>
    <col min="10261" max="10496" width="9.21875" style="5"/>
    <col min="10497" max="10497" width="0.77734375" style="5" customWidth="1"/>
    <col min="10498" max="10501" width="12.77734375" style="5" customWidth="1"/>
    <col min="10502" max="10502" width="8.77734375" style="5" customWidth="1"/>
    <col min="10503" max="10509" width="12.77734375" style="5" customWidth="1"/>
    <col min="10510" max="10510" width="8.77734375" style="5" customWidth="1"/>
    <col min="10511" max="10515" width="12.77734375" style="5" customWidth="1"/>
    <col min="10516" max="10516" width="0.77734375" style="5" customWidth="1"/>
    <col min="10517" max="10752" width="9.21875" style="5"/>
    <col min="10753" max="10753" width="0.77734375" style="5" customWidth="1"/>
    <col min="10754" max="10757" width="12.77734375" style="5" customWidth="1"/>
    <col min="10758" max="10758" width="8.77734375" style="5" customWidth="1"/>
    <col min="10759" max="10765" width="12.77734375" style="5" customWidth="1"/>
    <col min="10766" max="10766" width="8.77734375" style="5" customWidth="1"/>
    <col min="10767" max="10771" width="12.77734375" style="5" customWidth="1"/>
    <col min="10772" max="10772" width="0.77734375" style="5" customWidth="1"/>
    <col min="10773" max="11008" width="9.21875" style="5"/>
    <col min="11009" max="11009" width="0.77734375" style="5" customWidth="1"/>
    <col min="11010" max="11013" width="12.77734375" style="5" customWidth="1"/>
    <col min="11014" max="11014" width="8.77734375" style="5" customWidth="1"/>
    <col min="11015" max="11021" width="12.77734375" style="5" customWidth="1"/>
    <col min="11022" max="11022" width="8.77734375" style="5" customWidth="1"/>
    <col min="11023" max="11027" width="12.77734375" style="5" customWidth="1"/>
    <col min="11028" max="11028" width="0.77734375" style="5" customWidth="1"/>
    <col min="11029" max="11264" width="9.21875" style="5"/>
    <col min="11265" max="11265" width="0.77734375" style="5" customWidth="1"/>
    <col min="11266" max="11269" width="12.77734375" style="5" customWidth="1"/>
    <col min="11270" max="11270" width="8.77734375" style="5" customWidth="1"/>
    <col min="11271" max="11277" width="12.77734375" style="5" customWidth="1"/>
    <col min="11278" max="11278" width="8.77734375" style="5" customWidth="1"/>
    <col min="11279" max="11283" width="12.77734375" style="5" customWidth="1"/>
    <col min="11284" max="11284" width="0.77734375" style="5" customWidth="1"/>
    <col min="11285" max="11520" width="9.21875" style="5"/>
    <col min="11521" max="11521" width="0.77734375" style="5" customWidth="1"/>
    <col min="11522" max="11525" width="12.77734375" style="5" customWidth="1"/>
    <col min="11526" max="11526" width="8.77734375" style="5" customWidth="1"/>
    <col min="11527" max="11533" width="12.77734375" style="5" customWidth="1"/>
    <col min="11534" max="11534" width="8.77734375" style="5" customWidth="1"/>
    <col min="11535" max="11539" width="12.77734375" style="5" customWidth="1"/>
    <col min="11540" max="11540" width="0.77734375" style="5" customWidth="1"/>
    <col min="11541" max="11776" width="9.21875" style="5"/>
    <col min="11777" max="11777" width="0.77734375" style="5" customWidth="1"/>
    <col min="11778" max="11781" width="12.77734375" style="5" customWidth="1"/>
    <col min="11782" max="11782" width="8.77734375" style="5" customWidth="1"/>
    <col min="11783" max="11789" width="12.77734375" style="5" customWidth="1"/>
    <col min="11790" max="11790" width="8.77734375" style="5" customWidth="1"/>
    <col min="11791" max="11795" width="12.77734375" style="5" customWidth="1"/>
    <col min="11796" max="11796" width="0.77734375" style="5" customWidth="1"/>
    <col min="11797" max="12032" width="9.21875" style="5"/>
    <col min="12033" max="12033" width="0.77734375" style="5" customWidth="1"/>
    <col min="12034" max="12037" width="12.77734375" style="5" customWidth="1"/>
    <col min="12038" max="12038" width="8.77734375" style="5" customWidth="1"/>
    <col min="12039" max="12045" width="12.77734375" style="5" customWidth="1"/>
    <col min="12046" max="12046" width="8.77734375" style="5" customWidth="1"/>
    <col min="12047" max="12051" width="12.77734375" style="5" customWidth="1"/>
    <col min="12052" max="12052" width="0.77734375" style="5" customWidth="1"/>
    <col min="12053" max="12288" width="9.21875" style="5"/>
    <col min="12289" max="12289" width="0.77734375" style="5" customWidth="1"/>
    <col min="12290" max="12293" width="12.77734375" style="5" customWidth="1"/>
    <col min="12294" max="12294" width="8.77734375" style="5" customWidth="1"/>
    <col min="12295" max="12301" width="12.77734375" style="5" customWidth="1"/>
    <col min="12302" max="12302" width="8.77734375" style="5" customWidth="1"/>
    <col min="12303" max="12307" width="12.77734375" style="5" customWidth="1"/>
    <col min="12308" max="12308" width="0.77734375" style="5" customWidth="1"/>
    <col min="12309" max="12544" width="9.21875" style="5"/>
    <col min="12545" max="12545" width="0.77734375" style="5" customWidth="1"/>
    <col min="12546" max="12549" width="12.77734375" style="5" customWidth="1"/>
    <col min="12550" max="12550" width="8.77734375" style="5" customWidth="1"/>
    <col min="12551" max="12557" width="12.77734375" style="5" customWidth="1"/>
    <col min="12558" max="12558" width="8.77734375" style="5" customWidth="1"/>
    <col min="12559" max="12563" width="12.77734375" style="5" customWidth="1"/>
    <col min="12564" max="12564" width="0.77734375" style="5" customWidth="1"/>
    <col min="12565" max="12800" width="9.21875" style="5"/>
    <col min="12801" max="12801" width="0.77734375" style="5" customWidth="1"/>
    <col min="12802" max="12805" width="12.77734375" style="5" customWidth="1"/>
    <col min="12806" max="12806" width="8.77734375" style="5" customWidth="1"/>
    <col min="12807" max="12813" width="12.77734375" style="5" customWidth="1"/>
    <col min="12814" max="12814" width="8.77734375" style="5" customWidth="1"/>
    <col min="12815" max="12819" width="12.77734375" style="5" customWidth="1"/>
    <col min="12820" max="12820" width="0.77734375" style="5" customWidth="1"/>
    <col min="12821" max="13056" width="9.21875" style="5"/>
    <col min="13057" max="13057" width="0.77734375" style="5" customWidth="1"/>
    <col min="13058" max="13061" width="12.77734375" style="5" customWidth="1"/>
    <col min="13062" max="13062" width="8.77734375" style="5" customWidth="1"/>
    <col min="13063" max="13069" width="12.77734375" style="5" customWidth="1"/>
    <col min="13070" max="13070" width="8.77734375" style="5" customWidth="1"/>
    <col min="13071" max="13075" width="12.77734375" style="5" customWidth="1"/>
    <col min="13076" max="13076" width="0.77734375" style="5" customWidth="1"/>
    <col min="13077" max="13312" width="9.21875" style="5"/>
    <col min="13313" max="13313" width="0.77734375" style="5" customWidth="1"/>
    <col min="13314" max="13317" width="12.77734375" style="5" customWidth="1"/>
    <col min="13318" max="13318" width="8.77734375" style="5" customWidth="1"/>
    <col min="13319" max="13325" width="12.77734375" style="5" customWidth="1"/>
    <col min="13326" max="13326" width="8.77734375" style="5" customWidth="1"/>
    <col min="13327" max="13331" width="12.77734375" style="5" customWidth="1"/>
    <col min="13332" max="13332" width="0.77734375" style="5" customWidth="1"/>
    <col min="13333" max="13568" width="9.21875" style="5"/>
    <col min="13569" max="13569" width="0.77734375" style="5" customWidth="1"/>
    <col min="13570" max="13573" width="12.77734375" style="5" customWidth="1"/>
    <col min="13574" max="13574" width="8.77734375" style="5" customWidth="1"/>
    <col min="13575" max="13581" width="12.77734375" style="5" customWidth="1"/>
    <col min="13582" max="13582" width="8.77734375" style="5" customWidth="1"/>
    <col min="13583" max="13587" width="12.77734375" style="5" customWidth="1"/>
    <col min="13588" max="13588" width="0.77734375" style="5" customWidth="1"/>
    <col min="13589" max="13824" width="9.21875" style="5"/>
    <col min="13825" max="13825" width="0.77734375" style="5" customWidth="1"/>
    <col min="13826" max="13829" width="12.77734375" style="5" customWidth="1"/>
    <col min="13830" max="13830" width="8.77734375" style="5" customWidth="1"/>
    <col min="13831" max="13837" width="12.77734375" style="5" customWidth="1"/>
    <col min="13838" max="13838" width="8.77734375" style="5" customWidth="1"/>
    <col min="13839" max="13843" width="12.77734375" style="5" customWidth="1"/>
    <col min="13844" max="13844" width="0.77734375" style="5" customWidth="1"/>
    <col min="13845" max="14080" width="9.21875" style="5"/>
    <col min="14081" max="14081" width="0.77734375" style="5" customWidth="1"/>
    <col min="14082" max="14085" width="12.77734375" style="5" customWidth="1"/>
    <col min="14086" max="14086" width="8.77734375" style="5" customWidth="1"/>
    <col min="14087" max="14093" width="12.77734375" style="5" customWidth="1"/>
    <col min="14094" max="14094" width="8.77734375" style="5" customWidth="1"/>
    <col min="14095" max="14099" width="12.77734375" style="5" customWidth="1"/>
    <col min="14100" max="14100" width="0.77734375" style="5" customWidth="1"/>
    <col min="14101" max="14336" width="9.21875" style="5"/>
    <col min="14337" max="14337" width="0.77734375" style="5" customWidth="1"/>
    <col min="14338" max="14341" width="12.77734375" style="5" customWidth="1"/>
    <col min="14342" max="14342" width="8.77734375" style="5" customWidth="1"/>
    <col min="14343" max="14349" width="12.77734375" style="5" customWidth="1"/>
    <col min="14350" max="14350" width="8.77734375" style="5" customWidth="1"/>
    <col min="14351" max="14355" width="12.77734375" style="5" customWidth="1"/>
    <col min="14356" max="14356" width="0.77734375" style="5" customWidth="1"/>
    <col min="14357" max="14592" width="9.21875" style="5"/>
    <col min="14593" max="14593" width="0.77734375" style="5" customWidth="1"/>
    <col min="14594" max="14597" width="12.77734375" style="5" customWidth="1"/>
    <col min="14598" max="14598" width="8.77734375" style="5" customWidth="1"/>
    <col min="14599" max="14605" width="12.77734375" style="5" customWidth="1"/>
    <col min="14606" max="14606" width="8.77734375" style="5" customWidth="1"/>
    <col min="14607" max="14611" width="12.77734375" style="5" customWidth="1"/>
    <col min="14612" max="14612" width="0.77734375" style="5" customWidth="1"/>
    <col min="14613" max="14848" width="9.21875" style="5"/>
    <col min="14849" max="14849" width="0.77734375" style="5" customWidth="1"/>
    <col min="14850" max="14853" width="12.77734375" style="5" customWidth="1"/>
    <col min="14854" max="14854" width="8.77734375" style="5" customWidth="1"/>
    <col min="14855" max="14861" width="12.77734375" style="5" customWidth="1"/>
    <col min="14862" max="14862" width="8.77734375" style="5" customWidth="1"/>
    <col min="14863" max="14867" width="12.77734375" style="5" customWidth="1"/>
    <col min="14868" max="14868" width="0.77734375" style="5" customWidth="1"/>
    <col min="14869" max="15104" width="9.21875" style="5"/>
    <col min="15105" max="15105" width="0.77734375" style="5" customWidth="1"/>
    <col min="15106" max="15109" width="12.77734375" style="5" customWidth="1"/>
    <col min="15110" max="15110" width="8.77734375" style="5" customWidth="1"/>
    <col min="15111" max="15117" width="12.77734375" style="5" customWidth="1"/>
    <col min="15118" max="15118" width="8.77734375" style="5" customWidth="1"/>
    <col min="15119" max="15123" width="12.77734375" style="5" customWidth="1"/>
    <col min="15124" max="15124" width="0.77734375" style="5" customWidth="1"/>
    <col min="15125" max="15360" width="9.21875" style="5"/>
    <col min="15361" max="15361" width="0.77734375" style="5" customWidth="1"/>
    <col min="15362" max="15365" width="12.77734375" style="5" customWidth="1"/>
    <col min="15366" max="15366" width="8.77734375" style="5" customWidth="1"/>
    <col min="15367" max="15373" width="12.77734375" style="5" customWidth="1"/>
    <col min="15374" max="15374" width="8.77734375" style="5" customWidth="1"/>
    <col min="15375" max="15379" width="12.77734375" style="5" customWidth="1"/>
    <col min="15380" max="15380" width="0.77734375" style="5" customWidth="1"/>
    <col min="15381" max="15616" width="9.21875" style="5"/>
    <col min="15617" max="15617" width="0.77734375" style="5" customWidth="1"/>
    <col min="15618" max="15621" width="12.77734375" style="5" customWidth="1"/>
    <col min="15622" max="15622" width="8.77734375" style="5" customWidth="1"/>
    <col min="15623" max="15629" width="12.77734375" style="5" customWidth="1"/>
    <col min="15630" max="15630" width="8.77734375" style="5" customWidth="1"/>
    <col min="15631" max="15635" width="12.77734375" style="5" customWidth="1"/>
    <col min="15636" max="15636" width="0.77734375" style="5" customWidth="1"/>
    <col min="15637" max="15872" width="9.21875" style="5"/>
    <col min="15873" max="15873" width="0.77734375" style="5" customWidth="1"/>
    <col min="15874" max="15877" width="12.77734375" style="5" customWidth="1"/>
    <col min="15878" max="15878" width="8.77734375" style="5" customWidth="1"/>
    <col min="15879" max="15885" width="12.77734375" style="5" customWidth="1"/>
    <col min="15886" max="15886" width="8.77734375" style="5" customWidth="1"/>
    <col min="15887" max="15891" width="12.77734375" style="5" customWidth="1"/>
    <col min="15892" max="15892" width="0.77734375" style="5" customWidth="1"/>
    <col min="15893" max="16128" width="9.21875" style="5"/>
    <col min="16129" max="16129" width="0.77734375" style="5" customWidth="1"/>
    <col min="16130" max="16133" width="12.77734375" style="5" customWidth="1"/>
    <col min="16134" max="16134" width="8.77734375" style="5" customWidth="1"/>
    <col min="16135" max="16141" width="12.77734375" style="5" customWidth="1"/>
    <col min="16142" max="16142" width="8.77734375" style="5" customWidth="1"/>
    <col min="16143" max="16147" width="12.77734375" style="5" customWidth="1"/>
    <col min="16148" max="16148" width="0.77734375" style="5" customWidth="1"/>
    <col min="16149" max="16384" width="9.21875" style="5"/>
  </cols>
  <sheetData>
    <row r="1" spans="1:21" ht="24.6" x14ac:dyDescent="0.4">
      <c r="A1" s="1" t="str">
        <f>"Acquisition of "&amp;E6&amp;" by "&amp;E7</f>
        <v>Acquisition of Penford by Ingredion</v>
      </c>
      <c r="B1" s="2"/>
      <c r="C1" s="2"/>
      <c r="D1" s="2"/>
      <c r="E1" s="2"/>
      <c r="F1" s="2"/>
      <c r="G1" s="3"/>
      <c r="H1" s="2"/>
      <c r="I1" s="2"/>
      <c r="J1" s="3"/>
      <c r="K1" s="2"/>
      <c r="L1" s="2"/>
      <c r="M1" s="2"/>
      <c r="N1" s="2"/>
      <c r="O1" s="2"/>
      <c r="P1" s="4"/>
      <c r="Q1" s="4"/>
      <c r="R1" s="4"/>
      <c r="S1" s="4"/>
      <c r="T1" s="4"/>
    </row>
    <row r="2" spans="1:21" ht="21" x14ac:dyDescent="0.4">
      <c r="A2" s="6" t="s">
        <v>0</v>
      </c>
      <c r="B2" s="2"/>
      <c r="C2" s="2"/>
      <c r="D2" s="2"/>
      <c r="E2" s="2"/>
      <c r="F2" s="4"/>
      <c r="G2" s="2"/>
      <c r="H2" s="2"/>
      <c r="I2" s="2"/>
      <c r="J2" s="2"/>
      <c r="K2" s="2"/>
      <c r="L2" s="2"/>
      <c r="M2" s="2"/>
      <c r="N2" s="4"/>
      <c r="O2" s="2"/>
      <c r="P2" s="4"/>
      <c r="Q2" s="4"/>
      <c r="R2" s="4"/>
      <c r="S2" s="4"/>
      <c r="T2" s="4"/>
    </row>
    <row r="3" spans="1:21" x14ac:dyDescent="0.25">
      <c r="A3" s="7" t="s">
        <v>1</v>
      </c>
      <c r="B3" s="2"/>
      <c r="C3" s="2"/>
      <c r="D3" s="2"/>
      <c r="E3" s="2"/>
      <c r="F3" s="4"/>
      <c r="G3" s="2"/>
      <c r="H3" s="2"/>
      <c r="I3" s="2"/>
      <c r="J3" s="2"/>
      <c r="K3" s="2"/>
      <c r="L3" s="2"/>
      <c r="M3" s="2"/>
      <c r="N3" s="4"/>
      <c r="O3" s="2"/>
      <c r="P3" s="4"/>
      <c r="Q3" s="4"/>
      <c r="R3" s="4"/>
      <c r="S3" s="4"/>
      <c r="T3" s="4"/>
    </row>
    <row r="4" spans="1:21" x14ac:dyDescent="0.25">
      <c r="G4" s="8"/>
      <c r="H4" s="8"/>
      <c r="I4" s="8"/>
      <c r="J4" s="9"/>
      <c r="K4" s="9"/>
      <c r="L4" s="9"/>
      <c r="M4" s="9"/>
    </row>
    <row r="5" spans="1:21" ht="16.8" x14ac:dyDescent="0.55000000000000004">
      <c r="B5" s="94" t="s">
        <v>2</v>
      </c>
      <c r="C5" s="94"/>
      <c r="D5" s="94"/>
      <c r="E5" s="94"/>
      <c r="G5" s="10" t="s">
        <v>3</v>
      </c>
      <c r="H5" s="10"/>
      <c r="I5" s="10"/>
      <c r="J5" s="10"/>
      <c r="K5" s="10"/>
      <c r="L5" s="10"/>
      <c r="M5" s="10"/>
      <c r="O5" s="11" t="s">
        <v>4</v>
      </c>
      <c r="P5" s="11"/>
      <c r="Q5" s="11"/>
      <c r="R5" s="11"/>
      <c r="S5" s="11"/>
    </row>
    <row r="6" spans="1:21" ht="12.75" customHeight="1" x14ac:dyDescent="0.25">
      <c r="B6" s="12" t="s">
        <v>5</v>
      </c>
      <c r="C6" s="13"/>
      <c r="D6" s="14"/>
      <c r="E6" s="15" t="s">
        <v>90</v>
      </c>
      <c r="G6" s="13"/>
      <c r="H6" s="13"/>
      <c r="I6" s="13"/>
      <c r="J6" s="13"/>
      <c r="K6" s="16" t="s">
        <v>6</v>
      </c>
      <c r="L6" s="16" t="s">
        <v>7</v>
      </c>
      <c r="M6" s="13"/>
      <c r="O6" s="17" t="s">
        <v>8</v>
      </c>
      <c r="P6" s="17"/>
      <c r="Q6" s="17"/>
      <c r="R6" s="17"/>
      <c r="S6" s="18">
        <v>12.788527</v>
      </c>
    </row>
    <row r="7" spans="1:21" x14ac:dyDescent="0.25">
      <c r="B7" s="12" t="s">
        <v>9</v>
      </c>
      <c r="C7" s="13"/>
      <c r="D7" s="14"/>
      <c r="E7" s="15" t="s">
        <v>91</v>
      </c>
      <c r="G7" s="19"/>
      <c r="H7" s="13"/>
      <c r="I7" s="13"/>
      <c r="J7" s="16" t="s">
        <v>10</v>
      </c>
      <c r="K7" s="16" t="s">
        <v>11</v>
      </c>
      <c r="L7" s="16" t="s">
        <v>11</v>
      </c>
      <c r="M7" s="16" t="s">
        <v>12</v>
      </c>
      <c r="O7" s="17" t="s">
        <v>13</v>
      </c>
      <c r="P7" s="17"/>
      <c r="Q7" s="17"/>
      <c r="R7" s="17"/>
      <c r="S7" s="20"/>
    </row>
    <row r="8" spans="1:21" ht="16.8" x14ac:dyDescent="0.55000000000000004">
      <c r="B8" s="13" t="s">
        <v>14</v>
      </c>
      <c r="C8" s="13"/>
      <c r="D8" s="14"/>
      <c r="E8" s="88">
        <v>41927</v>
      </c>
      <c r="G8" s="22"/>
      <c r="H8" s="22"/>
      <c r="I8" s="22"/>
      <c r="J8" s="23">
        <v>42004</v>
      </c>
      <c r="K8" s="24" t="s">
        <v>15</v>
      </c>
      <c r="L8" s="24" t="s">
        <v>15</v>
      </c>
      <c r="M8" s="25">
        <f>J8</f>
        <v>42004</v>
      </c>
      <c r="O8" s="17" t="s">
        <v>16</v>
      </c>
      <c r="P8" s="17"/>
      <c r="Q8" s="17"/>
      <c r="R8" s="17"/>
      <c r="S8" s="26"/>
    </row>
    <row r="9" spans="1:21" x14ac:dyDescent="0.25">
      <c r="B9" s="13" t="s">
        <v>17</v>
      </c>
      <c r="C9" s="13"/>
      <c r="D9" s="14"/>
      <c r="E9" s="27" t="s">
        <v>88</v>
      </c>
      <c r="G9" s="28" t="s">
        <v>18</v>
      </c>
      <c r="H9" s="12"/>
      <c r="I9" s="12"/>
      <c r="J9" s="29">
        <v>443.87299999999999</v>
      </c>
      <c r="K9" s="29"/>
      <c r="L9" s="29"/>
      <c r="M9" s="30">
        <f>J9+L9-K9</f>
        <v>443.87299999999999</v>
      </c>
      <c r="O9" s="31" t="s">
        <v>19</v>
      </c>
      <c r="P9" s="31"/>
      <c r="Q9" s="31"/>
      <c r="R9" s="31"/>
      <c r="S9" s="75">
        <f>S27</f>
        <v>0.81836631578947372</v>
      </c>
    </row>
    <row r="10" spans="1:21" ht="15" x14ac:dyDescent="0.4">
      <c r="B10" s="13" t="s">
        <v>20</v>
      </c>
      <c r="C10" s="13"/>
      <c r="D10" s="14"/>
      <c r="E10" s="27" t="s">
        <v>89</v>
      </c>
      <c r="G10" s="28" t="s">
        <v>21</v>
      </c>
      <c r="H10" s="13"/>
      <c r="I10" s="13"/>
      <c r="J10" s="78">
        <v>15.291</v>
      </c>
      <c r="K10" s="33"/>
      <c r="L10" s="33"/>
      <c r="M10" s="34">
        <f t="shared" ref="M10:M14" si="0">J10+L10-K10</f>
        <v>15.291</v>
      </c>
      <c r="O10" s="35" t="s">
        <v>22</v>
      </c>
      <c r="P10" s="17"/>
      <c r="Q10" s="17"/>
      <c r="R10" s="17"/>
      <c r="S10" s="36">
        <f>S61</f>
        <v>0</v>
      </c>
    </row>
    <row r="11" spans="1:21" ht="16.8" x14ac:dyDescent="0.55000000000000004">
      <c r="G11" s="28" t="s">
        <v>23</v>
      </c>
      <c r="H11" s="13"/>
      <c r="I11" s="13"/>
      <c r="J11" s="33">
        <v>11.814</v>
      </c>
      <c r="K11" s="33"/>
      <c r="L11" s="33"/>
      <c r="M11" s="34">
        <f t="shared" si="0"/>
        <v>11.814</v>
      </c>
      <c r="O11" s="31" t="s">
        <v>24</v>
      </c>
      <c r="P11" s="17"/>
      <c r="Q11" s="17"/>
      <c r="R11" s="17"/>
      <c r="S11" s="74">
        <f>+S6+SUM(S9:S10)</f>
        <v>13.606893315789474</v>
      </c>
    </row>
    <row r="12" spans="1:21" ht="16.8" x14ac:dyDescent="0.55000000000000004">
      <c r="B12" s="10" t="s">
        <v>25</v>
      </c>
      <c r="C12" s="10"/>
      <c r="D12" s="10"/>
      <c r="E12" s="10"/>
      <c r="G12" s="28" t="s">
        <v>26</v>
      </c>
      <c r="H12" s="37"/>
      <c r="I12" s="37"/>
      <c r="J12" s="79">
        <f>J10+J11</f>
        <v>27.105</v>
      </c>
      <c r="K12" s="33"/>
      <c r="L12" s="33"/>
      <c r="M12" s="34">
        <f t="shared" si="0"/>
        <v>27.105</v>
      </c>
      <c r="O12" s="13"/>
      <c r="P12" s="13"/>
      <c r="Q12" s="13"/>
      <c r="R12" s="13"/>
      <c r="S12" s="13"/>
    </row>
    <row r="13" spans="1:21" ht="15.6" customHeight="1" x14ac:dyDescent="0.55000000000000004">
      <c r="B13" s="38" t="s">
        <v>27</v>
      </c>
      <c r="C13" s="38"/>
      <c r="D13" s="38"/>
      <c r="E13" s="38"/>
      <c r="G13" s="28" t="s">
        <v>28</v>
      </c>
      <c r="H13" s="37"/>
      <c r="I13" s="37"/>
      <c r="J13" s="33">
        <v>7.7530000000000001</v>
      </c>
      <c r="K13" s="33"/>
      <c r="L13" s="33"/>
      <c r="M13" s="34">
        <f t="shared" si="0"/>
        <v>7.7530000000000001</v>
      </c>
      <c r="O13" s="95" t="s">
        <v>29</v>
      </c>
      <c r="P13" s="95"/>
      <c r="Q13" s="95"/>
      <c r="R13" s="95"/>
      <c r="S13" s="95"/>
    </row>
    <row r="14" spans="1:21" ht="17.399999999999999" customHeight="1" x14ac:dyDescent="0.55000000000000004">
      <c r="B14" s="13" t="s">
        <v>30</v>
      </c>
      <c r="C14" s="13"/>
      <c r="D14" s="13"/>
      <c r="E14" s="39">
        <v>19</v>
      </c>
      <c r="G14" s="28" t="s">
        <v>31</v>
      </c>
      <c r="H14" s="37"/>
      <c r="I14" s="37"/>
      <c r="J14" s="76">
        <f>J13/12.85758</f>
        <v>0.60299060943039051</v>
      </c>
      <c r="K14" s="40"/>
      <c r="L14" s="40"/>
      <c r="M14" s="41">
        <f t="shared" si="0"/>
        <v>0.60299060943039051</v>
      </c>
      <c r="O14" s="16"/>
      <c r="P14" s="16" t="s">
        <v>32</v>
      </c>
      <c r="Q14" s="16" t="s">
        <v>33</v>
      </c>
      <c r="R14" s="16" t="s">
        <v>34</v>
      </c>
      <c r="S14" s="43" t="s">
        <v>77</v>
      </c>
    </row>
    <row r="15" spans="1:21" ht="16.8" x14ac:dyDescent="0.55000000000000004">
      <c r="B15" s="13" t="s">
        <v>35</v>
      </c>
      <c r="C15" s="13"/>
      <c r="D15" s="13"/>
      <c r="E15" s="42">
        <f>D16*D17</f>
        <v>0</v>
      </c>
      <c r="O15" s="43" t="s">
        <v>36</v>
      </c>
      <c r="P15" s="43" t="s">
        <v>37</v>
      </c>
      <c r="Q15" s="43" t="s">
        <v>38</v>
      </c>
      <c r="R15" s="43" t="s">
        <v>37</v>
      </c>
      <c r="S15" s="43" t="s">
        <v>78</v>
      </c>
    </row>
    <row r="16" spans="1:21" ht="16.8" x14ac:dyDescent="0.55000000000000004">
      <c r="B16" s="44" t="s">
        <v>39</v>
      </c>
      <c r="C16" s="13"/>
      <c r="D16" s="45">
        <v>0</v>
      </c>
      <c r="E16" s="13"/>
      <c r="G16" s="10" t="s">
        <v>40</v>
      </c>
      <c r="H16" s="10"/>
      <c r="I16" s="10"/>
      <c r="J16" s="10"/>
      <c r="O16" s="28" t="s">
        <v>92</v>
      </c>
      <c r="P16" s="67">
        <v>1.429</v>
      </c>
      <c r="Q16" s="39">
        <v>10.42</v>
      </c>
      <c r="R16" s="20">
        <f>+IF(Q16&lt;$E$18,P16,0)</f>
        <v>1.429</v>
      </c>
      <c r="S16" s="71">
        <f>($E$14-Q16)*R16/$E$14</f>
        <v>0.64530631578947373</v>
      </c>
      <c r="U16" s="70"/>
    </row>
    <row r="17" spans="2:19" ht="15" x14ac:dyDescent="0.4">
      <c r="B17" s="44" t="str">
        <f>""&amp;E7&amp;" Share Price"</f>
        <v>Ingredion Share Price</v>
      </c>
      <c r="C17" s="13"/>
      <c r="D17" s="39">
        <v>0</v>
      </c>
      <c r="E17" s="47" t="s">
        <v>41</v>
      </c>
      <c r="G17" s="13" t="s">
        <v>42</v>
      </c>
      <c r="H17" s="13"/>
      <c r="I17" s="13"/>
      <c r="J17" s="77">
        <f>IF(ISERROR(E28/J18),"NA",E28/J18)</f>
        <v>0.7731242337335229</v>
      </c>
      <c r="O17" s="28" t="s">
        <v>70</v>
      </c>
      <c r="P17" s="68">
        <v>0.17305999999999999</v>
      </c>
      <c r="Q17" s="48">
        <v>0</v>
      </c>
      <c r="R17" s="20">
        <f t="shared" ref="R17:R26" si="1">+IF(Q17&lt;$E$18,P17,0)</f>
        <v>0.17305999999999999</v>
      </c>
      <c r="S17" s="71">
        <f>($E$14-Q17)*R17/$E$14</f>
        <v>0.17305999999999999</v>
      </c>
    </row>
    <row r="18" spans="2:19" x14ac:dyDescent="0.25">
      <c r="B18" s="12" t="s">
        <v>43</v>
      </c>
      <c r="C18" s="13"/>
      <c r="D18" s="13"/>
      <c r="E18" s="49">
        <f>SUM(E14:E15)</f>
        <v>19</v>
      </c>
      <c r="G18" s="13" t="s">
        <v>44</v>
      </c>
      <c r="H18" s="13"/>
      <c r="I18" s="13"/>
      <c r="J18" s="46">
        <f>M9</f>
        <v>443.87299999999999</v>
      </c>
      <c r="O18" s="28" t="s">
        <v>62</v>
      </c>
      <c r="P18" s="68"/>
      <c r="Q18" s="48"/>
      <c r="R18" s="20">
        <f t="shared" si="1"/>
        <v>0</v>
      </c>
      <c r="S18" s="71">
        <f t="shared" ref="S17:S26" si="2">($E$14-Q18)*R18/$E$14</f>
        <v>0</v>
      </c>
    </row>
    <row r="19" spans="2:19" x14ac:dyDescent="0.25">
      <c r="B19" s="12"/>
      <c r="C19" s="13"/>
      <c r="D19" s="13"/>
      <c r="E19" s="49"/>
      <c r="G19" s="13" t="s">
        <v>45</v>
      </c>
      <c r="H19" s="13"/>
      <c r="I19" s="13"/>
      <c r="J19" s="77">
        <f>IF(ISERROR(E28/J20),"NA",E28/J20)</f>
        <v>12.660725807046671</v>
      </c>
      <c r="O19" s="28" t="s">
        <v>63</v>
      </c>
      <c r="P19" s="68"/>
      <c r="Q19" s="48"/>
      <c r="R19" s="20">
        <f t="shared" si="1"/>
        <v>0</v>
      </c>
      <c r="S19" s="71">
        <f t="shared" si="2"/>
        <v>0</v>
      </c>
    </row>
    <row r="20" spans="2:19" ht="15" x14ac:dyDescent="0.4">
      <c r="B20" s="35" t="s">
        <v>46</v>
      </c>
      <c r="C20" s="13"/>
      <c r="D20" s="13"/>
      <c r="E20" s="50">
        <f>+S11</f>
        <v>13.606893315789474</v>
      </c>
      <c r="G20" s="13" t="s">
        <v>44</v>
      </c>
      <c r="H20" s="13"/>
      <c r="I20" s="13"/>
      <c r="J20" s="46">
        <f>M12</f>
        <v>27.105</v>
      </c>
      <c r="O20" s="28" t="s">
        <v>64</v>
      </c>
      <c r="P20" s="68"/>
      <c r="Q20" s="48"/>
      <c r="R20" s="20">
        <f t="shared" si="1"/>
        <v>0</v>
      </c>
      <c r="S20" s="71">
        <f t="shared" si="2"/>
        <v>0</v>
      </c>
    </row>
    <row r="21" spans="2:19" x14ac:dyDescent="0.25">
      <c r="B21" s="12" t="s">
        <v>47</v>
      </c>
      <c r="C21" s="13"/>
      <c r="D21" s="13"/>
      <c r="E21" s="51">
        <f>+E20*E18</f>
        <v>258.53097300000002</v>
      </c>
      <c r="G21" s="13" t="s">
        <v>48</v>
      </c>
      <c r="H21" s="13"/>
      <c r="I21" s="13"/>
      <c r="J21" s="77">
        <f>IF(ISERROR(E28/J22),"NA",E28/J22)</f>
        <v>22.442546138251259</v>
      </c>
      <c r="O21" s="28" t="s">
        <v>65</v>
      </c>
      <c r="P21" s="68"/>
      <c r="Q21" s="48"/>
      <c r="R21" s="20">
        <f t="shared" si="1"/>
        <v>0</v>
      </c>
      <c r="S21" s="71">
        <f t="shared" si="2"/>
        <v>0</v>
      </c>
    </row>
    <row r="22" spans="2:19" ht="12.75" customHeight="1" x14ac:dyDescent="0.25">
      <c r="B22" s="13"/>
      <c r="C22" s="13"/>
      <c r="D22" s="13"/>
      <c r="E22" s="13"/>
      <c r="G22" s="13" t="s">
        <v>44</v>
      </c>
      <c r="H22" s="13"/>
      <c r="I22" s="13"/>
      <c r="J22" s="46">
        <f>M10</f>
        <v>15.291</v>
      </c>
      <c r="O22" s="28" t="s">
        <v>66</v>
      </c>
      <c r="P22" s="68"/>
      <c r="Q22" s="48"/>
      <c r="R22" s="20">
        <f t="shared" si="1"/>
        <v>0</v>
      </c>
      <c r="S22" s="71">
        <f t="shared" si="2"/>
        <v>0</v>
      </c>
    </row>
    <row r="23" spans="2:19" ht="16.8" x14ac:dyDescent="0.55000000000000004">
      <c r="B23" s="96" t="s">
        <v>49</v>
      </c>
      <c r="C23" s="96"/>
      <c r="D23" s="96"/>
      <c r="E23" s="96"/>
      <c r="G23" s="13" t="s">
        <v>50</v>
      </c>
      <c r="H23" s="13"/>
      <c r="I23" s="13"/>
      <c r="J23" s="77">
        <f>IF(ISERROR(E18/J24),"NA",E18/J24)</f>
        <v>31.509611763188442</v>
      </c>
      <c r="O23" s="28" t="s">
        <v>67</v>
      </c>
      <c r="P23" s="68"/>
      <c r="Q23" s="48"/>
      <c r="R23" s="20">
        <f t="shared" si="1"/>
        <v>0</v>
      </c>
      <c r="S23" s="71">
        <f t="shared" si="2"/>
        <v>0</v>
      </c>
    </row>
    <row r="24" spans="2:19" ht="12.75" customHeight="1" x14ac:dyDescent="0.25">
      <c r="B24" s="35" t="s">
        <v>51</v>
      </c>
      <c r="C24" s="35"/>
      <c r="D24" s="13"/>
      <c r="E24" s="18">
        <f>0.184+76.665+1.454+6.146</f>
        <v>84.448999999999998</v>
      </c>
      <c r="G24" s="13" t="s">
        <v>44</v>
      </c>
      <c r="H24" s="13"/>
      <c r="I24" s="13"/>
      <c r="J24" s="53">
        <f>M14</f>
        <v>0.60299060943039051</v>
      </c>
      <c r="O24" s="28" t="s">
        <v>68</v>
      </c>
      <c r="P24" s="68"/>
      <c r="Q24" s="48"/>
      <c r="R24" s="20">
        <f t="shared" si="1"/>
        <v>0</v>
      </c>
      <c r="S24" s="71">
        <f t="shared" si="2"/>
        <v>0</v>
      </c>
    </row>
    <row r="25" spans="2:19" x14ac:dyDescent="0.25">
      <c r="B25" s="35" t="s">
        <v>52</v>
      </c>
      <c r="C25" s="35"/>
      <c r="D25" s="13"/>
      <c r="E25" s="18">
        <v>0</v>
      </c>
      <c r="L25" s="81"/>
      <c r="O25" s="28" t="s">
        <v>69</v>
      </c>
      <c r="P25" s="68"/>
      <c r="Q25" s="48"/>
      <c r="R25" s="20">
        <f t="shared" si="1"/>
        <v>0</v>
      </c>
      <c r="S25" s="71">
        <f t="shared" si="2"/>
        <v>0</v>
      </c>
    </row>
    <row r="26" spans="2:19" ht="15" x14ac:dyDescent="0.4">
      <c r="B26" s="35" t="s">
        <v>71</v>
      </c>
      <c r="C26" s="35"/>
      <c r="D26" s="13"/>
      <c r="E26" s="18">
        <v>0</v>
      </c>
      <c r="L26" s="81"/>
      <c r="O26" s="5" t="s">
        <v>70</v>
      </c>
      <c r="P26" s="54"/>
      <c r="Q26" s="54"/>
      <c r="R26" s="72">
        <f t="shared" si="1"/>
        <v>0</v>
      </c>
      <c r="S26" s="71">
        <f t="shared" si="2"/>
        <v>0</v>
      </c>
    </row>
    <row r="27" spans="2:19" ht="15" x14ac:dyDescent="0.4">
      <c r="B27" s="35" t="s">
        <v>53</v>
      </c>
      <c r="C27" s="35"/>
      <c r="D27" s="13"/>
      <c r="E27" s="55">
        <v>0.189</v>
      </c>
      <c r="L27" s="80"/>
      <c r="O27" s="56" t="s">
        <v>54</v>
      </c>
      <c r="P27" s="32">
        <f>SUM(P16:P26)</f>
        <v>1.60206</v>
      </c>
      <c r="Q27" s="57"/>
      <c r="R27" s="32">
        <f>SUM(R16:R26)</f>
        <v>1.60206</v>
      </c>
      <c r="S27" s="73">
        <f>SUM(S16:S26)</f>
        <v>0.81836631578947372</v>
      </c>
    </row>
    <row r="28" spans="2:19" ht="16.8" x14ac:dyDescent="0.55000000000000004">
      <c r="B28" s="58" t="s">
        <v>55</v>
      </c>
      <c r="C28" s="35"/>
      <c r="D28" s="13"/>
      <c r="E28" s="59">
        <f>E21+SUM(E24:E27)</f>
        <v>343.16897299999999</v>
      </c>
      <c r="L28" s="81"/>
    </row>
    <row r="29" spans="2:19" ht="16.8" x14ac:dyDescent="0.55000000000000004">
      <c r="G29" s="10" t="s">
        <v>56</v>
      </c>
      <c r="H29" s="10"/>
      <c r="I29" s="10"/>
      <c r="J29" s="10"/>
      <c r="L29" s="80"/>
    </row>
    <row r="30" spans="2:19" x14ac:dyDescent="0.25">
      <c r="G30" s="5" t="s">
        <v>57</v>
      </c>
      <c r="J30" s="60">
        <f>E21</f>
        <v>258.53097300000002</v>
      </c>
    </row>
    <row r="31" spans="2:19" x14ac:dyDescent="0.25">
      <c r="G31" s="5" t="s">
        <v>58</v>
      </c>
      <c r="J31" s="60">
        <f>E28</f>
        <v>343.16897299999999</v>
      </c>
    </row>
    <row r="38" spans="2:14" x14ac:dyDescent="0.25">
      <c r="B38" s="69" t="s">
        <v>59</v>
      </c>
      <c r="C38" s="5" t="s">
        <v>72</v>
      </c>
    </row>
    <row r="39" spans="2:14" x14ac:dyDescent="0.25">
      <c r="B39" s="69" t="s">
        <v>59</v>
      </c>
      <c r="C39" s="5" t="s">
        <v>73</v>
      </c>
    </row>
    <row r="40" spans="2:14" x14ac:dyDescent="0.25">
      <c r="B40" s="69" t="s">
        <v>59</v>
      </c>
      <c r="C40" s="5" t="s">
        <v>74</v>
      </c>
    </row>
    <row r="47" spans="2:14" x14ac:dyDescent="0.25">
      <c r="N47" s="61"/>
    </row>
    <row r="49" spans="1:14" x14ac:dyDescent="0.25">
      <c r="N49" s="62"/>
    </row>
    <row r="59" spans="1:14" x14ac:dyDescent="0.25">
      <c r="E59" s="63"/>
    </row>
    <row r="60" spans="1:14" x14ac:dyDescent="0.25">
      <c r="E60" s="63"/>
    </row>
    <row r="61" spans="1:14" x14ac:dyDescent="0.25">
      <c r="A61" s="64"/>
      <c r="E61" s="63"/>
    </row>
    <row r="62" spans="1:14" x14ac:dyDescent="0.25">
      <c r="E62" s="63"/>
    </row>
    <row r="63" spans="1:14" x14ac:dyDescent="0.25">
      <c r="E63" s="63"/>
    </row>
    <row r="64" spans="1:14" x14ac:dyDescent="0.25">
      <c r="E64" s="63"/>
    </row>
    <row r="65" spans="4:7" x14ac:dyDescent="0.25">
      <c r="E65" s="63"/>
    </row>
    <row r="66" spans="4:7" x14ac:dyDescent="0.25">
      <c r="E66" s="63"/>
    </row>
    <row r="67" spans="4:7" x14ac:dyDescent="0.25">
      <c r="E67" s="63"/>
    </row>
    <row r="69" spans="4:7" ht="16.8" x14ac:dyDescent="0.55000000000000004">
      <c r="G69" s="65"/>
    </row>
    <row r="76" spans="4:7" x14ac:dyDescent="0.25">
      <c r="F76" s="5" t="e">
        <f>E21/M47</f>
        <v>#DIV/0!</v>
      </c>
    </row>
    <row r="77" spans="4:7" x14ac:dyDescent="0.25">
      <c r="D77" s="66"/>
    </row>
  </sheetData>
  <mergeCells count="3">
    <mergeCell ref="B5:E5"/>
    <mergeCell ref="O13:S13"/>
    <mergeCell ref="B23:E2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SS&amp;C + Advent</vt:lpstr>
      <vt:lpstr>Ingredion + Penford Assigmnent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Agrawal</dc:creator>
  <cp:lastModifiedBy>varun jithava</cp:lastModifiedBy>
  <dcterms:created xsi:type="dcterms:W3CDTF">2021-05-23T06:06:16Z</dcterms:created>
  <dcterms:modified xsi:type="dcterms:W3CDTF">2023-11-16T07:10:28Z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2023-11-06T10:23:57Z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a0c9ab8a-0c32-4b2b-9c2c-adfdf11dfb6d</vt:lpwstr>
  </property>
  <property fmtid="{D5CDD505-2E9C-101B-9397-08002B2CF9AE}" pid="7" name="MSIP_Label_defa4170-0d19-0005-0004-bc88714345d2_ActionId">
    <vt:lpwstr>867224e6-09c6-46ab-8412-672a65b3b86f</vt:lpwstr>
  </property>
  <property fmtid="{D5CDD505-2E9C-101B-9397-08002B2CF9AE}" pid="8" name="MSIP_Label_defa4170-0d19-0005-0004-bc88714345d2_ContentBits">
    <vt:lpwstr>0</vt:lpwstr>
  </property>
</Properties>
</file>