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csciitd-my.sharepoint.com/personal/ch7221476_iitd_ac_in/Documents/IIT DELHI/IIT Academic/CLL113 NUMERICAL METHODS IN CHEMISTRY/Term Paper/Final Error Analysis/"/>
    </mc:Choice>
  </mc:AlternateContent>
  <xr:revisionPtr revIDLastSave="195" documentId="11_F25DC773A252ABDACC10481C39D959005ADE58EF" xr6:coauthVersionLast="47" xr6:coauthVersionMax="47" xr10:uidLastSave="{1D8ECB68-DDFF-43D0-8B00-E09703527A53}"/>
  <bookViews>
    <workbookView xWindow="-108" yWindow="-108" windowWidth="23256" windowHeight="12456" activeTab="1" xr2:uid="{00000000-000D-0000-FFFF-FFFF00000000}"/>
  </bookViews>
  <sheets>
    <sheet name="Multilinear Regression Model" sheetId="1" r:id="rId1"/>
    <sheet name="Polynomial Regression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1" l="1"/>
  <c r="G40" i="1"/>
  <c r="D40" i="1"/>
  <c r="B40" i="1"/>
  <c r="K4" i="2"/>
  <c r="J31" i="2"/>
  <c r="K31" i="2" s="1"/>
  <c r="J32" i="2"/>
  <c r="K32" i="2" s="1"/>
  <c r="J33" i="2"/>
  <c r="K33" i="2" s="1"/>
  <c r="J34" i="2"/>
  <c r="J35" i="2"/>
  <c r="J36" i="2"/>
  <c r="J37" i="2"/>
  <c r="J38" i="2"/>
  <c r="J39" i="2"/>
  <c r="J40" i="2"/>
  <c r="J41" i="2"/>
  <c r="K41" i="2" s="1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J30" i="2"/>
  <c r="K30" i="2" s="1"/>
  <c r="D31" i="2"/>
  <c r="E31" i="2" s="1"/>
  <c r="D32" i="2"/>
  <c r="E32" i="2" s="1"/>
  <c r="D33" i="2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30" i="2"/>
  <c r="K34" i="2"/>
  <c r="K35" i="2"/>
  <c r="K36" i="2"/>
  <c r="K37" i="2"/>
  <c r="K38" i="2"/>
  <c r="K39" i="2"/>
  <c r="K40" i="2"/>
  <c r="K48" i="2"/>
  <c r="K29" i="2"/>
  <c r="E30" i="2"/>
  <c r="E33" i="2"/>
  <c r="E2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Q18" i="1"/>
  <c r="U18" i="1" s="1"/>
  <c r="O18" i="1"/>
  <c r="T18" i="1" s="1"/>
  <c r="F18" i="1"/>
  <c r="I18" i="1" s="1"/>
  <c r="D18" i="1"/>
  <c r="H18" i="1" s="1"/>
  <c r="Q17" i="1"/>
  <c r="U17" i="1" s="1"/>
  <c r="O17" i="1"/>
  <c r="T17" i="1" s="1"/>
  <c r="F17" i="1"/>
  <c r="I17" i="1" s="1"/>
  <c r="D17" i="1"/>
  <c r="H17" i="1" s="1"/>
  <c r="Q16" i="1"/>
  <c r="U16" i="1" s="1"/>
  <c r="O16" i="1"/>
  <c r="T16" i="1" s="1"/>
  <c r="F16" i="1"/>
  <c r="I16" i="1" s="1"/>
  <c r="D16" i="1"/>
  <c r="H16" i="1" s="1"/>
  <c r="Q15" i="1"/>
  <c r="U15" i="1" s="1"/>
  <c r="O15" i="1"/>
  <c r="T15" i="1" s="1"/>
  <c r="F15" i="1"/>
  <c r="I15" i="1" s="1"/>
  <c r="D15" i="1"/>
  <c r="H15" i="1" s="1"/>
  <c r="Q14" i="1"/>
  <c r="U14" i="1" s="1"/>
  <c r="O14" i="1"/>
  <c r="T14" i="1" s="1"/>
  <c r="F14" i="1"/>
  <c r="I14" i="1" s="1"/>
  <c r="D14" i="1"/>
  <c r="H14" i="1" s="1"/>
  <c r="Q13" i="1"/>
  <c r="U13" i="1" s="1"/>
  <c r="O13" i="1"/>
  <c r="T13" i="1" s="1"/>
  <c r="F13" i="1"/>
  <c r="I13" i="1" s="1"/>
  <c r="D13" i="1"/>
  <c r="H13" i="1" s="1"/>
  <c r="Q12" i="1"/>
  <c r="U12" i="1" s="1"/>
  <c r="O12" i="1"/>
  <c r="T12" i="1" s="1"/>
  <c r="F12" i="1"/>
  <c r="I12" i="1" s="1"/>
  <c r="D12" i="1"/>
  <c r="H12" i="1" s="1"/>
  <c r="Q11" i="1"/>
  <c r="U11" i="1" s="1"/>
  <c r="O11" i="1"/>
  <c r="T11" i="1" s="1"/>
  <c r="F11" i="1"/>
  <c r="I11" i="1" s="1"/>
  <c r="D11" i="1"/>
  <c r="H11" i="1" s="1"/>
  <c r="Q10" i="1"/>
  <c r="U10" i="1" s="1"/>
  <c r="O10" i="1"/>
  <c r="T10" i="1" s="1"/>
  <c r="F10" i="1"/>
  <c r="I10" i="1" s="1"/>
  <c r="D10" i="1"/>
  <c r="H10" i="1" s="1"/>
  <c r="Q9" i="1"/>
  <c r="U9" i="1" s="1"/>
  <c r="O9" i="1"/>
  <c r="T9" i="1" s="1"/>
  <c r="F9" i="1"/>
  <c r="I9" i="1" s="1"/>
  <c r="D9" i="1"/>
  <c r="H9" i="1" s="1"/>
  <c r="Q8" i="1"/>
  <c r="U8" i="1" s="1"/>
  <c r="O8" i="1"/>
  <c r="T8" i="1" s="1"/>
  <c r="F8" i="1"/>
  <c r="I8" i="1" s="1"/>
  <c r="D8" i="1"/>
  <c r="H8" i="1" s="1"/>
  <c r="Q7" i="1"/>
  <c r="U7" i="1" s="1"/>
  <c r="O7" i="1"/>
  <c r="T7" i="1" s="1"/>
  <c r="F7" i="1"/>
  <c r="I7" i="1" s="1"/>
  <c r="D7" i="1"/>
  <c r="H7" i="1" s="1"/>
  <c r="Q6" i="1"/>
  <c r="U6" i="1" s="1"/>
  <c r="O6" i="1"/>
  <c r="T6" i="1" s="1"/>
  <c r="F6" i="1"/>
  <c r="I6" i="1" s="1"/>
  <c r="D6" i="1"/>
  <c r="H6" i="1" s="1"/>
  <c r="Q5" i="1"/>
  <c r="U5" i="1" s="1"/>
  <c r="O5" i="1"/>
  <c r="T5" i="1" s="1"/>
  <c r="F5" i="1"/>
  <c r="I5" i="1" s="1"/>
  <c r="D5" i="1"/>
  <c r="H5" i="1" s="1"/>
  <c r="U4" i="1"/>
  <c r="Q4" i="1"/>
  <c r="O4" i="1"/>
  <c r="T4" i="1" s="1"/>
  <c r="F4" i="1"/>
  <c r="I4" i="1" s="1"/>
  <c r="D4" i="1"/>
  <c r="H4" i="1" s="1"/>
  <c r="G39" i="1" l="1"/>
  <c r="B39" i="1"/>
  <c r="I39" i="1"/>
  <c r="H41" i="1" s="1"/>
  <c r="D39" i="1"/>
  <c r="K49" i="2"/>
  <c r="K50" i="2" s="1"/>
  <c r="E49" i="2"/>
  <c r="E50" i="2" s="1"/>
  <c r="C41" i="1" l="1"/>
</calcChain>
</file>

<file path=xl/sharedStrings.xml><?xml version="1.0" encoding="utf-8"?>
<sst xmlns="http://schemas.openxmlformats.org/spreadsheetml/2006/main" count="58" uniqueCount="25">
  <si>
    <r>
      <rPr>
        <sz val="10"/>
        <rFont val="Times New Roman"/>
        <family val="1"/>
      </rPr>
      <t>Controlled Concrete</t>
    </r>
  </si>
  <si>
    <t>ERROR controlled</t>
  </si>
  <si>
    <r>
      <rPr>
        <sz val="10"/>
        <rFont val="Times New Roman"/>
        <family val="1"/>
      </rPr>
      <t>Bacterial Concrete</t>
    </r>
  </si>
  <si>
    <t>ERROR bacterial</t>
  </si>
  <si>
    <r>
      <rPr>
        <sz val="10"/>
        <rFont val="Times New Roman"/>
        <family val="1"/>
      </rPr>
      <t>Strain</t>
    </r>
  </si>
  <si>
    <t>Stress,
Mpa, experimental</t>
  </si>
  <si>
    <t>Modified Senz Model  A=37832,B= -326,C=189036, Stress Values</t>
  </si>
  <si>
    <t>Multilinear Regression ,Our Model,A= 33033.4,B=166.262,C=-121982, Stress Values</t>
  </si>
  <si>
    <t>Modified Senz Model</t>
  </si>
  <si>
    <t>OUR model</t>
  </si>
  <si>
    <r>
      <rPr>
        <sz val="10"/>
        <rFont val="Times New Roman"/>
        <family val="1"/>
      </rPr>
      <t xml:space="preserve">Stress,
</t>
    </r>
    <r>
      <rPr>
        <sz val="10"/>
        <rFont val="Times New Roman"/>
        <family val="1"/>
      </rPr>
      <t>MPa</t>
    </r>
  </si>
  <si>
    <t>Modified Senz Model  A=23007,B= -539,C=189036, Stress Values</t>
  </si>
  <si>
    <t>Multilinear Regression ,Our Model,A= 36145.2,B=-520.729,C=257553, Stress Values</t>
  </si>
  <si>
    <t>square of errors</t>
  </si>
  <si>
    <t>sum of sq of error</t>
  </si>
  <si>
    <t>rmse</t>
  </si>
  <si>
    <t>relative improvement</t>
  </si>
  <si>
    <t>Error Analysis</t>
  </si>
  <si>
    <t>y=2.38231*10^{15}x^{5}-1.85918*10^{13}x^{4}+4.18539*10^{10}x^{3}-2.91685*10^{7}x^{2}+37116.7x-0.111587</t>
  </si>
  <si>
    <t>Polynomial Regeression Model</t>
  </si>
  <si>
    <t>ERROR</t>
  </si>
  <si>
    <t>Square of error</t>
  </si>
  <si>
    <t>y=-0.520595+56698.3*x-5.02749*(10^7)*x^2+6.00584*(10^10)*x^3-2.48216*(10^13)*x^4+3.0553*(10^15)*x^5</t>
  </si>
  <si>
    <t xml:space="preserve">            TEST RESULTS
</t>
  </si>
  <si>
    <t xml:space="preserve">             TEST RESULTS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</si>
</sst>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</font>
    <font>
      <sz val="10"/>
      <color rgb="FF000000"/>
      <name val="Times New Roman"/>
      <family val="1"/>
    </font>
    <font>
      <sz val="10"/>
      <color rgb="FF000000"/>
      <name val="Times New Roman"/>
      <family val="2"/>
    </font>
    <font>
      <sz val="10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1" fontId="6" fillId="0" borderId="6" xfId="0" applyNumberFormat="1" applyFont="1" applyBorder="1" applyAlignment="1">
      <alignment horizontal="center" vertical="top" shrinkToFit="1"/>
    </xf>
    <xf numFmtId="2" fontId="6" fillId="0" borderId="2" xfId="0" applyNumberFormat="1" applyFont="1" applyBorder="1" applyAlignment="1">
      <alignment horizontal="center" vertical="top" shrinkToFit="1"/>
    </xf>
    <xf numFmtId="164" fontId="6" fillId="0" borderId="6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0" fillId="0" borderId="7" xfId="0" applyBorder="1" applyAlignment="1">
      <alignment horizontal="center" vertical="top"/>
    </xf>
    <xf numFmtId="164" fontId="7" fillId="0" borderId="6" xfId="0" applyNumberFormat="1" applyFont="1" applyBorder="1" applyAlignment="1">
      <alignment horizontal="center" vertical="top" shrinkToFit="1"/>
    </xf>
    <xf numFmtId="2" fontId="6" fillId="0" borderId="7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4" borderId="7" xfId="0" applyFill="1" applyBorder="1" applyAlignment="1">
      <alignment horizontal="center" vertical="top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6" fillId="0" borderId="1" xfId="0" applyNumberFormat="1" applyFont="1" applyBorder="1" applyAlignment="1">
      <alignment horizontal="center" vertical="top" shrinkToFit="1"/>
    </xf>
    <xf numFmtId="2" fontId="6" fillId="0" borderId="2" xfId="0" applyNumberFormat="1" applyFont="1" applyBorder="1" applyAlignment="1">
      <alignment horizontal="center" vertical="top" shrinkToFit="1"/>
    </xf>
    <xf numFmtId="2" fontId="6" fillId="0" borderId="3" xfId="0" applyNumberFormat="1" applyFont="1" applyBorder="1" applyAlignment="1">
      <alignment horizontal="center" vertical="top" shrinkToFit="1"/>
    </xf>
    <xf numFmtId="2" fontId="7" fillId="0" borderId="1" xfId="0" applyNumberFormat="1" applyFont="1" applyBorder="1" applyAlignment="1">
      <alignment horizontal="center" vertical="top" shrinkToFit="1"/>
    </xf>
    <xf numFmtId="2" fontId="7" fillId="0" borderId="3" xfId="0" applyNumberFormat="1" applyFont="1" applyBorder="1" applyAlignment="1">
      <alignment horizontal="center" vertical="top" shrinkToFit="1"/>
    </xf>
    <xf numFmtId="2" fontId="7" fillId="0" borderId="2" xfId="0" applyNumberFormat="1" applyFont="1" applyBorder="1" applyAlignment="1">
      <alignment horizontal="center" vertical="top" shrinkToFit="1"/>
    </xf>
    <xf numFmtId="164" fontId="6" fillId="0" borderId="2" xfId="0" applyNumberFormat="1" applyFont="1" applyBorder="1" applyAlignment="1">
      <alignment horizontal="center" vertical="top" shrinkToFit="1"/>
    </xf>
    <xf numFmtId="164" fontId="6" fillId="0" borderId="3" xfId="0" applyNumberFormat="1" applyFont="1" applyBorder="1" applyAlignment="1">
      <alignment horizontal="center" vertical="top" shrinkToFit="1"/>
    </xf>
    <xf numFmtId="0" fontId="5" fillId="0" borderId="1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shrinkToFit="1"/>
    </xf>
    <xf numFmtId="1" fontId="6" fillId="0" borderId="3" xfId="0" applyNumberFormat="1" applyFont="1" applyBorder="1" applyAlignment="1">
      <alignment horizontal="center" vertical="top" shrinkToFit="1"/>
    </xf>
    <xf numFmtId="1" fontId="6" fillId="0" borderId="2" xfId="0" applyNumberFormat="1" applyFont="1" applyBorder="1" applyAlignment="1">
      <alignment horizontal="center" vertical="top" shrinkToFi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left" vertical="top" wrapText="1" indent="9"/>
    </xf>
    <xf numFmtId="0" fontId="4" fillId="0" borderId="2" xfId="0" applyFont="1" applyBorder="1" applyAlignment="1">
      <alignment horizontal="left" vertical="top" wrapText="1" indent="9"/>
    </xf>
    <xf numFmtId="0" fontId="4" fillId="0" borderId="3" xfId="0" applyFont="1" applyBorder="1" applyAlignment="1">
      <alignment horizontal="left" vertical="top" wrapText="1" indent="9"/>
    </xf>
    <xf numFmtId="0" fontId="2" fillId="0" borderId="4" xfId="0" applyFont="1" applyBorder="1" applyAlignment="1">
      <alignment horizontal="left" vertical="top" wrapText="1" indent="9"/>
    </xf>
    <xf numFmtId="0" fontId="4" fillId="0" borderId="5" xfId="0" applyFont="1" applyBorder="1" applyAlignment="1">
      <alignment horizontal="left" vertical="top" wrapText="1" indent="9"/>
    </xf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 indent="1"/>
    </xf>
    <xf numFmtId="0" fontId="0" fillId="0" borderId="3" xfId="0" applyBorder="1" applyAlignment="1">
      <alignment horizontal="left" vertical="top" wrapText="1" inden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 indent="1"/>
    </xf>
    <xf numFmtId="0" fontId="2" fillId="0" borderId="7" xfId="0" applyFont="1" applyBorder="1" applyAlignment="1">
      <alignment horizontal="center" vertical="top" wrapText="1"/>
    </xf>
    <xf numFmtId="1" fontId="6" fillId="0" borderId="7" xfId="0" applyNumberFormat="1" applyFont="1" applyBorder="1" applyAlignment="1">
      <alignment horizontal="center" vertical="top" shrinkToFit="1"/>
    </xf>
    <xf numFmtId="2" fontId="6" fillId="0" borderId="7" xfId="0" applyNumberFormat="1" applyFont="1" applyBorder="1" applyAlignment="1">
      <alignment horizontal="center" vertical="top" shrinkToFit="1"/>
    </xf>
    <xf numFmtId="164" fontId="6" fillId="0" borderId="1" xfId="0" applyNumberFormat="1" applyFont="1" applyBorder="1" applyAlignment="1">
      <alignment horizontal="center" vertical="top" shrinkToFit="1"/>
    </xf>
    <xf numFmtId="0" fontId="0" fillId="0" borderId="7" xfId="0" applyBorder="1"/>
    <xf numFmtId="0" fontId="0" fillId="0" borderId="9" xfId="0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0" fillId="2" borderId="7" xfId="0" applyFill="1" applyBorder="1" applyAlignment="1">
      <alignment horizontal="center" vertical="top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"/>
  <sheetViews>
    <sheetView zoomScale="51" workbookViewId="0">
      <selection activeCell="H5" sqref="H5"/>
    </sheetView>
  </sheetViews>
  <sheetFormatPr defaultRowHeight="14.4" x14ac:dyDescent="0.3"/>
  <cols>
    <col min="1" max="1" width="23.77734375" customWidth="1"/>
    <col min="2" max="2" width="17.21875" customWidth="1"/>
    <col min="3" max="3" width="21.109375" customWidth="1"/>
    <col min="4" max="4" width="19.21875" customWidth="1"/>
    <col min="6" max="6" width="18.33203125" bestFit="1" customWidth="1"/>
    <col min="7" max="7" width="14.109375" bestFit="1" customWidth="1"/>
    <col min="8" max="8" width="24.21875" customWidth="1"/>
    <col min="9" max="9" width="21.88671875" customWidth="1"/>
    <col min="20" max="20" width="20.77734375" customWidth="1"/>
    <col min="21" max="21" width="20" customWidth="1"/>
  </cols>
  <sheetData>
    <row r="1" spans="1:21" ht="28.2" customHeight="1" x14ac:dyDescent="0.3">
      <c r="A1" s="63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3">
      <c r="A2" s="33" t="s">
        <v>0</v>
      </c>
      <c r="B2" s="34"/>
      <c r="C2" s="34"/>
      <c r="D2" s="34"/>
      <c r="E2" s="34"/>
      <c r="F2" s="34"/>
      <c r="G2" s="35"/>
      <c r="H2" s="36" t="s">
        <v>1</v>
      </c>
      <c r="I2" s="37"/>
      <c r="J2" s="38" t="s">
        <v>2</v>
      </c>
      <c r="K2" s="39"/>
      <c r="L2" s="39"/>
      <c r="M2" s="39"/>
      <c r="N2" s="39"/>
      <c r="O2" s="39"/>
      <c r="P2" s="39"/>
      <c r="Q2" s="39"/>
      <c r="R2" s="39"/>
      <c r="S2" s="40"/>
      <c r="T2" s="36" t="s">
        <v>3</v>
      </c>
      <c r="U2" s="37"/>
    </row>
    <row r="3" spans="1:21" ht="87" customHeight="1" x14ac:dyDescent="0.3">
      <c r="A3" s="2" t="s">
        <v>4</v>
      </c>
      <c r="B3" s="41" t="s">
        <v>5</v>
      </c>
      <c r="C3" s="42"/>
      <c r="D3" s="43" t="s">
        <v>6</v>
      </c>
      <c r="E3" s="28"/>
      <c r="F3" s="43" t="s">
        <v>7</v>
      </c>
      <c r="G3" s="27"/>
      <c r="H3" s="3" t="s">
        <v>8</v>
      </c>
      <c r="I3" s="4" t="s">
        <v>9</v>
      </c>
      <c r="J3" s="39" t="s">
        <v>4</v>
      </c>
      <c r="K3" s="39"/>
      <c r="L3" s="40"/>
      <c r="M3" s="44" t="s">
        <v>10</v>
      </c>
      <c r="N3" s="42"/>
      <c r="O3" s="26" t="s">
        <v>11</v>
      </c>
      <c r="P3" s="27"/>
      <c r="Q3" s="26" t="s">
        <v>12</v>
      </c>
      <c r="R3" s="28"/>
      <c r="S3" s="27"/>
      <c r="T3" s="3" t="s">
        <v>8</v>
      </c>
      <c r="U3" s="4" t="s">
        <v>9</v>
      </c>
    </row>
    <row r="4" spans="1:21" x14ac:dyDescent="0.3">
      <c r="A4" s="5">
        <v>0</v>
      </c>
      <c r="B4" s="29">
        <v>0</v>
      </c>
      <c r="C4" s="30"/>
      <c r="D4" s="18">
        <f>(37832*A4)/(1+-326*A4+189036*A4^2)</f>
        <v>0</v>
      </c>
      <c r="E4" s="19"/>
      <c r="F4" s="18">
        <f>(33033*A4)/(1+166.262*A4-121982*A4^2)</f>
        <v>0</v>
      </c>
      <c r="G4" s="20"/>
      <c r="H4" s="6">
        <f>ABS(B4-D4)</f>
        <v>0</v>
      </c>
      <c r="I4" s="12">
        <f>ABS(B4-F4)</f>
        <v>0</v>
      </c>
      <c r="J4" s="31">
        <v>0</v>
      </c>
      <c r="K4" s="31"/>
      <c r="L4" s="30"/>
      <c r="M4" s="29">
        <v>0</v>
      </c>
      <c r="N4" s="30"/>
      <c r="O4" s="18">
        <f>(23007*J4)/(1+-539*J4+189036*J4^2)</f>
        <v>0</v>
      </c>
      <c r="P4" s="20"/>
      <c r="Q4" s="18">
        <f>(36145.2*J4)/(1+-520.729*J4+257553*J4^2)</f>
        <v>0</v>
      </c>
      <c r="R4" s="19"/>
      <c r="S4" s="20"/>
      <c r="T4" s="6">
        <f>ABS(M4-O4)</f>
        <v>0</v>
      </c>
      <c r="U4" s="12">
        <f>ABS(M4-R4)</f>
        <v>0</v>
      </c>
    </row>
    <row r="5" spans="1:21" x14ac:dyDescent="0.3">
      <c r="A5" s="7">
        <v>1E-4</v>
      </c>
      <c r="B5" s="18">
        <v>3.27</v>
      </c>
      <c r="C5" s="20"/>
      <c r="D5" s="18">
        <f t="shared" ref="D5:D18" si="0">(37832*A5)/(1+-326*A5+189036*A5^2)</f>
        <v>3.903061617160827</v>
      </c>
      <c r="E5" s="19"/>
      <c r="F5" s="18">
        <f>(33033*A5)/(1+166.262*A5-121982*A5^2)</f>
        <v>3.2531802685738493</v>
      </c>
      <c r="G5" s="20"/>
      <c r="H5" s="6">
        <f>ABS(B5-D5)/B5</f>
        <v>0.19359682481982476</v>
      </c>
      <c r="I5" s="12">
        <f>ABS(B5-F5)/B5</f>
        <v>5.1436487541745186E-3</v>
      </c>
      <c r="J5" s="24">
        <v>1E-4</v>
      </c>
      <c r="K5" s="24"/>
      <c r="L5" s="25"/>
      <c r="M5" s="18">
        <v>2.83</v>
      </c>
      <c r="N5" s="20"/>
      <c r="O5" s="18">
        <f t="shared" ref="O5:O18" si="1">(23007*J5)/(1+-539*J5+189036*J5^2)</f>
        <v>2.4269234130186725</v>
      </c>
      <c r="P5" s="20"/>
      <c r="Q5" s="18">
        <f t="shared" ref="Q5:Q18" si="2">(36145.2*J5)/(1+-520.729*J5+257553*J5^2)</f>
        <v>3.8027459219129143</v>
      </c>
      <c r="R5" s="19"/>
      <c r="S5" s="20"/>
      <c r="T5" s="6">
        <f>ABS(M5-O5)/M5</f>
        <v>0.14242988939269524</v>
      </c>
      <c r="U5" s="12">
        <f>ABS(M5-Q5)/M5</f>
        <v>0.34372647417417462</v>
      </c>
    </row>
    <row r="6" spans="1:21" x14ac:dyDescent="0.3">
      <c r="A6" s="7">
        <v>2.0000000000000001E-4</v>
      </c>
      <c r="B6" s="18">
        <v>6.41</v>
      </c>
      <c r="C6" s="20"/>
      <c r="D6" s="18">
        <f t="shared" si="0"/>
        <v>8.029191007645645</v>
      </c>
      <c r="E6" s="19"/>
      <c r="F6" s="18">
        <f>(33033*A6)/(1+166.262*A6-121982*A6^2)</f>
        <v>6.4243219426038669</v>
      </c>
      <c r="G6" s="20"/>
      <c r="H6" s="6">
        <f>ABS(B6-D6)/B6</f>
        <v>0.25260390134877453</v>
      </c>
      <c r="I6" s="12">
        <f>ABS(B6-F6)/B6</f>
        <v>2.2343124186999636E-3</v>
      </c>
      <c r="J6" s="24">
        <v>1E-4</v>
      </c>
      <c r="K6" s="24"/>
      <c r="L6" s="25"/>
      <c r="M6" s="18">
        <v>5.66</v>
      </c>
      <c r="N6" s="20"/>
      <c r="O6" s="18">
        <f t="shared" si="1"/>
        <v>2.4269234130186725</v>
      </c>
      <c r="P6" s="20"/>
      <c r="Q6" s="18">
        <f t="shared" si="2"/>
        <v>3.8027459219129143</v>
      </c>
      <c r="R6" s="19"/>
      <c r="S6" s="20"/>
      <c r="T6" s="6">
        <f t="shared" ref="T6:T18" si="3">ABS(M6-O6)/M6</f>
        <v>0.57121494469634759</v>
      </c>
      <c r="U6" s="12">
        <f t="shared" ref="U6:U18" si="4">ABS(M6-Q6)/M6</f>
        <v>0.32813676291291272</v>
      </c>
    </row>
    <row r="7" spans="1:21" x14ac:dyDescent="0.3">
      <c r="A7" s="7">
        <v>2.9999999999999997E-4</v>
      </c>
      <c r="B7" s="18">
        <v>9.01</v>
      </c>
      <c r="C7" s="20"/>
      <c r="D7" s="18">
        <f t="shared" si="0"/>
        <v>12.347080640396344</v>
      </c>
      <c r="E7" s="19"/>
      <c r="F7" s="18">
        <f>(33033*A7)/(1+166.262*A7-121982*A7^2)</f>
        <v>9.538837136833024</v>
      </c>
      <c r="G7" s="20"/>
      <c r="H7" s="6">
        <f>ABS(B7-D7)/B7</f>
        <v>0.37037520981091504</v>
      </c>
      <c r="I7" s="12">
        <f>ABS(B7-F7)/B7</f>
        <v>5.8694465797228E-2</v>
      </c>
      <c r="J7" s="24">
        <v>2.0000000000000001E-4</v>
      </c>
      <c r="K7" s="24"/>
      <c r="L7" s="25"/>
      <c r="M7" s="18">
        <v>8.49</v>
      </c>
      <c r="N7" s="20"/>
      <c r="O7" s="18">
        <f t="shared" si="1"/>
        <v>5.1140222234907062</v>
      </c>
      <c r="P7" s="20"/>
      <c r="Q7" s="18">
        <f t="shared" si="2"/>
        <v>7.9776963868662296</v>
      </c>
      <c r="R7" s="19"/>
      <c r="S7" s="20"/>
      <c r="T7" s="6">
        <f t="shared" si="3"/>
        <v>0.39764166978908055</v>
      </c>
      <c r="U7" s="12">
        <f t="shared" si="4"/>
        <v>6.0342003902682045E-2</v>
      </c>
    </row>
    <row r="8" spans="1:21" x14ac:dyDescent="0.3">
      <c r="A8" s="7">
        <v>4.0000000000000002E-4</v>
      </c>
      <c r="B8" s="18">
        <v>12.98</v>
      </c>
      <c r="C8" s="20"/>
      <c r="D8" s="18">
        <f t="shared" si="0"/>
        <v>16.817104300185846</v>
      </c>
      <c r="E8" s="19"/>
      <c r="F8" s="18">
        <f>(33033*A8)/(1+166.262*A8-121982*A8^2)</f>
        <v>12.620205807961371</v>
      </c>
      <c r="G8" s="20"/>
      <c r="H8" s="6">
        <f>ABS(B8-D8)/B8</f>
        <v>0.29561666411293114</v>
      </c>
      <c r="I8" s="12">
        <f>ABS(B8-F8)/B8</f>
        <v>2.7719121112375143E-2</v>
      </c>
      <c r="J8" s="24">
        <v>2.9999999999999997E-4</v>
      </c>
      <c r="K8" s="24"/>
      <c r="L8" s="25"/>
      <c r="M8" s="18">
        <v>11.32</v>
      </c>
      <c r="N8" s="20"/>
      <c r="O8" s="18">
        <f t="shared" si="1"/>
        <v>8.0696751519946055</v>
      </c>
      <c r="P8" s="20"/>
      <c r="Q8" s="18">
        <f t="shared" si="2"/>
        <v>12.507551232952128</v>
      </c>
      <c r="R8" s="19"/>
      <c r="S8" s="20"/>
      <c r="T8" s="6">
        <f t="shared" si="3"/>
        <v>0.28713117031849777</v>
      </c>
      <c r="U8" s="12">
        <f t="shared" si="4"/>
        <v>0.1049073527342869</v>
      </c>
    </row>
    <row r="9" spans="1:21" x14ac:dyDescent="0.3">
      <c r="A9" s="7">
        <v>5.0000000000000001E-4</v>
      </c>
      <c r="B9" s="18">
        <v>15.32</v>
      </c>
      <c r="C9" s="20"/>
      <c r="D9" s="18">
        <f t="shared" si="0"/>
        <v>21.391922502343775</v>
      </c>
      <c r="E9" s="19"/>
      <c r="F9" s="18">
        <f>(33033*A9)/(1+166.262*A9-121982*A9^2)</f>
        <v>15.690616552453342</v>
      </c>
      <c r="G9" s="20"/>
      <c r="H9" s="6">
        <f>ABS(B9-D9)/B9</f>
        <v>0.39633958892583382</v>
      </c>
      <c r="I9" s="12">
        <f>ABS(B9-F9)/B9</f>
        <v>2.4191680969539282E-2</v>
      </c>
      <c r="J9" s="24">
        <v>2.9999999999999997E-4</v>
      </c>
      <c r="K9" s="24"/>
      <c r="L9" s="25"/>
      <c r="M9" s="18">
        <v>14.15</v>
      </c>
      <c r="N9" s="20"/>
      <c r="O9" s="18">
        <f t="shared" si="1"/>
        <v>8.0696751519946055</v>
      </c>
      <c r="P9" s="20"/>
      <c r="Q9" s="18">
        <f t="shared" si="2"/>
        <v>12.507551232952128</v>
      </c>
      <c r="R9" s="19"/>
      <c r="S9" s="20"/>
      <c r="T9" s="6">
        <f t="shared" si="3"/>
        <v>0.42970493625479822</v>
      </c>
      <c r="U9" s="12">
        <f t="shared" si="4"/>
        <v>0.11607411781257047</v>
      </c>
    </row>
    <row r="10" spans="1:21" x14ac:dyDescent="0.3">
      <c r="A10" s="7">
        <v>5.9999999999999995E-4</v>
      </c>
      <c r="B10" s="18">
        <v>18.649999999999999</v>
      </c>
      <c r="C10" s="20"/>
      <c r="D10" s="18">
        <f t="shared" si="0"/>
        <v>26.017677789757283</v>
      </c>
      <c r="E10" s="19"/>
      <c r="F10" s="18">
        <f>(33033*A10)/(1+166.262*A10-121982*A10^2)</f>
        <v>18.771528755089957</v>
      </c>
      <c r="G10" s="20"/>
      <c r="H10" s="6">
        <f>ABS(B10-D10)/B10</f>
        <v>0.39504974744006888</v>
      </c>
      <c r="I10" s="12">
        <f>ABS(B10-F10)/B10</f>
        <v>6.5162871361907886E-3</v>
      </c>
      <c r="J10" s="24">
        <v>4.0000000000000002E-4</v>
      </c>
      <c r="K10" s="24"/>
      <c r="L10" s="25"/>
      <c r="M10" s="18">
        <v>16.989999999999998</v>
      </c>
      <c r="N10" s="20"/>
      <c r="O10" s="18">
        <f t="shared" si="1"/>
        <v>11.296689250552289</v>
      </c>
      <c r="P10" s="20"/>
      <c r="Q10" s="18">
        <f t="shared" si="2"/>
        <v>17.358370741627905</v>
      </c>
      <c r="R10" s="19"/>
      <c r="S10" s="20"/>
      <c r="T10" s="6">
        <f t="shared" si="3"/>
        <v>0.33509774864318481</v>
      </c>
      <c r="U10" s="12">
        <f t="shared" si="4"/>
        <v>2.1681621049317618E-2</v>
      </c>
    </row>
    <row r="11" spans="1:21" x14ac:dyDescent="0.3">
      <c r="A11" s="7">
        <v>6.9999999999999999E-4</v>
      </c>
      <c r="B11" s="18">
        <v>21.1</v>
      </c>
      <c r="C11" s="20"/>
      <c r="D11" s="18">
        <f t="shared" si="0"/>
        <v>30.635762641740605</v>
      </c>
      <c r="E11" s="19"/>
      <c r="F11" s="18">
        <f>(33033*A11)/(1+166.262*A11-121982*A11^2)</f>
        <v>21.88418755936781</v>
      </c>
      <c r="G11" s="20"/>
      <c r="H11" s="6">
        <f>ABS(B11-D11)/B11</f>
        <v>0.4519318787554788</v>
      </c>
      <c r="I11" s="12">
        <f>ABS(B11-F11)/B11</f>
        <v>3.7165287173829775E-2</v>
      </c>
      <c r="J11" s="24">
        <v>4.0000000000000002E-4</v>
      </c>
      <c r="K11" s="24"/>
      <c r="L11" s="25"/>
      <c r="M11" s="18">
        <v>19.82</v>
      </c>
      <c r="N11" s="20"/>
      <c r="O11" s="18">
        <f t="shared" si="1"/>
        <v>11.296689250552289</v>
      </c>
      <c r="P11" s="20"/>
      <c r="Q11" s="18">
        <f t="shared" si="2"/>
        <v>17.358370741627905</v>
      </c>
      <c r="R11" s="19"/>
      <c r="S11" s="20"/>
      <c r="T11" s="6">
        <f t="shared" si="3"/>
        <v>0.43003586021431439</v>
      </c>
      <c r="U11" s="12">
        <f t="shared" si="4"/>
        <v>0.12419925622462641</v>
      </c>
    </row>
    <row r="12" spans="1:21" x14ac:dyDescent="0.3">
      <c r="A12" s="7">
        <v>8.0000000000000004E-4</v>
      </c>
      <c r="B12" s="18">
        <v>24.55</v>
      </c>
      <c r="C12" s="20"/>
      <c r="D12" s="18">
        <f t="shared" si="0"/>
        <v>35.185069447544564</v>
      </c>
      <c r="E12" s="19"/>
      <c r="F12" s="18">
        <f>(33033*A12)/(1+166.262*A12-121982*A12^2)</f>
        <v>25.050118436941769</v>
      </c>
      <c r="G12" s="20"/>
      <c r="H12" s="6">
        <f>ABS(B12-D12)/B12</f>
        <v>0.4332003848286991</v>
      </c>
      <c r="I12" s="12">
        <f>ABS(B12-F12)/B12</f>
        <v>2.0371423093351063E-2</v>
      </c>
      <c r="J12" s="24">
        <v>5.0000000000000001E-4</v>
      </c>
      <c r="K12" s="24"/>
      <c r="L12" s="25"/>
      <c r="M12" s="18">
        <v>23.2</v>
      </c>
      <c r="N12" s="20"/>
      <c r="O12" s="18">
        <f t="shared" si="1"/>
        <v>14.790571372365994</v>
      </c>
      <c r="P12" s="20"/>
      <c r="Q12" s="18">
        <f t="shared" si="2"/>
        <v>22.477694222341064</v>
      </c>
      <c r="R12" s="19"/>
      <c r="S12" s="20"/>
      <c r="T12" s="6">
        <f t="shared" si="3"/>
        <v>0.36247537188077611</v>
      </c>
      <c r="U12" s="12">
        <f t="shared" si="4"/>
        <v>3.1133869726678233E-2</v>
      </c>
    </row>
    <row r="13" spans="1:21" x14ac:dyDescent="0.3">
      <c r="A13" s="7">
        <v>8.9999999999999998E-4</v>
      </c>
      <c r="B13" s="18">
        <v>28.56</v>
      </c>
      <c r="C13" s="20"/>
      <c r="D13" s="18">
        <f t="shared" si="0"/>
        <v>39.604561098766254</v>
      </c>
      <c r="E13" s="19"/>
      <c r="F13" s="18">
        <f>(33033*A13)/(1+166.262*A13-121982*A13^2)</f>
        <v>28.291625904458524</v>
      </c>
      <c r="G13" s="20"/>
      <c r="H13" s="6">
        <f>ABS(B13-D13)/B13</f>
        <v>0.38671432418649354</v>
      </c>
      <c r="I13" s="12">
        <f>ABS(B13-F13)/B13</f>
        <v>9.3968520847855334E-3</v>
      </c>
      <c r="J13" s="24">
        <v>5.9999999999999995E-4</v>
      </c>
      <c r="K13" s="24"/>
      <c r="L13" s="25"/>
      <c r="M13" s="18">
        <v>25.7</v>
      </c>
      <c r="N13" s="20"/>
      <c r="O13" s="18">
        <f t="shared" si="1"/>
        <v>18.537762879502953</v>
      </c>
      <c r="P13" s="20"/>
      <c r="Q13" s="18">
        <f t="shared" si="2"/>
        <v>27.793962816094819</v>
      </c>
      <c r="R13" s="19"/>
      <c r="S13" s="20"/>
      <c r="T13" s="6">
        <f t="shared" si="3"/>
        <v>0.2786862692800407</v>
      </c>
      <c r="U13" s="12">
        <f t="shared" si="4"/>
        <v>8.1477152377230341E-2</v>
      </c>
    </row>
    <row r="14" spans="1:21" x14ac:dyDescent="0.3">
      <c r="A14" s="7">
        <v>1E-3</v>
      </c>
      <c r="B14" s="18">
        <v>36</v>
      </c>
      <c r="C14" s="20"/>
      <c r="D14" s="18">
        <f t="shared" si="0"/>
        <v>43.835946588554826</v>
      </c>
      <c r="E14" s="19"/>
      <c r="F14" s="18">
        <f>(33033*A14)/(1+166.262*A14-121982*A14^2)</f>
        <v>31.632320833492937</v>
      </c>
      <c r="G14" s="20"/>
      <c r="H14" s="6">
        <f>ABS(B14-D14)/B14</f>
        <v>0.21766518301541182</v>
      </c>
      <c r="I14" s="12">
        <f>ABS(B14-F14)/B14</f>
        <v>0.12132442129186287</v>
      </c>
      <c r="J14" s="24">
        <v>6.9999999999999999E-4</v>
      </c>
      <c r="K14" s="24"/>
      <c r="L14" s="25"/>
      <c r="M14" s="18">
        <v>31</v>
      </c>
      <c r="N14" s="20"/>
      <c r="O14" s="18">
        <f t="shared" si="1"/>
        <v>22.514018890700211</v>
      </c>
      <c r="P14" s="20"/>
      <c r="Q14" s="18">
        <f t="shared" si="2"/>
        <v>33.217736538639763</v>
      </c>
      <c r="R14" s="19"/>
      <c r="S14" s="20"/>
      <c r="T14" s="6">
        <f t="shared" si="3"/>
        <v>0.2737413261064448</v>
      </c>
      <c r="U14" s="12">
        <f t="shared" si="4"/>
        <v>7.1539888343218144E-2</v>
      </c>
    </row>
    <row r="15" spans="1:21" x14ac:dyDescent="0.3">
      <c r="A15" s="7">
        <v>1.1000000000000001E-3</v>
      </c>
      <c r="B15" s="18">
        <v>38.799999999999997</v>
      </c>
      <c r="C15" s="20"/>
      <c r="D15" s="18">
        <f t="shared" si="0"/>
        <v>47.826221068866715</v>
      </c>
      <c r="E15" s="19"/>
      <c r="F15" s="18">
        <f>(33033*A15)/(1+166.262*A15-121982*A15^2)</f>
        <v>35.097702771159831</v>
      </c>
      <c r="G15" s="20"/>
      <c r="H15" s="6">
        <f>ABS(B15-D15)/B15</f>
        <v>0.23263456363058554</v>
      </c>
      <c r="I15" s="12">
        <f>ABS(B15-F15)/B15</f>
        <v>9.5420031671138314E-2</v>
      </c>
      <c r="J15" s="24">
        <v>8.0000000000000004E-4</v>
      </c>
      <c r="K15" s="24"/>
      <c r="L15" s="25"/>
      <c r="M15" s="18">
        <v>34.6</v>
      </c>
      <c r="N15" s="20"/>
      <c r="O15" s="18">
        <f t="shared" si="1"/>
        <v>26.68317272631116</v>
      </c>
      <c r="P15" s="20"/>
      <c r="Q15" s="18">
        <f t="shared" si="2"/>
        <v>38.645014601522867</v>
      </c>
      <c r="R15" s="19"/>
      <c r="S15" s="20"/>
      <c r="T15" s="6">
        <f t="shared" si="3"/>
        <v>0.22881003681181622</v>
      </c>
      <c r="U15" s="12">
        <f t="shared" si="4"/>
        <v>0.11690793646019841</v>
      </c>
    </row>
    <row r="16" spans="1:21" x14ac:dyDescent="0.3">
      <c r="A16" s="7">
        <v>1.1999999999999999E-3</v>
      </c>
      <c r="B16" s="18">
        <v>42.3</v>
      </c>
      <c r="C16" s="20"/>
      <c r="D16" s="18">
        <f t="shared" si="0"/>
        <v>51.52984096104769</v>
      </c>
      <c r="E16" s="19"/>
      <c r="F16" s="18">
        <f>(33033*A16)/(1+166.262*A16-121982*A16^2)</f>
        <v>38.715827955907102</v>
      </c>
      <c r="G16" s="20"/>
      <c r="H16" s="6">
        <f>ABS(B16-D16)/B16</f>
        <v>0.21819954990656484</v>
      </c>
      <c r="I16" s="12">
        <f>ABS(B16-F16)/B16</f>
        <v>8.4732199623945514E-2</v>
      </c>
      <c r="J16" s="24">
        <v>1E-3</v>
      </c>
      <c r="K16" s="24"/>
      <c r="L16" s="25"/>
      <c r="M16" s="18">
        <v>40</v>
      </c>
      <c r="N16" s="20"/>
      <c r="O16" s="18">
        <f t="shared" si="1"/>
        <v>35.393424364189066</v>
      </c>
      <c r="P16" s="20"/>
      <c r="Q16" s="18">
        <f t="shared" si="2"/>
        <v>49.055405361388878</v>
      </c>
      <c r="R16" s="19"/>
      <c r="S16" s="20"/>
      <c r="T16" s="6">
        <f t="shared" si="3"/>
        <v>0.11516439089527335</v>
      </c>
      <c r="U16" s="12">
        <f t="shared" si="4"/>
        <v>0.22638513403472196</v>
      </c>
    </row>
    <row r="17" spans="1:21" x14ac:dyDescent="0.3">
      <c r="A17" s="7">
        <v>1.4E-3</v>
      </c>
      <c r="B17" s="18">
        <v>47.6</v>
      </c>
      <c r="C17" s="20"/>
      <c r="D17" s="18">
        <f t="shared" si="0"/>
        <v>57.941350114148108</v>
      </c>
      <c r="E17" s="19"/>
      <c r="F17" s="18">
        <f>(33033*A17)/(1+166.262*A17-121982*A17^2)</f>
        <v>46.540237497288864</v>
      </c>
      <c r="G17" s="20"/>
      <c r="H17" s="6">
        <f>ABS(B17-D17)/B17</f>
        <v>0.21725525449890978</v>
      </c>
      <c r="I17" s="12">
        <f>ABS(B17-F17)/B17</f>
        <v>2.2263918124183563E-2</v>
      </c>
      <c r="J17" s="24">
        <v>1.1000000000000001E-3</v>
      </c>
      <c r="K17" s="24"/>
      <c r="L17" s="25"/>
      <c r="M17" s="18">
        <v>46.7</v>
      </c>
      <c r="N17" s="20"/>
      <c r="O17" s="18">
        <f t="shared" si="1"/>
        <v>39.80239734436163</v>
      </c>
      <c r="P17" s="20"/>
      <c r="Q17" s="18">
        <f t="shared" si="2"/>
        <v>53.813909729481288</v>
      </c>
      <c r="R17" s="19"/>
      <c r="S17" s="20"/>
      <c r="T17" s="6">
        <f t="shared" si="3"/>
        <v>0.14770027099868036</v>
      </c>
      <c r="U17" s="12">
        <f t="shared" si="4"/>
        <v>0.15233211412165493</v>
      </c>
    </row>
    <row r="18" spans="1:21" x14ac:dyDescent="0.3">
      <c r="A18" s="11">
        <v>1.6000000000000001E-3</v>
      </c>
      <c r="B18" s="21">
        <v>61</v>
      </c>
      <c r="C18" s="22"/>
      <c r="D18" s="21">
        <f t="shared" si="0"/>
        <v>62.900526986440951</v>
      </c>
      <c r="E18" s="23"/>
      <c r="F18" s="21">
        <f>(33033*A18)/(1+166.262*A18-121982*A18^2)</f>
        <v>55.41605406424658</v>
      </c>
      <c r="G18" s="22"/>
      <c r="H18" s="6">
        <f>ABS(B18-D18)/B18</f>
        <v>3.1156180105589366E-2</v>
      </c>
      <c r="I18" s="12">
        <f>ABS(B18-F18)/B18</f>
        <v>9.1540097307433108E-2</v>
      </c>
      <c r="J18" s="24">
        <v>1.1999999999999999E-3</v>
      </c>
      <c r="K18" s="24"/>
      <c r="L18" s="25"/>
      <c r="M18" s="18">
        <v>54.9</v>
      </c>
      <c r="N18" s="20"/>
      <c r="O18" s="18">
        <f t="shared" si="1"/>
        <v>44.144351344547609</v>
      </c>
      <c r="P18" s="20"/>
      <c r="Q18" s="18">
        <f t="shared" si="2"/>
        <v>58.142294401759386</v>
      </c>
      <c r="R18" s="19"/>
      <c r="S18" s="20"/>
      <c r="T18" s="6">
        <f t="shared" si="3"/>
        <v>0.19591345456197432</v>
      </c>
      <c r="U18" s="12">
        <f t="shared" si="4"/>
        <v>5.9058185824396862E-2</v>
      </c>
    </row>
    <row r="19" spans="1:21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3">
      <c r="A20" s="8"/>
      <c r="B20" s="8"/>
      <c r="C20" s="8"/>
      <c r="D20" s="8"/>
      <c r="E20" s="8"/>
      <c r="F20" s="8"/>
      <c r="G20" s="8"/>
      <c r="H20" s="9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3">
      <c r="A21" s="51" t="s">
        <v>17</v>
      </c>
      <c r="B21" s="52"/>
      <c r="C21" s="52"/>
      <c r="D21" s="52"/>
      <c r="E21" s="52"/>
      <c r="F21" s="52"/>
      <c r="G21" s="52"/>
      <c r="H21" s="52"/>
      <c r="I21" s="5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3">
      <c r="A22" s="50" t="s">
        <v>1</v>
      </c>
      <c r="B22" s="50"/>
      <c r="C22" s="50"/>
      <c r="D22" s="50"/>
      <c r="E22" s="8"/>
      <c r="F22" s="50" t="s">
        <v>3</v>
      </c>
      <c r="G22" s="50"/>
      <c r="H22" s="50"/>
      <c r="I22" s="50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3">
      <c r="A23" s="10" t="s">
        <v>8</v>
      </c>
      <c r="B23" s="10" t="s">
        <v>13</v>
      </c>
      <c r="C23" s="10" t="s">
        <v>9</v>
      </c>
      <c r="D23" s="10" t="s">
        <v>13</v>
      </c>
      <c r="E23" s="13"/>
      <c r="F23" s="10" t="s">
        <v>8</v>
      </c>
      <c r="G23" s="10" t="s">
        <v>13</v>
      </c>
      <c r="H23" s="10" t="s">
        <v>9</v>
      </c>
      <c r="I23" s="10" t="s">
        <v>13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3">
      <c r="A24" s="10">
        <v>0</v>
      </c>
      <c r="B24" s="10">
        <f>A24^2</f>
        <v>0</v>
      </c>
      <c r="C24" s="10">
        <v>0</v>
      </c>
      <c r="D24" s="10">
        <f>C24^2</f>
        <v>0</v>
      </c>
      <c r="E24" s="13"/>
      <c r="F24" s="10">
        <v>0</v>
      </c>
      <c r="G24" s="10">
        <f>F24^2</f>
        <v>0</v>
      </c>
      <c r="H24" s="10">
        <v>0</v>
      </c>
      <c r="I24" s="10">
        <f>H24^2</f>
        <v>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3">
      <c r="A25" s="10">
        <v>0.19359682481982476</v>
      </c>
      <c r="B25" s="10">
        <f t="shared" ref="B25:B38" si="5">A25^2</f>
        <v>3.7479730580317915E-2</v>
      </c>
      <c r="C25" s="10">
        <v>5.1436487541745186E-3</v>
      </c>
      <c r="D25" s="10">
        <f t="shared" ref="D25:D38" si="6">C25^2</f>
        <v>2.6457122506321078E-5</v>
      </c>
      <c r="E25" s="13"/>
      <c r="F25" s="10">
        <v>0.14242988939269524</v>
      </c>
      <c r="G25" s="10">
        <f t="shared" ref="G25:G38" si="7">F25^2</f>
        <v>2.0286273392415399E-2</v>
      </c>
      <c r="H25" s="10">
        <v>0.34372647417417462</v>
      </c>
      <c r="I25" s="10">
        <f t="shared" ref="I25:I38" si="8">H25^2</f>
        <v>0.11814788904820954</v>
      </c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3">
      <c r="A26" s="10">
        <v>0.25260390134877453</v>
      </c>
      <c r="B26" s="10">
        <f t="shared" si="5"/>
        <v>6.3808730976621417E-2</v>
      </c>
      <c r="C26" s="10">
        <v>2.2343124186999636E-3</v>
      </c>
      <c r="D26" s="10">
        <f t="shared" si="6"/>
        <v>4.9921519843568818E-6</v>
      </c>
      <c r="E26" s="13"/>
      <c r="F26" s="10">
        <v>0.57121494469634759</v>
      </c>
      <c r="G26" s="10">
        <f t="shared" si="7"/>
        <v>0.32628651304445144</v>
      </c>
      <c r="H26" s="10">
        <v>0.32813676291291272</v>
      </c>
      <c r="I26" s="10">
        <f t="shared" si="8"/>
        <v>0.10767373517496509</v>
      </c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3">
      <c r="A27" s="10">
        <v>0.37037520981091504</v>
      </c>
      <c r="B27" s="10">
        <f t="shared" si="5"/>
        <v>0.13717779604247934</v>
      </c>
      <c r="C27" s="10">
        <v>5.8694465797228E-2</v>
      </c>
      <c r="D27" s="10">
        <f t="shared" si="6"/>
        <v>3.4450403152219674E-3</v>
      </c>
      <c r="E27" s="13"/>
      <c r="F27" s="10">
        <v>0.39764166978908055</v>
      </c>
      <c r="G27" s="10">
        <f t="shared" si="7"/>
        <v>0.15811889755264819</v>
      </c>
      <c r="H27" s="10">
        <v>6.0342003902682045E-2</v>
      </c>
      <c r="I27" s="10">
        <f t="shared" si="8"/>
        <v>3.6411574349912951E-3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3">
      <c r="A28" s="10">
        <v>0.29561666411293114</v>
      </c>
      <c r="B28" s="10">
        <f t="shared" si="5"/>
        <v>8.7389212101257552E-2</v>
      </c>
      <c r="C28" s="10">
        <v>2.7719121112375143E-2</v>
      </c>
      <c r="D28" s="10">
        <f t="shared" si="6"/>
        <v>7.6834967524252139E-4</v>
      </c>
      <c r="E28" s="13"/>
      <c r="F28" s="10">
        <v>0.28713117031849777</v>
      </c>
      <c r="G28" s="10">
        <f t="shared" si="7"/>
        <v>8.2444308968470173E-2</v>
      </c>
      <c r="H28" s="10">
        <v>0.1049073527342869</v>
      </c>
      <c r="I28" s="10">
        <f t="shared" si="8"/>
        <v>1.1005552657716093E-2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3">
      <c r="A29" s="10">
        <v>0.39633958892583382</v>
      </c>
      <c r="B29" s="10">
        <f t="shared" si="5"/>
        <v>0.15708506974989894</v>
      </c>
      <c r="C29" s="10">
        <v>2.4191680969539282E-2</v>
      </c>
      <c r="D29" s="10">
        <f t="shared" si="6"/>
        <v>5.8523742813196907E-4</v>
      </c>
      <c r="E29" s="13"/>
      <c r="F29" s="10">
        <v>0.42970493625479822</v>
      </c>
      <c r="G29" s="10">
        <f t="shared" si="7"/>
        <v>0.18464633224174021</v>
      </c>
      <c r="H29" s="10">
        <v>0.11607411781257047</v>
      </c>
      <c r="I29" s="10">
        <f t="shared" si="8"/>
        <v>1.3473200825966491E-2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3">
      <c r="A30" s="10">
        <v>0.39504974744006888</v>
      </c>
      <c r="B30" s="10">
        <f t="shared" si="5"/>
        <v>0.15606430295246221</v>
      </c>
      <c r="C30" s="10">
        <v>6.5162871361907886E-3</v>
      </c>
      <c r="D30" s="10">
        <f t="shared" si="6"/>
        <v>4.2461998041285547E-5</v>
      </c>
      <c r="E30" s="13"/>
      <c r="F30" s="10">
        <v>0.33509774864318481</v>
      </c>
      <c r="G30" s="10">
        <f t="shared" si="7"/>
        <v>0.11229050114573107</v>
      </c>
      <c r="H30" s="10">
        <v>2.1681621049317618E-2</v>
      </c>
      <c r="I30" s="10">
        <f t="shared" si="8"/>
        <v>4.7009269132621277E-4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3">
      <c r="A31" s="10">
        <v>0.4519318787554788</v>
      </c>
      <c r="B31" s="10">
        <f t="shared" si="5"/>
        <v>0.20424242303545678</v>
      </c>
      <c r="C31" s="10">
        <v>3.7165287173829775E-2</v>
      </c>
      <c r="D31" s="10">
        <f t="shared" si="6"/>
        <v>1.381258570713236E-3</v>
      </c>
      <c r="E31" s="13"/>
      <c r="F31" s="10">
        <v>0.43003586021431439</v>
      </c>
      <c r="G31" s="10">
        <f t="shared" si="7"/>
        <v>0.18493084107026533</v>
      </c>
      <c r="H31" s="10">
        <v>0.12419925622462641</v>
      </c>
      <c r="I31" s="10">
        <f t="shared" si="8"/>
        <v>1.5425455246750402E-2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3">
      <c r="A32" s="10">
        <v>0.4332003848286991</v>
      </c>
      <c r="B32" s="10">
        <f t="shared" si="5"/>
        <v>0.187662573415733</v>
      </c>
      <c r="C32" s="10">
        <v>2.0371423093351063E-2</v>
      </c>
      <c r="D32" s="10">
        <f t="shared" si="6"/>
        <v>4.14994878848317E-4</v>
      </c>
      <c r="E32" s="13"/>
      <c r="F32" s="10">
        <v>0.36247537188077611</v>
      </c>
      <c r="G32" s="10">
        <f t="shared" si="7"/>
        <v>0.13138839522010692</v>
      </c>
      <c r="H32" s="10">
        <v>3.1133869726678233E-2</v>
      </c>
      <c r="I32" s="10">
        <f t="shared" si="8"/>
        <v>9.6931784415777138E-4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3">
      <c r="A33" s="10">
        <v>0.38671432418649354</v>
      </c>
      <c r="B33" s="10">
        <f t="shared" si="5"/>
        <v>0.14954796853101643</v>
      </c>
      <c r="C33" s="10">
        <v>9.3968520847855334E-3</v>
      </c>
      <c r="D33" s="10">
        <f t="shared" si="6"/>
        <v>8.8300829103338222E-5</v>
      </c>
      <c r="E33" s="13"/>
      <c r="F33" s="10">
        <v>0.2786862692800407</v>
      </c>
      <c r="G33" s="10">
        <f t="shared" si="7"/>
        <v>7.7666036685227355E-2</v>
      </c>
      <c r="H33" s="10">
        <v>8.1477152377230341E-2</v>
      </c>
      <c r="I33" s="10">
        <f t="shared" si="8"/>
        <v>6.6385263595024118E-3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3">
      <c r="A34" s="10">
        <v>0.21766518301541182</v>
      </c>
      <c r="B34" s="10">
        <f t="shared" si="5"/>
        <v>4.7378131897132726E-2</v>
      </c>
      <c r="C34" s="10">
        <v>0.12132442129186287</v>
      </c>
      <c r="D34" s="10">
        <f t="shared" si="6"/>
        <v>1.4719615201805428E-2</v>
      </c>
      <c r="E34" s="13"/>
      <c r="F34" s="10">
        <v>0.2737413261064448</v>
      </c>
      <c r="G34" s="10">
        <f t="shared" si="7"/>
        <v>7.4934313618514964E-2</v>
      </c>
      <c r="H34" s="10">
        <v>7.1539888343218144E-2</v>
      </c>
      <c r="I34" s="10">
        <f t="shared" si="8"/>
        <v>5.117955624160119E-3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3">
      <c r="A35" s="10">
        <v>0.23263456363058554</v>
      </c>
      <c r="B35" s="10">
        <f t="shared" si="5"/>
        <v>5.4118840195592953E-2</v>
      </c>
      <c r="C35" s="10">
        <v>9.5420031671138314E-2</v>
      </c>
      <c r="D35" s="10">
        <f t="shared" si="6"/>
        <v>9.1049824441210396E-3</v>
      </c>
      <c r="E35" s="13"/>
      <c r="F35" s="10">
        <v>0.22881003681181622</v>
      </c>
      <c r="G35" s="10">
        <f t="shared" si="7"/>
        <v>5.2354032945824691E-2</v>
      </c>
      <c r="H35" s="10">
        <v>0.11690793646019841</v>
      </c>
      <c r="I35" s="10">
        <f t="shared" si="8"/>
        <v>1.3667465607381789E-2</v>
      </c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3">
      <c r="A36" s="10">
        <v>0.21819954990656484</v>
      </c>
      <c r="B36" s="10">
        <f t="shared" si="5"/>
        <v>4.7611043579427484E-2</v>
      </c>
      <c r="C36" s="10">
        <v>8.4732199623945514E-2</v>
      </c>
      <c r="D36" s="10">
        <f t="shared" si="6"/>
        <v>7.1795456531121528E-3</v>
      </c>
      <c r="E36" s="13"/>
      <c r="F36" s="10">
        <v>0.11516439089527335</v>
      </c>
      <c r="G36" s="10">
        <f t="shared" si="7"/>
        <v>1.3262836930279319E-2</v>
      </c>
      <c r="H36" s="10">
        <v>0.22638513403472196</v>
      </c>
      <c r="I36" s="10">
        <f t="shared" si="8"/>
        <v>5.1250228911919028E-2</v>
      </c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3">
      <c r="A37" s="10">
        <v>0.21725525449890978</v>
      </c>
      <c r="B37" s="10">
        <f t="shared" si="5"/>
        <v>4.7199845607386062E-2</v>
      </c>
      <c r="C37" s="10">
        <v>2.2263918124183563E-2</v>
      </c>
      <c r="D37" s="10">
        <f t="shared" si="6"/>
        <v>4.9568205024034932E-4</v>
      </c>
      <c r="E37" s="13"/>
      <c r="F37" s="10">
        <v>0.14770027099868036</v>
      </c>
      <c r="G37" s="10">
        <f t="shared" si="7"/>
        <v>2.1815370053083618E-2</v>
      </c>
      <c r="H37" s="10">
        <v>0.15233211412165493</v>
      </c>
      <c r="I37" s="10">
        <f t="shared" si="8"/>
        <v>2.3205072992772899E-2</v>
      </c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3">
      <c r="A38" s="10">
        <v>3.1156180105589366E-2</v>
      </c>
      <c r="B38" s="10">
        <f t="shared" si="5"/>
        <v>9.7070755877192263E-4</v>
      </c>
      <c r="C38" s="10">
        <v>9.1540097307433108E-2</v>
      </c>
      <c r="D38" s="10">
        <f t="shared" si="6"/>
        <v>8.3795894150543223E-3</v>
      </c>
      <c r="E38" s="13"/>
      <c r="F38" s="10">
        <v>0.19591345456197432</v>
      </c>
      <c r="G38" s="10">
        <f t="shared" si="7"/>
        <v>3.8382081678406774E-2</v>
      </c>
      <c r="H38" s="10">
        <v>5.9058185824396862E-2</v>
      </c>
      <c r="I38" s="10">
        <f t="shared" si="8"/>
        <v>3.4878693128689905E-3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3">
      <c r="A39" s="14" t="s">
        <v>14</v>
      </c>
      <c r="B39" s="14">
        <f>SUM(B24:B38)</f>
        <v>1.3777363762235548</v>
      </c>
      <c r="C39" s="14"/>
      <c r="D39" s="14">
        <f>SUM(D24:D38)</f>
        <v>4.6636507734126607E-2</v>
      </c>
      <c r="E39" s="13"/>
      <c r="F39" s="14" t="s">
        <v>14</v>
      </c>
      <c r="G39" s="14">
        <f>SUM(G24:G38)</f>
        <v>1.4788067345471656</v>
      </c>
      <c r="H39" s="14"/>
      <c r="I39" s="14">
        <f>SUM(I24:I38)</f>
        <v>0.3741735197326882</v>
      </c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3">
      <c r="A40" s="14" t="s">
        <v>15</v>
      </c>
      <c r="B40" s="14">
        <f>(B39/15)^0.5</f>
        <v>0.3030661507793917</v>
      </c>
      <c r="C40" s="14"/>
      <c r="D40" s="14">
        <f>(D39/15)^0.5</f>
        <v>5.5759308779865992E-2</v>
      </c>
      <c r="E40" s="13"/>
      <c r="F40" s="14" t="s">
        <v>15</v>
      </c>
      <c r="G40" s="14">
        <f>(G39/15)^0.5</f>
        <v>0.31398585260561934</v>
      </c>
      <c r="H40" s="14"/>
      <c r="I40" s="14">
        <f>(I39/15)^0.5</f>
        <v>0.15793954956093975</v>
      </c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3">
      <c r="A41" s="15" t="s">
        <v>16</v>
      </c>
      <c r="B41" s="15"/>
      <c r="C41" s="15">
        <f>(B40-D40)*100/B40</f>
        <v>81.601604588149996</v>
      </c>
      <c r="D41" s="15"/>
      <c r="E41" s="13"/>
      <c r="F41" s="15" t="s">
        <v>16</v>
      </c>
      <c r="G41" s="15"/>
      <c r="H41" s="15">
        <f>(G40-I40)*100/G40</f>
        <v>49.698514041230041</v>
      </c>
      <c r="I41" s="15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</sheetData>
  <mergeCells count="120">
    <mergeCell ref="A1:U1"/>
    <mergeCell ref="A2:G2"/>
    <mergeCell ref="H2:I2"/>
    <mergeCell ref="J2:S2"/>
    <mergeCell ref="T2:U2"/>
    <mergeCell ref="B3:C3"/>
    <mergeCell ref="D3:E3"/>
    <mergeCell ref="F3:G3"/>
    <mergeCell ref="J3:L3"/>
    <mergeCell ref="M3:N3"/>
    <mergeCell ref="O3:P3"/>
    <mergeCell ref="Q3:S3"/>
    <mergeCell ref="B4:C4"/>
    <mergeCell ref="D4:E4"/>
    <mergeCell ref="F4:G4"/>
    <mergeCell ref="J4:L4"/>
    <mergeCell ref="M4:N4"/>
    <mergeCell ref="O4:P4"/>
    <mergeCell ref="Q4:S4"/>
    <mergeCell ref="Q5:S5"/>
    <mergeCell ref="B6:C6"/>
    <mergeCell ref="D6:E6"/>
    <mergeCell ref="F6:G6"/>
    <mergeCell ref="J6:L6"/>
    <mergeCell ref="M6:N6"/>
    <mergeCell ref="O6:P6"/>
    <mergeCell ref="Q6:S6"/>
    <mergeCell ref="B5:C5"/>
    <mergeCell ref="D5:E5"/>
    <mergeCell ref="F5:G5"/>
    <mergeCell ref="J5:L5"/>
    <mergeCell ref="M5:N5"/>
    <mergeCell ref="O5:P5"/>
    <mergeCell ref="Q7:S7"/>
    <mergeCell ref="B8:C8"/>
    <mergeCell ref="D8:E8"/>
    <mergeCell ref="F8:G8"/>
    <mergeCell ref="J8:L8"/>
    <mergeCell ref="M8:N8"/>
    <mergeCell ref="O8:P8"/>
    <mergeCell ref="Q8:S8"/>
    <mergeCell ref="B7:C7"/>
    <mergeCell ref="D7:E7"/>
    <mergeCell ref="F7:G7"/>
    <mergeCell ref="J7:L7"/>
    <mergeCell ref="M7:N7"/>
    <mergeCell ref="O7:P7"/>
    <mergeCell ref="Q9:S9"/>
    <mergeCell ref="B10:C10"/>
    <mergeCell ref="D10:E10"/>
    <mergeCell ref="F10:G10"/>
    <mergeCell ref="J10:L10"/>
    <mergeCell ref="M10:N10"/>
    <mergeCell ref="O10:P10"/>
    <mergeCell ref="Q10:S10"/>
    <mergeCell ref="B9:C9"/>
    <mergeCell ref="D9:E9"/>
    <mergeCell ref="F9:G9"/>
    <mergeCell ref="J9:L9"/>
    <mergeCell ref="M9:N9"/>
    <mergeCell ref="O9:P9"/>
    <mergeCell ref="Q11:S11"/>
    <mergeCell ref="B12:C12"/>
    <mergeCell ref="D12:E12"/>
    <mergeCell ref="F12:G12"/>
    <mergeCell ref="J12:L12"/>
    <mergeCell ref="M12:N12"/>
    <mergeCell ref="O12:P12"/>
    <mergeCell ref="Q12:S12"/>
    <mergeCell ref="B11:C11"/>
    <mergeCell ref="D11:E11"/>
    <mergeCell ref="F11:G11"/>
    <mergeCell ref="J11:L11"/>
    <mergeCell ref="M11:N11"/>
    <mergeCell ref="O11:P11"/>
    <mergeCell ref="Q13:S13"/>
    <mergeCell ref="B14:C14"/>
    <mergeCell ref="D14:E14"/>
    <mergeCell ref="F14:G14"/>
    <mergeCell ref="J14:L14"/>
    <mergeCell ref="M14:N14"/>
    <mergeCell ref="O14:P14"/>
    <mergeCell ref="Q14:S14"/>
    <mergeCell ref="B13:C13"/>
    <mergeCell ref="D13:E13"/>
    <mergeCell ref="F13:G13"/>
    <mergeCell ref="J13:L13"/>
    <mergeCell ref="M13:N13"/>
    <mergeCell ref="O13:P13"/>
    <mergeCell ref="Q15:S15"/>
    <mergeCell ref="B16:C16"/>
    <mergeCell ref="D16:E16"/>
    <mergeCell ref="F16:G16"/>
    <mergeCell ref="J16:L16"/>
    <mergeCell ref="M16:N16"/>
    <mergeCell ref="O16:P16"/>
    <mergeCell ref="Q16:S16"/>
    <mergeCell ref="B15:C15"/>
    <mergeCell ref="D15:E15"/>
    <mergeCell ref="F15:G15"/>
    <mergeCell ref="J15:L15"/>
    <mergeCell ref="M15:N15"/>
    <mergeCell ref="O15:P15"/>
    <mergeCell ref="A21:I21"/>
    <mergeCell ref="A22:D22"/>
    <mergeCell ref="F22:I22"/>
    <mergeCell ref="Q17:S17"/>
    <mergeCell ref="B18:C18"/>
    <mergeCell ref="D18:E18"/>
    <mergeCell ref="F18:G18"/>
    <mergeCell ref="J18:L18"/>
    <mergeCell ref="M18:N18"/>
    <mergeCell ref="O18:P18"/>
    <mergeCell ref="Q18:S18"/>
    <mergeCell ref="B17:C17"/>
    <mergeCell ref="D17:E17"/>
    <mergeCell ref="F17:G17"/>
    <mergeCell ref="J17:L17"/>
    <mergeCell ref="M17:N17"/>
    <mergeCell ref="O17:P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FAD2-50C1-4375-8C55-E666C42B6A0E}">
  <dimension ref="A1:O50"/>
  <sheetViews>
    <sheetView tabSelected="1" topLeftCell="A43" zoomScale="82" workbookViewId="0">
      <selection activeCell="M30" sqref="M30"/>
    </sheetView>
  </sheetViews>
  <sheetFormatPr defaultRowHeight="14.4" x14ac:dyDescent="0.3"/>
  <cols>
    <col min="1" max="1" width="18.6640625" bestFit="1" customWidth="1"/>
    <col min="2" max="2" width="14.109375" bestFit="1" customWidth="1"/>
    <col min="3" max="3" width="26.109375" customWidth="1"/>
    <col min="4" max="4" width="14.109375" bestFit="1" customWidth="1"/>
    <col min="5" max="5" width="20.44140625" customWidth="1"/>
    <col min="6" max="6" width="3.88671875" customWidth="1"/>
    <col min="7" max="7" width="18.6640625" bestFit="1" customWidth="1"/>
    <col min="8" max="8" width="5.88671875" customWidth="1"/>
    <col min="9" max="9" width="26.33203125" bestFit="1" customWidth="1"/>
    <col min="10" max="10" width="12" bestFit="1" customWidth="1"/>
    <col min="11" max="11" width="13.44140625" bestFit="1" customWidth="1"/>
    <col min="13" max="13" width="16.6640625" customWidth="1"/>
  </cols>
  <sheetData>
    <row r="1" spans="1:15" ht="31.8" customHeight="1" x14ac:dyDescent="0.3">
      <c r="A1" s="64" t="s">
        <v>24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1"/>
      <c r="O1" s="1"/>
    </row>
    <row r="2" spans="1:15" ht="20.399999999999999" customHeight="1" x14ac:dyDescent="0.3">
      <c r="A2" s="45" t="s">
        <v>0</v>
      </c>
      <c r="B2" s="45"/>
      <c r="C2" s="45"/>
      <c r="D2" s="45"/>
      <c r="E2" s="45"/>
      <c r="F2" s="45"/>
      <c r="G2" s="45"/>
      <c r="H2" s="45"/>
      <c r="I2" s="45" t="s">
        <v>2</v>
      </c>
      <c r="J2" s="45"/>
      <c r="K2" s="45"/>
      <c r="L2" s="45"/>
      <c r="M2" s="45"/>
      <c r="N2" s="8"/>
      <c r="O2" s="8"/>
    </row>
    <row r="3" spans="1:15" ht="61.2" customHeight="1" x14ac:dyDescent="0.3">
      <c r="A3" s="53" t="s">
        <v>4</v>
      </c>
      <c r="B3" s="54" t="s">
        <v>5</v>
      </c>
      <c r="C3" s="55"/>
      <c r="D3" s="56" t="s">
        <v>18</v>
      </c>
      <c r="E3" s="57"/>
      <c r="F3" s="54" t="s">
        <v>4</v>
      </c>
      <c r="G3" s="58"/>
      <c r="H3" s="55"/>
      <c r="I3" s="54" t="s">
        <v>5</v>
      </c>
      <c r="J3" s="57"/>
      <c r="K3" s="59" t="s">
        <v>22</v>
      </c>
      <c r="L3" s="60"/>
      <c r="M3" s="61"/>
    </row>
    <row r="4" spans="1:15" x14ac:dyDescent="0.3">
      <c r="A4" s="5">
        <v>0</v>
      </c>
      <c r="B4" s="29">
        <v>0</v>
      </c>
      <c r="C4" s="30"/>
      <c r="D4" s="18">
        <f t="shared" ref="D4:D23" si="0">2.38231*(10^15)*A4^5-1.85918*(10^13)*A4^4+4.18539*(10^10)*A4^3-2.91685*(10^7)*A4^2+37116.7*A4-0.111587</f>
        <v>-0.11158700000000001</v>
      </c>
      <c r="E4" s="20"/>
      <c r="F4" s="29">
        <v>0</v>
      </c>
      <c r="G4" s="31"/>
      <c r="H4" s="30"/>
      <c r="I4" s="29">
        <v>0</v>
      </c>
      <c r="J4" s="30"/>
      <c r="K4" s="18">
        <f>-0.520595+56698.3*F4-5.02749*(10^7)*F4^2+6.00584*(10^10)*F4^3-2.48216*(10^13)*F4^4+3.0553*(10^15)*F4^5</f>
        <v>-0.52059500000000003</v>
      </c>
      <c r="L4" s="19"/>
      <c r="M4" s="20"/>
    </row>
    <row r="5" spans="1:15" x14ac:dyDescent="0.3">
      <c r="A5" s="7">
        <v>1E-4</v>
      </c>
      <c r="B5" s="18">
        <v>3.27</v>
      </c>
      <c r="C5" s="20"/>
      <c r="D5" s="18">
        <f t="shared" si="0"/>
        <v>3.3484165430999999</v>
      </c>
      <c r="E5" s="20"/>
      <c r="F5" s="48">
        <v>1E-4</v>
      </c>
      <c r="G5" s="24"/>
      <c r="H5" s="25"/>
      <c r="I5" s="18">
        <v>2.83</v>
      </c>
      <c r="J5" s="20"/>
      <c r="K5" s="18">
        <f t="shared" ref="K5:K23" si="1">-0.520595+56698.3*F5-5.02749*(10^7)*F5^2+6.00584*(10^10)*F5^3-2.48216*(10^13)*F5^4+3.0553*(10^15)*F5^5</f>
        <v>4.7040927930000009</v>
      </c>
      <c r="L5" s="19"/>
      <c r="M5" s="20"/>
    </row>
    <row r="6" spans="1:15" x14ac:dyDescent="0.3">
      <c r="A6" s="7">
        <v>2.0000000000000001E-4</v>
      </c>
      <c r="B6" s="18">
        <v>6.41</v>
      </c>
      <c r="C6" s="20"/>
      <c r="D6" s="18">
        <f t="shared" si="0"/>
        <v>6.4508596591999989</v>
      </c>
      <c r="E6" s="20"/>
      <c r="F6" s="48">
        <v>1E-4</v>
      </c>
      <c r="G6" s="24"/>
      <c r="H6" s="25"/>
      <c r="I6" s="18">
        <v>5.66</v>
      </c>
      <c r="J6" s="20"/>
      <c r="K6" s="18">
        <f t="shared" si="1"/>
        <v>4.7040927930000009</v>
      </c>
      <c r="L6" s="19"/>
      <c r="M6" s="20"/>
    </row>
    <row r="7" spans="1:15" x14ac:dyDescent="0.3">
      <c r="A7" s="7">
        <v>2.9999999999999997E-4</v>
      </c>
      <c r="B7" s="18">
        <v>9.01</v>
      </c>
      <c r="C7" s="20"/>
      <c r="D7" s="18">
        <f t="shared" si="0"/>
        <v>9.3835087332999976</v>
      </c>
      <c r="E7" s="20"/>
      <c r="F7" s="48">
        <v>2.0000000000000001E-4</v>
      </c>
      <c r="G7" s="24"/>
      <c r="H7" s="25"/>
      <c r="I7" s="18">
        <v>8.49</v>
      </c>
      <c r="J7" s="20"/>
      <c r="K7" s="18">
        <f t="shared" si="1"/>
        <v>9.2497993359999988</v>
      </c>
      <c r="L7" s="19"/>
      <c r="M7" s="20"/>
    </row>
    <row r="8" spans="1:15" x14ac:dyDescent="0.3">
      <c r="A8" s="7">
        <v>4.0000000000000002E-4</v>
      </c>
      <c r="B8" s="18">
        <v>12.98</v>
      </c>
      <c r="C8" s="20"/>
      <c r="D8" s="18">
        <f t="shared" si="0"/>
        <v>12.2952273744</v>
      </c>
      <c r="E8" s="20"/>
      <c r="F8" s="48">
        <v>2.9999999999999997E-4</v>
      </c>
      <c r="G8" s="24"/>
      <c r="H8" s="25"/>
      <c r="I8" s="18">
        <v>11.32</v>
      </c>
      <c r="J8" s="20"/>
      <c r="K8" s="18">
        <f t="shared" si="1"/>
        <v>13.392100219</v>
      </c>
      <c r="L8" s="19"/>
      <c r="M8" s="20"/>
    </row>
    <row r="9" spans="1:15" x14ac:dyDescent="0.3">
      <c r="A9" s="7">
        <v>5.0000000000000001E-4</v>
      </c>
      <c r="B9" s="18">
        <v>15.32</v>
      </c>
      <c r="C9" s="20"/>
      <c r="D9" s="18">
        <f t="shared" si="0"/>
        <v>15.298835187499998</v>
      </c>
      <c r="E9" s="20"/>
      <c r="F9" s="48">
        <v>2.9999999999999997E-4</v>
      </c>
      <c r="G9" s="24"/>
      <c r="H9" s="25"/>
      <c r="I9" s="18">
        <v>14.15</v>
      </c>
      <c r="J9" s="20"/>
      <c r="K9" s="18">
        <f t="shared" si="1"/>
        <v>13.392100219</v>
      </c>
      <c r="L9" s="19"/>
      <c r="M9" s="20"/>
    </row>
    <row r="10" spans="1:15" x14ac:dyDescent="0.3">
      <c r="A10" s="7">
        <v>5.9999999999999995E-4</v>
      </c>
      <c r="B10" s="18">
        <v>18.649999999999999</v>
      </c>
      <c r="C10" s="20"/>
      <c r="D10" s="18">
        <f t="shared" si="0"/>
        <v>18.473966545599996</v>
      </c>
      <c r="E10" s="20"/>
      <c r="F10" s="48">
        <v>4.0000000000000002E-4</v>
      </c>
      <c r="G10" s="24"/>
      <c r="H10" s="25"/>
      <c r="I10" s="18">
        <v>16.989999999999998</v>
      </c>
      <c r="J10" s="20"/>
      <c r="K10" s="18">
        <f t="shared" si="1"/>
        <v>17.354331911999999</v>
      </c>
      <c r="L10" s="19"/>
      <c r="M10" s="20"/>
    </row>
    <row r="11" spans="1:15" x14ac:dyDescent="0.3">
      <c r="A11" s="7">
        <v>6.9999999999999999E-4</v>
      </c>
      <c r="B11" s="18">
        <v>21.1</v>
      </c>
      <c r="C11" s="20"/>
      <c r="D11" s="18">
        <f t="shared" si="0"/>
        <v>21.869929361699995</v>
      </c>
      <c r="E11" s="20"/>
      <c r="F11" s="48">
        <v>4.0000000000000002E-4</v>
      </c>
      <c r="G11" s="24"/>
      <c r="H11" s="25"/>
      <c r="I11" s="18">
        <v>19.82</v>
      </c>
      <c r="J11" s="20"/>
      <c r="K11" s="18">
        <f t="shared" si="1"/>
        <v>17.354331911999999</v>
      </c>
      <c r="L11" s="19"/>
      <c r="M11" s="20"/>
    </row>
    <row r="12" spans="1:15" x14ac:dyDescent="0.3">
      <c r="A12" s="7">
        <v>8.0000000000000004E-4</v>
      </c>
      <c r="B12" s="18">
        <v>24.55</v>
      </c>
      <c r="C12" s="20"/>
      <c r="D12" s="18">
        <f t="shared" si="0"/>
        <v>25.508563860799995</v>
      </c>
      <c r="E12" s="20"/>
      <c r="F12" s="48">
        <v>5.0000000000000001E-4</v>
      </c>
      <c r="G12" s="24"/>
      <c r="H12" s="25"/>
      <c r="I12" s="18">
        <v>23.2</v>
      </c>
      <c r="J12" s="20"/>
      <c r="K12" s="18">
        <f t="shared" si="1"/>
        <v>21.311258125000002</v>
      </c>
      <c r="L12" s="19"/>
      <c r="M12" s="20"/>
    </row>
    <row r="13" spans="1:15" x14ac:dyDescent="0.3">
      <c r="A13" s="7">
        <v>8.9999999999999998E-4</v>
      </c>
      <c r="B13" s="18">
        <v>28.56</v>
      </c>
      <c r="C13" s="20"/>
      <c r="D13" s="18">
        <f t="shared" si="0"/>
        <v>29.387101351899997</v>
      </c>
      <c r="E13" s="20"/>
      <c r="F13" s="48">
        <v>5.9999999999999995E-4</v>
      </c>
      <c r="G13" s="24"/>
      <c r="H13" s="25"/>
      <c r="I13" s="18">
        <v>25.7</v>
      </c>
      <c r="J13" s="20"/>
      <c r="K13" s="18">
        <f t="shared" si="1"/>
        <v>25.392736167999999</v>
      </c>
      <c r="L13" s="19"/>
      <c r="M13" s="20"/>
    </row>
    <row r="14" spans="1:15" x14ac:dyDescent="0.3">
      <c r="A14" s="7">
        <v>1E-3</v>
      </c>
      <c r="B14" s="18">
        <v>36</v>
      </c>
      <c r="C14" s="20"/>
      <c r="D14" s="18">
        <f t="shared" si="0"/>
        <v>33.481023</v>
      </c>
      <c r="E14" s="20"/>
      <c r="F14" s="48">
        <v>6.9999999999999999E-4</v>
      </c>
      <c r="G14" s="24"/>
      <c r="H14" s="25"/>
      <c r="I14" s="18">
        <v>31</v>
      </c>
      <c r="J14" s="20"/>
      <c r="K14" s="18">
        <f t="shared" si="1"/>
        <v>29.687383311000001</v>
      </c>
      <c r="L14" s="19"/>
      <c r="M14" s="20"/>
    </row>
    <row r="15" spans="1:15" x14ac:dyDescent="0.3">
      <c r="A15" s="7">
        <v>1.1000000000000001E-3</v>
      </c>
      <c r="B15" s="18">
        <v>38.799999999999997</v>
      </c>
      <c r="C15" s="20"/>
      <c r="D15" s="18">
        <f t="shared" si="0"/>
        <v>37.746918598100002</v>
      </c>
      <c r="E15" s="20"/>
      <c r="F15" s="48">
        <v>8.0000000000000004E-4</v>
      </c>
      <c r="G15" s="24"/>
      <c r="H15" s="25"/>
      <c r="I15" s="18">
        <v>34.6</v>
      </c>
      <c r="J15" s="20"/>
      <c r="K15" s="18">
        <f t="shared" si="1"/>
        <v>34.246243143999997</v>
      </c>
      <c r="L15" s="19"/>
      <c r="M15" s="20"/>
    </row>
    <row r="16" spans="1:15" x14ac:dyDescent="0.3">
      <c r="A16" s="7">
        <v>1.1999999999999999E-3</v>
      </c>
      <c r="B16" s="18">
        <v>42.3</v>
      </c>
      <c r="C16" s="20"/>
      <c r="D16" s="18">
        <f t="shared" si="0"/>
        <v>42.125345339199995</v>
      </c>
      <c r="E16" s="20"/>
      <c r="F16" s="48">
        <v>1E-3</v>
      </c>
      <c r="G16" s="24"/>
      <c r="H16" s="25"/>
      <c r="I16" s="18">
        <v>40</v>
      </c>
      <c r="J16" s="20"/>
      <c r="K16" s="18">
        <f t="shared" si="1"/>
        <v>44.194905000000006</v>
      </c>
      <c r="L16" s="19"/>
      <c r="M16" s="20"/>
    </row>
    <row r="17" spans="1:13" x14ac:dyDescent="0.3">
      <c r="A17" s="7">
        <v>1.4E-3</v>
      </c>
      <c r="B17" s="18">
        <v>47.6</v>
      </c>
      <c r="C17" s="20"/>
      <c r="D17" s="18">
        <f t="shared" si="0"/>
        <v>50.91901065439999</v>
      </c>
      <c r="E17" s="20"/>
      <c r="F17" s="48">
        <v>1.1000000000000001E-3</v>
      </c>
      <c r="G17" s="24"/>
      <c r="H17" s="25"/>
      <c r="I17" s="18">
        <v>46.7</v>
      </c>
      <c r="J17" s="20"/>
      <c r="K17" s="18">
        <f t="shared" si="1"/>
        <v>49.531923043000013</v>
      </c>
      <c r="L17" s="19"/>
      <c r="M17" s="20"/>
    </row>
    <row r="18" spans="1:13" x14ac:dyDescent="0.3">
      <c r="A18" s="7">
        <v>1.6000000000000001E-3</v>
      </c>
      <c r="B18" s="18">
        <v>61</v>
      </c>
      <c r="C18" s="20"/>
      <c r="D18" s="18">
        <f t="shared" si="0"/>
        <v>59.174457825599973</v>
      </c>
      <c r="E18" s="20"/>
      <c r="F18" s="48">
        <v>1.1999999999999999E-3</v>
      </c>
      <c r="G18" s="24"/>
      <c r="H18" s="25"/>
      <c r="I18" s="18">
        <v>54.9</v>
      </c>
      <c r="J18" s="20"/>
      <c r="K18" s="18">
        <f t="shared" si="1"/>
        <v>55.034918535999999</v>
      </c>
      <c r="L18" s="19"/>
      <c r="M18" s="20"/>
    </row>
    <row r="19" spans="1:13" x14ac:dyDescent="0.3">
      <c r="A19" s="7">
        <v>2.3E-3</v>
      </c>
      <c r="B19" s="18">
        <v>72.61</v>
      </c>
      <c r="C19" s="20"/>
      <c r="D19" s="18">
        <f t="shared" si="0"/>
        <v>73.250711843299968</v>
      </c>
      <c r="E19" s="20"/>
      <c r="F19" s="48">
        <v>1.4E-3</v>
      </c>
      <c r="G19" s="24"/>
      <c r="H19" s="25"/>
      <c r="I19" s="18">
        <v>61</v>
      </c>
      <c r="J19" s="20"/>
      <c r="K19" s="18">
        <f t="shared" si="1"/>
        <v>66.195948711999989</v>
      </c>
      <c r="L19" s="19"/>
      <c r="M19" s="20"/>
    </row>
    <row r="20" spans="1:13" x14ac:dyDescent="0.3">
      <c r="A20" s="7">
        <v>2.7000000000000001E-3</v>
      </c>
      <c r="B20" s="18">
        <v>65.7</v>
      </c>
      <c r="C20" s="20"/>
      <c r="D20" s="18">
        <f t="shared" si="0"/>
        <v>65.06641967169999</v>
      </c>
      <c r="E20" s="20"/>
      <c r="F20" s="48">
        <v>1.5E-3</v>
      </c>
      <c r="G20" s="24"/>
      <c r="H20" s="25"/>
      <c r="I20" s="18">
        <v>82.4</v>
      </c>
      <c r="J20" s="20"/>
      <c r="K20" s="18">
        <f t="shared" si="1"/>
        <v>71.64726437500002</v>
      </c>
      <c r="L20" s="19"/>
      <c r="M20" s="20"/>
    </row>
    <row r="21" spans="1:13" x14ac:dyDescent="0.3">
      <c r="A21" s="7">
        <v>3.3E-3</v>
      </c>
      <c r="B21" s="18">
        <v>36.799999999999997</v>
      </c>
      <c r="C21" s="20"/>
      <c r="D21" s="18">
        <f t="shared" si="0"/>
        <v>36.317938498300251</v>
      </c>
      <c r="E21" s="20"/>
      <c r="F21" s="48">
        <v>2.3E-3</v>
      </c>
      <c r="G21" s="24"/>
      <c r="H21" s="25"/>
      <c r="I21" s="18">
        <v>94.21</v>
      </c>
      <c r="J21" s="20"/>
      <c r="K21" s="18">
        <f t="shared" si="1"/>
        <v>96.701277919000091</v>
      </c>
      <c r="L21" s="19"/>
      <c r="M21" s="20"/>
    </row>
    <row r="22" spans="1:13" x14ac:dyDescent="0.3">
      <c r="A22" s="7">
        <v>3.3999999999999998E-3</v>
      </c>
      <c r="B22" s="18">
        <v>30.3</v>
      </c>
      <c r="C22" s="20"/>
      <c r="D22" s="18">
        <f t="shared" si="0"/>
        <v>31.84650361439968</v>
      </c>
      <c r="E22" s="20"/>
      <c r="F22" s="48">
        <v>3.3E-3</v>
      </c>
      <c r="G22" s="24"/>
      <c r="H22" s="25"/>
      <c r="I22" s="18">
        <v>51</v>
      </c>
      <c r="J22" s="20"/>
      <c r="K22" s="18">
        <f t="shared" si="1"/>
        <v>49.466847769000424</v>
      </c>
      <c r="L22" s="19"/>
      <c r="M22" s="20"/>
    </row>
    <row r="23" spans="1:13" x14ac:dyDescent="0.3">
      <c r="A23" s="7">
        <v>3.5000000000000001E-3</v>
      </c>
      <c r="B23" s="18">
        <v>29.15</v>
      </c>
      <c r="C23" s="20"/>
      <c r="D23" s="18">
        <f t="shared" si="0"/>
        <v>28.2705933124994</v>
      </c>
      <c r="E23" s="20"/>
      <c r="F23" s="48">
        <v>3.5000000000000001E-3</v>
      </c>
      <c r="G23" s="24"/>
      <c r="H23" s="25"/>
      <c r="I23" s="18">
        <v>36.08</v>
      </c>
      <c r="J23" s="20"/>
      <c r="K23" s="18">
        <f t="shared" si="1"/>
        <v>36.969326874999751</v>
      </c>
      <c r="L23" s="19"/>
      <c r="M23" s="20"/>
    </row>
    <row r="26" spans="1:13" x14ac:dyDescent="0.3">
      <c r="A26" s="51" t="s">
        <v>17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</row>
    <row r="27" spans="1:13" x14ac:dyDescent="0.3">
      <c r="A27" s="50" t="s">
        <v>1</v>
      </c>
      <c r="B27" s="50"/>
      <c r="C27" s="50"/>
      <c r="D27" s="50"/>
      <c r="E27" s="50"/>
      <c r="F27" s="8"/>
      <c r="G27" s="50" t="s">
        <v>1</v>
      </c>
      <c r="H27" s="50"/>
      <c r="I27" s="50"/>
      <c r="J27" s="50"/>
      <c r="K27" s="50"/>
    </row>
    <row r="28" spans="1:13" ht="103.2" customHeight="1" x14ac:dyDescent="0.3">
      <c r="A28" s="45" t="s">
        <v>5</v>
      </c>
      <c r="B28" s="45"/>
      <c r="C28" s="16" t="s">
        <v>19</v>
      </c>
      <c r="D28" s="16" t="s">
        <v>20</v>
      </c>
      <c r="E28" s="10" t="s">
        <v>21</v>
      </c>
      <c r="F28" s="13"/>
      <c r="G28" s="45" t="s">
        <v>5</v>
      </c>
      <c r="H28" s="45"/>
      <c r="I28" s="16" t="s">
        <v>19</v>
      </c>
      <c r="J28" s="16" t="s">
        <v>20</v>
      </c>
      <c r="K28" s="10" t="s">
        <v>21</v>
      </c>
      <c r="L28" s="49"/>
    </row>
    <row r="29" spans="1:13" x14ac:dyDescent="0.3">
      <c r="A29" s="46">
        <v>0</v>
      </c>
      <c r="B29" s="46"/>
      <c r="C29" s="10">
        <v>-0.11158700000000001</v>
      </c>
      <c r="D29" s="10"/>
      <c r="E29" s="10">
        <f>D29^2</f>
        <v>0</v>
      </c>
      <c r="F29" s="13"/>
      <c r="G29" s="29">
        <v>0</v>
      </c>
      <c r="H29" s="30"/>
      <c r="I29" s="10">
        <v>-0.52059500000000003</v>
      </c>
      <c r="J29" s="10"/>
      <c r="K29" s="10">
        <f>J29^2</f>
        <v>0</v>
      </c>
    </row>
    <row r="30" spans="1:13" x14ac:dyDescent="0.3">
      <c r="A30" s="47">
        <v>3.27</v>
      </c>
      <c r="B30" s="47"/>
      <c r="C30" s="10">
        <v>3.3484165430999999</v>
      </c>
      <c r="D30" s="10">
        <f>ABS(A30-C30)/A30</f>
        <v>2.3980594220183456E-2</v>
      </c>
      <c r="E30" s="10">
        <f t="shared" ref="E30:E48" si="2">D30^2</f>
        <v>5.7506889915309614E-4</v>
      </c>
      <c r="F30" s="13"/>
      <c r="G30" s="18">
        <v>2.83</v>
      </c>
      <c r="H30" s="20"/>
      <c r="I30" s="10">
        <v>4.7040927930000009</v>
      </c>
      <c r="J30" s="10">
        <f>ABS(G30-I30)/G30</f>
        <v>0.66222360176678474</v>
      </c>
      <c r="K30" s="10">
        <f t="shared" ref="K30:K48" si="3">J30^2</f>
        <v>0.43854009873697308</v>
      </c>
    </row>
    <row r="31" spans="1:13" x14ac:dyDescent="0.3">
      <c r="A31" s="47">
        <v>6.41</v>
      </c>
      <c r="B31" s="47"/>
      <c r="C31" s="10">
        <v>6.4508596591999989</v>
      </c>
      <c r="D31" s="10">
        <f t="shared" ref="D31:D48" si="4">ABS(A31-C31)/A31</f>
        <v>6.3743618096721976E-3</v>
      </c>
      <c r="E31" s="10">
        <f t="shared" si="2"/>
        <v>4.0632488480607411E-5</v>
      </c>
      <c r="F31" s="13"/>
      <c r="G31" s="18">
        <v>5.66</v>
      </c>
      <c r="H31" s="20"/>
      <c r="I31" s="10">
        <v>4.7040927930000009</v>
      </c>
      <c r="J31" s="10">
        <f>ABS(G31-I31)/G31</f>
        <v>0.16888819911660763</v>
      </c>
      <c r="K31" s="10">
        <f t="shared" si="3"/>
        <v>2.8523223800850907E-2</v>
      </c>
    </row>
    <row r="32" spans="1:13" x14ac:dyDescent="0.3">
      <c r="A32" s="47">
        <v>9.01</v>
      </c>
      <c r="B32" s="47"/>
      <c r="C32" s="10">
        <v>9.3835087332999976</v>
      </c>
      <c r="D32" s="10">
        <f t="shared" si="4"/>
        <v>4.1454909356270567E-2</v>
      </c>
      <c r="E32" s="10">
        <f t="shared" si="2"/>
        <v>1.7185095097366091E-3</v>
      </c>
      <c r="F32" s="13"/>
      <c r="G32" s="18">
        <v>8.49</v>
      </c>
      <c r="H32" s="20"/>
      <c r="I32" s="10">
        <v>9.2497993359999988</v>
      </c>
      <c r="J32" s="10">
        <f t="shared" ref="J32:J48" si="5">ABS(G32-I32)/G32</f>
        <v>8.9493443580682994E-2</v>
      </c>
      <c r="K32" s="10">
        <f t="shared" si="3"/>
        <v>8.0090764439288906E-3</v>
      </c>
    </row>
    <row r="33" spans="1:11" x14ac:dyDescent="0.3">
      <c r="A33" s="47">
        <v>12.98</v>
      </c>
      <c r="B33" s="47"/>
      <c r="C33" s="10">
        <v>12.2952273744</v>
      </c>
      <c r="D33" s="10">
        <f t="shared" si="4"/>
        <v>5.2755980400616395E-2</v>
      </c>
      <c r="E33" s="10">
        <f t="shared" si="2"/>
        <v>2.7831934680302211E-3</v>
      </c>
      <c r="F33" s="13"/>
      <c r="G33" s="18">
        <v>11.32</v>
      </c>
      <c r="H33" s="20"/>
      <c r="I33" s="10">
        <v>13.392100219</v>
      </c>
      <c r="J33" s="10">
        <f t="shared" si="5"/>
        <v>0.1830477225265017</v>
      </c>
      <c r="K33" s="10">
        <f t="shared" si="3"/>
        <v>3.3506468722139159E-2</v>
      </c>
    </row>
    <row r="34" spans="1:11" x14ac:dyDescent="0.3">
      <c r="A34" s="47">
        <v>15.32</v>
      </c>
      <c r="B34" s="47"/>
      <c r="C34" s="10">
        <v>15.298835187499998</v>
      </c>
      <c r="D34" s="10">
        <f t="shared" si="4"/>
        <v>1.3815151762403477E-3</v>
      </c>
      <c r="E34" s="10">
        <f t="shared" si="2"/>
        <v>1.9085841821823991E-6</v>
      </c>
      <c r="F34" s="13"/>
      <c r="G34" s="18">
        <v>14.15</v>
      </c>
      <c r="H34" s="20"/>
      <c r="I34" s="10">
        <v>13.392100219</v>
      </c>
      <c r="J34" s="10">
        <f t="shared" si="5"/>
        <v>5.3561821978798642E-2</v>
      </c>
      <c r="K34" s="10">
        <f t="shared" si="3"/>
        <v>2.8688687736885174E-3</v>
      </c>
    </row>
    <row r="35" spans="1:11" x14ac:dyDescent="0.3">
      <c r="A35" s="47">
        <v>18.649999999999999</v>
      </c>
      <c r="B35" s="47"/>
      <c r="C35" s="10">
        <v>18.473966545599996</v>
      </c>
      <c r="D35" s="10">
        <f t="shared" si="4"/>
        <v>9.4387911206435613E-3</v>
      </c>
      <c r="E35" s="10">
        <f t="shared" si="2"/>
        <v>8.9090777819139733E-5</v>
      </c>
      <c r="F35" s="13"/>
      <c r="G35" s="18">
        <v>16.989999999999998</v>
      </c>
      <c r="H35" s="20"/>
      <c r="I35" s="10">
        <v>17.354331911999999</v>
      </c>
      <c r="J35" s="10">
        <f t="shared" si="5"/>
        <v>2.1443903001765793E-2</v>
      </c>
      <c r="K35" s="10">
        <f t="shared" si="3"/>
        <v>4.5984097594913996E-4</v>
      </c>
    </row>
    <row r="36" spans="1:11" x14ac:dyDescent="0.3">
      <c r="A36" s="47">
        <v>21.1</v>
      </c>
      <c r="B36" s="47"/>
      <c r="C36" s="10">
        <v>21.869929361699995</v>
      </c>
      <c r="D36" s="10">
        <f t="shared" si="4"/>
        <v>3.6489543208530512E-2</v>
      </c>
      <c r="E36" s="10">
        <f t="shared" si="2"/>
        <v>1.3314867635672151E-3</v>
      </c>
      <c r="F36" s="13"/>
      <c r="G36" s="18">
        <v>19.82</v>
      </c>
      <c r="H36" s="20"/>
      <c r="I36" s="10">
        <v>17.354331911999999</v>
      </c>
      <c r="J36" s="10">
        <f t="shared" si="5"/>
        <v>0.12440303168516655</v>
      </c>
      <c r="K36" s="10">
        <f t="shared" si="3"/>
        <v>1.5476114292460551E-2</v>
      </c>
    </row>
    <row r="37" spans="1:11" x14ac:dyDescent="0.3">
      <c r="A37" s="47">
        <v>24.55</v>
      </c>
      <c r="B37" s="47"/>
      <c r="C37" s="10">
        <v>25.508563860799995</v>
      </c>
      <c r="D37" s="10">
        <f t="shared" si="4"/>
        <v>3.9045371112016072E-2</v>
      </c>
      <c r="E37" s="10">
        <f t="shared" si="2"/>
        <v>1.5245410052750592E-3</v>
      </c>
      <c r="F37" s="13"/>
      <c r="G37" s="18">
        <v>23.2</v>
      </c>
      <c r="H37" s="20"/>
      <c r="I37" s="10">
        <v>21.311258125000002</v>
      </c>
      <c r="J37" s="10">
        <f t="shared" si="5"/>
        <v>8.1411287715517131E-2</v>
      </c>
      <c r="K37" s="10">
        <f t="shared" si="3"/>
        <v>6.6277977674987108E-3</v>
      </c>
    </row>
    <row r="38" spans="1:11" x14ac:dyDescent="0.3">
      <c r="A38" s="47">
        <v>28.56</v>
      </c>
      <c r="B38" s="47"/>
      <c r="C38" s="10">
        <v>29.387101351899997</v>
      </c>
      <c r="D38" s="10">
        <f t="shared" si="4"/>
        <v>2.8960131369047546E-2</v>
      </c>
      <c r="E38" s="10">
        <f t="shared" si="2"/>
        <v>8.3868920891249168E-4</v>
      </c>
      <c r="F38" s="13"/>
      <c r="G38" s="18">
        <v>25.7</v>
      </c>
      <c r="H38" s="20"/>
      <c r="I38" s="10">
        <v>25.392736167999999</v>
      </c>
      <c r="J38" s="10">
        <f t="shared" si="5"/>
        <v>1.1955791128404681E-2</v>
      </c>
      <c r="K38" s="10">
        <f t="shared" si="3"/>
        <v>1.4294094150604008E-4</v>
      </c>
    </row>
    <row r="39" spans="1:11" x14ac:dyDescent="0.3">
      <c r="A39" s="47">
        <v>36</v>
      </c>
      <c r="B39" s="47"/>
      <c r="C39" s="10">
        <v>33.481023</v>
      </c>
      <c r="D39" s="10">
        <f t="shared" si="4"/>
        <v>6.9971583333333323E-2</v>
      </c>
      <c r="E39" s="10">
        <f t="shared" si="2"/>
        <v>4.89602247417361E-3</v>
      </c>
      <c r="F39" s="13"/>
      <c r="G39" s="18">
        <v>31</v>
      </c>
      <c r="H39" s="20"/>
      <c r="I39" s="10">
        <v>29.687383311000001</v>
      </c>
      <c r="J39" s="10">
        <f t="shared" si="5"/>
        <v>4.2342473838709635E-2</v>
      </c>
      <c r="K39" s="10">
        <f t="shared" si="3"/>
        <v>1.7928850907818099E-3</v>
      </c>
    </row>
    <row r="40" spans="1:11" x14ac:dyDescent="0.3">
      <c r="A40" s="47">
        <v>38.799999999999997</v>
      </c>
      <c r="B40" s="47"/>
      <c r="C40" s="10">
        <v>37.746918598100002</v>
      </c>
      <c r="D40" s="10">
        <f t="shared" si="4"/>
        <v>2.7141273244845228E-2</v>
      </c>
      <c r="E40" s="10">
        <f t="shared" si="2"/>
        <v>7.3664871335135142E-4</v>
      </c>
      <c r="F40" s="13"/>
      <c r="G40" s="18">
        <v>34.6</v>
      </c>
      <c r="H40" s="20"/>
      <c r="I40" s="10">
        <v>34.246243143999997</v>
      </c>
      <c r="J40" s="10">
        <f t="shared" si="5"/>
        <v>1.022418658959549E-2</v>
      </c>
      <c r="K40" s="10">
        <f t="shared" si="3"/>
        <v>1.0453399141886426E-4</v>
      </c>
    </row>
    <row r="41" spans="1:11" x14ac:dyDescent="0.3">
      <c r="A41" s="47">
        <v>42.3</v>
      </c>
      <c r="B41" s="47"/>
      <c r="C41" s="10">
        <v>42.125345339199995</v>
      </c>
      <c r="D41" s="10">
        <f t="shared" si="4"/>
        <v>4.1289517919622151E-3</v>
      </c>
      <c r="E41" s="10">
        <f t="shared" si="2"/>
        <v>1.7048242900347988E-5</v>
      </c>
      <c r="F41" s="13"/>
      <c r="G41" s="18">
        <v>40</v>
      </c>
      <c r="H41" s="20"/>
      <c r="I41" s="10">
        <v>44.194905000000006</v>
      </c>
      <c r="J41" s="10">
        <f t="shared" si="5"/>
        <v>0.10487262500000014</v>
      </c>
      <c r="K41" s="10">
        <f t="shared" si="3"/>
        <v>1.0998267474390654E-2</v>
      </c>
    </row>
    <row r="42" spans="1:11" x14ac:dyDescent="0.3">
      <c r="A42" s="47">
        <v>47.6</v>
      </c>
      <c r="B42" s="47"/>
      <c r="C42" s="10">
        <v>50.91901065439999</v>
      </c>
      <c r="D42" s="10">
        <f t="shared" si="4"/>
        <v>6.9727114588235065E-2</v>
      </c>
      <c r="E42" s="10">
        <f t="shared" si="2"/>
        <v>4.8618705088008633E-3</v>
      </c>
      <c r="F42" s="13"/>
      <c r="G42" s="18">
        <v>46.7</v>
      </c>
      <c r="H42" s="20"/>
      <c r="I42" s="10">
        <v>49.531923043000013</v>
      </c>
      <c r="J42" s="10">
        <f t="shared" si="5"/>
        <v>6.0640750385439195E-2</v>
      </c>
      <c r="K42" s="10">
        <f t="shared" si="3"/>
        <v>3.677300607309144E-3</v>
      </c>
    </row>
    <row r="43" spans="1:11" x14ac:dyDescent="0.3">
      <c r="A43" s="47">
        <v>61</v>
      </c>
      <c r="B43" s="47"/>
      <c r="C43" s="10">
        <v>59.174457825599973</v>
      </c>
      <c r="D43" s="10">
        <f t="shared" si="4"/>
        <v>2.9926920891803727E-2</v>
      </c>
      <c r="E43" s="10">
        <f t="shared" si="2"/>
        <v>8.9562059406427842E-4</v>
      </c>
      <c r="F43" s="13"/>
      <c r="G43" s="18">
        <v>54.9</v>
      </c>
      <c r="H43" s="20"/>
      <c r="I43" s="10">
        <v>55.034918535999999</v>
      </c>
      <c r="J43" s="10">
        <f t="shared" si="5"/>
        <v>2.4575325318761513E-3</v>
      </c>
      <c r="K43" s="10">
        <f t="shared" si="3"/>
        <v>6.0394661452296068E-6</v>
      </c>
    </row>
    <row r="44" spans="1:11" x14ac:dyDescent="0.3">
      <c r="A44" s="47">
        <v>72.61</v>
      </c>
      <c r="B44" s="47"/>
      <c r="C44" s="17">
        <v>73.250711843299968</v>
      </c>
      <c r="D44" s="10">
        <f t="shared" si="4"/>
        <v>8.8240165720970681E-3</v>
      </c>
      <c r="E44" s="10">
        <f t="shared" si="2"/>
        <v>7.7863268464643687E-5</v>
      </c>
      <c r="G44" s="18">
        <v>61</v>
      </c>
      <c r="H44" s="20"/>
      <c r="I44" s="17">
        <v>66.195948711999989</v>
      </c>
      <c r="J44" s="10">
        <f t="shared" si="5"/>
        <v>8.5179487081967042E-2</v>
      </c>
      <c r="K44" s="10">
        <f t="shared" si="3"/>
        <v>7.2555450195469903E-3</v>
      </c>
    </row>
    <row r="45" spans="1:11" x14ac:dyDescent="0.3">
      <c r="A45" s="47">
        <v>65.7</v>
      </c>
      <c r="B45" s="47"/>
      <c r="C45" s="17">
        <v>65.06641967169999</v>
      </c>
      <c r="D45" s="10">
        <f t="shared" si="4"/>
        <v>9.6435361993913726E-3</v>
      </c>
      <c r="E45" s="10">
        <f t="shared" si="2"/>
        <v>9.2997790428971805E-5</v>
      </c>
      <c r="G45" s="18">
        <v>82.4</v>
      </c>
      <c r="H45" s="20"/>
      <c r="I45" s="17">
        <v>71.64726437500002</v>
      </c>
      <c r="J45" s="10">
        <f t="shared" si="5"/>
        <v>0.13049436438106776</v>
      </c>
      <c r="K45" s="10">
        <f t="shared" si="3"/>
        <v>1.7028779135218886E-2</v>
      </c>
    </row>
    <row r="46" spans="1:11" x14ac:dyDescent="0.3">
      <c r="A46" s="47">
        <v>36.799999999999997</v>
      </c>
      <c r="B46" s="47"/>
      <c r="C46" s="17">
        <v>36.317938498300251</v>
      </c>
      <c r="D46" s="10">
        <f t="shared" si="4"/>
        <v>1.309949732879746E-2</v>
      </c>
      <c r="E46" s="10">
        <f t="shared" si="2"/>
        <v>1.7159683026717179E-4</v>
      </c>
      <c r="G46" s="18">
        <v>94.21</v>
      </c>
      <c r="H46" s="20"/>
      <c r="I46" s="17">
        <v>96.701277919000091</v>
      </c>
      <c r="J46" s="10">
        <f t="shared" si="5"/>
        <v>2.6443879832290604E-2</v>
      </c>
      <c r="K46" s="10">
        <f t="shared" si="3"/>
        <v>6.9927878058462581E-4</v>
      </c>
    </row>
    <row r="47" spans="1:11" x14ac:dyDescent="0.3">
      <c r="A47" s="47">
        <v>30.3</v>
      </c>
      <c r="B47" s="47"/>
      <c r="C47" s="17">
        <v>31.84650361439968</v>
      </c>
      <c r="D47" s="10">
        <f t="shared" si="4"/>
        <v>5.1039723247514157E-2</v>
      </c>
      <c r="E47" s="10">
        <f t="shared" si="2"/>
        <v>2.6050533491828371E-3</v>
      </c>
      <c r="G47" s="18">
        <v>51</v>
      </c>
      <c r="H47" s="20"/>
      <c r="I47" s="17">
        <v>49.466847769000424</v>
      </c>
      <c r="J47" s="10">
        <f t="shared" si="5"/>
        <v>3.0061808450972081E-2</v>
      </c>
      <c r="K47" s="10">
        <f t="shared" si="3"/>
        <v>9.0371232734293649E-4</v>
      </c>
    </row>
    <row r="48" spans="1:11" x14ac:dyDescent="0.3">
      <c r="A48" s="47">
        <v>29.15</v>
      </c>
      <c r="B48" s="47"/>
      <c r="C48" s="17">
        <v>28.2705933124994</v>
      </c>
      <c r="D48" s="10">
        <f t="shared" si="4"/>
        <v>3.0168325471718636E-2</v>
      </c>
      <c r="E48" s="10">
        <f t="shared" si="2"/>
        <v>9.1012786176754745E-4</v>
      </c>
      <c r="G48" s="18">
        <v>36.08</v>
      </c>
      <c r="H48" s="20"/>
      <c r="I48" s="17">
        <v>36.969326874999751</v>
      </c>
      <c r="J48" s="10">
        <f t="shared" si="5"/>
        <v>2.4648749307088505E-2</v>
      </c>
      <c r="K48" s="10">
        <f t="shared" si="3"/>
        <v>6.0756084240369611E-4</v>
      </c>
    </row>
    <row r="49" spans="1:11" x14ac:dyDescent="0.3">
      <c r="A49" s="49" t="s">
        <v>14</v>
      </c>
      <c r="E49" s="10">
        <f>SUM(E29:E48)</f>
        <v>2.4167970338558248E-2</v>
      </c>
      <c r="G49" s="49" t="s">
        <v>14</v>
      </c>
      <c r="K49" s="10">
        <f>SUM(K29:K48)</f>
        <v>0.57722833319013778</v>
      </c>
    </row>
    <row r="50" spans="1:11" x14ac:dyDescent="0.3">
      <c r="A50" s="49" t="s">
        <v>15</v>
      </c>
      <c r="E50" s="10">
        <f>(E49/20)^0.5</f>
        <v>3.4762026939289835E-2</v>
      </c>
      <c r="G50" s="49" t="s">
        <v>15</v>
      </c>
      <c r="K50" s="10">
        <f>(K49/20)^0.5</f>
        <v>0.16988648168558582</v>
      </c>
    </row>
  </sheetData>
  <mergeCells count="153">
    <mergeCell ref="A2:H2"/>
    <mergeCell ref="I2:M2"/>
    <mergeCell ref="B3:C3"/>
    <mergeCell ref="D3:E3"/>
    <mergeCell ref="F3:H3"/>
    <mergeCell ref="I3:J3"/>
    <mergeCell ref="K3:M3"/>
    <mergeCell ref="K4:M4"/>
    <mergeCell ref="D5:E5"/>
    <mergeCell ref="F5:H5"/>
    <mergeCell ref="I5:J5"/>
    <mergeCell ref="K5:M5"/>
    <mergeCell ref="B4:C4"/>
    <mergeCell ref="D4:E4"/>
    <mergeCell ref="F4:H4"/>
    <mergeCell ref="I4:J4"/>
    <mergeCell ref="K6:M6"/>
    <mergeCell ref="D7:E7"/>
    <mergeCell ref="F7:H7"/>
    <mergeCell ref="I7:J7"/>
    <mergeCell ref="K7:M7"/>
    <mergeCell ref="B6:C6"/>
    <mergeCell ref="D6:E6"/>
    <mergeCell ref="F6:H6"/>
    <mergeCell ref="I6:J6"/>
    <mergeCell ref="K8:M8"/>
    <mergeCell ref="D9:E9"/>
    <mergeCell ref="F9:H9"/>
    <mergeCell ref="I9:J9"/>
    <mergeCell ref="K9:M9"/>
    <mergeCell ref="B8:C8"/>
    <mergeCell ref="D8:E8"/>
    <mergeCell ref="F8:H8"/>
    <mergeCell ref="I8:J8"/>
    <mergeCell ref="K10:M10"/>
    <mergeCell ref="D11:E11"/>
    <mergeCell ref="F11:H11"/>
    <mergeCell ref="I11:J11"/>
    <mergeCell ref="K11:M11"/>
    <mergeCell ref="B10:C10"/>
    <mergeCell ref="D10:E10"/>
    <mergeCell ref="F10:H10"/>
    <mergeCell ref="I10:J10"/>
    <mergeCell ref="K12:M12"/>
    <mergeCell ref="D13:E13"/>
    <mergeCell ref="F13:H13"/>
    <mergeCell ref="I13:J13"/>
    <mergeCell ref="K13:M13"/>
    <mergeCell ref="B12:C12"/>
    <mergeCell ref="D12:E12"/>
    <mergeCell ref="F12:H12"/>
    <mergeCell ref="I12:J12"/>
    <mergeCell ref="K14:M14"/>
    <mergeCell ref="D15:E15"/>
    <mergeCell ref="F15:H15"/>
    <mergeCell ref="I15:J15"/>
    <mergeCell ref="K15:M15"/>
    <mergeCell ref="B14:C14"/>
    <mergeCell ref="D14:E14"/>
    <mergeCell ref="F14:H14"/>
    <mergeCell ref="I14:J14"/>
    <mergeCell ref="K16:M16"/>
    <mergeCell ref="D17:E17"/>
    <mergeCell ref="F17:H17"/>
    <mergeCell ref="I17:J17"/>
    <mergeCell ref="K17:M17"/>
    <mergeCell ref="B16:C16"/>
    <mergeCell ref="D16:E16"/>
    <mergeCell ref="F16:H16"/>
    <mergeCell ref="I16:J16"/>
    <mergeCell ref="F20:H20"/>
    <mergeCell ref="I20:J20"/>
    <mergeCell ref="K18:M18"/>
    <mergeCell ref="D19:E19"/>
    <mergeCell ref="F19:H19"/>
    <mergeCell ref="I19:J19"/>
    <mergeCell ref="K19:M19"/>
    <mergeCell ref="B18:C18"/>
    <mergeCell ref="D18:E18"/>
    <mergeCell ref="F18:H18"/>
    <mergeCell ref="I18:J18"/>
    <mergeCell ref="A33:B33"/>
    <mergeCell ref="A34:B34"/>
    <mergeCell ref="A35:B35"/>
    <mergeCell ref="A1:M1"/>
    <mergeCell ref="B21:C21"/>
    <mergeCell ref="B23:C23"/>
    <mergeCell ref="A27:E27"/>
    <mergeCell ref="G27:K27"/>
    <mergeCell ref="K22:M22"/>
    <mergeCell ref="D23:E23"/>
    <mergeCell ref="F23:H23"/>
    <mergeCell ref="I23:J23"/>
    <mergeCell ref="K23:M23"/>
    <mergeCell ref="B22:C22"/>
    <mergeCell ref="D22:E22"/>
    <mergeCell ref="F22:H22"/>
    <mergeCell ref="I22:J22"/>
    <mergeCell ref="K20:M20"/>
    <mergeCell ref="D21:E21"/>
    <mergeCell ref="F21:H21"/>
    <mergeCell ref="I21:J21"/>
    <mergeCell ref="K21:M21"/>
    <mergeCell ref="B20:C20"/>
    <mergeCell ref="D20:E20"/>
    <mergeCell ref="B5:C5"/>
    <mergeCell ref="B7:C7"/>
    <mergeCell ref="B9:C9"/>
    <mergeCell ref="B11:C11"/>
    <mergeCell ref="B13:C13"/>
    <mergeCell ref="B15:C15"/>
    <mergeCell ref="B17:C17"/>
    <mergeCell ref="B19:C19"/>
    <mergeCell ref="A48:B48"/>
    <mergeCell ref="A42:B42"/>
    <mergeCell ref="A43:B43"/>
    <mergeCell ref="A44:B44"/>
    <mergeCell ref="A45:B45"/>
    <mergeCell ref="A46:B46"/>
    <mergeCell ref="A47:B47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26:K26"/>
    <mergeCell ref="G46:H46"/>
    <mergeCell ref="G47:H47"/>
    <mergeCell ref="G48:H48"/>
    <mergeCell ref="G40:H40"/>
    <mergeCell ref="G41:H41"/>
    <mergeCell ref="G42:H42"/>
    <mergeCell ref="G43:H43"/>
    <mergeCell ref="G44:H44"/>
    <mergeCell ref="G45:H45"/>
    <mergeCell ref="G34:H34"/>
    <mergeCell ref="G35:H35"/>
    <mergeCell ref="G36:H36"/>
    <mergeCell ref="G37:H37"/>
    <mergeCell ref="G38:H38"/>
    <mergeCell ref="G39:H39"/>
    <mergeCell ref="G28:H28"/>
    <mergeCell ref="G29:H29"/>
    <mergeCell ref="G30:H30"/>
    <mergeCell ref="G31:H31"/>
    <mergeCell ref="G32:H32"/>
    <mergeCell ref="G33:H33"/>
    <mergeCell ref="A29:B29"/>
    <mergeCell ref="A28:B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Multilinear Regression Model</vt:lpstr>
      <vt:lpstr>Polynomial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MASAND</dc:creator>
  <cp:lastModifiedBy>Rahul Arvind Masand</cp:lastModifiedBy>
  <dcterms:created xsi:type="dcterms:W3CDTF">2015-06-05T18:17:20Z</dcterms:created>
  <dcterms:modified xsi:type="dcterms:W3CDTF">2023-11-15T19:49:00Z</dcterms:modified>
</cp:coreProperties>
</file>