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24226"/>
  <mc:AlternateContent xmlns:mc="http://schemas.openxmlformats.org/markup-compatibility/2006">
    <mc:Choice Requires="x15">
      <x15ac:absPath xmlns:x15ac="http://schemas.microsoft.com/office/spreadsheetml/2010/11/ac" url="C:\Users\anand\Desktop\Yash\CDM\"/>
    </mc:Choice>
  </mc:AlternateContent>
  <xr:revisionPtr revIDLastSave="0" documentId="8_{753AA022-76D6-45B4-B1D7-04BFA982A5E2}" xr6:coauthVersionLast="47" xr6:coauthVersionMax="47" xr10:uidLastSave="{00000000-0000-0000-0000-000000000000}"/>
  <bookViews>
    <workbookView xWindow="-120" yWindow="-120" windowWidth="20730" windowHeight="11040" activeTab="2" xr2:uid="{00000000-000D-0000-FFFF-FFFF00000000}"/>
  </bookViews>
  <sheets>
    <sheet name="Data" sheetId="1" r:id="rId1"/>
    <sheet name="Query Log" sheetId="2" r:id="rId2"/>
    <sheet name="Query Summary" sheetId="3" r:id="rId3"/>
  </sheets>
  <definedNames>
    <definedName name="Slicer_Status">#N/A</definedName>
    <definedName name="Slicer_Subject_ID">#N/A</definedName>
    <definedName name="Slicer_Variable">#N/A</definedName>
    <definedName name="Status">'Query Log'!$F$2:$F$1048576</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2" l="1"/>
  <c r="I5" i="1"/>
  <c r="B12" i="2"/>
  <c r="B13" i="2"/>
  <c r="A3" i="2"/>
  <c r="A4" i="2"/>
  <c r="A5" i="2"/>
  <c r="A6" i="2"/>
  <c r="A2" i="2"/>
  <c r="L4" i="1"/>
  <c r="L5" i="1"/>
  <c r="L6" i="1"/>
  <c r="L7" i="1"/>
  <c r="L8" i="1"/>
  <c r="L3" i="1"/>
  <c r="K4" i="1"/>
  <c r="K5" i="1"/>
  <c r="K6" i="1"/>
  <c r="K7" i="1"/>
  <c r="K8" i="1"/>
  <c r="K3" i="1"/>
  <c r="J4" i="1"/>
  <c r="J5" i="1"/>
  <c r="J6" i="1"/>
  <c r="J7" i="1"/>
  <c r="J8" i="1"/>
  <c r="J3" i="1"/>
  <c r="I4" i="1"/>
  <c r="I6" i="1"/>
  <c r="I7" i="1"/>
  <c r="I8" i="1"/>
  <c r="I3" i="1"/>
  <c r="H4" i="1"/>
  <c r="H5" i="1"/>
  <c r="H6" i="1"/>
  <c r="H7" i="1"/>
  <c r="H8" i="1"/>
  <c r="H3" i="1"/>
  <c r="B11" i="2" l="1"/>
  <c r="B15" i="2" s="1"/>
  <c r="M3" i="1" a="1"/>
  <c r="M3" i="1" s="1"/>
  <c r="M8" i="1" a="1"/>
  <c r="M8" i="1" s="1"/>
  <c r="M7" i="1" a="1"/>
  <c r="M7" i="1" s="1"/>
  <c r="M5" i="1" a="1"/>
  <c r="M5" i="1" s="1"/>
  <c r="M4" i="1" a="1"/>
  <c r="M4" i="1" s="1"/>
  <c r="M6" i="1" a="1"/>
  <c r="M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tc={8DD68C58-AB29-4493-844D-205783066622}</author>
  </authors>
  <commentList>
    <comment ref="C2" authorId="0" shapeId="0" xr:uid="{8DD68C58-AB29-4493-844D-205783066622}">
      <text>
        <t>[Threaded comment]
Your version of Excel allows you to read this threaded comment; however, any edits to it will get removed if the file is opened in a newer version of Excel. Learn more: https://go.microsoft.com/fwlink/?linkid=870924
Comment:
    M - Male
F - Female
O - Other
NA - Not Available/Prefer not to say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<sst xmlns="http://schemas.openxmlformats.org/spreadsheetml/2006/main" count="99" uniqueCount="63">
  <si>
    <t>Subject ID</t>
  </si>
  <si>
    <t>Age</t>
  </si>
  <si>
    <t>Sex</t>
  </si>
  <si>
    <t>Height (cm)</t>
  </si>
  <si>
    <t>Weight (kg)</t>
  </si>
  <si>
    <t>Visit Date</t>
  </si>
  <si>
    <t>Enrollment Date</t>
  </si>
  <si>
    <t>M</t>
  </si>
  <si>
    <t>F</t>
  </si>
  <si>
    <t>2025-06-10</t>
  </si>
  <si>
    <t>2025-06-11</t>
  </si>
  <si>
    <t>2025-06-09</t>
  </si>
  <si>
    <t>2025-06-12</t>
  </si>
  <si>
    <t>2025-05-01</t>
  </si>
  <si>
    <t>2025-06-13</t>
  </si>
  <si>
    <t>2025-06-02</t>
  </si>
  <si>
    <t>2025-06-14</t>
  </si>
  <si>
    <t>Variable</t>
  </si>
  <si>
    <t>Issue Description</t>
  </si>
  <si>
    <t>Action Taken</t>
  </si>
  <si>
    <t>Status</t>
  </si>
  <si>
    <t>Missing value</t>
  </si>
  <si>
    <t>Open</t>
  </si>
  <si>
    <t>Duplicate entry</t>
  </si>
  <si>
    <t>Out-of-range height (500 cm)</t>
  </si>
  <si>
    <t>Closed</t>
  </si>
  <si>
    <t>Weight seems too high (300 kg)</t>
  </si>
  <si>
    <t>Visit before enrollment</t>
  </si>
  <si>
    <t>Duplicate ID</t>
  </si>
  <si>
    <t>Invalid Age</t>
  </si>
  <si>
    <t>Height Outlier</t>
  </si>
  <si>
    <t>Weight Outlier</t>
  </si>
  <si>
    <t>Visit Before Enrollment</t>
  </si>
  <si>
    <t>Query ID</t>
  </si>
  <si>
    <t>Date Raised</t>
  </si>
  <si>
    <t>Date Resolved</t>
  </si>
  <si>
    <t>Remarks</t>
  </si>
  <si>
    <t>Awaiting site input</t>
  </si>
  <si>
    <t>Reviewing with site</t>
  </si>
  <si>
    <t>Height confirmed at 150cm</t>
  </si>
  <si>
    <t>Summary Metric</t>
  </si>
  <si>
    <t>Count</t>
  </si>
  <si>
    <t>Total Queries Raised</t>
  </si>
  <si>
    <t>Total Open Queries</t>
  </si>
  <si>
    <t>Total Closed Queries</t>
  </si>
  <si>
    <t>Unique Subjects with Queries</t>
  </si>
  <si>
    <t>Row Labels</t>
  </si>
  <si>
    <t>Grand Total</t>
  </si>
  <si>
    <t>Column Labels</t>
  </si>
  <si>
    <t>Count of Query ID</t>
  </si>
  <si>
    <t>Weight confirmed at 68 kg</t>
  </si>
  <si>
    <t>-</t>
  </si>
  <si>
    <t>% Closed</t>
  </si>
  <si>
    <t>Total Issues</t>
  </si>
  <si>
    <t>Query Raised</t>
  </si>
  <si>
    <t>Investigating</t>
  </si>
  <si>
    <t>Confirmed by Site</t>
  </si>
  <si>
    <t>Asked for Correction</t>
  </si>
  <si>
    <t>Closed Without Action</t>
  </si>
  <si>
    <t>Age confirmed as 27</t>
  </si>
  <si>
    <t>ACTION TERMS</t>
  </si>
  <si>
    <t>Query Resolution Status by Subject</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</si>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</sst>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font>
      <sz val="11"/>
      <color theme="1"/>
      <name val="Calibri"/>
      <family val="2"/>
      <scheme val="minor"/>
    </font>
    <font>
      <b/>
      <sz val="11"/>
      <color theme="1"/>
      <name val="Calibri"/>
      <family val="2"/>
      <scheme val="minor"/>
    </font>
    <font>
      <sz val="10"/>
      <color theme="1"/>
      <name val="Arial Unicode MS"/>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1" xfId="0" applyBorder="1"/>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wrapText="1"/>
    </xf>
    <xf numFmtId="0" fontId="0" fillId="0" borderId="0" xfId="0" pivotButton="1"/>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164" fontId="0" fillId="0" borderId="1" xfId="0" applyNumberFormat="1" applyBorder="1"/>
    <xf numFmtId="0" fontId="2" fillId="0" borderId="1" xfId="0" applyFont="1" applyBorder="1" applyAlignment="1">
      <alignment horizontal="center" vertical="center" wrapText="1"/>
    </xf>
    <xf numFmtId="0" fontId="0" fillId="0" borderId="1" xfId="0" applyBorder="1" applyAlignment="1">
      <alignment horizontal="left"/>
    </xf>
    <xf numFmtId="10" fontId="0" fillId="0" borderId="1" xfId="0" applyNumberFormat="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xf numFmtId="0" fontId="1" fillId="2" borderId="0" xfId="0" applyFont="1" applyFill="1"/>
  </cellXfs>
  <cellStyles count="1">
    <cellStyle name="Normal" xfId="0" builtinId="0"/>
  </cellStyles>
  <dxfs count="1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6"/>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patternFill>
      </fill>
    </dxf>
  </dxfs>
  <tableStyles count="0" defaultTableStyle="TableStyleMedium9" defaultPivotStyle="PivotStyleLight16"/>
  <colors>
    <mruColors>
      <color rgb="FFFDFF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Summary Metrics</a:t>
            </a:r>
          </a:p>
        </c:rich>
      </c:tx>
      <c:layout>
        <c:manualLayout>
          <c:xMode val="edge"/>
          <c:yMode val="edge"/>
          <c:x val="0.3998333333333332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'Query Log'!$B$10</c:f>
              <c:strCache>
                <c:ptCount val="1"/>
                <c:pt idx="0">
                  <c:v>Count</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DAD2-4AC6-8433-7BC436CAD5DD}"/>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1-DAD2-4AC6-8433-7BC436CAD5DD}"/>
              </c:ext>
            </c:extLst>
          </c:dPt>
          <c:cat>
            <c:strRef>
              <c:f>'Query Log'!$A$11:$A$14</c:f>
              <c:strCache>
                <c:ptCount val="4"/>
                <c:pt idx="0">
                  <c:v>Total Queries Raised</c:v>
                </c:pt>
                <c:pt idx="1">
                  <c:v>Total Open Queries</c:v>
                </c:pt>
                <c:pt idx="2">
                  <c:v>Total Closed Queries</c:v>
                </c:pt>
                <c:pt idx="3">
                  <c:v>Unique Subjects with Queries</c:v>
                </c:pt>
              </c:strCache>
            </c:strRef>
          </c:cat>
          <c:val>
            <c:numRef>
              <c:f>'Query Log'!$B$11:$B$14</c:f>
              <c:numCache>
                <c:formatCode>General</c:formatCode>
                <c:ptCount val="4"/>
                <c:pt idx="0">
                  <c:v>5</c:v>
                </c:pt>
                <c:pt idx="1">
                  <c:v>2</c:v>
                </c:pt>
                <c:pt idx="2">
                  <c:v>3</c:v>
                </c:pt>
                <c:pt idx="3">
                  <c:v>2</c:v>
                </c:pt>
              </c:numCache>
            </c:numRef>
          </c:val>
          <c:extLst>
            <c:ext xmlns:c16="http://schemas.microsoft.com/office/drawing/2014/chart" uri="{C3380CC4-5D6E-409C-BE32-E72D297353CC}">
              <c16:uniqueId val="{00000000-DAD2-4AC6-8433-7BC436CAD5DD}"/>
            </c:ext>
          </c:extLst>
        </c:ser>
        <c:dLbls>
          <c:showLegendKey val="0"/>
          <c:showVal val="0"/>
          <c:showCatName val="0"/>
          <c:showSerName val="0"/>
          <c:showPercent val="0"/>
          <c:showBubbleSize val="0"/>
        </c:dLbls>
        <c:gapWidth val="182"/>
        <c:axId val="454504304"/>
        <c:axId val="1068625567"/>
      </c:barChart>
      <c:catAx>
        <c:axId val="454504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625567"/>
        <c:crosses val="autoZero"/>
        <c:auto val="1"/>
        <c:lblAlgn val="ctr"/>
        <c:lblOffset val="100"/>
        <c:noMultiLvlLbl val="0"/>
      </c:catAx>
      <c:valAx>
        <c:axId val="1068625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50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[Yash_Clinical_Data_Validation_Project1.xlsx]Query Summary!PivotTable1</c:name>
    <c:fmtId val="3"/>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'Query Summary'!$B$3:$B$4</c:f>
              <c:strCache>
                <c:ptCount val="1"/>
                <c:pt idx="0">
                  <c:v>Closed</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'Query Summary'!$A$5:$A$7</c:f>
              <c:strCache>
                <c:ptCount val="2"/>
                <c:pt idx="0">
                  <c:v>103</c:v>
                </c:pt>
                <c:pt idx="1">
                  <c:v>105</c:v>
                </c:pt>
              </c:strCache>
            </c:strRef>
          </c:cat>
          <c:val>
            <c:numRef>
              <c:f>'Query Summary'!$B$5:$B$7</c:f>
              <c:numCache>
                <c:formatCode>General</c:formatCode>
                <c:ptCount val="2"/>
                <c:pt idx="0">
                  <c:v>1</c:v>
                </c:pt>
                <c:pt idx="1">
                  <c:v>1</c:v>
                </c:pt>
              </c:numCache>
            </c:numRef>
          </c:val>
          <c:extLst>
            <c:ext xmlns:c16="http://schemas.microsoft.com/office/drawing/2014/chart" uri="{C3380CC4-5D6E-409C-BE32-E72D297353CC}">
              <c16:uniqueId val="{00000000-6031-4188-AFAD-74662DFBBF02}"/>
            </c:ext>
          </c:extLst>
        </c:ser>
        <c:ser>
          <c:idx val="1"/>
          <c:order val="1"/>
          <c:tx>
            <c:strRef>
              <c:f>'Query Summary'!$C$3:$C$4</c:f>
              <c:strCache>
                <c:ptCount val="1"/>
                <c:pt idx="0">
                  <c:v>Open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'Query Summary'!$A$5:$A$7</c:f>
              <c:strCache>
                <c:ptCount val="2"/>
                <c:pt idx="0">
                  <c:v>103</c:v>
                </c:pt>
                <c:pt idx="1">
                  <c:v>105</c:v>
                </c:pt>
              </c:strCache>
            </c:strRef>
          </c:cat>
          <c:val>
            <c:numRef>
              <c:f>'Query Summary'!$C$5:$C$7</c:f>
              <c:numCache>
                <c:formatCode>General</c:formatCode>
                <c:ptCount val="2"/>
                <c:pt idx="0">
                  <c:v>2</c:v>
                </c:pt>
                <c:pt idx="1">
                  <c:v>1</c:v>
                </c:pt>
              </c:numCache>
            </c:numRef>
          </c:val>
          <c:extLst>
            <c:ext xmlns:c16="http://schemas.microsoft.com/office/drawing/2014/chart" uri="{C3380CC4-5D6E-409C-BE32-E72D297353CC}">
              <c16:uniqueId val="{00000001-2A4C-462C-98E0-B6F44A76E8D9}"/>
            </c:ext>
          </c:extLst>
        </c:ser>
        <c:dLbls>
          <c:dLblPos val="outEnd"/>
          <c:showLegendKey val="0"/>
          <c:showVal val="1"/>
          <c:showCatName val="0"/>
          <c:showSerName val="0"/>
          <c:showPercent val="0"/>
          <c:showBubbleSize val="0"/>
        </c:dLbls>
        <c:gapWidth val="219"/>
        <c:overlap val="-27"/>
        <c:axId val="774310640"/>
        <c:axId val="774311120"/>
      </c:barChart>
      <c:catAx>
        <c:axId val="77431064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311120"/>
        <c:crosses val="autoZero"/>
        <c:auto val="1"/>
        <c:lblAlgn val="ctr"/>
        <c:lblOffset val="100"/>
        <c:noMultiLvlLbl val="0"/>
      </c:catAx>
      <c:valAx>
        <c:axId val="774311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queries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31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152400</xdr:colOff>
      <xdr:row>7</xdr:row>
      <xdr:rowOff>23812</xdr:rowOff>
    </xdr:from>
    <xdr:to>
      <xdr:col>8</xdr:col>
      <xdr:colOff>857250</xdr:colOff>
      <xdr:row>17</xdr:row>
      <xdr:rowOff>100012</xdr:rowOff>
    </xdr:to>
    <xdr:graphicFrame macro="">
      <xdr:nvGraphicFramePr>
        <xdr:cNvPr id="2" name="Chart 1">
          <a:extLst>
            <a:ext uri="{FF2B5EF4-FFF2-40B4-BE49-F238E27FC236}">
              <a16:creationId xmlns:a16="http://schemas.microsoft.com/office/drawing/2014/main" id="{790D35E4-12B8-63BF-97FF-9A7C4703C9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8</xdr:row>
      <xdr:rowOff>33337</xdr:rowOff>
    </xdr:from>
    <xdr:to>
      <xdr:col>5</xdr:col>
      <xdr:colOff>180975</xdr:colOff>
      <xdr:row>22</xdr:row>
      <xdr:rowOff>109537</xdr:rowOff>
    </xdr:to>
    <xdr:graphicFrame macro="">
      <xdr:nvGraphicFramePr>
        <xdr:cNvPr id="2" name="Query Status by Subject ID">
          <a:extLst>
            <a:ext uri="{FF2B5EF4-FFF2-40B4-BE49-F238E27FC236}">
              <a16:creationId xmlns:a16="http://schemas.microsoft.com/office/drawing/2014/main" id="{C6AA194D-201F-B995-CA7D-073A78BA6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238125</xdr:colOff>
      <xdr:row>10</xdr:row>
      <xdr:rowOff>19050</xdr:rowOff>
    </xdr:from>
    <xdr:to>
      <xdr:col>7</xdr:col>
      <xdr:colOff>847725</xdr:colOff>
      <xdr:row>23</xdr:row>
      <xdr:rowOff>66675</xdr:rowOff>
    </xdr:to>
    <mc:AlternateContent xmlns:mc="http://schemas.openxmlformats.org/markup-compatibility/2006" xmlns:a14="http://schemas.microsoft.com/office/drawing/2010/main">
      <mc:Choice Requires="a14">
        <xdr:graphicFrame macro="">
          <xdr:nvGraphicFramePr>
            <xdr:cNvPr id="3" name="Subject ID">
              <a:extLst>
                <a:ext uri="{FF2B5EF4-FFF2-40B4-BE49-F238E27FC236}">
                  <a16:creationId xmlns:a16="http://schemas.microsoft.com/office/drawing/2014/main" id="{4D5BB7C6-293E-9161-585B-76BFF4375621}"/>
                </a:ext>
              </a:extLst>
            </xdr:cNvPr>
            <xdr:cNvGraphicFramePr/>
          </xdr:nvGraphicFramePr>
          <xdr:xfrm>
            <a:off x="0" y="0"/>
            <a:ext cx="0" cy="0"/>
          </xdr:xfrm>
          <a:graphic>
            <a:graphicData uri="http://schemas.microsoft.com/office/drawing/2010/slicer">
              <sle:slicer xmlns:sle="http://schemas.microsoft.com/office/drawing/2010/slicer" name="Subject ID"/>
            </a:graphicData>
          </a:graphic>
        </xdr:graphicFrame>
      </mc:Choice>
      <mc:Fallback xmlns="">
        <xdr:sp macro="" textlink="">
          <xdr:nvSpPr>
            <xdr:cNvPr id="0" name=""/>
            <xdr:cNvSpPr>
              <a:spLocks noTextEdit="1"/>
            </xdr:cNvSpPr>
          </xdr:nvSpPr>
          <xdr:spPr>
            <a:xfrm>
              <a:off x="5248275" y="1924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866775</xdr:colOff>
      <xdr:row>10</xdr:row>
      <xdr:rowOff>28575</xdr:rowOff>
    </xdr:from>
    <xdr:to>
      <xdr:col>10</xdr:col>
      <xdr:colOff>95250</xdr:colOff>
      <xdr:row>23</xdr:row>
      <xdr:rowOff>76200</xdr:rowOff>
    </xdr:to>
    <mc:AlternateContent xmlns:mc="http://schemas.openxmlformats.org/markup-compatibility/2006" xmlns:a14="http://schemas.microsoft.com/office/drawing/2010/main">
      <mc:Choice Requires="a14">
        <xdr:graphicFrame macro="">
          <xdr:nvGraphicFramePr>
            <xdr:cNvPr id="4" name="Variable">
              <a:extLst>
                <a:ext uri="{FF2B5EF4-FFF2-40B4-BE49-F238E27FC236}">
                  <a16:creationId xmlns:a16="http://schemas.microsoft.com/office/drawing/2014/main" id="{EA6FF969-11B0-128B-2114-E246C0D00B86}"/>
                </a:ext>
              </a:extLst>
            </xdr:cNvPr>
            <xdr:cNvGraphicFramePr/>
          </xdr:nvGraphicFramePr>
          <xdr:xfrm>
            <a:off x="0" y="0"/>
            <a:ext cx="0" cy="0"/>
          </xdr:xfrm>
          <a:graphic>
            <a:graphicData uri="http://schemas.microsoft.com/office/drawing/2010/slicer">
              <sle:slicer xmlns:sle="http://schemas.microsoft.com/office/drawing/2010/slicer" name="Variable"/>
            </a:graphicData>
          </a:graphic>
        </xdr:graphicFrame>
      </mc:Choice>
      <mc:Fallback xmlns="">
        <xdr:sp macro="" textlink="">
          <xdr:nvSpPr>
            <xdr:cNvPr id="0" name=""/>
            <xdr:cNvSpPr>
              <a:spLocks noTextEdit="1"/>
            </xdr:cNvSpPr>
          </xdr:nvSpPr>
          <xdr:spPr>
            <a:xfrm>
              <a:off x="7096125" y="1933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10</xdr:row>
      <xdr:rowOff>28575</xdr:rowOff>
    </xdr:from>
    <xdr:to>
      <xdr:col>12</xdr:col>
      <xdr:colOff>581025</xdr:colOff>
      <xdr:row>23</xdr:row>
      <xdr:rowOff>76200</xdr:rowOff>
    </xdr:to>
    <mc:AlternateContent xmlns:mc="http://schemas.openxmlformats.org/markup-compatibility/2006" xmlns:a14="http://schemas.microsoft.com/office/drawing/2010/main">
      <mc:Choice Requires="a14">
        <xdr:graphicFrame macro="">
          <xdr:nvGraphicFramePr>
            <xdr:cNvPr id="5" name="Status">
              <a:extLst>
                <a:ext uri="{FF2B5EF4-FFF2-40B4-BE49-F238E27FC236}">
                  <a16:creationId xmlns:a16="http://schemas.microsoft.com/office/drawing/2014/main" id="{F114E1CA-118E-7458-98A2-B279038B077D}"/>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8943975" y="1933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3 - Yash Anand" id="{6F3D9BD5-2615-4B3B-A71C-32B40EB3F413}" userId="9a499747468e1bf2"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d Krishnan" refreshedDate="45866.859925115743" createdVersion="8" refreshedVersion="8" minRefreshableVersion="3" recordCount="5" xr:uid="{12238BFA-3936-49D7-BB82-1B8882BB39D1}">
  <cacheSource type="worksheet">
    <worksheetSource ref="A1:I6" sheet="Query Log"/>
  </cacheSource>
  <cacheFields count="9">
    <cacheField name="Query ID" numFmtId="0">
      <sharedItems/>
    </cacheField>
    <cacheField name="Subject ID" numFmtId="0">
      <sharedItems containsSemiMixedTypes="0" containsString="0" containsNumber="1" containsInteger="1" minValue="103" maxValue="105" count="2">
        <n v="103"/>
        <n v="105"/>
      </sharedItems>
    </cacheField>
    <cacheField name="Variable" numFmtId="0">
      <sharedItems count="5">
        <s v="Age"/>
        <s v="Subject ID"/>
        <s v="Height (cm)"/>
        <s v="Weight (kg)"/>
        <s v="Visit Date"/>
      </sharedItems>
    </cacheField>
    <cacheField name="Issue Description" numFmtId="0">
      <sharedItems/>
    </cacheField>
    <cacheField name="Action Taken" numFmtId="0">
      <sharedItems/>
    </cacheField>
    <cacheField name="Status" numFmtId="0">
      <sharedItems count="2">
        <s v="Open"/>
        <s v="Closed"/>
      </sharedItems>
    </cacheField>
    <cacheField name="Date Raised" numFmtId="0">
      <sharedItems containsNonDate="0" containsDate="1" containsString="0" containsBlank="1" minDate="2025-07-25T00:00:00" maxDate="2025-07-26T00:00:00"/>
    </cacheField>
    <cacheField name="Date Resolved" numFmtId="0">
      <sharedItems containsDate="1" containsBlank="1" containsMixedTypes="1" minDate="2025-07-26T00:00:00" maxDate="2025-07-27T00:00:00"/>
    </cacheField>
    <cacheField name="Remarks" numFmtId="0">
      <sharedItems containsBlank="1"/>
    </cacheField>
  </cacheFields>
  <extLst>
    <ext xmlns:x14="http://schemas.microsoft.com/office/spreadsheetml/2009/9/main" uri="{725AE2AE-9491-48be-B2B4-4EB974FC3084}">
      <x14:pivotCacheDefinition pivotCacheId="4647897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s v="Q001"/>
    <x v="0"/>
    <x v="0"/>
    <s v="Missing value"/>
    <s v="Query raised"/>
    <x v="0"/>
    <d v="2025-07-25T00:00:00"/>
    <s v="—"/>
    <s v="Awaiting site input"/>
  </r>
  <r>
    <s v="Q002"/>
    <x v="0"/>
    <x v="1"/>
    <s v="Duplicate entry"/>
    <s v="Investigate"/>
    <x v="0"/>
    <d v="2025-07-25T00:00:00"/>
    <s v="—"/>
    <s v="Reviewing with site"/>
  </r>
  <r>
    <s v="Q003"/>
    <x v="0"/>
    <x v="2"/>
    <s v="Out-of-range height (500 cm)"/>
    <s v="Queried for confirm"/>
    <x v="1"/>
    <d v="2025-07-25T00:00:00"/>
    <d v="2025-07-26T00:00:00"/>
    <s v="Height confirmed at 150cm"/>
  </r>
  <r>
    <s v="Q004"/>
    <x v="1"/>
    <x v="3"/>
    <s v="Weight seems too high (300 kg)"/>
    <s v="Site confirmed typo"/>
    <x v="1"/>
    <m/>
    <m/>
    <m/>
  </r>
  <r>
    <s v="Q005"/>
    <x v="1"/>
    <x v="4"/>
    <s v="Visit before enrollment"/>
    <s v="Asked for correction"/>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415920-9A0B-4890-9F67-41C242AA499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K9" firstHeaderRow="1" firstDataRow="2" firstDataCol="1"/>
  <pivotFields count="9">
    <pivotField dataField="1" showAll="0"/>
    <pivotField showAll="0"/>
    <pivotField axis="axisRow" showAll="0">
      <items count="6">
        <item x="0"/>
        <item x="2"/>
        <item x="1"/>
        <item x="4"/>
        <item x="3"/>
        <item t="default"/>
      </items>
    </pivotField>
    <pivotField showAll="0"/>
    <pivotField showAll="0"/>
    <pivotField axis="axisCol" showAll="0">
      <items count="3">
        <item x="1"/>
        <item x="0"/>
        <item t="default"/>
      </items>
    </pivotField>
    <pivotField showAll="0"/>
    <pivotField showAll="0"/>
    <pivotField showAll="0"/>
  </pivotFields>
  <rowFields count="1">
    <field x="2"/>
  </rowFields>
  <rowItems count="6">
    <i>
      <x/>
    </i>
    <i>
      <x v="1"/>
    </i>
    <i>
      <x v="2"/>
    </i>
    <i>
      <x v="3"/>
    </i>
    <i>
      <x v="4"/>
    </i>
    <i t="grand">
      <x/>
    </i>
  </rowItems>
  <colFields count="1">
    <field x="5"/>
  </colFields>
  <colItems count="3">
    <i>
      <x/>
    </i>
    <i>
      <x v="1"/>
    </i>
    <i t="grand">
      <x/>
    </i>
  </colItems>
  <dataFields count="1">
    <dataField name="Count of Query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FE397A-6007-4058-87C2-30E7D2F55E6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ubject">
  <location ref="A3:D7" firstHeaderRow="1" firstDataRow="2" firstDataCol="1"/>
  <pivotFields count="9">
    <pivotField dataField="1" showAll="0"/>
    <pivotField axis="axisRow" showAll="0">
      <items count="3">
        <item x="0"/>
        <item x="1"/>
        <item t="default"/>
      </items>
    </pivotField>
    <pivotField showAll="0">
      <items count="6">
        <item x="0"/>
        <item x="2"/>
        <item x="1"/>
        <item x="4"/>
        <item x="3"/>
        <item t="default"/>
      </items>
    </pivotField>
    <pivotField showAll="0"/>
    <pivotField showAll="0"/>
    <pivotField axis="axisCol" showAll="0">
      <items count="3">
        <item x="1"/>
        <item x="0"/>
        <item t="default"/>
      </items>
    </pivotField>
    <pivotField showAll="0"/>
    <pivotField showAll="0"/>
    <pivotField showAll="0"/>
  </pivotFields>
  <rowFields count="1">
    <field x="1"/>
  </rowFields>
  <rowItems count="3">
    <i>
      <x/>
    </i>
    <i>
      <x v="1"/>
    </i>
    <i t="grand">
      <x/>
    </i>
  </rowItems>
  <colFields count="1">
    <field x="5"/>
  </colFields>
  <colItems count="3">
    <i>
      <x/>
    </i>
    <i>
      <x v="1"/>
    </i>
    <i t="grand">
      <x/>
    </i>
  </colItems>
  <dataFields count="1">
    <dataField name="Query Resolution Status by Subject" fld="0" subtotal="count" baseField="1" baseItem="0"/>
  </dataFields>
  <chartFormats count="3">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_ID" xr10:uid="{A8AEA104-E674-40CC-965E-124B06FA58F8}" sourceName="Subject ID">
  <pivotTables>
    <pivotTable tabId="3" name="PivotTable1"/>
  </pivotTables>
  <data>
    <tabular pivotCacheId="4647897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ariable" xr10:uid="{0381DBF5-0EA8-40D6-BE8C-32356DBB75DD}" sourceName="Variable">
  <pivotTables>
    <pivotTable tabId="3" name="PivotTable1"/>
  </pivotTables>
  <data>
    <tabular pivotCacheId="464789705">
      <items count="5">
        <i x="0" s="1"/>
        <i x="2" s="1"/>
        <i x="1"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55F40CF1-E350-47E6-B54D-5BA863CF9C44}" sourceName="Status">
  <pivotTables>
    <pivotTable tabId="3" name="PivotTable1"/>
  </pivotTables>
  <data>
    <tabular pivotCacheId="46478970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ject ID" xr10:uid="{9C2C9804-2309-40FC-96E9-D3F3C28AAFB1}" cache="Slicer_Subject_ID" caption="Subject ID" rowHeight="241300"/>
  <slicer name="Variable" xr10:uid="{EC6AEBD9-3F4C-4FFA-B52A-0B723317A87D}" cache="Slicer_Variable" caption="Variable" rowHeight="241300"/>
  <slicer name="Status" xr10:uid="{DCC96882-9CE8-4A27-98FC-5CC37574975F}" cache="Slicer_Status" caption="Status"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5-07-28T14:20:31.23" personId="{6F3D9BD5-2615-4B3B-A71C-32B40EB3F413}" id="{8DD68C58-AB29-4493-844D-205783066622}">
    <text>M - Male
F - Female
O - Other
NA - Not Available/Prefer not to say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
  <sheetViews>
    <sheetView zoomScale="130" zoomScaleNormal="130" workbookViewId="0">
      <pane ySplit="2" topLeftCell="A3" activePane="bottomLeft" state="frozen"/>
      <selection pane="bottomLeft" activeCell="F1" sqref="F1"/>
    </sheetView>
  </sheetViews>
  <sheetFormatPr defaultRowHeight="15"/>
  <cols>
    <col min="1" max="1" width="9.85546875" bestFit="1" customWidth="1"/>
    <col min="2" max="2" width="4.42578125" bestFit="1" customWidth="1"/>
    <col min="3" max="3" width="9.85546875" customWidth="1"/>
    <col min="4" max="4" width="11.5703125" customWidth="1"/>
    <col min="5" max="5" width="12.28515625" customWidth="1"/>
    <col min="6" max="6" width="12.85546875" customWidth="1"/>
    <col min="7" max="7" width="15.5703125" bestFit="1" customWidth="1"/>
    <col min="8" max="8" width="11.7109375" bestFit="1" customWidth="1"/>
    <col min="9" max="9" width="10.85546875" bestFit="1" customWidth="1"/>
    <col min="10" max="10" width="13.7109375" bestFit="1" customWidth="1"/>
    <col min="11" max="11" width="14.42578125" bestFit="1" customWidth="1"/>
    <col min="12" max="12" width="22.140625" bestFit="1" customWidth="1"/>
    <col min="13" max="13" width="11.28515625" bestFit="1" customWidth="1"/>
  </cols>
  <sheetData>
    <row r="2" spans="1:13" s="4" customFormat="1">
      <c r="A2" s="3" t="s">
        <v>0</v>
      </c>
      <c r="B2" s="3" t="s">
        <v>1</v>
      </c>
      <c r="C2" s="3" t="s">
        <v>2</v>
      </c>
      <c r="D2" s="3" t="s">
        <v>3</v>
      </c>
      <c r="E2" s="3" t="s">
        <v>4</v>
      </c>
      <c r="F2" s="3" t="s">
        <v>5</v>
      </c>
      <c r="G2" s="3" t="s">
        <v>6</v>
      </c>
      <c r="H2" s="3" t="s">
        <v>28</v>
      </c>
      <c r="I2" s="3" t="s">
        <v>29</v>
      </c>
      <c r="J2" s="3" t="s">
        <v>30</v>
      </c>
      <c r="K2" s="3" t="s">
        <v>31</v>
      </c>
      <c r="L2" s="3" t="s">
        <v>32</v>
      </c>
      <c r="M2" s="4" t="s">
        <v>53</v>
      </c>
    </row>
    <row r="3" spans="1:13">
      <c r="A3" s="1">
        <v>101</v>
      </c>
      <c r="B3" s="1">
        <v>34</v>
      </c>
      <c r="C3" s="1" t="s">
        <v>7</v>
      </c>
      <c r="D3" s="1">
        <v>170</v>
      </c>
      <c r="E3" s="1">
        <v>70</v>
      </c>
      <c r="F3" s="1" t="s">
        <v>9</v>
      </c>
      <c r="G3" s="1" t="s">
        <v>11</v>
      </c>
      <c r="H3" s="2" t="str">
        <f t="shared" ref="H3:H8" si="0">IF(COUNTIF(A:A, A3)&gt;1, "Duplicate", "")</f>
        <v/>
      </c>
      <c r="I3" s="2" t="str">
        <f>IF(OR(ISBLANK(B3), B3&lt;18, B3&gt;85), "Invalid", "")</f>
        <v/>
      </c>
      <c r="J3" s="2" t="str">
        <f>IF(OR(D3&lt;100, D3&gt;250), "Outlier", "")</f>
        <v/>
      </c>
      <c r="K3" s="2" t="str">
        <f>IF(OR(E3&lt;30, E3&gt;200), "Outlier", "")</f>
        <v/>
      </c>
      <c r="L3" s="2" t="str">
        <f>IF(F3&lt;G3, "Incorrect", "")</f>
        <v/>
      </c>
      <c r="M3" cm="1">
        <f t="array" ref="M3">SUMPRODUCT(--(LEN(H3:L3)&gt;0))</f>
        <v>0</v>
      </c>
    </row>
    <row r="4" spans="1:13">
      <c r="A4" s="1">
        <v>102</v>
      </c>
      <c r="B4" s="1">
        <v>45</v>
      </c>
      <c r="C4" s="1" t="s">
        <v>8</v>
      </c>
      <c r="D4" s="1">
        <v>160</v>
      </c>
      <c r="E4" s="1">
        <v>55</v>
      </c>
      <c r="F4" s="1" t="s">
        <v>10</v>
      </c>
      <c r="G4" s="1" t="s">
        <v>9</v>
      </c>
      <c r="H4" s="2" t="str">
        <f t="shared" si="0"/>
        <v/>
      </c>
      <c r="I4" s="2" t="str">
        <f t="shared" ref="I4:I8" si="1">IF(OR(ISBLANK(B4), B4&lt;18, B4&gt;85), "Invalid", "")</f>
        <v/>
      </c>
      <c r="J4" s="2" t="str">
        <f t="shared" ref="J4:J8" si="2">IF(OR(D4&lt;100, D4&gt;250), "Outlier", "")</f>
        <v/>
      </c>
      <c r="K4" s="2" t="str">
        <f t="shared" ref="K4:K8" si="3">IF(OR(E4&lt;30, E4&gt;200), "Outlier", "")</f>
        <v/>
      </c>
      <c r="L4" s="2" t="str">
        <f t="shared" ref="L4:L8" si="4">IF(F4&lt;G4, "Incorrect", "")</f>
        <v/>
      </c>
      <c r="M4" cm="1">
        <f t="array" ref="M4">SUMPRODUCT(--(LEN(H4:L4)&gt;0))</f>
        <v>0</v>
      </c>
    </row>
    <row r="5" spans="1:13">
      <c r="A5" s="1">
        <v>103</v>
      </c>
      <c r="B5" s="1"/>
      <c r="C5" s="1" t="s">
        <v>8</v>
      </c>
      <c r="D5" s="1">
        <v>500</v>
      </c>
      <c r="E5" s="1">
        <v>60</v>
      </c>
      <c r="F5" s="1" t="s">
        <v>11</v>
      </c>
      <c r="G5" s="1" t="s">
        <v>9</v>
      </c>
      <c r="H5" s="2" t="str">
        <f t="shared" si="0"/>
        <v>Duplicate</v>
      </c>
      <c r="I5" s="2" t="str">
        <f>IF(OR(ISBLANK(B5), B5&lt;18, B5&gt;85), "Invalid", "")</f>
        <v>Invalid</v>
      </c>
      <c r="J5" s="2" t="str">
        <f t="shared" si="2"/>
        <v>Outlier</v>
      </c>
      <c r="K5" s="2" t="str">
        <f t="shared" si="3"/>
        <v/>
      </c>
      <c r="L5" s="2" t="str">
        <f t="shared" si="4"/>
        <v>Incorrect</v>
      </c>
      <c r="M5" cm="1">
        <f t="array" ref="M5">SUMPRODUCT(--(LEN(H5:L5)&gt;0))</f>
        <v>4</v>
      </c>
    </row>
    <row r="6" spans="1:13">
      <c r="A6" s="1">
        <v>104</v>
      </c>
      <c r="B6" s="1">
        <v>29</v>
      </c>
      <c r="C6" s="1" t="s">
        <v>7</v>
      </c>
      <c r="D6" s="1">
        <v>175</v>
      </c>
      <c r="E6" s="1">
        <v>80</v>
      </c>
      <c r="F6" s="1" t="s">
        <v>12</v>
      </c>
      <c r="G6" s="1" t="s">
        <v>10</v>
      </c>
      <c r="H6" s="2" t="str">
        <f t="shared" si="0"/>
        <v/>
      </c>
      <c r="I6" s="2" t="str">
        <f t="shared" si="1"/>
        <v/>
      </c>
      <c r="J6" s="2" t="str">
        <f t="shared" si="2"/>
        <v/>
      </c>
      <c r="K6" s="2" t="str">
        <f t="shared" si="3"/>
        <v/>
      </c>
      <c r="L6" s="2" t="str">
        <f t="shared" si="4"/>
        <v/>
      </c>
      <c r="M6" cm="1">
        <f t="array" ref="M6">SUMPRODUCT(--(LEN(H6:L6)&gt;0))</f>
        <v>0</v>
      </c>
    </row>
    <row r="7" spans="1:13">
      <c r="A7" s="1">
        <v>105</v>
      </c>
      <c r="B7" s="1">
        <v>88</v>
      </c>
      <c r="C7" s="1" t="s">
        <v>8</v>
      </c>
      <c r="D7" s="1">
        <v>165</v>
      </c>
      <c r="E7" s="1">
        <v>300</v>
      </c>
      <c r="F7" s="1" t="s">
        <v>13</v>
      </c>
      <c r="G7" s="1" t="s">
        <v>15</v>
      </c>
      <c r="H7" s="2" t="str">
        <f t="shared" si="0"/>
        <v/>
      </c>
      <c r="I7" s="2" t="str">
        <f t="shared" si="1"/>
        <v>Invalid</v>
      </c>
      <c r="J7" s="2" t="str">
        <f t="shared" si="2"/>
        <v/>
      </c>
      <c r="K7" s="2" t="str">
        <f t="shared" si="3"/>
        <v>Outlier</v>
      </c>
      <c r="L7" s="2" t="str">
        <f t="shared" si="4"/>
        <v>Incorrect</v>
      </c>
      <c r="M7" cm="1">
        <f t="array" ref="M7">SUMPRODUCT(--(LEN(H7:L7)&gt;0))</f>
        <v>3</v>
      </c>
    </row>
    <row r="8" spans="1:13">
      <c r="A8" s="1">
        <v>103</v>
      </c>
      <c r="B8" s="1">
        <v>51</v>
      </c>
      <c r="C8" s="1" t="s">
        <v>8</v>
      </c>
      <c r="D8" s="1">
        <v>162</v>
      </c>
      <c r="E8" s="1">
        <v>58</v>
      </c>
      <c r="F8" s="1" t="s">
        <v>14</v>
      </c>
      <c r="G8" s="1" t="s">
        <v>16</v>
      </c>
      <c r="H8" s="2" t="str">
        <f t="shared" si="0"/>
        <v>Duplicate</v>
      </c>
      <c r="I8" s="2" t="str">
        <f t="shared" si="1"/>
        <v/>
      </c>
      <c r="J8" s="2" t="str">
        <f t="shared" si="2"/>
        <v/>
      </c>
      <c r="K8" s="2" t="str">
        <f t="shared" si="3"/>
        <v/>
      </c>
      <c r="L8" s="2" t="str">
        <f t="shared" si="4"/>
        <v>Incorrect</v>
      </c>
      <c r="M8" cm="1">
        <f t="array" ref="M8">SUMPRODUCT(--(LEN(H8:L8)&gt;0))</f>
        <v>2</v>
      </c>
    </row>
  </sheetData>
  <conditionalFormatting sqref="A3:G8">
    <cfRule type="cellIs" dxfId="10" priority="2" operator="equal">
      <formula>""</formula>
    </cfRule>
  </conditionalFormatting>
  <conditionalFormatting sqref="A3:M8">
    <cfRule type="expression" dxfId="9" priority="1">
      <formula>$M3&gt;0</formula>
    </cfRule>
  </conditionalFormatting>
  <conditionalFormatting sqref="H3:L8">
    <cfRule type="cellIs" dxfId="8" priority="5" operator="equal">
      <formula>"Invalid"</formula>
    </cfRule>
    <cfRule type="cellIs" dxfId="7" priority="6" operator="equal">
      <formula>"Duplicate"</formula>
    </cfRule>
    <cfRule type="cellIs" dxfId="6" priority="7" operator="equal">
      <formula>"Outlier"</formula>
    </cfRule>
    <cfRule type="cellIs" dxfId="5" priority="8" operator="equal">
      <formula>"Incorrect"</formula>
    </cfRule>
  </conditionalFormatting>
  <conditionalFormatting sqref="L2">
    <cfRule type="containsBlanks" dxfId="4" priority="10">
      <formula>LEN(TRIM(L2))=0</formula>
    </cfRule>
  </conditionalFormatting>
  <dataValidations count="5">
    <dataValidation type="whole" errorStyle="warning" allowBlank="1" showInputMessage="1" showErrorMessage="1" error="Duplicate" sqref="H3:H8" xr:uid="{E60DBE24-A951-44C5-970A-5C0ED54E8A6F}">
      <formula1>1</formula1>
      <formula2>1</formula2>
    </dataValidation>
    <dataValidation type="whole" allowBlank="1" showInputMessage="1" showErrorMessage="1" error="Please enter a height between 120 and 250 cm" sqref="D3:D8" xr:uid="{AE842A44-29D4-4DB0-938D-869DC1FB4374}">
      <formula1>120</formula1>
      <formula2>250</formula2>
    </dataValidation>
    <dataValidation type="whole" allowBlank="1" showInputMessage="1" showErrorMessage="1" error="Please enter a weight between 30 and 200 kg" sqref="E3:E8" xr:uid="{549F929A-BEFA-4F6F-B97E-E287BD64A2BB}">
      <formula1>30</formula1>
      <formula2>200</formula2>
    </dataValidation>
    <dataValidation type="whole" allowBlank="1" showInputMessage="1" showErrorMessage="1" error="Please enter an age between 18 and 99" sqref="B3:B8" xr:uid="{B1786399-4B32-4741-8678-973739CC2E36}">
      <formula1>18</formula1>
      <formula2>99</formula2>
    </dataValidation>
    <dataValidation type="list" allowBlank="1" showInputMessage="1" showErrorMessage="1" sqref="C3:C8" xr:uid="{B340E5E2-96CF-44E2-8EF0-EF8484AD6048}">
      <formula1>"F,M,O,NA"</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9DD0A-2C3B-40FD-824D-97BEFDAA77C9}">
  <dimension ref="A1:K15"/>
  <sheetViews>
    <sheetView workbookViewId="0">
      <selection activeCell="H4" sqref="H4"/>
    </sheetView>
  </sheetViews>
  <sheetFormatPr defaultRowHeight="15"/>
  <cols>
    <col min="1" max="1" width="21" style="6" customWidth="1"/>
    <col min="2" max="2" width="9.85546875" style="6" bestFit="1" customWidth="1"/>
    <col min="3" max="3" width="13.42578125" customWidth="1"/>
    <col min="4" max="4" width="17.28515625" style="5" customWidth="1"/>
    <col min="5" max="5" width="17.5703125" style="5" customWidth="1"/>
    <col min="6" max="6" width="11.85546875" style="6" customWidth="1"/>
    <col min="7" max="7" width="11.42578125" bestFit="1" customWidth="1"/>
    <col min="8" max="8" width="13.85546875" bestFit="1" customWidth="1"/>
    <col min="9" max="9" width="25" bestFit="1" customWidth="1"/>
  </cols>
  <sheetData>
    <row r="1" spans="1:11" s="22" customFormat="1">
      <c r="A1" s="17" t="s">
        <v>33</v>
      </c>
      <c r="B1" s="18" t="s">
        <v>0</v>
      </c>
      <c r="C1" s="19" t="s">
        <v>17</v>
      </c>
      <c r="D1" s="20" t="s">
        <v>18</v>
      </c>
      <c r="E1" s="20" t="s">
        <v>19</v>
      </c>
      <c r="F1" s="18" t="s">
        <v>20</v>
      </c>
      <c r="G1" s="21" t="s">
        <v>34</v>
      </c>
      <c r="H1" s="21" t="s">
        <v>35</v>
      </c>
      <c r="I1" s="21" t="s">
        <v>36</v>
      </c>
    </row>
    <row r="2" spans="1:11">
      <c r="A2" s="9" t="str">
        <f>"Q" &amp; TEXT(ROW()-1, "000")</f>
        <v>Q001</v>
      </c>
      <c r="B2" s="10">
        <v>103</v>
      </c>
      <c r="C2" s="11" t="s">
        <v>1</v>
      </c>
      <c r="D2" s="12" t="s">
        <v>21</v>
      </c>
      <c r="E2" s="12" t="s">
        <v>56</v>
      </c>
      <c r="F2" s="10" t="s">
        <v>25</v>
      </c>
      <c r="G2" s="13">
        <v>45863</v>
      </c>
      <c r="H2" s="13">
        <v>45866</v>
      </c>
      <c r="I2" s="2" t="s">
        <v>59</v>
      </c>
      <c r="K2" t="s">
        <v>60</v>
      </c>
    </row>
    <row r="3" spans="1:11">
      <c r="A3" s="9" t="str">
        <f t="shared" ref="A3:A6" si="0">"Q" &amp; TEXT(ROW()-1, "000")</f>
        <v>Q002</v>
      </c>
      <c r="B3" s="10">
        <v>103</v>
      </c>
      <c r="C3" s="11" t="s">
        <v>0</v>
      </c>
      <c r="D3" s="12" t="s">
        <v>23</v>
      </c>
      <c r="E3" s="12" t="s">
        <v>55</v>
      </c>
      <c r="F3" s="10" t="s">
        <v>22</v>
      </c>
      <c r="G3" s="13">
        <v>45863</v>
      </c>
      <c r="H3" s="13" t="s">
        <v>51</v>
      </c>
      <c r="I3" s="2" t="s">
        <v>38</v>
      </c>
      <c r="K3" t="s">
        <v>54</v>
      </c>
    </row>
    <row r="4" spans="1:11" ht="30">
      <c r="A4" s="9" t="str">
        <f t="shared" si="0"/>
        <v>Q003</v>
      </c>
      <c r="B4" s="10">
        <v>103</v>
      </c>
      <c r="C4" s="11" t="s">
        <v>3</v>
      </c>
      <c r="D4" s="12" t="s">
        <v>24</v>
      </c>
      <c r="E4" s="12" t="s">
        <v>57</v>
      </c>
      <c r="F4" s="10" t="s">
        <v>25</v>
      </c>
      <c r="G4" s="13">
        <v>45863</v>
      </c>
      <c r="H4" s="13">
        <v>45864</v>
      </c>
      <c r="I4" s="2" t="s">
        <v>39</v>
      </c>
      <c r="K4" t="s">
        <v>55</v>
      </c>
    </row>
    <row r="5" spans="1:11" ht="30">
      <c r="A5" s="9" t="str">
        <f t="shared" si="0"/>
        <v>Q004</v>
      </c>
      <c r="B5" s="10">
        <v>105</v>
      </c>
      <c r="C5" s="11" t="s">
        <v>4</v>
      </c>
      <c r="D5" s="12" t="s">
        <v>26</v>
      </c>
      <c r="E5" s="12" t="s">
        <v>56</v>
      </c>
      <c r="F5" s="10" t="s">
        <v>25</v>
      </c>
      <c r="G5" s="13">
        <v>45863</v>
      </c>
      <c r="H5" s="13">
        <v>45865</v>
      </c>
      <c r="I5" s="2" t="s">
        <v>50</v>
      </c>
      <c r="K5" t="s">
        <v>56</v>
      </c>
    </row>
    <row r="6" spans="1:11" ht="30">
      <c r="A6" s="9" t="str">
        <f t="shared" si="0"/>
        <v>Q005</v>
      </c>
      <c r="B6" s="10">
        <v>105</v>
      </c>
      <c r="C6" s="11" t="s">
        <v>5</v>
      </c>
      <c r="D6" s="12" t="s">
        <v>27</v>
      </c>
      <c r="E6" s="12" t="s">
        <v>54</v>
      </c>
      <c r="F6" s="10" t="s">
        <v>22</v>
      </c>
      <c r="G6" s="13">
        <v>45863</v>
      </c>
      <c r="H6" s="13" t="s">
        <v>51</v>
      </c>
      <c r="I6" s="2" t="s">
        <v>37</v>
      </c>
      <c r="K6" t="s">
        <v>57</v>
      </c>
    </row>
    <row r="7" spans="1:11">
      <c r="F7" s="7"/>
      <c r="K7" t="s">
        <v>58</v>
      </c>
    </row>
    <row r="8" spans="1:11">
      <c r="F8" s="7"/>
    </row>
    <row r="10" spans="1:11">
      <c r="A10" s="18" t="s">
        <v>40</v>
      </c>
      <c r="B10" s="18" t="s">
        <v>41</v>
      </c>
    </row>
    <row r="11" spans="1:11">
      <c r="A11" s="11" t="s">
        <v>42</v>
      </c>
      <c r="B11" s="14">
        <f>COUNTA(A2:A6)</f>
        <v>5</v>
      </c>
    </row>
    <row r="12" spans="1:11">
      <c r="A12" s="11" t="s">
        <v>43</v>
      </c>
      <c r="B12" s="14">
        <f>COUNTIF(F2:F6,"Open")</f>
        <v>2</v>
      </c>
    </row>
    <row r="13" spans="1:11">
      <c r="A13" s="11" t="s">
        <v>44</v>
      </c>
      <c r="B13" s="14">
        <f>COUNTIF(F2:F6,"Closed")</f>
        <v>3</v>
      </c>
    </row>
    <row r="14" spans="1:11" ht="30">
      <c r="A14" s="11" t="s">
        <v>45</v>
      </c>
      <c r="B14" s="14">
        <f>COUNTA(_xlfn.UNIQUE(B2:B6))</f>
        <v>2</v>
      </c>
    </row>
    <row r="15" spans="1:11">
      <c r="A15" s="15" t="s">
        <v>52</v>
      </c>
      <c r="B15" s="16">
        <f>(B13/B11)</f>
        <v>0.6</v>
      </c>
    </row>
  </sheetData>
  <conditionalFormatting sqref="F1:F1048576">
    <cfRule type="cellIs" dxfId="3" priority="1" operator="equal">
      <formula>"Closed"</formula>
    </cfRule>
    <cfRule type="cellIs" dxfId="2" priority="2" operator="equal">
      <formula>"Open"</formula>
    </cfRule>
  </conditionalFormatting>
  <conditionalFormatting sqref="F2:F6">
    <cfRule type="containsText" dxfId="1" priority="3" operator="containsText" text="Closed">
      <formula>NOT(ISERROR(SEARCH("Closed",F2)))</formula>
    </cfRule>
    <cfRule type="containsText" dxfId="0" priority="4" operator="containsText" text="Open">
      <formula>NOT(ISERROR(SEARCH("Open",F2)))</formula>
    </cfRule>
  </conditionalFormatting>
  <dataValidations count="2">
    <dataValidation type="list" allowBlank="1" showInputMessage="1" showErrorMessage="1" sqref="F2:F6" xr:uid="{E0F7A89A-43DB-4E8D-AF2D-AF62C3C61E21}">
      <formula1>"Closed, Open"</formula1>
    </dataValidation>
    <dataValidation type="list" allowBlank="1" showInputMessage="1" showErrorMessage="1" sqref="E2:E6" xr:uid="{FCF1D777-4DD8-4ABC-B6F9-A62B5DC04971}">
      <formula1>$K$3:$K$7</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0090A-86E9-41F4-9F9C-DEC87186B38F}">
  <dimension ref="A2:K9"/>
  <sheetViews>
    <sheetView tabSelected="1" topLeftCell="A3" workbookViewId="0">
      <selection activeCell="O15" sqref="O15"/>
    </sheetView>
  </sheetViews>
  <sheetFormatPr defaultRowHeight="15"/>
  <cols>
    <col min="1" max="1" width="32.5703125" bestFit="1" customWidth="1"/>
    <col min="2" max="2" width="16.28515625" bestFit="1" customWidth="1"/>
    <col min="3" max="3" width="5.85546875" bestFit="1" customWidth="1"/>
    <col min="4" max="4" width="11.28515625" bestFit="1" customWidth="1"/>
    <col min="8" max="8" width="16.85546875" bestFit="1" customWidth="1"/>
    <col min="9" max="9" width="16.28515625" bestFit="1" customWidth="1"/>
    <col min="10" max="10" width="5.85546875" bestFit="1" customWidth="1"/>
    <col min="11" max="11" width="11.28515625" bestFit="1" customWidth="1"/>
  </cols>
  <sheetData>
    <row r="2" spans="1:11">
      <c r="H2" s="8" t="s">
        <v>49</v>
      </c>
      <c r="I2" s="8" t="s">
        <v>48</v>
      </c>
    </row>
    <row r="3" spans="1:11">
      <c r="A3" s="8" t="s">
        <v>61</v>
      </c>
      <c r="B3" s="8" t="s">
        <v>48</v>
      </c>
      <c r="H3" s="8" t="s">
        <v>46</v>
      </c>
      <c r="I3" t="s">
        <v>25</v>
      </c>
      <c r="J3" t="s">
        <v>22</v>
      </c>
      <c r="K3" t="s">
        <v>47</v>
      </c>
    </row>
    <row r="4" spans="1:11">
      <c r="A4" s="8" t="s">
        <v>62</v>
      </c>
      <c r="B4" t="s">
        <v>25</v>
      </c>
      <c r="C4" t="s">
        <v>22</v>
      </c>
      <c r="D4" t="s">
        <v>47</v>
      </c>
      <c r="H4" s="5" t="s">
        <v>1</v>
      </c>
      <c r="J4">
        <v>1</v>
      </c>
      <c r="K4">
        <v>1</v>
      </c>
    </row>
    <row r="5" spans="1:11">
      <c r="A5" s="5">
        <v>103</v>
      </c>
      <c r="B5">
        <v>1</v>
      </c>
      <c r="C5">
        <v>2</v>
      </c>
      <c r="D5">
        <v>3</v>
      </c>
      <c r="H5" s="5" t="s">
        <v>3</v>
      </c>
      <c r="I5">
        <v>1</v>
      </c>
      <c r="K5">
        <v>1</v>
      </c>
    </row>
    <row r="6" spans="1:11">
      <c r="A6" s="5">
        <v>105</v>
      </c>
      <c r="B6">
        <v>1</v>
      </c>
      <c r="C6">
        <v>1</v>
      </c>
      <c r="D6">
        <v>2</v>
      </c>
      <c r="H6" s="5" t="s">
        <v>0</v>
      </c>
      <c r="J6">
        <v>1</v>
      </c>
      <c r="K6">
        <v>1</v>
      </c>
    </row>
    <row r="7" spans="1:11">
      <c r="A7" s="5" t="s">
        <v>47</v>
      </c>
      <c r="B7">
        <v>2</v>
      </c>
      <c r="C7">
        <v>3</v>
      </c>
      <c r="D7">
        <v>5</v>
      </c>
      <c r="H7" s="5" t="s">
        <v>5</v>
      </c>
      <c r="J7">
        <v>1</v>
      </c>
      <c r="K7">
        <v>1</v>
      </c>
    </row>
    <row r="8" spans="1:11">
      <c r="H8" s="5" t="s">
        <v>4</v>
      </c>
      <c r="I8">
        <v>1</v>
      </c>
      <c r="K8">
        <v>1</v>
      </c>
    </row>
    <row r="9" spans="1:11">
      <c r="H9" s="5" t="s">
        <v>47</v>
      </c>
      <c r="I9">
        <v>2</v>
      </c>
      <c r="J9">
        <v>3</v>
      </c>
      <c r="K9">
        <v>5</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Query Log</vt:lpstr>
      <vt:lpstr>Query Summary</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Krishnan</dc:creator>
  <cp:lastModifiedBy>3 - Yash Anand</cp:lastModifiedBy>
  <cp:lastPrinted>2025-07-28T23:23:05Z</cp:lastPrinted>
  <dcterms:created xsi:type="dcterms:W3CDTF">2025-07-24T14:38:14Z</dcterms:created>
  <dcterms:modified xsi:type="dcterms:W3CDTF">2025-07-28T23:28:13Z</dcterms:modified>
</cp:coreProperties>
</file>