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 Laptop\"/>
    </mc:Choice>
  </mc:AlternateContent>
  <xr:revisionPtr revIDLastSave="0" documentId="13_ncr:1_{A3A172BB-B29F-48A9-BD9A-24A48C6CB36C}" xr6:coauthVersionLast="47" xr6:coauthVersionMax="47" xr10:uidLastSave="{00000000-0000-0000-0000-000000000000}"/>
  <bookViews>
    <workbookView xWindow="-108" yWindow="-108" windowWidth="23256" windowHeight="12456" activeTab="1" xr2:uid="{3A697A00-4C6C-4F2F-B030-1C7C71CBB35B}"/>
  </bookViews>
  <sheets>
    <sheet name="Return-based" sheetId="1" r:id="rId1"/>
    <sheet name="Goal-Based" sheetId="3" r:id="rId2"/>
    <sheet name="Backend" sheetId="2" r:id="rId3"/>
    <sheet name="Backend_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C13" i="3" a="1"/>
  <c r="C13" i="3" s="1"/>
  <c r="C17" i="3"/>
  <c r="B16" i="3"/>
  <c r="C4" i="3" a="1"/>
  <c r="C4" i="3" s="1"/>
  <c r="B17" i="3" s="1"/>
  <c r="C4" i="1" a="1"/>
  <c r="C4" i="1" s="1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4" i="2"/>
  <c r="E64" i="2"/>
  <c r="F64" i="2" s="1" a="1"/>
  <c r="F64" i="2" s="1"/>
  <c r="E63" i="2"/>
  <c r="F63" i="2" s="1" a="1"/>
  <c r="F63" i="2" s="1"/>
  <c r="E62" i="2"/>
  <c r="E61" i="2"/>
  <c r="F61" i="2" s="1" a="1"/>
  <c r="F61" i="2" s="1"/>
  <c r="E60" i="2"/>
  <c r="F60" i="2" s="1" a="1"/>
  <c r="F60" i="2" s="1"/>
  <c r="E59" i="2"/>
  <c r="F59" i="2" s="1" a="1"/>
  <c r="F59" i="2" s="1"/>
  <c r="E58" i="2"/>
  <c r="F58" i="2" s="1" a="1"/>
  <c r="F58" i="2" s="1"/>
  <c r="E57" i="2"/>
  <c r="F57" i="2" s="1" a="1"/>
  <c r="F57" i="2" s="1"/>
  <c r="E56" i="2"/>
  <c r="F56" i="2" s="1" a="1"/>
  <c r="F56" i="2" s="1"/>
  <c r="E55" i="2"/>
  <c r="F55" i="2" s="1" a="1"/>
  <c r="F55" i="2" s="1"/>
  <c r="E54" i="2"/>
  <c r="F54" 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" s="1"/>
  <c r="E50" i="2"/>
  <c r="F50" i="2" s="1" a="1"/>
  <c r="F50" i="2" s="1"/>
  <c r="E49" i="2"/>
  <c r="F49" i="2" s="1" a="1"/>
  <c r="F49" i="2" s="1"/>
  <c r="E48" i="2"/>
  <c r="F48" i="2" s="1" a="1"/>
  <c r="F48" i="2" s="1"/>
  <c r="E47" i="2"/>
  <c r="F47" i="2" s="1" a="1"/>
  <c r="F47" i="2" s="1"/>
  <c r="E46" i="2"/>
  <c r="E45" i="2"/>
  <c r="F45" i="2" s="1" a="1"/>
  <c r="F45" i="2" s="1"/>
  <c r="E44" i="2"/>
  <c r="F44" i="2" s="1" a="1"/>
  <c r="F44" i="2" s="1"/>
  <c r="E43" i="2"/>
  <c r="E42" i="2"/>
  <c r="E41" i="2"/>
  <c r="E40" i="2"/>
  <c r="F40" i="2" s="1" a="1"/>
  <c r="F40" i="2" s="1"/>
  <c r="E39" i="2"/>
  <c r="E38" i="2"/>
  <c r="E37" i="2"/>
  <c r="E36" i="2"/>
  <c r="F36" i="2" s="1" a="1"/>
  <c r="F36" i="2" s="1"/>
  <c r="E35" i="2"/>
  <c r="F35" i="2" s="1" a="1"/>
  <c r="F35" i="2" s="1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F62" i="2" a="1"/>
  <c r="F62" i="2" s="1"/>
  <c r="F46" i="2" a="1"/>
  <c r="F46" i="2" s="1"/>
  <c r="B16" i="1" a="1"/>
  <c r="B16" i="1" s="1"/>
  <c r="I64" i="2" s="1" a="1"/>
  <c r="I64" i="2" s="1"/>
  <c r="B13" i="1" a="1"/>
  <c r="B13" i="1" s="1"/>
  <c r="B13" i="3" l="1" a="1"/>
  <c r="B13" i="3" s="1"/>
  <c r="L3" i="2" s="1" a="1"/>
  <c r="L3" i="2" s="1"/>
  <c r="L4" i="2" s="1"/>
  <c r="B20" i="1" a="1"/>
  <c r="B20" i="1" s="1"/>
  <c r="B18" i="1" s="1"/>
  <c r="I5" i="2" a="1"/>
  <c r="I5" i="2" s="1"/>
  <c r="I7" i="2" a="1"/>
  <c r="I7" i="2" s="1"/>
  <c r="I9" i="2" a="1"/>
  <c r="I9" i="2" s="1"/>
  <c r="I11" i="2" a="1"/>
  <c r="I11" i="2" s="1"/>
  <c r="I13" i="2" a="1"/>
  <c r="I13" i="2" s="1"/>
  <c r="I15" i="2" a="1"/>
  <c r="I15" i="2" s="1"/>
  <c r="I17" i="2" a="1"/>
  <c r="I17" i="2" s="1"/>
  <c r="I19" i="2" a="1"/>
  <c r="I19" i="2" s="1"/>
  <c r="I21" i="2" a="1"/>
  <c r="I21" i="2" s="1"/>
  <c r="I23" i="2" a="1"/>
  <c r="I23" i="2" s="1"/>
  <c r="I25" i="2" a="1"/>
  <c r="I25" i="2" s="1"/>
  <c r="I27" i="2" a="1"/>
  <c r="I27" i="2" s="1"/>
  <c r="I29" i="2" a="1"/>
  <c r="I29" i="2" s="1"/>
  <c r="I31" i="2" a="1"/>
  <c r="I31" i="2" s="1"/>
  <c r="I33" i="2" a="1"/>
  <c r="I33" i="2" s="1"/>
  <c r="I35" i="2" a="1"/>
  <c r="I35" i="2" s="1"/>
  <c r="I37" i="2" a="1"/>
  <c r="I37" i="2" s="1"/>
  <c r="I39" i="2" a="1"/>
  <c r="I39" i="2" s="1"/>
  <c r="I41" i="2" a="1"/>
  <c r="I41" i="2" s="1"/>
  <c r="I43" i="2" a="1"/>
  <c r="I43" i="2" s="1"/>
  <c r="I45" i="2" a="1"/>
  <c r="I45" i="2" s="1"/>
  <c r="I47" i="2" a="1"/>
  <c r="I47" i="2" s="1"/>
  <c r="I49" i="2" a="1"/>
  <c r="I49" i="2" s="1"/>
  <c r="I51" i="2" a="1"/>
  <c r="I51" i="2" s="1"/>
  <c r="I53" i="2" a="1"/>
  <c r="I53" i="2" s="1"/>
  <c r="I55" i="2" a="1"/>
  <c r="I55" i="2" s="1"/>
  <c r="I57" i="2" a="1"/>
  <c r="I57" i="2" s="1"/>
  <c r="I59" i="2" a="1"/>
  <c r="I59" i="2" s="1"/>
  <c r="I61" i="2" a="1"/>
  <c r="I61" i="2" s="1"/>
  <c r="I63" i="2" a="1"/>
  <c r="I63" i="2" s="1"/>
  <c r="I4" i="2" a="1"/>
  <c r="I4" i="2" s="1"/>
  <c r="I6" i="2" a="1"/>
  <c r="I6" i="2" s="1"/>
  <c r="I8" i="2" a="1"/>
  <c r="I8" i="2" s="1"/>
  <c r="I10" i="2" a="1"/>
  <c r="I10" i="2" s="1"/>
  <c r="I12" i="2" a="1"/>
  <c r="I12" i="2" s="1"/>
  <c r="I14" i="2" a="1"/>
  <c r="I14" i="2" s="1"/>
  <c r="I16" i="2" a="1"/>
  <c r="I16" i="2" s="1"/>
  <c r="I18" i="2" a="1"/>
  <c r="I18" i="2" s="1"/>
  <c r="I20" i="2" a="1"/>
  <c r="I20" i="2" s="1"/>
  <c r="I22" i="2" a="1"/>
  <c r="I22" i="2" s="1"/>
  <c r="I24" i="2" a="1"/>
  <c r="I24" i="2" s="1"/>
  <c r="I26" i="2" a="1"/>
  <c r="I26" i="2" s="1"/>
  <c r="I28" i="2" a="1"/>
  <c r="I28" i="2" s="1"/>
  <c r="I30" i="2" a="1"/>
  <c r="I30" i="2" s="1"/>
  <c r="I32" i="2" a="1"/>
  <c r="I32" i="2" s="1"/>
  <c r="I34" i="2" a="1"/>
  <c r="I34" i="2" s="1"/>
  <c r="I36" i="2" a="1"/>
  <c r="I36" i="2" s="1"/>
  <c r="I38" i="2" a="1"/>
  <c r="I38" i="2" s="1"/>
  <c r="I40" i="2" a="1"/>
  <c r="I40" i="2" s="1"/>
  <c r="I42" i="2" a="1"/>
  <c r="I42" i="2" s="1"/>
  <c r="I44" i="2" a="1"/>
  <c r="I44" i="2" s="1"/>
  <c r="I46" i="2" a="1"/>
  <c r="I46" i="2" s="1"/>
  <c r="I48" i="2" a="1"/>
  <c r="I48" i="2" s="1"/>
  <c r="I50" i="2" a="1"/>
  <c r="I50" i="2" s="1"/>
  <c r="I52" i="2" a="1"/>
  <c r="I52" i="2" s="1"/>
  <c r="I54" i="2" a="1"/>
  <c r="I54" i="2" s="1"/>
  <c r="I56" i="2" a="1"/>
  <c r="I56" i="2" s="1"/>
  <c r="I58" i="2" a="1"/>
  <c r="I58" i="2" s="1"/>
  <c r="I60" i="2" a="1"/>
  <c r="I60" i="2" s="1"/>
  <c r="I62" i="2" a="1"/>
  <c r="I62" i="2" s="1"/>
  <c r="B25" i="1" a="1"/>
  <c r="B25" i="1" s="1"/>
  <c r="F4" i="2" a="1"/>
  <c r="F4" i="2" s="1"/>
  <c r="F42" i="2" a="1"/>
  <c r="F42" i="2" s="1"/>
  <c r="F37" i="2" a="1"/>
  <c r="F37" i="2" s="1"/>
  <c r="F39" i="2" a="1"/>
  <c r="F39" i="2" s="1"/>
  <c r="F41" i="2" a="1"/>
  <c r="F41" i="2" s="1"/>
  <c r="F43" i="2" a="1"/>
  <c r="F43" i="2" s="1"/>
  <c r="F38" i="2" a="1"/>
  <c r="F38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F20" i="2" a="1"/>
  <c r="F20" i="2" s="1"/>
  <c r="F22" i="2" a="1"/>
  <c r="F22" i="2" s="1"/>
  <c r="F24" i="2" a="1"/>
  <c r="F24" i="2" s="1"/>
  <c r="F26" i="2" a="1"/>
  <c r="F26" i="2" s="1"/>
  <c r="F28" i="2" a="1"/>
  <c r="F28" i="2" s="1"/>
  <c r="F30" i="2" a="1"/>
  <c r="F30" i="2" s="1"/>
  <c r="F32" i="2" a="1"/>
  <c r="F32" i="2" s="1"/>
  <c r="F34" i="2" a="1"/>
  <c r="F34" i="2" s="1"/>
  <c r="F5" i="2" a="1"/>
  <c r="F5" i="2" s="1"/>
  <c r="F7" i="2" a="1"/>
  <c r="F7" i="2" s="1"/>
  <c r="F9" i="2" a="1"/>
  <c r="F9" i="2" s="1"/>
  <c r="F11" i="2" a="1"/>
  <c r="F11" i="2" s="1"/>
  <c r="F13" i="2" a="1"/>
  <c r="F13" i="2" s="1"/>
  <c r="F15" i="2" a="1"/>
  <c r="F15" i="2" s="1"/>
  <c r="F17" i="2" a="1"/>
  <c r="F17" i="2" s="1"/>
  <c r="F19" i="2" a="1"/>
  <c r="F19" i="2" s="1"/>
  <c r="F21" i="2" a="1"/>
  <c r="F21" i="2" s="1"/>
  <c r="F23" i="2" a="1"/>
  <c r="F23" i="2" s="1"/>
  <c r="F25" i="2" a="1"/>
  <c r="F25" i="2" s="1"/>
  <c r="F27" i="2" a="1"/>
  <c r="F27" i="2" s="1"/>
  <c r="F29" i="2" a="1"/>
  <c r="F29" i="2" s="1"/>
  <c r="F31" i="2" a="1"/>
  <c r="F31" i="2" s="1"/>
  <c r="F33" i="2" a="1"/>
  <c r="F33" i="2" s="1"/>
  <c r="B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<sst xmlns="http://schemas.openxmlformats.org/spreadsheetml/2006/main" count="54" uniqueCount="40">
  <si>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FINANCIAL CALCULATOR</t>
  </si>
  <si>
    <t>Type</t>
  </si>
  <si>
    <t>SIP</t>
  </si>
  <si>
    <t>Lumpsum</t>
  </si>
  <si>
    <t>Amount</t>
  </si>
  <si>
    <t>Interest Rate</t>
  </si>
  <si>
    <t>Time (in years)</t>
  </si>
  <si>
    <t>Frequency</t>
  </si>
  <si>
    <t>Yearly</t>
  </si>
  <si>
    <t>Total Amount Invested</t>
  </si>
  <si>
    <t>Estimated Returns</t>
  </si>
  <si>
    <t>Total Value</t>
  </si>
  <si>
    <t>Compounding Frequency</t>
  </si>
  <si>
    <t>Daily</t>
  </si>
  <si>
    <t>Half-yearly</t>
  </si>
  <si>
    <t>Quarterly</t>
  </si>
  <si>
    <t>Monthly</t>
  </si>
  <si>
    <t>n</t>
  </si>
  <si>
    <t>New Interest Rate</t>
  </si>
  <si>
    <t>Frequency (only for SIP)</t>
  </si>
  <si>
    <t>INPUTS</t>
  </si>
  <si>
    <t>Time</t>
  </si>
  <si>
    <t>Inflation-Adjusted Total Value</t>
  </si>
  <si>
    <t>Inflation Rate</t>
  </si>
  <si>
    <t>Inflation-Adjusted Returns</t>
  </si>
  <si>
    <t>Investment Type</t>
  </si>
  <si>
    <t>GOAL BASED CALCULATOR</t>
  </si>
  <si>
    <t>Financial Goal</t>
  </si>
  <si>
    <t>Expected Interest Rate</t>
  </si>
  <si>
    <t>Principal</t>
  </si>
  <si>
    <t>Interest earned</t>
  </si>
  <si>
    <t>Investment Required</t>
  </si>
  <si>
    <t>Lumpsum Investment Required</t>
  </si>
  <si>
    <t>SIP Investment Required</t>
  </si>
  <si>
    <t>(For SIP+Lumpsum)</t>
  </si>
  <si>
    <t>Liquid</t>
  </si>
  <si>
    <t>Year</t>
  </si>
  <si>
    <t>Profits</t>
  </si>
  <si>
    <t>Sum</t>
  </si>
  <si>
    <t>SIP+Lumpsum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</si>
</sst>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0" fontId="0" fillId="8" borderId="0" xfId="0" applyFill="1"/>
    <xf numFmtId="0" fontId="2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/>
    </xf>
    <xf numFmtId="10" fontId="2" fillId="8" borderId="0" xfId="1" applyNumberFormat="1" applyFont="1" applyFill="1" applyBorder="1" applyAlignment="1">
      <alignment horizontal="center"/>
    </xf>
    <xf numFmtId="0" fontId="5" fillId="8" borderId="0" xfId="0" applyFont="1" applyFill="1"/>
    <xf numFmtId="0" fontId="5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0" fontId="2" fillId="7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0" fillId="2" borderId="1" xfId="0" applyFill="1" applyBorder="1"/>
    <xf numFmtId="9" fontId="2" fillId="9" borderId="1" xfId="0" applyNumberFormat="1" applyFont="1" applyFill="1" applyBorder="1" applyAlignment="1">
      <alignment horizontal="center"/>
    </xf>
    <xf numFmtId="1" fontId="8" fillId="9" borderId="1" xfId="0" applyNumberFormat="1" applyFont="1" applyFill="1" applyBorder="1" applyAlignment="1">
      <alignment horizontal="center"/>
    </xf>
    <xf numFmtId="1" fontId="9" fillId="9" borderId="1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7" fillId="8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Amount</a:t>
            </a:r>
            <a:r>
              <a:rPr lang="en-US" baseline="0"/>
              <a:t> Invested</a:t>
            </a:r>
            <a:r>
              <a:rPr lang="en-US"/>
              <a:t>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Backend!$F$3</c:f>
              <c:strCache>
                <c:ptCount val="1"/>
                <c:pt idx="0">
                  <c:v>Total Value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Backend!$E$4:$E$64</c:f>
              <c:strCach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strCache>
            </c:strRef>
          </c:xVal>
          <c:yVal>
            <c:numRef>
              <c:f>Backend!$F$4:$F$64</c:f>
              <c:numCache>
                <c:formatCode>0</c:formatCode>
                <c:ptCount val="61"/>
                <c:pt idx="0">
                  <c:v>306800</c:v>
                </c:pt>
                <c:pt idx="1">
                  <c:v>362023.99999999994</c:v>
                </c:pt>
                <c:pt idx="2">
                  <c:v>427188.31999999995</c:v>
                </c:pt>
                <c:pt idx="3">
                  <c:v>504082.21759999992</c:v>
                </c:pt>
                <c:pt idx="4">
                  <c:v>594817.01676799974</c:v>
                </c:pt>
                <c:pt idx="5">
                  <c:v>701884.07978623977</c:v>
                </c:pt>
                <c:pt idx="6">
                  <c:v>828223.21414776298</c:v>
                </c:pt>
                <c:pt idx="7">
                  <c:v>977303.39269436011</c:v>
                </c:pt>
                <c:pt idx="8">
                  <c:v>1153218.0033793449</c:v>
                </c:pt>
                <c:pt idx="9">
                  <c:v>1360797.2439876269</c:v>
                </c:pt>
                <c:pt idx="10">
                  <c:v>1605740.7479053997</c:v>
                </c:pt>
                <c:pt idx="11">
                  <c:v>1894774.0825283714</c:v>
                </c:pt>
                <c:pt idx="12">
                  <c:v>2235833.417383478</c:v>
                </c:pt>
                <c:pt idx="13">
                  <c:v>2638283.4325125045</c:v>
                </c:pt>
                <c:pt idx="14">
                  <c:v>3113174.450364755</c:v>
                </c:pt>
                <c:pt idx="15">
                  <c:v>3673545.8514304105</c:v>
                </c:pt>
                <c:pt idx="16">
                  <c:v>4334784.1046878844</c:v>
                </c:pt>
                <c:pt idx="17">
                  <c:v>5115045.2435317039</c:v>
                </c:pt>
                <c:pt idx="18">
                  <c:v>6035753.3873674097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F-4900-9810-2F03C054E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30584"/>
        <c:axId val="477827304"/>
      </c:scatterChart>
      <c:valAx>
        <c:axId val="47783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27304"/>
        <c:crosses val="autoZero"/>
        <c:crossBetween val="midCat"/>
      </c:valAx>
      <c:valAx>
        <c:axId val="47782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3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Inflation-Adjusted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Backend!$I$3</c:f>
              <c:strCache>
                <c:ptCount val="1"/>
                <c:pt idx="0">
                  <c:v>Total Value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strRef>
              <c:f>Backend!$H$4:$H$64</c:f>
              <c:strCach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strCache>
            </c:strRef>
          </c:xVal>
          <c:yVal>
            <c:numRef>
              <c:f>Backend!$I$4:$I$64</c:f>
              <c:numCache>
                <c:formatCode>0</c:formatCode>
                <c:ptCount val="61"/>
                <c:pt idx="0">
                  <c:v>33800</c:v>
                </c:pt>
                <c:pt idx="1">
                  <c:v>71993.999999999942</c:v>
                </c:pt>
                <c:pt idx="2">
                  <c:v>115153.21999999986</c:v>
                </c:pt>
                <c:pt idx="3">
                  <c:v>163923.13859999983</c:v>
                </c:pt>
                <c:pt idx="4">
                  <c:v>219033.14661799971</c:v>
                </c:pt>
                <c:pt idx="5">
                  <c:v>281307.45567833958</c:v>
                </c:pt>
                <c:pt idx="6">
                  <c:v>351677.42491652363</c:v>
                </c:pt>
                <c:pt idx="7">
                  <c:v>431195.49015567172</c:v>
                </c:pt>
                <c:pt idx="8">
                  <c:v>521050.90387590893</c:v>
                </c:pt>
                <c:pt idx="9">
                  <c:v>622587.521379777</c:v>
                </c:pt>
                <c:pt idx="10">
                  <c:v>737323.89915914787</c:v>
                </c:pt>
                <c:pt idx="11">
                  <c:v>866976.00604983699</c:v>
                </c:pt>
                <c:pt idx="12">
                  <c:v>1013482.8868363157</c:v>
                </c:pt>
                <c:pt idx="13">
                  <c:v>1179035.6621250364</c:v>
                </c:pt>
                <c:pt idx="14">
                  <c:v>1366110.2982012911</c:v>
                </c:pt>
                <c:pt idx="15">
                  <c:v>1577504.6369674588</c:v>
                </c:pt>
                <c:pt idx="16">
                  <c:v>1816380.2397732283</c:v>
                </c:pt>
                <c:pt idx="17">
                  <c:v>2086309.6709437477</c:v>
                </c:pt>
                <c:pt idx="18">
                  <c:v>2391329.9281664342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C-451F-9ADF-097AD6219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708488"/>
        <c:axId val="578707832"/>
      </c:scatterChart>
      <c:valAx>
        <c:axId val="57870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707832"/>
        <c:crosses val="autoZero"/>
        <c:crossBetween val="midCat"/>
      </c:valAx>
      <c:valAx>
        <c:axId val="57870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708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Income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4CB-46E6-A186-E060B07C3C7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4CB-46E6-A186-E060B07C3C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Backend!$K$3:$K$4</c:f>
              <c:strCache>
                <c:ptCount val="2"/>
                <c:pt idx="0">
                  <c:v>Principal</c:v>
                </c:pt>
                <c:pt idx="1">
                  <c:v>Interest earned</c:v>
                </c:pt>
              </c:strCache>
            </c:strRef>
          </c:cat>
          <c:val>
            <c:numRef>
              <c:f>Backend!$L$3:$L$4</c:f>
              <c:numCache>
                <c:formatCode>0</c:formatCode>
                <c:ptCount val="2"/>
                <c:pt idx="0">
                  <c:v>2957599.9701114595</c:v>
                </c:pt>
                <c:pt idx="1">
                  <c:v>2042400.0298885405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CB-46E6-A186-E060B07C3C7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Backend_2!$H$2</c:f>
              <c:strCache>
                <c:ptCount val="1"/>
                <c:pt idx="0">
                  <c:v>Profits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Backend_2!$H$3:$H$22</c:f>
              <c:numCache>
                <c:formatCode>0</c:formatCode>
                <c:ptCount val="20"/>
                <c:pt idx="0">
                  <c:v>79736.592044608435</c:v>
                </c:pt>
                <c:pt idx="1">
                  <c:v>256160.47214394086</c:v>
                </c:pt>
                <c:pt idx="2">
                  <c:v>512484.17489221459</c:v>
                </c:pt>
                <c:pt idx="3">
                  <c:v>864056.71153689502</c:v>
                </c:pt>
                <c:pt idx="4">
                  <c:v>1329179.0865667579</c:v>
                </c:pt>
                <c:pt idx="5">
                  <c:v>1929672.6618228476</c:v>
                </c:pt>
                <c:pt idx="6">
                  <c:v>2691557.0650638994</c:v>
                </c:pt>
                <c:pt idx="7">
                  <c:v>3645858.7770512709</c:v>
                </c:pt>
                <c:pt idx="8">
                  <c:v>4829575.6123577915</c:v>
                </c:pt>
                <c:pt idx="9">
                  <c:v>6286827.1790372003</c:v>
                </c:pt>
                <c:pt idx="10">
                  <c:v>8070227.2135987021</c:v>
                </c:pt>
                <c:pt idx="11">
                  <c:v>10242520.62253602</c:v>
                </c:pt>
                <c:pt idx="12">
                  <c:v>12878536.337344402</c:v>
                </c:pt>
                <c:pt idx="13">
                  <c:v>16067516.965997763</c:v>
                </c:pt>
                <c:pt idx="14">
                  <c:v>19915898.009976353</c:v>
                </c:pt>
                <c:pt idx="15">
                  <c:v>24550623.481845863</c:v>
                </c:pt>
                <c:pt idx="16">
                  <c:v>30123101.545418635</c:v>
                </c:pt>
                <c:pt idx="17">
                  <c:v>36813923.835500441</c:v>
                </c:pt>
                <c:pt idx="18">
                  <c:v>44838496.026035018</c:v>
                </c:pt>
                <c:pt idx="19">
                  <c:v>54453755.754857503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EC-4B31-BE35-6BA37189B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183800"/>
        <c:axId val="543182160"/>
      </c:scatterChart>
      <c:valAx>
        <c:axId val="54318380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82160"/>
        <c:crosses val="autoZero"/>
        <c:crossBetween val="midCat"/>
      </c:valAx>
      <c:valAx>
        <c:axId val="5431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83800"/>
        <c:crosses val="autoZero"/>
        <c:crossBetween val="midCat"/>
        <c:majorUnit val="5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Backend_2!$I$2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Backend_2!$I$3:$I$22</c:f>
              <c:numCache>
                <c:formatCode>General</c:formatCode>
                <c:ptCount val="20"/>
                <c:pt idx="0" formatCode="0">
                  <c:v>819736.59204460843</c:v>
                </c:pt>
                <c:pt idx="1">
                  <c:v>1236160.4721439409</c:v>
                </c:pt>
                <c:pt idx="2">
                  <c:v>1732484.1748922146</c:v>
                </c:pt>
                <c:pt idx="3">
                  <c:v>2324056.711536895</c:v>
                </c:pt>
                <c:pt idx="4">
                  <c:v>3029179.0865667579</c:v>
                </c:pt>
                <c:pt idx="5">
                  <c:v>3869672.6618228476</c:v>
                </c:pt>
                <c:pt idx="6">
                  <c:v>4871557.0650638994</c:v>
                </c:pt>
                <c:pt idx="7">
                  <c:v>6065858.7770512709</c:v>
                </c:pt>
                <c:pt idx="8">
                  <c:v>7489575.6123577915</c:v>
                </c:pt>
                <c:pt idx="9">
                  <c:v>9186827.1790372003</c:v>
                </c:pt>
                <c:pt idx="10">
                  <c:v>11210227.213598702</c:v>
                </c:pt>
                <c:pt idx="11">
                  <c:v>13622520.62253602</c:v>
                </c:pt>
                <c:pt idx="12">
                  <c:v>16498536.337344402</c:v>
                </c:pt>
                <c:pt idx="13">
                  <c:v>19927516.965997763</c:v>
                </c:pt>
                <c:pt idx="14">
                  <c:v>24015898.009976353</c:v>
                </c:pt>
                <c:pt idx="15">
                  <c:v>28890623.481845863</c:v>
                </c:pt>
                <c:pt idx="16">
                  <c:v>34703101.545418635</c:v>
                </c:pt>
                <c:pt idx="17">
                  <c:v>41633923.835500441</c:v>
                </c:pt>
                <c:pt idx="18">
                  <c:v>49898496.026035018</c:v>
                </c:pt>
                <c:pt idx="19">
                  <c:v>59753755.754857503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B-4F43-8311-2752EB53A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171664"/>
        <c:axId val="543178552"/>
      </c:barChart>
      <c:catAx>
        <c:axId val="54317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78552"/>
        <c:crosses val="autoZero"/>
        <c:auto val="1"/>
        <c:lblAlgn val="ctr"/>
        <c:lblOffset val="100"/>
        <c:noMultiLvlLbl val="0"/>
      </c:catAx>
      <c:valAx>
        <c:axId val="54317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7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</xdr:colOff>
      <xdr:row>18</xdr:row>
      <xdr:rowOff>142875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97891646-7560-46DF-B707-CBADA3CF5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</xdr:colOff>
      <xdr:row>0</xdr:row>
      <xdr:rowOff>0</xdr:rowOff>
    </xdr:from>
    <xdr:to>
      <xdr:col>19</xdr:col>
      <xdr:colOff>0</xdr:colOff>
      <xdr:row>18</xdr:row>
      <xdr:rowOff>142875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A7864BE2-5969-4754-B695-4D6298ADE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0</xdr:row>
      <xdr:rowOff>14286</xdr:rowOff>
    </xdr:from>
    <xdr:to>
      <xdr:col>12</xdr:col>
      <xdr:colOff>30480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40AB72-EA82-4E49-811C-C3A5210B7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14</xdr:row>
      <xdr:rowOff>90487</xdr:rowOff>
    </xdr:from>
    <xdr:to>
      <xdr:col>18</xdr:col>
      <xdr:colOff>200025</xdr:colOff>
      <xdr:row>29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1FA433-1C2A-4E59-9BA1-F848DF601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552450</xdr:colOff>
      <xdr:row>0</xdr:row>
      <xdr:rowOff>0</xdr:rowOff>
    </xdr:from>
    <xdr:to>
      <xdr:col>17</xdr:col>
      <xdr:colOff>247650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1EC4A8-7BF0-4926-8008-2AC77C8F7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C972-9629-4B53-AD3E-0ACFC3D106D6}">
  <dimension ref="A1:S25"/>
  <sheetViews>
    <sheetView showGridLines="0" topLeftCell="A4" workbookViewId="0">
      <selection activeCell="C23" sqref="C23"/>
    </sheetView>
  </sheetViews>
  <sheetFormatPr defaultRowHeight="14.4" x14ac:dyDescent="0.3"/>
  <cols>
    <col min="1" max="1" width="29.44140625" customWidth="1"/>
    <col min="2" max="2" width="12.5546875" customWidth="1"/>
  </cols>
  <sheetData>
    <row r="1" spans="1:19" ht="24" thickBot="1" x14ac:dyDescent="0.5">
      <c r="A1" s="24" t="s">
        <v>0</v>
      </c>
      <c r="B1" s="25"/>
      <c r="C1" s="17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.2" thickBot="1" x14ac:dyDescent="0.35">
      <c r="A3" s="8" t="s">
        <v>25</v>
      </c>
      <c r="B3" s="9" t="s">
        <v>3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.2" thickBot="1" x14ac:dyDescent="0.35">
      <c r="A4" s="8" t="s">
        <v>19</v>
      </c>
      <c r="B4" s="10" t="s">
        <v>16</v>
      </c>
      <c r="C4" s="12" cm="1">
        <f t="array" ref="C4">_xlfn.IFS(B4="Yearly",Backend!C4,B4="Half-yearly",Backend!C5,B4="Quarterly",Backend!C6,B4="Monthly",Backend!C7,B4="Daily",Backend!C8)</f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6.2" thickBot="1" x14ac:dyDescent="0.35">
      <c r="A5" s="4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6.2" thickBot="1" x14ac:dyDescent="0.35">
      <c r="A6" s="8" t="s">
        <v>4</v>
      </c>
      <c r="B6" s="9">
        <v>260000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6.2" thickBot="1" x14ac:dyDescent="0.35">
      <c r="A7" s="4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6.2" thickBot="1" x14ac:dyDescent="0.35">
      <c r="A8" s="8" t="s">
        <v>5</v>
      </c>
      <c r="B8" s="11">
        <v>0.18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6.2" thickBot="1" x14ac:dyDescent="0.35">
      <c r="A9" s="4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6.2" thickBot="1" x14ac:dyDescent="0.35">
      <c r="A10" s="8" t="s">
        <v>6</v>
      </c>
      <c r="B10" s="9">
        <v>19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6.2" thickBot="1" x14ac:dyDescent="0.35">
      <c r="A11" s="4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6.2" thickBot="1" x14ac:dyDescent="0.35">
      <c r="A12" s="8" t="s">
        <v>12</v>
      </c>
      <c r="B12" s="9" t="s">
        <v>8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6.2" thickBot="1" x14ac:dyDescent="0.35">
      <c r="A13" s="8" t="s">
        <v>18</v>
      </c>
      <c r="B13" s="13" cm="1">
        <f t="array" ref="B13">_xlfn.IFS(B12="Yearly",-1+(1+B8/1)^1,B12="Half-yearly",-1+(1+B8/2)^2,B12="Quarterly",-1+(1+B8/4)^4,B12="Monthly",-1+(1+B8/12)^12)</f>
        <v>0.17999999999999994</v>
      </c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6" x14ac:dyDescent="0.3">
      <c r="A14" s="5"/>
      <c r="B14" s="6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6.2" thickBot="1" x14ac:dyDescent="0.35">
      <c r="A15" s="4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6.2" thickBot="1" x14ac:dyDescent="0.35">
      <c r="A16" s="8" t="s">
        <v>9</v>
      </c>
      <c r="B16" s="14" cm="1">
        <f t="array" ref="B16">_xlfn.IFS(B3="SIP",_xlfn.IFS(B4="Yearly",B6*B10,B4="Half-yearly",B6*B10*2,B4="Quarterly",B6*B10*4,B4="Monthly",B6*B10*12,B4="Daily",B6*B10*365),B3="Lumpsum",B6)</f>
        <v>260000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6.2" thickBot="1" x14ac:dyDescent="0.35">
      <c r="A17" s="4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6.2" thickBot="1" x14ac:dyDescent="0.35">
      <c r="A18" s="15" t="s">
        <v>10</v>
      </c>
      <c r="B18" s="16">
        <f>B20-B16</f>
        <v>5775753.3873674097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6.2" thickBot="1" x14ac:dyDescent="0.35">
      <c r="A19" s="4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6.2" thickBot="1" x14ac:dyDescent="0.35">
      <c r="A20" s="15" t="s">
        <v>11</v>
      </c>
      <c r="B20" s="16" cm="1">
        <f t="array" ref="B20">_xlfn.IFS(B3="SIP",B6*(((1+B13/C4)^(C4*B10)-1)/(B13/C4))*(1+B13/C4),B3="Lumpsum",B16*(1+B13)^B10)</f>
        <v>6035753.3873674097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6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6.2" thickBot="1" x14ac:dyDescent="0.3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6.2" thickBot="1" x14ac:dyDescent="0.35">
      <c r="A23" s="8" t="s">
        <v>23</v>
      </c>
      <c r="B23" s="18">
        <v>0.05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6.2" thickBot="1" x14ac:dyDescent="0.35">
      <c r="A24" s="8" t="s">
        <v>24</v>
      </c>
      <c r="B24" s="19">
        <f>B25-B16</f>
        <v>2391329.9281664342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6.2" thickBot="1" x14ac:dyDescent="0.35">
      <c r="A25" s="8" t="s">
        <v>22</v>
      </c>
      <c r="B25" s="20" cm="1">
        <f t="array" ref="B25">_xlfn.IFS(B3="SIP",B6*(((1+(B13-B23)/C4)^(C4*B10)-1)/((B13-B23)/C4))*(1+(B13-B23)/C4),B3="Lumpsum",B16*(1+(B13-B23))^B10)</f>
        <v>2651329.9281664342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mergeCells count="1">
    <mergeCell ref="A1:B1"/>
  </mergeCells>
  <dataValidations count="3">
    <dataValidation type="list" allowBlank="1" showInputMessage="1" showErrorMessage="1" sqref="B3" xr:uid="{D120AFE8-88B8-41A5-9DC9-864079F7D3DA}">
      <formula1>"SIP, Lumpsum"</formula1>
    </dataValidation>
    <dataValidation type="list" allowBlank="1" showInputMessage="1" showErrorMessage="1" sqref="B12" xr:uid="{2B663798-A1AF-437E-AEC3-4F758BD266FF}">
      <formula1>"Yearly, Half-yearly,Quarterly,Monthly,Continuous"</formula1>
    </dataValidation>
    <dataValidation type="list" allowBlank="1" showInputMessage="1" showErrorMessage="1" sqref="B4" xr:uid="{5308F0E8-8389-4F08-BDCE-C10E9FEBC8A5}">
      <formula1>"Yearly,Half-yearly,Quarterly,Monthly,Daily"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EEDD-3227-47E4-92AE-505C63829B3D}">
  <dimension ref="A1:L17"/>
  <sheetViews>
    <sheetView showGridLines="0" tabSelected="1" workbookViewId="0">
      <selection activeCell="B3" sqref="B3"/>
    </sheetView>
  </sheetViews>
  <sheetFormatPr defaultRowHeight="14.4" x14ac:dyDescent="0.3"/>
  <cols>
    <col min="1" max="1" width="31.5546875" customWidth="1"/>
    <col min="2" max="2" width="13.6640625" bestFit="1" customWidth="1"/>
  </cols>
  <sheetData>
    <row r="1" spans="1:12" ht="24" thickBot="1" x14ac:dyDescent="0.5">
      <c r="A1" s="24" t="s">
        <v>26</v>
      </c>
      <c r="B1" s="25"/>
      <c r="C1" s="17" t="s">
        <v>20</v>
      </c>
      <c r="L1" s="3"/>
    </row>
    <row r="2" spans="1:12" ht="16.2" thickBot="1" x14ac:dyDescent="0.35">
      <c r="A2" s="4"/>
      <c r="B2" s="3"/>
      <c r="C2" s="3"/>
      <c r="L2" s="3"/>
    </row>
    <row r="3" spans="1:12" ht="16.2" thickBot="1" x14ac:dyDescent="0.35">
      <c r="A3" s="8" t="s">
        <v>25</v>
      </c>
      <c r="B3" s="9" t="s">
        <v>39</v>
      </c>
      <c r="C3" s="3"/>
      <c r="L3" s="3"/>
    </row>
    <row r="4" spans="1:12" ht="16.2" thickBot="1" x14ac:dyDescent="0.35">
      <c r="A4" s="8" t="s">
        <v>19</v>
      </c>
      <c r="B4" s="9" t="s">
        <v>16</v>
      </c>
      <c r="C4" s="12" cm="1">
        <f t="array" ref="C4">_xlfn.IFS(B4="Yearly",Backend!C4,B4="Half-yearly",Backend!C5,B4="Quarterly",Backend!C6,B4="Monthly",Backend!C7,B4="Daily",Backend!C8)</f>
        <v>12</v>
      </c>
      <c r="L4" s="3"/>
    </row>
    <row r="5" spans="1:12" ht="16.2" thickBot="1" x14ac:dyDescent="0.35">
      <c r="A5" s="4"/>
      <c r="B5" s="3"/>
      <c r="C5" s="3"/>
      <c r="L5" s="3"/>
    </row>
    <row r="6" spans="1:12" ht="16.2" thickBot="1" x14ac:dyDescent="0.35">
      <c r="A6" s="8" t="s">
        <v>27</v>
      </c>
      <c r="B6" s="9">
        <v>5000000</v>
      </c>
      <c r="C6" s="3"/>
      <c r="L6" s="3"/>
    </row>
    <row r="7" spans="1:12" ht="16.2" thickBot="1" x14ac:dyDescent="0.35">
      <c r="A7" s="4"/>
      <c r="B7" s="3"/>
      <c r="C7" s="3"/>
      <c r="L7" s="3"/>
    </row>
    <row r="8" spans="1:12" ht="16.2" thickBot="1" x14ac:dyDescent="0.35">
      <c r="A8" s="8" t="s">
        <v>28</v>
      </c>
      <c r="B8" s="11">
        <v>0.15</v>
      </c>
      <c r="C8" s="3"/>
      <c r="L8" s="3"/>
    </row>
    <row r="9" spans="1:12" ht="16.2" thickBot="1" x14ac:dyDescent="0.35">
      <c r="A9" s="4"/>
      <c r="B9" s="3"/>
      <c r="C9" s="3"/>
      <c r="L9" s="3"/>
    </row>
    <row r="10" spans="1:12" ht="16.2" thickBot="1" x14ac:dyDescent="0.35">
      <c r="A10" s="8" t="s">
        <v>6</v>
      </c>
      <c r="B10" s="9">
        <v>5</v>
      </c>
      <c r="C10" s="3"/>
      <c r="L10" s="3"/>
    </row>
    <row r="11" spans="1:12" ht="15.6" x14ac:dyDescent="0.3">
      <c r="A11" s="4"/>
      <c r="B11" s="3"/>
      <c r="C11" s="3"/>
      <c r="L11" s="3"/>
    </row>
    <row r="12" spans="1:12" ht="16.2" thickBot="1" x14ac:dyDescent="0.35">
      <c r="A12" s="4"/>
      <c r="B12" s="3"/>
      <c r="C12" s="3"/>
      <c r="L12" s="3"/>
    </row>
    <row r="13" spans="1:12" ht="16.2" thickBot="1" x14ac:dyDescent="0.35">
      <c r="A13" s="15" t="s">
        <v>31</v>
      </c>
      <c r="B13" s="16" t="str" cm="1">
        <f t="array" ref="B13">_xlfn.IFS(B3="SIP",B6/(((1+B8/C4)^(C4*B10)-1)/(B8/C4))*(1+B8/C4),B3="Lumpsum",B6/(1+B8)^B10,B3="SIP+Lumpsum","---")</f>
        <v>---</v>
      </c>
      <c r="C13" s="23" t="str" cm="1">
        <f t="array" ref="C13">_xlfn.IFS(B3="SIP",B4,B3="Lumpsum","One-Time",B3="SIP+Lumpsum","---")</f>
        <v>---</v>
      </c>
      <c r="L13" s="3"/>
    </row>
    <row r="14" spans="1:12" ht="16.2" thickBot="1" x14ac:dyDescent="0.35">
      <c r="A14" s="4"/>
      <c r="B14" s="3"/>
      <c r="C14" s="3"/>
      <c r="L14" s="3"/>
    </row>
    <row r="15" spans="1:12" ht="16.2" thickBot="1" x14ac:dyDescent="0.35">
      <c r="A15" s="22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6.2" thickBot="1" x14ac:dyDescent="0.35">
      <c r="A16" s="15" t="s">
        <v>32</v>
      </c>
      <c r="B16" s="16">
        <f>IF(B3="SIP+Lumpsum",(B6/(1+B8)^B10)/2,"---")</f>
        <v>1242941.8382457248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6.2" thickBot="1" x14ac:dyDescent="0.35">
      <c r="A17" s="15" t="s">
        <v>33</v>
      </c>
      <c r="B17" s="21">
        <f>IF(B3="SIP+Lumpsum",(B6/(((1+B8/C4)^(C4*B10)-1)/(B8/C4))*(1+B8/C4))/2,"---")</f>
        <v>28577.635531095581</v>
      </c>
      <c r="C17" s="23" t="str">
        <f>B4</f>
        <v>Monthly</v>
      </c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1:B1"/>
  </mergeCells>
  <dataValidations count="2">
    <dataValidation type="list" allowBlank="1" showInputMessage="1" showErrorMessage="1" sqref="B3" xr:uid="{805EC813-8156-4534-8FD7-27E55BAA893B}">
      <formula1>"SIP,Lumpsum,SIP+Lumpsum"</formula1>
    </dataValidation>
    <dataValidation type="list" allowBlank="1" showInputMessage="1" showErrorMessage="1" sqref="B4" xr:uid="{9181EE08-441F-4C46-A5E6-DF0A84277A09}">
      <formula1>"Yearly,Half-yearly,Quarterly,Monthly,Daily"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20A8-1783-417E-87D1-BD3495E18998}">
  <dimension ref="A3:L64"/>
  <sheetViews>
    <sheetView topLeftCell="A3" workbookViewId="0">
      <selection activeCell="F4" sqref="F4:F22"/>
    </sheetView>
  </sheetViews>
  <sheetFormatPr defaultRowHeight="14.4" x14ac:dyDescent="0.3"/>
  <cols>
    <col min="1" max="1" width="9.5546875" bestFit="1" customWidth="1"/>
    <col min="2" max="2" width="10.6640625" bestFit="1" customWidth="1"/>
    <col min="6" max="6" width="11" bestFit="1" customWidth="1"/>
    <col min="9" max="9" width="9.6640625" bestFit="1" customWidth="1"/>
    <col min="12" max="12" width="9.5546875" bestFit="1" customWidth="1"/>
  </cols>
  <sheetData>
    <row r="3" spans="1:12" x14ac:dyDescent="0.3">
      <c r="A3" t="s">
        <v>1</v>
      </c>
      <c r="B3" t="s">
        <v>7</v>
      </c>
      <c r="C3" t="s">
        <v>17</v>
      </c>
      <c r="E3" t="s">
        <v>21</v>
      </c>
      <c r="F3" t="s">
        <v>11</v>
      </c>
      <c r="H3" t="s">
        <v>21</v>
      </c>
      <c r="I3" t="s">
        <v>11</v>
      </c>
      <c r="K3" t="s">
        <v>29</v>
      </c>
      <c r="L3" s="1" cm="1">
        <f t="array" ref="L3">_xlfn.IFS('Goal-Based'!B3="SIP",'Goal-Based'!B13*'Goal-Based'!B10*'Goal-Based'!C4,'Goal-Based'!B3="Lumpsum",'Goal-Based'!B13,'Goal-Based'!B3="SIP+Lumpsum",'Goal-Based'!B17*'Goal-Based'!B10*'Goal-Based'!C4+'Goal-Based'!B16)</f>
        <v>2957599.9701114595</v>
      </c>
    </row>
    <row r="4" spans="1:12" x14ac:dyDescent="0.3">
      <c r="A4" t="s">
        <v>2</v>
      </c>
      <c r="B4" t="s">
        <v>8</v>
      </c>
      <c r="C4">
        <v>1</v>
      </c>
      <c r="D4">
        <v>0</v>
      </c>
      <c r="E4">
        <f>IF('Return-based'!$B$10&gt;D4,D4,"")</f>
        <v>0</v>
      </c>
      <c r="F4" s="1" cm="1">
        <f t="array" ref="F4">IF('Return-based'!$B$10&gt;=E4,_xlfn.IFS('Return-based'!$B$3="SIP",'Return-based'!$B$6*(((1+'Return-based'!$B$13/'Return-based'!$C$4)^('Return-based'!$C$4*(E4+1))-1)/('Return-based'!$B$13/'Return-based'!$C$4))*(1+'Return-based'!$B$13/'Return-based'!$C$4),'Return-based'!$B$3="Lumpsum",'Return-based'!$B$16*(1+'Return-based'!$B$13)^(E4+1)),"")</f>
        <v>306800</v>
      </c>
      <c r="H4">
        <f>IF('Return-based'!$B$10&gt;D4,D4,"")</f>
        <v>0</v>
      </c>
      <c r="I4" s="1" cm="1">
        <f t="array" ref="I4">-_xlfn.IFS('Return-based'!$B$3="SIP",('Return-based'!$B$16*(1+Backend!H4)/'Return-based'!$B$10)-IF('Return-based'!$B$10&gt;=E4,_xlfn.IFS('Return-based'!$B$3="SIP",'Return-based'!$B$6*(((1+('Return-based'!$B$13-'Return-based'!$B$23)/'Return-based'!$C$4)^('Return-based'!$C$4*(H4+1))-1)/(('Return-based'!$B$13-'Return-based'!$B$23)/'Return-based'!$C$4))*(1+('Return-based'!$B$13-'Return-based'!$B$23)/'Return-based'!$C$4),'Return-based'!$B$3="Lumpsum",'Return-based'!$B$16*(1+('Return-based'!$B$13-'Return-based'!$B$23))^(H4+1)),""),'Return-based'!$B$3="Lumpsum",'Return-based'!$B$16-IF('Return-based'!$B$10&gt;=E4,_xlfn.IFS('Return-based'!$B$3="SIP",'Return-based'!$B$6*(((1+('Return-based'!$B$13-'Return-based'!$B$23)/'Return-based'!$C$4)^('Return-based'!$C$4*(H4+1))-1)/(('Return-based'!$B$13-'Return-based'!$B$23)/'Return-based'!$C$4))*(1+('Return-based'!$B$13-'Return-based'!$B$23)/'Return-based'!$C$4),'Return-based'!$B$3="Lumpsum",'Return-based'!$B$16*(1+('Return-based'!$B$13-'Return-based'!$B$23))^(H4+1)),""))</f>
        <v>33800</v>
      </c>
      <c r="K4" s="1" t="s">
        <v>30</v>
      </c>
      <c r="L4" s="1">
        <f>'Goal-Based'!B6-Backend!L3</f>
        <v>2042400.0298885405</v>
      </c>
    </row>
    <row r="5" spans="1:12" x14ac:dyDescent="0.3">
      <c r="A5" t="s">
        <v>3</v>
      </c>
      <c r="B5" t="s">
        <v>14</v>
      </c>
      <c r="C5">
        <v>2</v>
      </c>
      <c r="D5">
        <v>1</v>
      </c>
      <c r="E5">
        <f>IF('Return-based'!$B$10&gt;D5,D5,"")</f>
        <v>1</v>
      </c>
      <c r="F5" s="1" cm="1">
        <f t="array" ref="F5">IF('Return-based'!$B$10&gt;=E5,_xlfn.IFS('Return-based'!$B$3="SIP",'Return-based'!$B$6*(((1+'Return-based'!$B$13/'Return-based'!$C$4)^('Return-based'!$C$4*(E5+1))-1)/('Return-based'!$B$13/'Return-based'!$C$4))*(1+'Return-based'!$B$13/'Return-based'!$C$4),'Return-based'!$B$3="Lumpsum",'Return-based'!$B$16*(1+'Return-based'!$B$13)^(E5+1)),"")</f>
        <v>362023.99999999994</v>
      </c>
      <c r="H5">
        <f>IF('Return-based'!$B$10&gt;D5,D5,"")</f>
        <v>1</v>
      </c>
      <c r="I5" s="1" cm="1">
        <f t="array" ref="I5">-_xlfn.IFS('Return-based'!$B$3="SIP",('Return-based'!$B$16*(1+Backend!H5)/'Return-based'!$B$10)-IF('Return-based'!$B$10&gt;=E5,_xlfn.IFS('Return-based'!$B$3="SIP",'Return-based'!$B$6*(((1+('Return-based'!$B$13-'Return-based'!$B$23)/'Return-based'!$C$4)^('Return-based'!$C$4*(H5+1))-1)/(('Return-based'!$B$13-'Return-based'!$B$23)/'Return-based'!$C$4))*(1+('Return-based'!$B$13-'Return-based'!$B$23)/'Return-based'!$C$4),'Return-based'!$B$3="Lumpsum",'Return-based'!$B$16*(1+('Return-based'!$B$13-'Return-based'!$B$23))^(H5+1)),""),'Return-based'!$B$3="Lumpsum",'Return-based'!$B$16-IF('Return-based'!$B$10&gt;=E5,_xlfn.IFS('Return-based'!$B$3="SIP",'Return-based'!$B$6*(((1+('Return-based'!$B$13-'Return-based'!$B$23)/'Return-based'!$C$4)^('Return-based'!$C$4*(H5+1))-1)/(('Return-based'!$B$13-'Return-based'!$B$23)/'Return-based'!$C$4))*(1+('Return-based'!$B$13-'Return-based'!$B$23)/'Return-based'!$C$4),'Return-based'!$B$3="Lumpsum",'Return-based'!$B$16*(1+('Return-based'!$B$13-'Return-based'!$B$23))^(H5+1)),""))</f>
        <v>71993.999999999942</v>
      </c>
    </row>
    <row r="6" spans="1:12" x14ac:dyDescent="0.3">
      <c r="B6" t="s">
        <v>15</v>
      </c>
      <c r="C6">
        <v>4</v>
      </c>
      <c r="D6">
        <v>2</v>
      </c>
      <c r="E6">
        <f>IF('Return-based'!$B$10&gt;D6,D6,"")</f>
        <v>2</v>
      </c>
      <c r="F6" s="1" cm="1">
        <f t="array" ref="F6">IF('Return-based'!$B$10&gt;=E6,_xlfn.IFS('Return-based'!$B$3="SIP",'Return-based'!$B$6*(((1+'Return-based'!$B$13/'Return-based'!$C$4)^('Return-based'!$C$4*(E6+1))-1)/('Return-based'!$B$13/'Return-based'!$C$4))*(1+'Return-based'!$B$13/'Return-based'!$C$4),'Return-based'!$B$3="Lumpsum",'Return-based'!$B$16*(1+'Return-based'!$B$13)^(E6+1)),"")</f>
        <v>427188.31999999995</v>
      </c>
      <c r="H6">
        <f>IF('Return-based'!$B$10&gt;D6,D6,"")</f>
        <v>2</v>
      </c>
      <c r="I6" s="1" cm="1">
        <f t="array" ref="I6">-_xlfn.IFS('Return-based'!$B$3="SIP",('Return-based'!$B$16*(1+Backend!H6)/'Return-based'!$B$10)-IF('Return-based'!$B$10&gt;=E6,_xlfn.IFS('Return-based'!$B$3="SIP",'Return-based'!$B$6*(((1+('Return-based'!$B$13-'Return-based'!$B$23)/'Return-based'!$C$4)^('Return-based'!$C$4*(H6+1))-1)/(('Return-based'!$B$13-'Return-based'!$B$23)/'Return-based'!$C$4))*(1+('Return-based'!$B$13-'Return-based'!$B$23)/'Return-based'!$C$4),'Return-based'!$B$3="Lumpsum",'Return-based'!$B$16*(1+('Return-based'!$B$13-'Return-based'!$B$23))^(H6+1)),""),'Return-based'!$B$3="Lumpsum",'Return-based'!$B$16-IF('Return-based'!$B$10&gt;=E6,_xlfn.IFS('Return-based'!$B$3="SIP",'Return-based'!$B$6*(((1+('Return-based'!$B$13-'Return-based'!$B$23)/'Return-based'!$C$4)^('Return-based'!$C$4*(H6+1))-1)/(('Return-based'!$B$13-'Return-based'!$B$23)/'Return-based'!$C$4))*(1+('Return-based'!$B$13-'Return-based'!$B$23)/'Return-based'!$C$4),'Return-based'!$B$3="Lumpsum",'Return-based'!$B$16*(1+('Return-based'!$B$13-'Return-based'!$B$23))^(H6+1)),""))</f>
        <v>115153.21999999986</v>
      </c>
    </row>
    <row r="7" spans="1:12" x14ac:dyDescent="0.3">
      <c r="B7" t="s">
        <v>16</v>
      </c>
      <c r="C7">
        <v>12</v>
      </c>
      <c r="D7">
        <v>3</v>
      </c>
      <c r="E7">
        <f>IF('Return-based'!$B$10&gt;D7,D7,"")</f>
        <v>3</v>
      </c>
      <c r="F7" s="1" cm="1">
        <f t="array" ref="F7">IF('Return-based'!$B$10&gt;=E7,_xlfn.IFS('Return-based'!$B$3="SIP",'Return-based'!$B$6*(((1+'Return-based'!$B$13/'Return-based'!$C$4)^('Return-based'!$C$4*(E7+1))-1)/('Return-based'!$B$13/'Return-based'!$C$4))*(1+'Return-based'!$B$13/'Return-based'!$C$4),'Return-based'!$B$3="Lumpsum",'Return-based'!$B$16*(1+'Return-based'!$B$13)^(E7+1)),"")</f>
        <v>504082.21759999992</v>
      </c>
      <c r="H7">
        <f>IF('Return-based'!$B$10&gt;D7,D7,"")</f>
        <v>3</v>
      </c>
      <c r="I7" s="1" cm="1">
        <f t="array" ref="I7">-_xlfn.IFS('Return-based'!$B$3="SIP",('Return-based'!$B$16*(1+Backend!H7)/'Return-based'!$B$10)-IF('Return-based'!$B$10&gt;=E7,_xlfn.IFS('Return-based'!$B$3="SIP",'Return-based'!$B$6*(((1+('Return-based'!$B$13-'Return-based'!$B$23)/'Return-based'!$C$4)^('Return-based'!$C$4*(H7+1))-1)/(('Return-based'!$B$13-'Return-based'!$B$23)/'Return-based'!$C$4))*(1+('Return-based'!$B$13-'Return-based'!$B$23)/'Return-based'!$C$4),'Return-based'!$B$3="Lumpsum",'Return-based'!$B$16*(1+('Return-based'!$B$13-'Return-based'!$B$23))^(H7+1)),""),'Return-based'!$B$3="Lumpsum",'Return-based'!$B$16-IF('Return-based'!$B$10&gt;=E7,_xlfn.IFS('Return-based'!$B$3="SIP",'Return-based'!$B$6*(((1+('Return-based'!$B$13-'Return-based'!$B$23)/'Return-based'!$C$4)^('Return-based'!$C$4*(H7+1))-1)/(('Return-based'!$B$13-'Return-based'!$B$23)/'Return-based'!$C$4))*(1+('Return-based'!$B$13-'Return-based'!$B$23)/'Return-based'!$C$4),'Return-based'!$B$3="Lumpsum",'Return-based'!$B$16*(1+('Return-based'!$B$13-'Return-based'!$B$23))^(H7+1)),""))</f>
        <v>163923.13859999983</v>
      </c>
    </row>
    <row r="8" spans="1:12" x14ac:dyDescent="0.3">
      <c r="B8" t="s">
        <v>13</v>
      </c>
      <c r="C8">
        <v>365</v>
      </c>
      <c r="D8">
        <v>4</v>
      </c>
      <c r="E8">
        <f>IF('Return-based'!$B$10&gt;D8,D8,"")</f>
        <v>4</v>
      </c>
      <c r="F8" s="1" cm="1">
        <f t="array" ref="F8">IF('Return-based'!$B$10&gt;=E8,_xlfn.IFS('Return-based'!$B$3="SIP",'Return-based'!$B$6*(((1+'Return-based'!$B$13/'Return-based'!$C$4)^('Return-based'!$C$4*(E8+1))-1)/('Return-based'!$B$13/'Return-based'!$C$4))*(1+'Return-based'!$B$13/'Return-based'!$C$4),'Return-based'!$B$3="Lumpsum",'Return-based'!$B$16*(1+'Return-based'!$B$13)^(E8+1)),"")</f>
        <v>594817.01676799974</v>
      </c>
      <c r="H8">
        <f>IF('Return-based'!$B$10&gt;D8,D8,"")</f>
        <v>4</v>
      </c>
      <c r="I8" s="1" cm="1">
        <f t="array" ref="I8">-_xlfn.IFS('Return-based'!$B$3="SIP",('Return-based'!$B$16*(1+Backend!H8)/'Return-based'!$B$10)-IF('Return-based'!$B$10&gt;=E8,_xlfn.IFS('Return-based'!$B$3="SIP",'Return-based'!$B$6*(((1+('Return-based'!$B$13-'Return-based'!$B$23)/'Return-based'!$C$4)^('Return-based'!$C$4*(H8+1))-1)/(('Return-based'!$B$13-'Return-based'!$B$23)/'Return-based'!$C$4))*(1+('Return-based'!$B$13-'Return-based'!$B$23)/'Return-based'!$C$4),'Return-based'!$B$3="Lumpsum",'Return-based'!$B$16*(1+('Return-based'!$B$13-'Return-based'!$B$23))^(H8+1)),""),'Return-based'!$B$3="Lumpsum",'Return-based'!$B$16-IF('Return-based'!$B$10&gt;=E8,_xlfn.IFS('Return-based'!$B$3="SIP",'Return-based'!$B$6*(((1+('Return-based'!$B$13-'Return-based'!$B$23)/'Return-based'!$C$4)^('Return-based'!$C$4*(H8+1))-1)/(('Return-based'!$B$13-'Return-based'!$B$23)/'Return-based'!$C$4))*(1+('Return-based'!$B$13-'Return-based'!$B$23)/'Return-based'!$C$4),'Return-based'!$B$3="Lumpsum",'Return-based'!$B$16*(1+('Return-based'!$B$13-'Return-based'!$B$23))^(H8+1)),""))</f>
        <v>219033.14661799971</v>
      </c>
    </row>
    <row r="9" spans="1:12" x14ac:dyDescent="0.3">
      <c r="D9">
        <v>5</v>
      </c>
      <c r="E9">
        <f>IF('Return-based'!$B$10&gt;D9,D9,"")</f>
        <v>5</v>
      </c>
      <c r="F9" s="1" cm="1">
        <f t="array" ref="F9">IF('Return-based'!$B$10&gt;=E9,_xlfn.IFS('Return-based'!$B$3="SIP",'Return-based'!$B$6*(((1+'Return-based'!$B$13/'Return-based'!$C$4)^('Return-based'!$C$4*(E9+1))-1)/('Return-based'!$B$13/'Return-based'!$C$4))*(1+'Return-based'!$B$13/'Return-based'!$C$4),'Return-based'!$B$3="Lumpsum",'Return-based'!$B$16*(1+'Return-based'!$B$13)^(E9+1)),"")</f>
        <v>701884.07978623977</v>
      </c>
      <c r="H9">
        <f>IF('Return-based'!$B$10&gt;D9,D9,"")</f>
        <v>5</v>
      </c>
      <c r="I9" s="1" cm="1">
        <f t="array" ref="I9">-_xlfn.IFS('Return-based'!$B$3="SIP",('Return-based'!$B$16*(1+Backend!H9)/'Return-based'!$B$10)-IF('Return-based'!$B$10&gt;=E9,_xlfn.IFS('Return-based'!$B$3="SIP",'Return-based'!$B$6*(((1+('Return-based'!$B$13-'Return-based'!$B$23)/'Return-based'!$C$4)^('Return-based'!$C$4*(H9+1))-1)/(('Return-based'!$B$13-'Return-based'!$B$23)/'Return-based'!$C$4))*(1+('Return-based'!$B$13-'Return-based'!$B$23)/'Return-based'!$C$4),'Return-based'!$B$3="Lumpsum",'Return-based'!$B$16*(1+('Return-based'!$B$13-'Return-based'!$B$23))^(H9+1)),""),'Return-based'!$B$3="Lumpsum",'Return-based'!$B$16-IF('Return-based'!$B$10&gt;=E9,_xlfn.IFS('Return-based'!$B$3="SIP",'Return-based'!$B$6*(((1+('Return-based'!$B$13-'Return-based'!$B$23)/'Return-based'!$C$4)^('Return-based'!$C$4*(H9+1))-1)/(('Return-based'!$B$13-'Return-based'!$B$23)/'Return-based'!$C$4))*(1+('Return-based'!$B$13-'Return-based'!$B$23)/'Return-based'!$C$4),'Return-based'!$B$3="Lumpsum",'Return-based'!$B$16*(1+('Return-based'!$B$13-'Return-based'!$B$23))^(H9+1)),""))</f>
        <v>281307.45567833958</v>
      </c>
    </row>
    <row r="10" spans="1:12" x14ac:dyDescent="0.3">
      <c r="D10">
        <v>6</v>
      </c>
      <c r="E10">
        <f>IF('Return-based'!$B$10&gt;D10,D10,"")</f>
        <v>6</v>
      </c>
      <c r="F10" s="1" cm="1">
        <f t="array" ref="F10">IF('Return-based'!$B$10&gt;=E10,_xlfn.IFS('Return-based'!$B$3="SIP",'Return-based'!$B$6*(((1+'Return-based'!$B$13/'Return-based'!$C$4)^('Return-based'!$C$4*(E10+1))-1)/('Return-based'!$B$13/'Return-based'!$C$4))*(1+'Return-based'!$B$13/'Return-based'!$C$4),'Return-based'!$B$3="Lumpsum",'Return-based'!$B$16*(1+'Return-based'!$B$13)^(E10+1)),"")</f>
        <v>828223.21414776298</v>
      </c>
      <c r="H10">
        <f>IF('Return-based'!$B$10&gt;D10,D10,"")</f>
        <v>6</v>
      </c>
      <c r="I10" s="1" cm="1">
        <f t="array" ref="I10">-_xlfn.IFS('Return-based'!$B$3="SIP",('Return-based'!$B$16*(1+Backend!H10)/'Return-based'!$B$10)-IF('Return-based'!$B$10&gt;=E10,_xlfn.IFS('Return-based'!$B$3="SIP",'Return-based'!$B$6*(((1+('Return-based'!$B$13-'Return-based'!$B$23)/'Return-based'!$C$4)^('Return-based'!$C$4*(H10+1))-1)/(('Return-based'!$B$13-'Return-based'!$B$23)/'Return-based'!$C$4))*(1+('Return-based'!$B$13-'Return-based'!$B$23)/'Return-based'!$C$4),'Return-based'!$B$3="Lumpsum",'Return-based'!$B$16*(1+('Return-based'!$B$13-'Return-based'!$B$23))^(H10+1)),""),'Return-based'!$B$3="Lumpsum",'Return-based'!$B$16-IF('Return-based'!$B$10&gt;=E10,_xlfn.IFS('Return-based'!$B$3="SIP",'Return-based'!$B$6*(((1+('Return-based'!$B$13-'Return-based'!$B$23)/'Return-based'!$C$4)^('Return-based'!$C$4*(H10+1))-1)/(('Return-based'!$B$13-'Return-based'!$B$23)/'Return-based'!$C$4))*(1+('Return-based'!$B$13-'Return-based'!$B$23)/'Return-based'!$C$4),'Return-based'!$B$3="Lumpsum",'Return-based'!$B$16*(1+('Return-based'!$B$13-'Return-based'!$B$23))^(H10+1)),""))</f>
        <v>351677.42491652363</v>
      </c>
    </row>
    <row r="11" spans="1:12" x14ac:dyDescent="0.3">
      <c r="D11">
        <v>7</v>
      </c>
      <c r="E11">
        <f>IF('Return-based'!$B$10&gt;D11,D11,"")</f>
        <v>7</v>
      </c>
      <c r="F11" s="1" cm="1">
        <f t="array" ref="F11">IF('Return-based'!$B$10&gt;=E11,_xlfn.IFS('Return-based'!$B$3="SIP",'Return-based'!$B$6*(((1+'Return-based'!$B$13/'Return-based'!$C$4)^('Return-based'!$C$4*(E11+1))-1)/('Return-based'!$B$13/'Return-based'!$C$4))*(1+'Return-based'!$B$13/'Return-based'!$C$4),'Return-based'!$B$3="Lumpsum",'Return-based'!$B$16*(1+'Return-based'!$B$13)^(E11+1)),"")</f>
        <v>977303.39269436011</v>
      </c>
      <c r="H11">
        <f>IF('Return-based'!$B$10&gt;D11,D11,"")</f>
        <v>7</v>
      </c>
      <c r="I11" s="1" cm="1">
        <f t="array" ref="I11">-_xlfn.IFS('Return-based'!$B$3="SIP",('Return-based'!$B$16*(1+Backend!H11)/'Return-based'!$B$10)-IF('Return-based'!$B$10&gt;=E11,_xlfn.IFS('Return-based'!$B$3="SIP",'Return-based'!$B$6*(((1+('Return-based'!$B$13-'Return-based'!$B$23)/'Return-based'!$C$4)^('Return-based'!$C$4*(H11+1))-1)/(('Return-based'!$B$13-'Return-based'!$B$23)/'Return-based'!$C$4))*(1+('Return-based'!$B$13-'Return-based'!$B$23)/'Return-based'!$C$4),'Return-based'!$B$3="Lumpsum",'Return-based'!$B$16*(1+('Return-based'!$B$13-'Return-based'!$B$23))^(H11+1)),""),'Return-based'!$B$3="Lumpsum",'Return-based'!$B$16-IF('Return-based'!$B$10&gt;=E11,_xlfn.IFS('Return-based'!$B$3="SIP",'Return-based'!$B$6*(((1+('Return-based'!$B$13-'Return-based'!$B$23)/'Return-based'!$C$4)^('Return-based'!$C$4*(H11+1))-1)/(('Return-based'!$B$13-'Return-based'!$B$23)/'Return-based'!$C$4))*(1+('Return-based'!$B$13-'Return-based'!$B$23)/'Return-based'!$C$4),'Return-based'!$B$3="Lumpsum",'Return-based'!$B$16*(1+('Return-based'!$B$13-'Return-based'!$B$23))^(H11+1)),""))</f>
        <v>431195.49015567172</v>
      </c>
    </row>
    <row r="12" spans="1:12" x14ac:dyDescent="0.3">
      <c r="D12">
        <v>8</v>
      </c>
      <c r="E12">
        <f>IF('Return-based'!$B$10&gt;D12,D12,"")</f>
        <v>8</v>
      </c>
      <c r="F12" s="1" cm="1">
        <f t="array" ref="F12">IF('Return-based'!$B$10&gt;=E12,_xlfn.IFS('Return-based'!$B$3="SIP",'Return-based'!$B$6*(((1+'Return-based'!$B$13/'Return-based'!$C$4)^('Return-based'!$C$4*(E12+1))-1)/('Return-based'!$B$13/'Return-based'!$C$4))*(1+'Return-based'!$B$13/'Return-based'!$C$4),'Return-based'!$B$3="Lumpsum",'Return-based'!$B$16*(1+'Return-based'!$B$13)^(E12+1)),"")</f>
        <v>1153218.0033793449</v>
      </c>
      <c r="H12">
        <f>IF('Return-based'!$B$10&gt;D12,D12,"")</f>
        <v>8</v>
      </c>
      <c r="I12" s="1" cm="1">
        <f t="array" ref="I12">-_xlfn.IFS('Return-based'!$B$3="SIP",('Return-based'!$B$16*(1+Backend!H12)/'Return-based'!$B$10)-IF('Return-based'!$B$10&gt;=E12,_xlfn.IFS('Return-based'!$B$3="SIP",'Return-based'!$B$6*(((1+('Return-based'!$B$13-'Return-based'!$B$23)/'Return-based'!$C$4)^('Return-based'!$C$4*(H12+1))-1)/(('Return-based'!$B$13-'Return-based'!$B$23)/'Return-based'!$C$4))*(1+('Return-based'!$B$13-'Return-based'!$B$23)/'Return-based'!$C$4),'Return-based'!$B$3="Lumpsum",'Return-based'!$B$16*(1+('Return-based'!$B$13-'Return-based'!$B$23))^(H12+1)),""),'Return-based'!$B$3="Lumpsum",'Return-based'!$B$16-IF('Return-based'!$B$10&gt;=E12,_xlfn.IFS('Return-based'!$B$3="SIP",'Return-based'!$B$6*(((1+('Return-based'!$B$13-'Return-based'!$B$23)/'Return-based'!$C$4)^('Return-based'!$C$4*(H12+1))-1)/(('Return-based'!$B$13-'Return-based'!$B$23)/'Return-based'!$C$4))*(1+('Return-based'!$B$13-'Return-based'!$B$23)/'Return-based'!$C$4),'Return-based'!$B$3="Lumpsum",'Return-based'!$B$16*(1+('Return-based'!$B$13-'Return-based'!$B$23))^(H12+1)),""))</f>
        <v>521050.90387590893</v>
      </c>
    </row>
    <row r="13" spans="1:12" x14ac:dyDescent="0.3">
      <c r="D13">
        <v>9</v>
      </c>
      <c r="E13">
        <f>IF('Return-based'!$B$10&gt;D13,D13,"")</f>
        <v>9</v>
      </c>
      <c r="F13" s="1" cm="1">
        <f t="array" ref="F13">IF('Return-based'!$B$10&gt;=E13,_xlfn.IFS('Return-based'!$B$3="SIP",'Return-based'!$B$6*(((1+'Return-based'!$B$13/'Return-based'!$C$4)^('Return-based'!$C$4*(E13+1))-1)/('Return-based'!$B$13/'Return-based'!$C$4))*(1+'Return-based'!$B$13/'Return-based'!$C$4),'Return-based'!$B$3="Lumpsum",'Return-based'!$B$16*(1+'Return-based'!$B$13)^(E13+1)),"")</f>
        <v>1360797.2439876269</v>
      </c>
      <c r="H13">
        <f>IF('Return-based'!$B$10&gt;D13,D13,"")</f>
        <v>9</v>
      </c>
      <c r="I13" s="1" cm="1">
        <f t="array" ref="I13">-_xlfn.IFS('Return-based'!$B$3="SIP",('Return-based'!$B$16*(1+Backend!H13)/'Return-based'!$B$10)-IF('Return-based'!$B$10&gt;=E13,_xlfn.IFS('Return-based'!$B$3="SIP",'Return-based'!$B$6*(((1+('Return-based'!$B$13-'Return-based'!$B$23)/'Return-based'!$C$4)^('Return-based'!$C$4*(H13+1))-1)/(('Return-based'!$B$13-'Return-based'!$B$23)/'Return-based'!$C$4))*(1+('Return-based'!$B$13-'Return-based'!$B$23)/'Return-based'!$C$4),'Return-based'!$B$3="Lumpsum",'Return-based'!$B$16*(1+('Return-based'!$B$13-'Return-based'!$B$23))^(H13+1)),""),'Return-based'!$B$3="Lumpsum",'Return-based'!$B$16-IF('Return-based'!$B$10&gt;=E13,_xlfn.IFS('Return-based'!$B$3="SIP",'Return-based'!$B$6*(((1+('Return-based'!$B$13-'Return-based'!$B$23)/'Return-based'!$C$4)^('Return-based'!$C$4*(H13+1))-1)/(('Return-based'!$B$13-'Return-based'!$B$23)/'Return-based'!$C$4))*(1+('Return-based'!$B$13-'Return-based'!$B$23)/'Return-based'!$C$4),'Return-based'!$B$3="Lumpsum",'Return-based'!$B$16*(1+('Return-based'!$B$13-'Return-based'!$B$23))^(H13+1)),""))</f>
        <v>622587.521379777</v>
      </c>
    </row>
    <row r="14" spans="1:12" x14ac:dyDescent="0.3">
      <c r="D14">
        <v>10</v>
      </c>
      <c r="E14">
        <f>IF('Return-based'!$B$10&gt;D14,D14,"")</f>
        <v>10</v>
      </c>
      <c r="F14" s="1" cm="1">
        <f t="array" ref="F14">IF('Return-based'!$B$10&gt;=E14,_xlfn.IFS('Return-based'!$B$3="SIP",'Return-based'!$B$6*(((1+'Return-based'!$B$13/'Return-based'!$C$4)^('Return-based'!$C$4*(E14+1))-1)/('Return-based'!$B$13/'Return-based'!$C$4))*(1+'Return-based'!$B$13/'Return-based'!$C$4),'Return-based'!$B$3="Lumpsum",'Return-based'!$B$16*(1+'Return-based'!$B$13)^(E14+1)),"")</f>
        <v>1605740.7479053997</v>
      </c>
      <c r="H14">
        <f>IF('Return-based'!$B$10&gt;D14,D14,"")</f>
        <v>10</v>
      </c>
      <c r="I14" s="1" cm="1">
        <f t="array" ref="I14">-_xlfn.IFS('Return-based'!$B$3="SIP",('Return-based'!$B$16*(1+Backend!H14)/'Return-based'!$B$10)-IF('Return-based'!$B$10&gt;=E14,_xlfn.IFS('Return-based'!$B$3="SIP",'Return-based'!$B$6*(((1+('Return-based'!$B$13-'Return-based'!$B$23)/'Return-based'!$C$4)^('Return-based'!$C$4*(H14+1))-1)/(('Return-based'!$B$13-'Return-based'!$B$23)/'Return-based'!$C$4))*(1+('Return-based'!$B$13-'Return-based'!$B$23)/'Return-based'!$C$4),'Return-based'!$B$3="Lumpsum",'Return-based'!$B$16*(1+('Return-based'!$B$13-'Return-based'!$B$23))^(H14+1)),""),'Return-based'!$B$3="Lumpsum",'Return-based'!$B$16-IF('Return-based'!$B$10&gt;=E14,_xlfn.IFS('Return-based'!$B$3="SIP",'Return-based'!$B$6*(((1+('Return-based'!$B$13-'Return-based'!$B$23)/'Return-based'!$C$4)^('Return-based'!$C$4*(H14+1))-1)/(('Return-based'!$B$13-'Return-based'!$B$23)/'Return-based'!$C$4))*(1+('Return-based'!$B$13-'Return-based'!$B$23)/'Return-based'!$C$4),'Return-based'!$B$3="Lumpsum",'Return-based'!$B$16*(1+('Return-based'!$B$13-'Return-based'!$B$23))^(H14+1)),""))</f>
        <v>737323.89915914787</v>
      </c>
    </row>
    <row r="15" spans="1:12" x14ac:dyDescent="0.3">
      <c r="D15">
        <v>11</v>
      </c>
      <c r="E15">
        <f>IF('Return-based'!$B$10&gt;D15,D15,"")</f>
        <v>11</v>
      </c>
      <c r="F15" s="1" cm="1">
        <f t="array" ref="F15">IF('Return-based'!$B$10&gt;=E15,_xlfn.IFS('Return-based'!$B$3="SIP",'Return-based'!$B$6*(((1+'Return-based'!$B$13/'Return-based'!$C$4)^('Return-based'!$C$4*(E15+1))-1)/('Return-based'!$B$13/'Return-based'!$C$4))*(1+'Return-based'!$B$13/'Return-based'!$C$4),'Return-based'!$B$3="Lumpsum",'Return-based'!$B$16*(1+'Return-based'!$B$13)^(E15+1)),"")</f>
        <v>1894774.0825283714</v>
      </c>
      <c r="H15">
        <f>IF('Return-based'!$B$10&gt;D15,D15,"")</f>
        <v>11</v>
      </c>
      <c r="I15" s="1" cm="1">
        <f t="array" ref="I15">-_xlfn.IFS('Return-based'!$B$3="SIP",('Return-based'!$B$16*(1+Backend!H15)/'Return-based'!$B$10)-IF('Return-based'!$B$10&gt;=E15,_xlfn.IFS('Return-based'!$B$3="SIP",'Return-based'!$B$6*(((1+('Return-based'!$B$13-'Return-based'!$B$23)/'Return-based'!$C$4)^('Return-based'!$C$4*(H15+1))-1)/(('Return-based'!$B$13-'Return-based'!$B$23)/'Return-based'!$C$4))*(1+('Return-based'!$B$13-'Return-based'!$B$23)/'Return-based'!$C$4),'Return-based'!$B$3="Lumpsum",'Return-based'!$B$16*(1+('Return-based'!$B$13-'Return-based'!$B$23))^(H15+1)),""),'Return-based'!$B$3="Lumpsum",'Return-based'!$B$16-IF('Return-based'!$B$10&gt;=E15,_xlfn.IFS('Return-based'!$B$3="SIP",'Return-based'!$B$6*(((1+('Return-based'!$B$13-'Return-based'!$B$23)/'Return-based'!$C$4)^('Return-based'!$C$4*(H15+1))-1)/(('Return-based'!$B$13-'Return-based'!$B$23)/'Return-based'!$C$4))*(1+('Return-based'!$B$13-'Return-based'!$B$23)/'Return-based'!$C$4),'Return-based'!$B$3="Lumpsum",'Return-based'!$B$16*(1+('Return-based'!$B$13-'Return-based'!$B$23))^(H15+1)),""))</f>
        <v>866976.00604983699</v>
      </c>
    </row>
    <row r="16" spans="1:12" x14ac:dyDescent="0.3">
      <c r="D16">
        <v>12</v>
      </c>
      <c r="E16">
        <f>IF('Return-based'!$B$10&gt;D16,D16,"")</f>
        <v>12</v>
      </c>
      <c r="F16" s="1" cm="1">
        <f t="array" ref="F16">IF('Return-based'!$B$10&gt;=E16,_xlfn.IFS('Return-based'!$B$3="SIP",'Return-based'!$B$6*(((1+'Return-based'!$B$13/'Return-based'!$C$4)^('Return-based'!$C$4*(E16+1))-1)/('Return-based'!$B$13/'Return-based'!$C$4))*(1+'Return-based'!$B$13/'Return-based'!$C$4),'Return-based'!$B$3="Lumpsum",'Return-based'!$B$16*(1+'Return-based'!$B$13)^(E16+1)),"")</f>
        <v>2235833.417383478</v>
      </c>
      <c r="H16">
        <f>IF('Return-based'!$B$10&gt;D16,D16,"")</f>
        <v>12</v>
      </c>
      <c r="I16" s="1" cm="1">
        <f t="array" ref="I16">-_xlfn.IFS('Return-based'!$B$3="SIP",('Return-based'!$B$16*(1+Backend!H16)/'Return-based'!$B$10)-IF('Return-based'!$B$10&gt;=E16,_xlfn.IFS('Return-based'!$B$3="SIP",'Return-based'!$B$6*(((1+('Return-based'!$B$13-'Return-based'!$B$23)/'Return-based'!$C$4)^('Return-based'!$C$4*(H16+1))-1)/(('Return-based'!$B$13-'Return-based'!$B$23)/'Return-based'!$C$4))*(1+('Return-based'!$B$13-'Return-based'!$B$23)/'Return-based'!$C$4),'Return-based'!$B$3="Lumpsum",'Return-based'!$B$16*(1+('Return-based'!$B$13-'Return-based'!$B$23))^(H16+1)),""),'Return-based'!$B$3="Lumpsum",'Return-based'!$B$16-IF('Return-based'!$B$10&gt;=E16,_xlfn.IFS('Return-based'!$B$3="SIP",'Return-based'!$B$6*(((1+('Return-based'!$B$13-'Return-based'!$B$23)/'Return-based'!$C$4)^('Return-based'!$C$4*(H16+1))-1)/(('Return-based'!$B$13-'Return-based'!$B$23)/'Return-based'!$C$4))*(1+('Return-based'!$B$13-'Return-based'!$B$23)/'Return-based'!$C$4),'Return-based'!$B$3="Lumpsum",'Return-based'!$B$16*(1+('Return-based'!$B$13-'Return-based'!$B$23))^(H16+1)),""))</f>
        <v>1013482.8868363157</v>
      </c>
    </row>
    <row r="17" spans="4:9" x14ac:dyDescent="0.3">
      <c r="D17">
        <v>13</v>
      </c>
      <c r="E17">
        <f>IF('Return-based'!$B$10&gt;D17,D17,"")</f>
        <v>13</v>
      </c>
      <c r="F17" s="1" cm="1">
        <f t="array" ref="F17">IF('Return-based'!$B$10&gt;=E17,_xlfn.IFS('Return-based'!$B$3="SIP",'Return-based'!$B$6*(((1+'Return-based'!$B$13/'Return-based'!$C$4)^('Return-based'!$C$4*(E17+1))-1)/('Return-based'!$B$13/'Return-based'!$C$4))*(1+'Return-based'!$B$13/'Return-based'!$C$4),'Return-based'!$B$3="Lumpsum",'Return-based'!$B$16*(1+'Return-based'!$B$13)^(E17+1)),"")</f>
        <v>2638283.4325125045</v>
      </c>
      <c r="H17">
        <f>IF('Return-based'!$B$10&gt;D17,D17,"")</f>
        <v>13</v>
      </c>
      <c r="I17" s="1" cm="1">
        <f t="array" ref="I17">-_xlfn.IFS('Return-based'!$B$3="SIP",('Return-based'!$B$16*(1+Backend!H17)/'Return-based'!$B$10)-IF('Return-based'!$B$10&gt;=E17,_xlfn.IFS('Return-based'!$B$3="SIP",'Return-based'!$B$6*(((1+('Return-based'!$B$13-'Return-based'!$B$23)/'Return-based'!$C$4)^('Return-based'!$C$4*(H17+1))-1)/(('Return-based'!$B$13-'Return-based'!$B$23)/'Return-based'!$C$4))*(1+('Return-based'!$B$13-'Return-based'!$B$23)/'Return-based'!$C$4),'Return-based'!$B$3="Lumpsum",'Return-based'!$B$16*(1+('Return-based'!$B$13-'Return-based'!$B$23))^(H17+1)),""),'Return-based'!$B$3="Lumpsum",'Return-based'!$B$16-IF('Return-based'!$B$10&gt;=E17,_xlfn.IFS('Return-based'!$B$3="SIP",'Return-based'!$B$6*(((1+('Return-based'!$B$13-'Return-based'!$B$23)/'Return-based'!$C$4)^('Return-based'!$C$4*(H17+1))-1)/(('Return-based'!$B$13-'Return-based'!$B$23)/'Return-based'!$C$4))*(1+('Return-based'!$B$13-'Return-based'!$B$23)/'Return-based'!$C$4),'Return-based'!$B$3="Lumpsum",'Return-based'!$B$16*(1+('Return-based'!$B$13-'Return-based'!$B$23))^(H17+1)),""))</f>
        <v>1179035.6621250364</v>
      </c>
    </row>
    <row r="18" spans="4:9" x14ac:dyDescent="0.3">
      <c r="D18">
        <v>14</v>
      </c>
      <c r="E18">
        <f>IF('Return-based'!$B$10&gt;D18,D18,"")</f>
        <v>14</v>
      </c>
      <c r="F18" s="1" cm="1">
        <f t="array" ref="F18">IF('Return-based'!$B$10&gt;=E18,_xlfn.IFS('Return-based'!$B$3="SIP",'Return-based'!$B$6*(((1+'Return-based'!$B$13/'Return-based'!$C$4)^('Return-based'!$C$4*(E18+1))-1)/('Return-based'!$B$13/'Return-based'!$C$4))*(1+'Return-based'!$B$13/'Return-based'!$C$4),'Return-based'!$B$3="Lumpsum",'Return-based'!$B$16*(1+'Return-based'!$B$13)^(E18+1)),"")</f>
        <v>3113174.450364755</v>
      </c>
      <c r="H18">
        <f>IF('Return-based'!$B$10&gt;D18,D18,"")</f>
        <v>14</v>
      </c>
      <c r="I18" s="1" cm="1">
        <f t="array" ref="I18">-_xlfn.IFS('Return-based'!$B$3="SIP",('Return-based'!$B$16*(1+Backend!H18)/'Return-based'!$B$10)-IF('Return-based'!$B$10&gt;=E18,_xlfn.IFS('Return-based'!$B$3="SIP",'Return-based'!$B$6*(((1+('Return-based'!$B$13-'Return-based'!$B$23)/'Return-based'!$C$4)^('Return-based'!$C$4*(H18+1))-1)/(('Return-based'!$B$13-'Return-based'!$B$23)/'Return-based'!$C$4))*(1+('Return-based'!$B$13-'Return-based'!$B$23)/'Return-based'!$C$4),'Return-based'!$B$3="Lumpsum",'Return-based'!$B$16*(1+('Return-based'!$B$13-'Return-based'!$B$23))^(H18+1)),""),'Return-based'!$B$3="Lumpsum",'Return-based'!$B$16-IF('Return-based'!$B$10&gt;=E18,_xlfn.IFS('Return-based'!$B$3="SIP",'Return-based'!$B$6*(((1+('Return-based'!$B$13-'Return-based'!$B$23)/'Return-based'!$C$4)^('Return-based'!$C$4*(H18+1))-1)/(('Return-based'!$B$13-'Return-based'!$B$23)/'Return-based'!$C$4))*(1+('Return-based'!$B$13-'Return-based'!$B$23)/'Return-based'!$C$4),'Return-based'!$B$3="Lumpsum",'Return-based'!$B$16*(1+('Return-based'!$B$13-'Return-based'!$B$23))^(H18+1)),""))</f>
        <v>1366110.2982012911</v>
      </c>
    </row>
    <row r="19" spans="4:9" x14ac:dyDescent="0.3">
      <c r="D19">
        <v>15</v>
      </c>
      <c r="E19">
        <f>IF('Return-based'!$B$10&gt;D19,D19,"")</f>
        <v>15</v>
      </c>
      <c r="F19" s="1" cm="1">
        <f t="array" ref="F19">IF('Return-based'!$B$10&gt;=E19,_xlfn.IFS('Return-based'!$B$3="SIP",'Return-based'!$B$6*(((1+'Return-based'!$B$13/'Return-based'!$C$4)^('Return-based'!$C$4*(E19+1))-1)/('Return-based'!$B$13/'Return-based'!$C$4))*(1+'Return-based'!$B$13/'Return-based'!$C$4),'Return-based'!$B$3="Lumpsum",'Return-based'!$B$16*(1+'Return-based'!$B$13)^(E19+1)),"")</f>
        <v>3673545.8514304105</v>
      </c>
      <c r="H19">
        <f>IF('Return-based'!$B$10&gt;D19,D19,"")</f>
        <v>15</v>
      </c>
      <c r="I19" s="1" cm="1">
        <f t="array" ref="I19">-_xlfn.IFS('Return-based'!$B$3="SIP",('Return-based'!$B$16*(1+Backend!H19)/'Return-based'!$B$10)-IF('Return-based'!$B$10&gt;=E19,_xlfn.IFS('Return-based'!$B$3="SIP",'Return-based'!$B$6*(((1+('Return-based'!$B$13-'Return-based'!$B$23)/'Return-based'!$C$4)^('Return-based'!$C$4*(H19+1))-1)/(('Return-based'!$B$13-'Return-based'!$B$23)/'Return-based'!$C$4))*(1+('Return-based'!$B$13-'Return-based'!$B$23)/'Return-based'!$C$4),'Return-based'!$B$3="Lumpsum",'Return-based'!$B$16*(1+('Return-based'!$B$13-'Return-based'!$B$23))^(H19+1)),""),'Return-based'!$B$3="Lumpsum",'Return-based'!$B$16-IF('Return-based'!$B$10&gt;=E19,_xlfn.IFS('Return-based'!$B$3="SIP",'Return-based'!$B$6*(((1+('Return-based'!$B$13-'Return-based'!$B$23)/'Return-based'!$C$4)^('Return-based'!$C$4*(H19+1))-1)/(('Return-based'!$B$13-'Return-based'!$B$23)/'Return-based'!$C$4))*(1+('Return-based'!$B$13-'Return-based'!$B$23)/'Return-based'!$C$4),'Return-based'!$B$3="Lumpsum",'Return-based'!$B$16*(1+('Return-based'!$B$13-'Return-based'!$B$23))^(H19+1)),""))</f>
        <v>1577504.6369674588</v>
      </c>
    </row>
    <row r="20" spans="4:9" x14ac:dyDescent="0.3">
      <c r="D20">
        <v>16</v>
      </c>
      <c r="E20">
        <f>IF('Return-based'!$B$10&gt;D20,D20,"")</f>
        <v>16</v>
      </c>
      <c r="F20" s="1" cm="1">
        <f t="array" ref="F20">IF('Return-based'!$B$10&gt;=E20,_xlfn.IFS('Return-based'!$B$3="SIP",'Return-based'!$B$6*(((1+'Return-based'!$B$13/'Return-based'!$C$4)^('Return-based'!$C$4*(E20+1))-1)/('Return-based'!$B$13/'Return-based'!$C$4))*(1+'Return-based'!$B$13/'Return-based'!$C$4),'Return-based'!$B$3="Lumpsum",'Return-based'!$B$16*(1+'Return-based'!$B$13)^(E20+1)),"")</f>
        <v>4334784.1046878844</v>
      </c>
      <c r="H20">
        <f>IF('Return-based'!$B$10&gt;D20,D20,"")</f>
        <v>16</v>
      </c>
      <c r="I20" s="1" cm="1">
        <f t="array" ref="I20">-_xlfn.IFS('Return-based'!$B$3="SIP",('Return-based'!$B$16*(1+Backend!H20)/'Return-based'!$B$10)-IF('Return-based'!$B$10&gt;=E20,_xlfn.IFS('Return-based'!$B$3="SIP",'Return-based'!$B$6*(((1+('Return-based'!$B$13-'Return-based'!$B$23)/'Return-based'!$C$4)^('Return-based'!$C$4*(H20+1))-1)/(('Return-based'!$B$13-'Return-based'!$B$23)/'Return-based'!$C$4))*(1+('Return-based'!$B$13-'Return-based'!$B$23)/'Return-based'!$C$4),'Return-based'!$B$3="Lumpsum",'Return-based'!$B$16*(1+('Return-based'!$B$13-'Return-based'!$B$23))^(H20+1)),""),'Return-based'!$B$3="Lumpsum",'Return-based'!$B$16-IF('Return-based'!$B$10&gt;=E20,_xlfn.IFS('Return-based'!$B$3="SIP",'Return-based'!$B$6*(((1+('Return-based'!$B$13-'Return-based'!$B$23)/'Return-based'!$C$4)^('Return-based'!$C$4*(H20+1))-1)/(('Return-based'!$B$13-'Return-based'!$B$23)/'Return-based'!$C$4))*(1+('Return-based'!$B$13-'Return-based'!$B$23)/'Return-based'!$C$4),'Return-based'!$B$3="Lumpsum",'Return-based'!$B$16*(1+('Return-based'!$B$13-'Return-based'!$B$23))^(H20+1)),""))</f>
        <v>1816380.2397732283</v>
      </c>
    </row>
    <row r="21" spans="4:9" x14ac:dyDescent="0.3">
      <c r="D21">
        <v>17</v>
      </c>
      <c r="E21">
        <f>IF('Return-based'!$B$10&gt;D21,D21,"")</f>
        <v>17</v>
      </c>
      <c r="F21" s="1" cm="1">
        <f t="array" ref="F21">IF('Return-based'!$B$10&gt;=E21,_xlfn.IFS('Return-based'!$B$3="SIP",'Return-based'!$B$6*(((1+'Return-based'!$B$13/'Return-based'!$C$4)^('Return-based'!$C$4*(E21+1))-1)/('Return-based'!$B$13/'Return-based'!$C$4))*(1+'Return-based'!$B$13/'Return-based'!$C$4),'Return-based'!$B$3="Lumpsum",'Return-based'!$B$16*(1+'Return-based'!$B$13)^(E21+1)),"")</f>
        <v>5115045.2435317039</v>
      </c>
      <c r="H21">
        <f>IF('Return-based'!$B$10&gt;D21,D21,"")</f>
        <v>17</v>
      </c>
      <c r="I21" s="1" cm="1">
        <f t="array" ref="I21">-_xlfn.IFS('Return-based'!$B$3="SIP",('Return-based'!$B$16*(1+Backend!H21)/'Return-based'!$B$10)-IF('Return-based'!$B$10&gt;=E21,_xlfn.IFS('Return-based'!$B$3="SIP",'Return-based'!$B$6*(((1+('Return-based'!$B$13-'Return-based'!$B$23)/'Return-based'!$C$4)^('Return-based'!$C$4*(H21+1))-1)/(('Return-based'!$B$13-'Return-based'!$B$23)/'Return-based'!$C$4))*(1+('Return-based'!$B$13-'Return-based'!$B$23)/'Return-based'!$C$4),'Return-based'!$B$3="Lumpsum",'Return-based'!$B$16*(1+('Return-based'!$B$13-'Return-based'!$B$23))^(H21+1)),""),'Return-based'!$B$3="Lumpsum",'Return-based'!$B$16-IF('Return-based'!$B$10&gt;=E21,_xlfn.IFS('Return-based'!$B$3="SIP",'Return-based'!$B$6*(((1+('Return-based'!$B$13-'Return-based'!$B$23)/'Return-based'!$C$4)^('Return-based'!$C$4*(H21+1))-1)/(('Return-based'!$B$13-'Return-based'!$B$23)/'Return-based'!$C$4))*(1+('Return-based'!$B$13-'Return-based'!$B$23)/'Return-based'!$C$4),'Return-based'!$B$3="Lumpsum",'Return-based'!$B$16*(1+('Return-based'!$B$13-'Return-based'!$B$23))^(H21+1)),""))</f>
        <v>2086309.6709437477</v>
      </c>
    </row>
    <row r="22" spans="4:9" x14ac:dyDescent="0.3">
      <c r="D22">
        <v>18</v>
      </c>
      <c r="E22">
        <f>IF('Return-based'!$B$10&gt;D22,D22,"")</f>
        <v>18</v>
      </c>
      <c r="F22" s="1" cm="1">
        <f t="array" ref="F22">IF('Return-based'!$B$10&gt;=E22,_xlfn.IFS('Return-based'!$B$3="SIP",'Return-based'!$B$6*(((1+'Return-based'!$B$13/'Return-based'!$C$4)^('Return-based'!$C$4*(E22+1))-1)/('Return-based'!$B$13/'Return-based'!$C$4))*(1+'Return-based'!$B$13/'Return-based'!$C$4),'Return-based'!$B$3="Lumpsum",'Return-based'!$B$16*(1+'Return-based'!$B$13)^(E22+1)),"")</f>
        <v>6035753.3873674097</v>
      </c>
      <c r="H22">
        <f>IF('Return-based'!$B$10&gt;D22,D22,"")</f>
        <v>18</v>
      </c>
      <c r="I22" s="1" cm="1">
        <f t="array" ref="I22">-_xlfn.IFS('Return-based'!$B$3="SIP",('Return-based'!$B$16*(1+Backend!H22)/'Return-based'!$B$10)-IF('Return-based'!$B$10&gt;=E22,_xlfn.IFS('Return-based'!$B$3="SIP",'Return-based'!$B$6*(((1+('Return-based'!$B$13-'Return-based'!$B$23)/'Return-based'!$C$4)^('Return-based'!$C$4*(H22+1))-1)/(('Return-based'!$B$13-'Return-based'!$B$23)/'Return-based'!$C$4))*(1+('Return-based'!$B$13-'Return-based'!$B$23)/'Return-based'!$C$4),'Return-based'!$B$3="Lumpsum",'Return-based'!$B$16*(1+('Return-based'!$B$13-'Return-based'!$B$23))^(H22+1)),""),'Return-based'!$B$3="Lumpsum",'Return-based'!$B$16-IF('Return-based'!$B$10&gt;=E22,_xlfn.IFS('Return-based'!$B$3="SIP",'Return-based'!$B$6*(((1+('Return-based'!$B$13-'Return-based'!$B$23)/'Return-based'!$C$4)^('Return-based'!$C$4*(H22+1))-1)/(('Return-based'!$B$13-'Return-based'!$B$23)/'Return-based'!$C$4))*(1+('Return-based'!$B$13-'Return-based'!$B$23)/'Return-based'!$C$4),'Return-based'!$B$3="Lumpsum",'Return-based'!$B$16*(1+('Return-based'!$B$13-'Return-based'!$B$23))^(H22+1)),""))</f>
        <v>2391329.9281664342</v>
      </c>
    </row>
    <row r="23" spans="4:9" x14ac:dyDescent="0.3">
      <c r="D23">
        <v>19</v>
      </c>
      <c r="E23" t="str">
        <f>IF('Return-based'!$B$10&gt;D23,D23,"")</f>
        <v/>
      </c>
      <c r="F23" s="1" t="str" cm="1">
        <f t="array" ref="F23">IF('Return-based'!$B$10&gt;=E23,_xlfn.IFS('Return-based'!$B$3="SIP",'Return-based'!$B$6*(((1+'Return-based'!$B$13/'Return-based'!$C$4)^('Return-based'!$C$4*(E23+1))-1)/('Return-based'!$B$13/'Return-based'!$C$4))*(1+'Return-based'!$B$13/'Return-based'!$C$4),'Return-based'!$B$3="Lumpsum",'Return-based'!$B$16*(1+'Return-based'!$B$13)^(E23+1)),"")</f>
        <v/>
      </c>
      <c r="H23" t="str">
        <f>IF('Return-based'!$B$10&gt;D23,D23,"")</f>
        <v/>
      </c>
      <c r="I23" s="1" t="e" cm="1">
        <f t="array" ref="I23">-_xlfn.IFS('Return-based'!$B$3="SIP",('Return-based'!$B$16*(1+Backend!H23)/'Return-based'!$B$10)-IF('Return-based'!$B$10&gt;=E23,_xlfn.IFS('Return-based'!$B$3="SIP",'Return-based'!$B$6*(((1+('Return-based'!$B$13-'Return-based'!$B$23)/'Return-based'!$C$4)^('Return-based'!$C$4*(H23+1))-1)/(('Return-based'!$B$13-'Return-based'!$B$23)/'Return-based'!$C$4))*(1+('Return-based'!$B$13-'Return-based'!$B$23)/'Return-based'!$C$4),'Return-based'!$B$3="Lumpsum",'Return-based'!$B$16*(1+('Return-based'!$B$13-'Return-based'!$B$23))^(H23+1)),""),'Return-based'!$B$3="Lumpsum",'Return-based'!$B$16-IF('Return-based'!$B$10&gt;=E23,_xlfn.IFS('Return-based'!$B$3="SIP",'Return-based'!$B$6*(((1+('Return-based'!$B$13-'Return-based'!$B$23)/'Return-based'!$C$4)^('Return-based'!$C$4*(H23+1))-1)/(('Return-based'!$B$13-'Return-based'!$B$23)/'Return-based'!$C$4))*(1+('Return-based'!$B$13-'Return-based'!$B$23)/'Return-based'!$C$4),'Return-based'!$B$3="Lumpsum",'Return-based'!$B$16*(1+('Return-based'!$B$13-'Return-based'!$B$23))^(H23+1)),""))</f>
        <v>#VALUE!</v>
      </c>
    </row>
    <row r="24" spans="4:9" x14ac:dyDescent="0.3">
      <c r="D24">
        <v>20</v>
      </c>
      <c r="E24" t="str">
        <f>IF('Return-based'!$B$10&gt;D24,D24,"")</f>
        <v/>
      </c>
      <c r="F24" s="1" t="str" cm="1">
        <f t="array" ref="F24">IF('Return-based'!$B$10&gt;=E24,_xlfn.IFS('Return-based'!$B$3="SIP",'Return-based'!$B$6*(((1+'Return-based'!$B$13/'Return-based'!$C$4)^('Return-based'!$C$4*(E24+1))-1)/('Return-based'!$B$13/'Return-based'!$C$4))*(1+'Return-based'!$B$13/'Return-based'!$C$4),'Return-based'!$B$3="Lumpsum",'Return-based'!$B$16*(1+'Return-based'!$B$13)^(E24+1)),"")</f>
        <v/>
      </c>
      <c r="H24" t="str">
        <f>IF('Return-based'!$B$10&gt;D24,D24,"")</f>
        <v/>
      </c>
      <c r="I24" s="1" t="e" cm="1">
        <f t="array" ref="I24">-_xlfn.IFS('Return-based'!$B$3="SIP",('Return-based'!$B$16*(1+Backend!H24)/'Return-based'!$B$10)-IF('Return-based'!$B$10&gt;=E24,_xlfn.IFS('Return-based'!$B$3="SIP",'Return-based'!$B$6*(((1+('Return-based'!$B$13-'Return-based'!$B$23)/'Return-based'!$C$4)^('Return-based'!$C$4*(H24+1))-1)/(('Return-based'!$B$13-'Return-based'!$B$23)/'Return-based'!$C$4))*(1+('Return-based'!$B$13-'Return-based'!$B$23)/'Return-based'!$C$4),'Return-based'!$B$3="Lumpsum",'Return-based'!$B$16*(1+('Return-based'!$B$13-'Return-based'!$B$23))^(H24+1)),""),'Return-based'!$B$3="Lumpsum",'Return-based'!$B$16-IF('Return-based'!$B$10&gt;=E24,_xlfn.IFS('Return-based'!$B$3="SIP",'Return-based'!$B$6*(((1+('Return-based'!$B$13-'Return-based'!$B$23)/'Return-based'!$C$4)^('Return-based'!$C$4*(H24+1))-1)/(('Return-based'!$B$13-'Return-based'!$B$23)/'Return-based'!$C$4))*(1+('Return-based'!$B$13-'Return-based'!$B$23)/'Return-based'!$C$4),'Return-based'!$B$3="Lumpsum",'Return-based'!$B$16*(1+('Return-based'!$B$13-'Return-based'!$B$23))^(H24+1)),""))</f>
        <v>#VALUE!</v>
      </c>
    </row>
    <row r="25" spans="4:9" x14ac:dyDescent="0.3">
      <c r="D25">
        <v>21</v>
      </c>
      <c r="E25" t="str">
        <f>IF('Return-based'!$B$10&gt;D25,D25,"")</f>
        <v/>
      </c>
      <c r="F25" s="1" t="str" cm="1">
        <f t="array" ref="F25">IF('Return-based'!$B$10&gt;=E25,_xlfn.IFS('Return-based'!$B$3="SIP",'Return-based'!$B$6*(((1+'Return-based'!$B$13/'Return-based'!$C$4)^('Return-based'!$C$4*(E25+1))-1)/('Return-based'!$B$13/'Return-based'!$C$4))*(1+'Return-based'!$B$13/'Return-based'!$C$4),'Return-based'!$B$3="Lumpsum",'Return-based'!$B$16*(1+'Return-based'!$B$13)^(E25+1)),"")</f>
        <v/>
      </c>
      <c r="H25" t="str">
        <f>IF('Return-based'!$B$10&gt;D25,D25,"")</f>
        <v/>
      </c>
      <c r="I25" s="1" t="e" cm="1">
        <f t="array" ref="I25">-_xlfn.IFS('Return-based'!$B$3="SIP",('Return-based'!$B$16*(1+Backend!H25)/'Return-based'!$B$10)-IF('Return-based'!$B$10&gt;=E25,_xlfn.IFS('Return-based'!$B$3="SIP",'Return-based'!$B$6*(((1+('Return-based'!$B$13-'Return-based'!$B$23)/'Return-based'!$C$4)^('Return-based'!$C$4*(H25+1))-1)/(('Return-based'!$B$13-'Return-based'!$B$23)/'Return-based'!$C$4))*(1+('Return-based'!$B$13-'Return-based'!$B$23)/'Return-based'!$C$4),'Return-based'!$B$3="Lumpsum",'Return-based'!$B$16*(1+('Return-based'!$B$13-'Return-based'!$B$23))^(H25+1)),""),'Return-based'!$B$3="Lumpsum",'Return-based'!$B$16-IF('Return-based'!$B$10&gt;=E25,_xlfn.IFS('Return-based'!$B$3="SIP",'Return-based'!$B$6*(((1+('Return-based'!$B$13-'Return-based'!$B$23)/'Return-based'!$C$4)^('Return-based'!$C$4*(H25+1))-1)/(('Return-based'!$B$13-'Return-based'!$B$23)/'Return-based'!$C$4))*(1+('Return-based'!$B$13-'Return-based'!$B$23)/'Return-based'!$C$4),'Return-based'!$B$3="Lumpsum",'Return-based'!$B$16*(1+('Return-based'!$B$13-'Return-based'!$B$23))^(H25+1)),""))</f>
        <v>#VALUE!</v>
      </c>
    </row>
    <row r="26" spans="4:9" x14ac:dyDescent="0.3">
      <c r="D26">
        <v>22</v>
      </c>
      <c r="E26" t="str">
        <f>IF('Return-based'!$B$10&gt;D26,D26,"")</f>
        <v/>
      </c>
      <c r="F26" s="1" t="str" cm="1">
        <f t="array" ref="F26">IF('Return-based'!$B$10&gt;=E26,_xlfn.IFS('Return-based'!$B$3="SIP",'Return-based'!$B$6*(((1+'Return-based'!$B$13/'Return-based'!$C$4)^('Return-based'!$C$4*(E26+1))-1)/('Return-based'!$B$13/'Return-based'!$C$4))*(1+'Return-based'!$B$13/'Return-based'!$C$4),'Return-based'!$B$3="Lumpsum",'Return-based'!$B$16*(1+'Return-based'!$B$13)^(E26+1)),"")</f>
        <v/>
      </c>
      <c r="H26" t="str">
        <f>IF('Return-based'!$B$10&gt;D26,D26,"")</f>
        <v/>
      </c>
      <c r="I26" s="1" t="e" cm="1">
        <f t="array" ref="I26">-_xlfn.IFS('Return-based'!$B$3="SIP",('Return-based'!$B$16*(1+Backend!H26)/'Return-based'!$B$10)-IF('Return-based'!$B$10&gt;=E26,_xlfn.IFS('Return-based'!$B$3="SIP",'Return-based'!$B$6*(((1+('Return-based'!$B$13-'Return-based'!$B$23)/'Return-based'!$C$4)^('Return-based'!$C$4*(H26+1))-1)/(('Return-based'!$B$13-'Return-based'!$B$23)/'Return-based'!$C$4))*(1+('Return-based'!$B$13-'Return-based'!$B$23)/'Return-based'!$C$4),'Return-based'!$B$3="Lumpsum",'Return-based'!$B$16*(1+('Return-based'!$B$13-'Return-based'!$B$23))^(H26+1)),""),'Return-based'!$B$3="Lumpsum",'Return-based'!$B$16-IF('Return-based'!$B$10&gt;=E26,_xlfn.IFS('Return-based'!$B$3="SIP",'Return-based'!$B$6*(((1+('Return-based'!$B$13-'Return-based'!$B$23)/'Return-based'!$C$4)^('Return-based'!$C$4*(H26+1))-1)/(('Return-based'!$B$13-'Return-based'!$B$23)/'Return-based'!$C$4))*(1+('Return-based'!$B$13-'Return-based'!$B$23)/'Return-based'!$C$4),'Return-based'!$B$3="Lumpsum",'Return-based'!$B$16*(1+('Return-based'!$B$13-'Return-based'!$B$23))^(H26+1)),""))</f>
        <v>#VALUE!</v>
      </c>
    </row>
    <row r="27" spans="4:9" x14ac:dyDescent="0.3">
      <c r="D27">
        <v>23</v>
      </c>
      <c r="E27" t="str">
        <f>IF('Return-based'!$B$10&gt;D27,D27,"")</f>
        <v/>
      </c>
      <c r="F27" s="1" t="str" cm="1">
        <f t="array" ref="F27">IF('Return-based'!$B$10&gt;=E27,_xlfn.IFS('Return-based'!$B$3="SIP",'Return-based'!$B$6*(((1+'Return-based'!$B$13/'Return-based'!$C$4)^('Return-based'!$C$4*(E27+1))-1)/('Return-based'!$B$13/'Return-based'!$C$4))*(1+'Return-based'!$B$13/'Return-based'!$C$4),'Return-based'!$B$3="Lumpsum",'Return-based'!$B$16*(1+'Return-based'!$B$13)^(E27+1)),"")</f>
        <v/>
      </c>
      <c r="H27" t="str">
        <f>IF('Return-based'!$B$10&gt;D27,D27,"")</f>
        <v/>
      </c>
      <c r="I27" s="1" t="e" cm="1">
        <f t="array" ref="I27">-_xlfn.IFS('Return-based'!$B$3="SIP",('Return-based'!$B$16*(1+Backend!H27)/'Return-based'!$B$10)-IF('Return-based'!$B$10&gt;=E27,_xlfn.IFS('Return-based'!$B$3="SIP",'Return-based'!$B$6*(((1+('Return-based'!$B$13-'Return-based'!$B$23)/'Return-based'!$C$4)^('Return-based'!$C$4*(H27+1))-1)/(('Return-based'!$B$13-'Return-based'!$B$23)/'Return-based'!$C$4))*(1+('Return-based'!$B$13-'Return-based'!$B$23)/'Return-based'!$C$4),'Return-based'!$B$3="Lumpsum",'Return-based'!$B$16*(1+('Return-based'!$B$13-'Return-based'!$B$23))^(H27+1)),""),'Return-based'!$B$3="Lumpsum",'Return-based'!$B$16-IF('Return-based'!$B$10&gt;=E27,_xlfn.IFS('Return-based'!$B$3="SIP",'Return-based'!$B$6*(((1+('Return-based'!$B$13-'Return-based'!$B$23)/'Return-based'!$C$4)^('Return-based'!$C$4*(H27+1))-1)/(('Return-based'!$B$13-'Return-based'!$B$23)/'Return-based'!$C$4))*(1+('Return-based'!$B$13-'Return-based'!$B$23)/'Return-based'!$C$4),'Return-based'!$B$3="Lumpsum",'Return-based'!$B$16*(1+('Return-based'!$B$13-'Return-based'!$B$23))^(H27+1)),""))</f>
        <v>#VALUE!</v>
      </c>
    </row>
    <row r="28" spans="4:9" x14ac:dyDescent="0.3">
      <c r="D28">
        <v>24</v>
      </c>
      <c r="E28" t="str">
        <f>IF('Return-based'!$B$10&gt;D28,D28,"")</f>
        <v/>
      </c>
      <c r="F28" s="1" t="str" cm="1">
        <f t="array" ref="F28">IF('Return-based'!$B$10&gt;=E28,_xlfn.IFS('Return-based'!$B$3="SIP",'Return-based'!$B$6*(((1+'Return-based'!$B$13/'Return-based'!$C$4)^('Return-based'!$C$4*(E28+1))-1)/('Return-based'!$B$13/'Return-based'!$C$4))*(1+'Return-based'!$B$13/'Return-based'!$C$4),'Return-based'!$B$3="Lumpsum",'Return-based'!$B$16*(1+'Return-based'!$B$13)^(E28+1)),"")</f>
        <v/>
      </c>
      <c r="H28" t="str">
        <f>IF('Return-based'!$B$10&gt;D28,D28,"")</f>
        <v/>
      </c>
      <c r="I28" s="1" t="e" cm="1">
        <f t="array" ref="I28">-_xlfn.IFS('Return-based'!$B$3="SIP",('Return-based'!$B$16*(1+Backend!H28)/'Return-based'!$B$10)-IF('Return-based'!$B$10&gt;=E28,_xlfn.IFS('Return-based'!$B$3="SIP",'Return-based'!$B$6*(((1+('Return-based'!$B$13-'Return-based'!$B$23)/'Return-based'!$C$4)^('Return-based'!$C$4*(H28+1))-1)/(('Return-based'!$B$13-'Return-based'!$B$23)/'Return-based'!$C$4))*(1+('Return-based'!$B$13-'Return-based'!$B$23)/'Return-based'!$C$4),'Return-based'!$B$3="Lumpsum",'Return-based'!$B$16*(1+('Return-based'!$B$13-'Return-based'!$B$23))^(H28+1)),""),'Return-based'!$B$3="Lumpsum",'Return-based'!$B$16-IF('Return-based'!$B$10&gt;=E28,_xlfn.IFS('Return-based'!$B$3="SIP",'Return-based'!$B$6*(((1+('Return-based'!$B$13-'Return-based'!$B$23)/'Return-based'!$C$4)^('Return-based'!$C$4*(H28+1))-1)/(('Return-based'!$B$13-'Return-based'!$B$23)/'Return-based'!$C$4))*(1+('Return-based'!$B$13-'Return-based'!$B$23)/'Return-based'!$C$4),'Return-based'!$B$3="Lumpsum",'Return-based'!$B$16*(1+('Return-based'!$B$13-'Return-based'!$B$23))^(H28+1)),""))</f>
        <v>#VALUE!</v>
      </c>
    </row>
    <row r="29" spans="4:9" x14ac:dyDescent="0.3">
      <c r="D29">
        <v>25</v>
      </c>
      <c r="E29" t="str">
        <f>IF('Return-based'!$B$10&gt;D29,D29,"")</f>
        <v/>
      </c>
      <c r="F29" s="1" t="str" cm="1">
        <f t="array" ref="F29">IF('Return-based'!$B$10&gt;=E29,_xlfn.IFS('Return-based'!$B$3="SIP",'Return-based'!$B$6*(((1+'Return-based'!$B$13/'Return-based'!$C$4)^('Return-based'!$C$4*(E29+1))-1)/('Return-based'!$B$13/'Return-based'!$C$4))*(1+'Return-based'!$B$13/'Return-based'!$C$4),'Return-based'!$B$3="Lumpsum",'Return-based'!$B$16*(1+'Return-based'!$B$13)^(E29+1)),"")</f>
        <v/>
      </c>
      <c r="H29" t="str">
        <f>IF('Return-based'!$B$10&gt;D29,D29,"")</f>
        <v/>
      </c>
      <c r="I29" s="1" t="e" cm="1">
        <f t="array" ref="I29">-_xlfn.IFS('Return-based'!$B$3="SIP",('Return-based'!$B$16*(1+Backend!H29)/'Return-based'!$B$10)-IF('Return-based'!$B$10&gt;=E29,_xlfn.IFS('Return-based'!$B$3="SIP",'Return-based'!$B$6*(((1+('Return-based'!$B$13-'Return-based'!$B$23)/'Return-based'!$C$4)^('Return-based'!$C$4*(H29+1))-1)/(('Return-based'!$B$13-'Return-based'!$B$23)/'Return-based'!$C$4))*(1+('Return-based'!$B$13-'Return-based'!$B$23)/'Return-based'!$C$4),'Return-based'!$B$3="Lumpsum",'Return-based'!$B$16*(1+('Return-based'!$B$13-'Return-based'!$B$23))^(H29+1)),""),'Return-based'!$B$3="Lumpsum",'Return-based'!$B$16-IF('Return-based'!$B$10&gt;=E29,_xlfn.IFS('Return-based'!$B$3="SIP",'Return-based'!$B$6*(((1+('Return-based'!$B$13-'Return-based'!$B$23)/'Return-based'!$C$4)^('Return-based'!$C$4*(H29+1))-1)/(('Return-based'!$B$13-'Return-based'!$B$23)/'Return-based'!$C$4))*(1+('Return-based'!$B$13-'Return-based'!$B$23)/'Return-based'!$C$4),'Return-based'!$B$3="Lumpsum",'Return-based'!$B$16*(1+('Return-based'!$B$13-'Return-based'!$B$23))^(H29+1)),""))</f>
        <v>#VALUE!</v>
      </c>
    </row>
    <row r="30" spans="4:9" x14ac:dyDescent="0.3">
      <c r="D30">
        <v>26</v>
      </c>
      <c r="E30" t="str">
        <f>IF('Return-based'!$B$10&gt;D30,D30,"")</f>
        <v/>
      </c>
      <c r="F30" s="1" t="str" cm="1">
        <f t="array" ref="F30">IF('Return-based'!$B$10&gt;=E30,_xlfn.IFS('Return-based'!$B$3="SIP",'Return-based'!$B$6*(((1+'Return-based'!$B$13/'Return-based'!$C$4)^('Return-based'!$C$4*(E30+1))-1)/('Return-based'!$B$13/'Return-based'!$C$4))*(1+'Return-based'!$B$13/'Return-based'!$C$4),'Return-based'!$B$3="Lumpsum",'Return-based'!$B$16*(1+'Return-based'!$B$13)^(E30+1)),"")</f>
        <v/>
      </c>
      <c r="H30" t="str">
        <f>IF('Return-based'!$B$10&gt;D30,D30,"")</f>
        <v/>
      </c>
      <c r="I30" s="1" t="e" cm="1">
        <f t="array" ref="I30">-_xlfn.IFS('Return-based'!$B$3="SIP",('Return-based'!$B$16*(1+Backend!H30)/'Return-based'!$B$10)-IF('Return-based'!$B$10&gt;=E30,_xlfn.IFS('Return-based'!$B$3="SIP",'Return-based'!$B$6*(((1+('Return-based'!$B$13-'Return-based'!$B$23)/'Return-based'!$C$4)^('Return-based'!$C$4*(H30+1))-1)/(('Return-based'!$B$13-'Return-based'!$B$23)/'Return-based'!$C$4))*(1+('Return-based'!$B$13-'Return-based'!$B$23)/'Return-based'!$C$4),'Return-based'!$B$3="Lumpsum",'Return-based'!$B$16*(1+('Return-based'!$B$13-'Return-based'!$B$23))^(H30+1)),""),'Return-based'!$B$3="Lumpsum",'Return-based'!$B$16-IF('Return-based'!$B$10&gt;=E30,_xlfn.IFS('Return-based'!$B$3="SIP",'Return-based'!$B$6*(((1+('Return-based'!$B$13-'Return-based'!$B$23)/'Return-based'!$C$4)^('Return-based'!$C$4*(H30+1))-1)/(('Return-based'!$B$13-'Return-based'!$B$23)/'Return-based'!$C$4))*(1+('Return-based'!$B$13-'Return-based'!$B$23)/'Return-based'!$C$4),'Return-based'!$B$3="Lumpsum",'Return-based'!$B$16*(1+('Return-based'!$B$13-'Return-based'!$B$23))^(H30+1)),""))</f>
        <v>#VALUE!</v>
      </c>
    </row>
    <row r="31" spans="4:9" x14ac:dyDescent="0.3">
      <c r="D31">
        <v>27</v>
      </c>
      <c r="E31" t="str">
        <f>IF('Return-based'!$B$10&gt;D31,D31,"")</f>
        <v/>
      </c>
      <c r="F31" s="1" t="str" cm="1">
        <f t="array" ref="F31">IF('Return-based'!$B$10&gt;=E31,_xlfn.IFS('Return-based'!$B$3="SIP",'Return-based'!$B$6*(((1+'Return-based'!$B$13/'Return-based'!$C$4)^('Return-based'!$C$4*(E31+1))-1)/('Return-based'!$B$13/'Return-based'!$C$4))*(1+'Return-based'!$B$13/'Return-based'!$C$4),'Return-based'!$B$3="Lumpsum",'Return-based'!$B$16*(1+'Return-based'!$B$13)^(E31+1)),"")</f>
        <v/>
      </c>
      <c r="H31" t="str">
        <f>IF('Return-based'!$B$10&gt;D31,D31,"")</f>
        <v/>
      </c>
      <c r="I31" s="1" t="e" cm="1">
        <f t="array" ref="I31">-_xlfn.IFS('Return-based'!$B$3="SIP",('Return-based'!$B$16*(1+Backend!H31)/'Return-based'!$B$10)-IF('Return-based'!$B$10&gt;=E31,_xlfn.IFS('Return-based'!$B$3="SIP",'Return-based'!$B$6*(((1+('Return-based'!$B$13-'Return-based'!$B$23)/'Return-based'!$C$4)^('Return-based'!$C$4*(H31+1))-1)/(('Return-based'!$B$13-'Return-based'!$B$23)/'Return-based'!$C$4))*(1+('Return-based'!$B$13-'Return-based'!$B$23)/'Return-based'!$C$4),'Return-based'!$B$3="Lumpsum",'Return-based'!$B$16*(1+('Return-based'!$B$13-'Return-based'!$B$23))^(H31+1)),""),'Return-based'!$B$3="Lumpsum",'Return-based'!$B$16-IF('Return-based'!$B$10&gt;=E31,_xlfn.IFS('Return-based'!$B$3="SIP",'Return-based'!$B$6*(((1+('Return-based'!$B$13-'Return-based'!$B$23)/'Return-based'!$C$4)^('Return-based'!$C$4*(H31+1))-1)/(('Return-based'!$B$13-'Return-based'!$B$23)/'Return-based'!$C$4))*(1+('Return-based'!$B$13-'Return-based'!$B$23)/'Return-based'!$C$4),'Return-based'!$B$3="Lumpsum",'Return-based'!$B$16*(1+('Return-based'!$B$13-'Return-based'!$B$23))^(H31+1)),""))</f>
        <v>#VALUE!</v>
      </c>
    </row>
    <row r="32" spans="4:9" x14ac:dyDescent="0.3">
      <c r="D32">
        <v>28</v>
      </c>
      <c r="E32" t="str">
        <f>IF('Return-based'!$B$10&gt;D32,D32,"")</f>
        <v/>
      </c>
      <c r="F32" s="1" t="str" cm="1">
        <f t="array" ref="F32">IF('Return-based'!$B$10&gt;=E32,_xlfn.IFS('Return-based'!$B$3="SIP",'Return-based'!$B$6*(((1+'Return-based'!$B$13/'Return-based'!$C$4)^('Return-based'!$C$4*(E32+1))-1)/('Return-based'!$B$13/'Return-based'!$C$4))*(1+'Return-based'!$B$13/'Return-based'!$C$4),'Return-based'!$B$3="Lumpsum",'Return-based'!$B$16*(1+'Return-based'!$B$13)^(E32+1)),"")</f>
        <v/>
      </c>
      <c r="H32" t="str">
        <f>IF('Return-based'!$B$10&gt;D32,D32,"")</f>
        <v/>
      </c>
      <c r="I32" s="1" t="e" cm="1">
        <f t="array" ref="I32">-_xlfn.IFS('Return-based'!$B$3="SIP",('Return-based'!$B$16*(1+Backend!H32)/'Return-based'!$B$10)-IF('Return-based'!$B$10&gt;=E32,_xlfn.IFS('Return-based'!$B$3="SIP",'Return-based'!$B$6*(((1+('Return-based'!$B$13-'Return-based'!$B$23)/'Return-based'!$C$4)^('Return-based'!$C$4*(H32+1))-1)/(('Return-based'!$B$13-'Return-based'!$B$23)/'Return-based'!$C$4))*(1+('Return-based'!$B$13-'Return-based'!$B$23)/'Return-based'!$C$4),'Return-based'!$B$3="Lumpsum",'Return-based'!$B$16*(1+('Return-based'!$B$13-'Return-based'!$B$23))^(H32+1)),""),'Return-based'!$B$3="Lumpsum",'Return-based'!$B$16-IF('Return-based'!$B$10&gt;=E32,_xlfn.IFS('Return-based'!$B$3="SIP",'Return-based'!$B$6*(((1+('Return-based'!$B$13-'Return-based'!$B$23)/'Return-based'!$C$4)^('Return-based'!$C$4*(H32+1))-1)/(('Return-based'!$B$13-'Return-based'!$B$23)/'Return-based'!$C$4))*(1+('Return-based'!$B$13-'Return-based'!$B$23)/'Return-based'!$C$4),'Return-based'!$B$3="Lumpsum",'Return-based'!$B$16*(1+('Return-based'!$B$13-'Return-based'!$B$23))^(H32+1)),""))</f>
        <v>#VALUE!</v>
      </c>
    </row>
    <row r="33" spans="4:9" x14ac:dyDescent="0.3">
      <c r="D33">
        <v>29</v>
      </c>
      <c r="E33" t="str">
        <f>IF('Return-based'!$B$10&gt;D33,D33,"")</f>
        <v/>
      </c>
      <c r="F33" s="1" t="str" cm="1">
        <f t="array" ref="F33">IF('Return-based'!$B$10&gt;=E33,_xlfn.IFS('Return-based'!$B$3="SIP",'Return-based'!$B$6*(((1+'Return-based'!$B$13/'Return-based'!$C$4)^('Return-based'!$C$4*(E33+1))-1)/('Return-based'!$B$13/'Return-based'!$C$4))*(1+'Return-based'!$B$13/'Return-based'!$C$4),'Return-based'!$B$3="Lumpsum",'Return-based'!$B$16*(1+'Return-based'!$B$13)^(E33+1)),"")</f>
        <v/>
      </c>
      <c r="H33" t="str">
        <f>IF('Return-based'!$B$10&gt;D33,D33,"")</f>
        <v/>
      </c>
      <c r="I33" s="1" t="e" cm="1">
        <f t="array" ref="I33">-_xlfn.IFS('Return-based'!$B$3="SIP",('Return-based'!$B$16*(1+Backend!H33)/'Return-based'!$B$10)-IF('Return-based'!$B$10&gt;=E33,_xlfn.IFS('Return-based'!$B$3="SIP",'Return-based'!$B$6*(((1+('Return-based'!$B$13-'Return-based'!$B$23)/'Return-based'!$C$4)^('Return-based'!$C$4*(H33+1))-1)/(('Return-based'!$B$13-'Return-based'!$B$23)/'Return-based'!$C$4))*(1+('Return-based'!$B$13-'Return-based'!$B$23)/'Return-based'!$C$4),'Return-based'!$B$3="Lumpsum",'Return-based'!$B$16*(1+('Return-based'!$B$13-'Return-based'!$B$23))^(H33+1)),""),'Return-based'!$B$3="Lumpsum",'Return-based'!$B$16-IF('Return-based'!$B$10&gt;=E33,_xlfn.IFS('Return-based'!$B$3="SIP",'Return-based'!$B$6*(((1+('Return-based'!$B$13-'Return-based'!$B$23)/'Return-based'!$C$4)^('Return-based'!$C$4*(H33+1))-1)/(('Return-based'!$B$13-'Return-based'!$B$23)/'Return-based'!$C$4))*(1+('Return-based'!$B$13-'Return-based'!$B$23)/'Return-based'!$C$4),'Return-based'!$B$3="Lumpsum",'Return-based'!$B$16*(1+('Return-based'!$B$13-'Return-based'!$B$23))^(H33+1)),""))</f>
        <v>#VALUE!</v>
      </c>
    </row>
    <row r="34" spans="4:9" x14ac:dyDescent="0.3">
      <c r="D34">
        <v>30</v>
      </c>
      <c r="E34" t="str">
        <f>IF('Return-based'!$B$10&gt;D34,D34,"")</f>
        <v/>
      </c>
      <c r="F34" s="1" t="str" cm="1">
        <f t="array" ref="F34">IF('Return-based'!$B$10&gt;=E34,_xlfn.IFS('Return-based'!$B$3="SIP",'Return-based'!$B$6*(((1+'Return-based'!$B$13/'Return-based'!$C$4)^('Return-based'!$C$4*(E34+1))-1)/('Return-based'!$B$13/'Return-based'!$C$4))*(1+'Return-based'!$B$13/'Return-based'!$C$4),'Return-based'!$B$3="Lumpsum",'Return-based'!$B$16*(1+'Return-based'!$B$13)^(E34+1)),"")</f>
        <v/>
      </c>
      <c r="H34" t="str">
        <f>IF('Return-based'!$B$10&gt;D34,D34,"")</f>
        <v/>
      </c>
      <c r="I34" s="1" t="e" cm="1">
        <f t="array" ref="I34">-_xlfn.IFS('Return-based'!$B$3="SIP",('Return-based'!$B$16*(1+Backend!H34)/'Return-based'!$B$10)-IF('Return-based'!$B$10&gt;=E34,_xlfn.IFS('Return-based'!$B$3="SIP",'Return-based'!$B$6*(((1+('Return-based'!$B$13-'Return-based'!$B$23)/'Return-based'!$C$4)^('Return-based'!$C$4*(H34+1))-1)/(('Return-based'!$B$13-'Return-based'!$B$23)/'Return-based'!$C$4))*(1+('Return-based'!$B$13-'Return-based'!$B$23)/'Return-based'!$C$4),'Return-based'!$B$3="Lumpsum",'Return-based'!$B$16*(1+('Return-based'!$B$13-'Return-based'!$B$23))^(H34+1)),""),'Return-based'!$B$3="Lumpsum",'Return-based'!$B$16-IF('Return-based'!$B$10&gt;=E34,_xlfn.IFS('Return-based'!$B$3="SIP",'Return-based'!$B$6*(((1+('Return-based'!$B$13-'Return-based'!$B$23)/'Return-based'!$C$4)^('Return-based'!$C$4*(H34+1))-1)/(('Return-based'!$B$13-'Return-based'!$B$23)/'Return-based'!$C$4))*(1+('Return-based'!$B$13-'Return-based'!$B$23)/'Return-based'!$C$4),'Return-based'!$B$3="Lumpsum",'Return-based'!$B$16*(1+('Return-based'!$B$13-'Return-based'!$B$23))^(H34+1)),""))</f>
        <v>#VALUE!</v>
      </c>
    </row>
    <row r="35" spans="4:9" x14ac:dyDescent="0.3">
      <c r="D35">
        <v>31</v>
      </c>
      <c r="E35" t="str">
        <f>IF('Return-based'!$B$10&gt;D35,D35,"")</f>
        <v/>
      </c>
      <c r="F35" s="1" t="str" cm="1">
        <f t="array" ref="F35">IF('Return-based'!$B$10&gt;=E35,_xlfn.IFS('Return-based'!$B$3="SIP",'Return-based'!$B$6*(((1+'Return-based'!$B$13/'Return-based'!$C$4)^('Return-based'!$C$4*(E35+1))-1)/('Return-based'!$B$13/'Return-based'!$C$4))*(1+'Return-based'!$B$13/'Return-based'!$C$4),'Return-based'!$B$3="Lumpsum",'Return-based'!$B$16*(1+'Return-based'!$B$13)^(E35+1)),"")</f>
        <v/>
      </c>
      <c r="H35" t="str">
        <f>IF('Return-based'!$B$10&gt;D35,D35,"")</f>
        <v/>
      </c>
      <c r="I35" s="1" t="e" cm="1">
        <f t="array" ref="I35">-_xlfn.IFS('Return-based'!$B$3="SIP",('Return-based'!$B$16*(1+Backend!H35)/'Return-based'!$B$10)-IF('Return-based'!$B$10&gt;=E35,_xlfn.IFS('Return-based'!$B$3="SIP",'Return-based'!$B$6*(((1+('Return-based'!$B$13-'Return-based'!$B$23)/'Return-based'!$C$4)^('Return-based'!$C$4*(H35+1))-1)/(('Return-based'!$B$13-'Return-based'!$B$23)/'Return-based'!$C$4))*(1+('Return-based'!$B$13-'Return-based'!$B$23)/'Return-based'!$C$4),'Return-based'!$B$3="Lumpsum",'Return-based'!$B$16*(1+('Return-based'!$B$13-'Return-based'!$B$23))^(H35+1)),""),'Return-based'!$B$3="Lumpsum",'Return-based'!$B$16-IF('Return-based'!$B$10&gt;=E35,_xlfn.IFS('Return-based'!$B$3="SIP",'Return-based'!$B$6*(((1+('Return-based'!$B$13-'Return-based'!$B$23)/'Return-based'!$C$4)^('Return-based'!$C$4*(H35+1))-1)/(('Return-based'!$B$13-'Return-based'!$B$23)/'Return-based'!$C$4))*(1+('Return-based'!$B$13-'Return-based'!$B$23)/'Return-based'!$C$4),'Return-based'!$B$3="Lumpsum",'Return-based'!$B$16*(1+('Return-based'!$B$13-'Return-based'!$B$23))^(H35+1)),""))</f>
        <v>#VALUE!</v>
      </c>
    </row>
    <row r="36" spans="4:9" x14ac:dyDescent="0.3">
      <c r="D36">
        <v>32</v>
      </c>
      <c r="E36" t="str">
        <f>IF('Return-based'!$B$10&gt;D36,D36,"")</f>
        <v/>
      </c>
      <c r="F36" s="1" t="str" cm="1">
        <f t="array" ref="F36">IF('Return-based'!$B$10&gt;=E36,_xlfn.IFS('Return-based'!$B$3="SIP",'Return-based'!$B$6*(((1+'Return-based'!$B$13/'Return-based'!$C$4)^('Return-based'!$C$4*(E36+1))-1)/('Return-based'!$B$13/'Return-based'!$C$4))*(1+'Return-based'!$B$13/'Return-based'!$C$4),'Return-based'!$B$3="Lumpsum",'Return-based'!$B$16*(1+'Return-based'!$B$13)^(E36+1)),"")</f>
        <v/>
      </c>
      <c r="H36" t="str">
        <f>IF('Return-based'!$B$10&gt;D36,D36,"")</f>
        <v/>
      </c>
      <c r="I36" s="1" t="e" cm="1">
        <f t="array" ref="I36">-_xlfn.IFS('Return-based'!$B$3="SIP",('Return-based'!$B$16*(1+Backend!H36)/'Return-based'!$B$10)-IF('Return-based'!$B$10&gt;=E36,_xlfn.IFS('Return-based'!$B$3="SIP",'Return-based'!$B$6*(((1+('Return-based'!$B$13-'Return-based'!$B$23)/'Return-based'!$C$4)^('Return-based'!$C$4*(H36+1))-1)/(('Return-based'!$B$13-'Return-based'!$B$23)/'Return-based'!$C$4))*(1+('Return-based'!$B$13-'Return-based'!$B$23)/'Return-based'!$C$4),'Return-based'!$B$3="Lumpsum",'Return-based'!$B$16*(1+('Return-based'!$B$13-'Return-based'!$B$23))^(H36+1)),""),'Return-based'!$B$3="Lumpsum",'Return-based'!$B$16-IF('Return-based'!$B$10&gt;=E36,_xlfn.IFS('Return-based'!$B$3="SIP",'Return-based'!$B$6*(((1+('Return-based'!$B$13-'Return-based'!$B$23)/'Return-based'!$C$4)^('Return-based'!$C$4*(H36+1))-1)/(('Return-based'!$B$13-'Return-based'!$B$23)/'Return-based'!$C$4))*(1+('Return-based'!$B$13-'Return-based'!$B$23)/'Return-based'!$C$4),'Return-based'!$B$3="Lumpsum",'Return-based'!$B$16*(1+('Return-based'!$B$13-'Return-based'!$B$23))^(H36+1)),""))</f>
        <v>#VALUE!</v>
      </c>
    </row>
    <row r="37" spans="4:9" x14ac:dyDescent="0.3">
      <c r="D37">
        <v>33</v>
      </c>
      <c r="E37" t="str">
        <f>IF('Return-based'!$B$10&gt;D37,D37,"")</f>
        <v/>
      </c>
      <c r="F37" s="1" t="str" cm="1">
        <f t="array" ref="F37">IF('Return-based'!$B$10&gt;=E37,_xlfn.IFS('Return-based'!$B$3="SIP",'Return-based'!$B$6*(((1+'Return-based'!$B$13/'Return-based'!$C$4)^('Return-based'!$C$4*(E37+1))-1)/('Return-based'!$B$13/'Return-based'!$C$4))*(1+'Return-based'!$B$13/'Return-based'!$C$4),'Return-based'!$B$3="Lumpsum",'Return-based'!$B$16*(1+'Return-based'!$B$13)^(E37+1)),"")</f>
        <v/>
      </c>
      <c r="H37" t="str">
        <f>IF('Return-based'!$B$10&gt;D37,D37,"")</f>
        <v/>
      </c>
      <c r="I37" s="1" t="e" cm="1">
        <f t="array" ref="I37">-_xlfn.IFS('Return-based'!$B$3="SIP",('Return-based'!$B$16*(1+Backend!H37)/'Return-based'!$B$10)-IF('Return-based'!$B$10&gt;=E37,_xlfn.IFS('Return-based'!$B$3="SIP",'Return-based'!$B$6*(((1+('Return-based'!$B$13-'Return-based'!$B$23)/'Return-based'!$C$4)^('Return-based'!$C$4*(H37+1))-1)/(('Return-based'!$B$13-'Return-based'!$B$23)/'Return-based'!$C$4))*(1+('Return-based'!$B$13-'Return-based'!$B$23)/'Return-based'!$C$4),'Return-based'!$B$3="Lumpsum",'Return-based'!$B$16*(1+('Return-based'!$B$13-'Return-based'!$B$23))^(H37+1)),""),'Return-based'!$B$3="Lumpsum",'Return-based'!$B$16-IF('Return-based'!$B$10&gt;=E37,_xlfn.IFS('Return-based'!$B$3="SIP",'Return-based'!$B$6*(((1+('Return-based'!$B$13-'Return-based'!$B$23)/'Return-based'!$C$4)^('Return-based'!$C$4*(H37+1))-1)/(('Return-based'!$B$13-'Return-based'!$B$23)/'Return-based'!$C$4))*(1+('Return-based'!$B$13-'Return-based'!$B$23)/'Return-based'!$C$4),'Return-based'!$B$3="Lumpsum",'Return-based'!$B$16*(1+('Return-based'!$B$13-'Return-based'!$B$23))^(H37+1)),""))</f>
        <v>#VALUE!</v>
      </c>
    </row>
    <row r="38" spans="4:9" x14ac:dyDescent="0.3">
      <c r="D38">
        <v>34</v>
      </c>
      <c r="E38" t="str">
        <f>IF('Return-based'!$B$10&gt;D38,D38,"")</f>
        <v/>
      </c>
      <c r="F38" s="1" t="str" cm="1">
        <f t="array" ref="F38">IF('Return-based'!$B$10&gt;=E38,_xlfn.IFS('Return-based'!$B$3="SIP",'Return-based'!$B$6*(((1+'Return-based'!$B$13/'Return-based'!$C$4)^('Return-based'!$C$4*(E38+1))-1)/('Return-based'!$B$13/'Return-based'!$C$4))*(1+'Return-based'!$B$13/'Return-based'!$C$4),'Return-based'!$B$3="Lumpsum",'Return-based'!$B$16*(1+'Return-based'!$B$13)^(E38+1)),"")</f>
        <v/>
      </c>
      <c r="H38" t="str">
        <f>IF('Return-based'!$B$10&gt;D38,D38,"")</f>
        <v/>
      </c>
      <c r="I38" s="1" t="e" cm="1">
        <f t="array" ref="I38">-_xlfn.IFS('Return-based'!$B$3="SIP",('Return-based'!$B$16*(1+Backend!H38)/'Return-based'!$B$10)-IF('Return-based'!$B$10&gt;=E38,_xlfn.IFS('Return-based'!$B$3="SIP",'Return-based'!$B$6*(((1+('Return-based'!$B$13-'Return-based'!$B$23)/'Return-based'!$C$4)^('Return-based'!$C$4*(H38+1))-1)/(('Return-based'!$B$13-'Return-based'!$B$23)/'Return-based'!$C$4))*(1+('Return-based'!$B$13-'Return-based'!$B$23)/'Return-based'!$C$4),'Return-based'!$B$3="Lumpsum",'Return-based'!$B$16*(1+('Return-based'!$B$13-'Return-based'!$B$23))^(H38+1)),""),'Return-based'!$B$3="Lumpsum",'Return-based'!$B$16-IF('Return-based'!$B$10&gt;=E38,_xlfn.IFS('Return-based'!$B$3="SIP",'Return-based'!$B$6*(((1+('Return-based'!$B$13-'Return-based'!$B$23)/'Return-based'!$C$4)^('Return-based'!$C$4*(H38+1))-1)/(('Return-based'!$B$13-'Return-based'!$B$23)/'Return-based'!$C$4))*(1+('Return-based'!$B$13-'Return-based'!$B$23)/'Return-based'!$C$4),'Return-based'!$B$3="Lumpsum",'Return-based'!$B$16*(1+('Return-based'!$B$13-'Return-based'!$B$23))^(H38+1)),""))</f>
        <v>#VALUE!</v>
      </c>
    </row>
    <row r="39" spans="4:9" x14ac:dyDescent="0.3">
      <c r="D39">
        <v>35</v>
      </c>
      <c r="E39" t="str">
        <f>IF('Return-based'!$B$10&gt;D39,D39,"")</f>
        <v/>
      </c>
      <c r="F39" s="1" t="str" cm="1">
        <f t="array" ref="F39">IF('Return-based'!$B$10&gt;=E39,_xlfn.IFS('Return-based'!$B$3="SIP",'Return-based'!$B$6*(((1+'Return-based'!$B$13/'Return-based'!$C$4)^('Return-based'!$C$4*(E39+1))-1)/('Return-based'!$B$13/'Return-based'!$C$4))*(1+'Return-based'!$B$13/'Return-based'!$C$4),'Return-based'!$B$3="Lumpsum",'Return-based'!$B$16*(1+'Return-based'!$B$13)^(E39+1)),"")</f>
        <v/>
      </c>
      <c r="H39" t="str">
        <f>IF('Return-based'!$B$10&gt;D39,D39,"")</f>
        <v/>
      </c>
      <c r="I39" s="1" t="e" cm="1">
        <f t="array" ref="I39">-_xlfn.IFS('Return-based'!$B$3="SIP",('Return-based'!$B$16*(1+Backend!H39)/'Return-based'!$B$10)-IF('Return-based'!$B$10&gt;=E39,_xlfn.IFS('Return-based'!$B$3="SIP",'Return-based'!$B$6*(((1+('Return-based'!$B$13-'Return-based'!$B$23)/'Return-based'!$C$4)^('Return-based'!$C$4*(H39+1))-1)/(('Return-based'!$B$13-'Return-based'!$B$23)/'Return-based'!$C$4))*(1+('Return-based'!$B$13-'Return-based'!$B$23)/'Return-based'!$C$4),'Return-based'!$B$3="Lumpsum",'Return-based'!$B$16*(1+('Return-based'!$B$13-'Return-based'!$B$23))^(H39+1)),""),'Return-based'!$B$3="Lumpsum",'Return-based'!$B$16-IF('Return-based'!$B$10&gt;=E39,_xlfn.IFS('Return-based'!$B$3="SIP",'Return-based'!$B$6*(((1+('Return-based'!$B$13-'Return-based'!$B$23)/'Return-based'!$C$4)^('Return-based'!$C$4*(H39+1))-1)/(('Return-based'!$B$13-'Return-based'!$B$23)/'Return-based'!$C$4))*(1+('Return-based'!$B$13-'Return-based'!$B$23)/'Return-based'!$C$4),'Return-based'!$B$3="Lumpsum",'Return-based'!$B$16*(1+('Return-based'!$B$13-'Return-based'!$B$23))^(H39+1)),""))</f>
        <v>#VALUE!</v>
      </c>
    </row>
    <row r="40" spans="4:9" x14ac:dyDescent="0.3">
      <c r="D40">
        <v>36</v>
      </c>
      <c r="E40" t="str">
        <f>IF('Return-based'!$B$10&gt;D40,D40,"")</f>
        <v/>
      </c>
      <c r="F40" s="1" t="str" cm="1">
        <f t="array" ref="F40">IF('Return-based'!$B$10&gt;=E40,_xlfn.IFS('Return-based'!$B$3="SIP",'Return-based'!$B$6*(((1+'Return-based'!$B$13/'Return-based'!$C$4)^('Return-based'!$C$4*(E40+1))-1)/('Return-based'!$B$13/'Return-based'!$C$4))*(1+'Return-based'!$B$13/'Return-based'!$C$4),'Return-based'!$B$3="Lumpsum",'Return-based'!$B$16*(1+'Return-based'!$B$13)^(E40+1)),"")</f>
        <v/>
      </c>
      <c r="H40" t="str">
        <f>IF('Return-based'!$B$10&gt;D40,D40,"")</f>
        <v/>
      </c>
      <c r="I40" s="1" t="e" cm="1">
        <f t="array" ref="I40">-_xlfn.IFS('Return-based'!$B$3="SIP",('Return-based'!$B$16*(1+Backend!H40)/'Return-based'!$B$10)-IF('Return-based'!$B$10&gt;=E40,_xlfn.IFS('Return-based'!$B$3="SIP",'Return-based'!$B$6*(((1+('Return-based'!$B$13-'Return-based'!$B$23)/'Return-based'!$C$4)^('Return-based'!$C$4*(H40+1))-1)/(('Return-based'!$B$13-'Return-based'!$B$23)/'Return-based'!$C$4))*(1+('Return-based'!$B$13-'Return-based'!$B$23)/'Return-based'!$C$4),'Return-based'!$B$3="Lumpsum",'Return-based'!$B$16*(1+('Return-based'!$B$13-'Return-based'!$B$23))^(H40+1)),""),'Return-based'!$B$3="Lumpsum",'Return-based'!$B$16-IF('Return-based'!$B$10&gt;=E40,_xlfn.IFS('Return-based'!$B$3="SIP",'Return-based'!$B$6*(((1+('Return-based'!$B$13-'Return-based'!$B$23)/'Return-based'!$C$4)^('Return-based'!$C$4*(H40+1))-1)/(('Return-based'!$B$13-'Return-based'!$B$23)/'Return-based'!$C$4))*(1+('Return-based'!$B$13-'Return-based'!$B$23)/'Return-based'!$C$4),'Return-based'!$B$3="Lumpsum",'Return-based'!$B$16*(1+('Return-based'!$B$13-'Return-based'!$B$23))^(H40+1)),""))</f>
        <v>#VALUE!</v>
      </c>
    </row>
    <row r="41" spans="4:9" x14ac:dyDescent="0.3">
      <c r="D41">
        <v>37</v>
      </c>
      <c r="E41" t="str">
        <f>IF('Return-based'!$B$10&gt;D41,D41,"")</f>
        <v/>
      </c>
      <c r="F41" s="1" t="str" cm="1">
        <f t="array" ref="F41">IF('Return-based'!$B$10&gt;=E41,_xlfn.IFS('Return-based'!$B$3="SIP",'Return-based'!$B$6*(((1+'Return-based'!$B$13/'Return-based'!$C$4)^('Return-based'!$C$4*(E41+1))-1)/('Return-based'!$B$13/'Return-based'!$C$4))*(1+'Return-based'!$B$13/'Return-based'!$C$4),'Return-based'!$B$3="Lumpsum",'Return-based'!$B$16*(1+'Return-based'!$B$13)^(E41+1)),"")</f>
        <v/>
      </c>
      <c r="H41" t="str">
        <f>IF('Return-based'!$B$10&gt;D41,D41,"")</f>
        <v/>
      </c>
      <c r="I41" s="1" t="e" cm="1">
        <f t="array" ref="I41">-_xlfn.IFS('Return-based'!$B$3="SIP",('Return-based'!$B$16*(1+Backend!H41)/'Return-based'!$B$10)-IF('Return-based'!$B$10&gt;=E41,_xlfn.IFS('Return-based'!$B$3="SIP",'Return-based'!$B$6*(((1+('Return-based'!$B$13-'Return-based'!$B$23)/'Return-based'!$C$4)^('Return-based'!$C$4*(H41+1))-1)/(('Return-based'!$B$13-'Return-based'!$B$23)/'Return-based'!$C$4))*(1+('Return-based'!$B$13-'Return-based'!$B$23)/'Return-based'!$C$4),'Return-based'!$B$3="Lumpsum",'Return-based'!$B$16*(1+('Return-based'!$B$13-'Return-based'!$B$23))^(H41+1)),""),'Return-based'!$B$3="Lumpsum",'Return-based'!$B$16-IF('Return-based'!$B$10&gt;=E41,_xlfn.IFS('Return-based'!$B$3="SIP",'Return-based'!$B$6*(((1+('Return-based'!$B$13-'Return-based'!$B$23)/'Return-based'!$C$4)^('Return-based'!$C$4*(H41+1))-1)/(('Return-based'!$B$13-'Return-based'!$B$23)/'Return-based'!$C$4))*(1+('Return-based'!$B$13-'Return-based'!$B$23)/'Return-based'!$C$4),'Return-based'!$B$3="Lumpsum",'Return-based'!$B$16*(1+('Return-based'!$B$13-'Return-based'!$B$23))^(H41+1)),""))</f>
        <v>#VALUE!</v>
      </c>
    </row>
    <row r="42" spans="4:9" x14ac:dyDescent="0.3">
      <c r="D42">
        <v>38</v>
      </c>
      <c r="E42" t="str">
        <f>IF('Return-based'!$B$10&gt;D42,D42,"")</f>
        <v/>
      </c>
      <c r="F42" s="1" t="str" cm="1">
        <f t="array" ref="F42">IF('Return-based'!$B$10&gt;=E42,_xlfn.IFS('Return-based'!$B$3="SIP",'Return-based'!$B$6*(((1+'Return-based'!$B$13/'Return-based'!$C$4)^('Return-based'!$C$4*(E42+1))-1)/('Return-based'!$B$13/'Return-based'!$C$4))*(1+'Return-based'!$B$13/'Return-based'!$C$4),'Return-based'!$B$3="Lumpsum",'Return-based'!$B$16*(1+'Return-based'!$B$13)^(E42+1)),"")</f>
        <v/>
      </c>
      <c r="H42" t="str">
        <f>IF('Return-based'!$B$10&gt;D42,D42,"")</f>
        <v/>
      </c>
      <c r="I42" s="1" t="e" cm="1">
        <f t="array" ref="I42">-_xlfn.IFS('Return-based'!$B$3="SIP",('Return-based'!$B$16*(1+Backend!H42)/'Return-based'!$B$10)-IF('Return-based'!$B$10&gt;=E42,_xlfn.IFS('Return-based'!$B$3="SIP",'Return-based'!$B$6*(((1+('Return-based'!$B$13-'Return-based'!$B$23)/'Return-based'!$C$4)^('Return-based'!$C$4*(H42+1))-1)/(('Return-based'!$B$13-'Return-based'!$B$23)/'Return-based'!$C$4))*(1+('Return-based'!$B$13-'Return-based'!$B$23)/'Return-based'!$C$4),'Return-based'!$B$3="Lumpsum",'Return-based'!$B$16*(1+('Return-based'!$B$13-'Return-based'!$B$23))^(H42+1)),""),'Return-based'!$B$3="Lumpsum",'Return-based'!$B$16-IF('Return-based'!$B$10&gt;=E42,_xlfn.IFS('Return-based'!$B$3="SIP",'Return-based'!$B$6*(((1+('Return-based'!$B$13-'Return-based'!$B$23)/'Return-based'!$C$4)^('Return-based'!$C$4*(H42+1))-1)/(('Return-based'!$B$13-'Return-based'!$B$23)/'Return-based'!$C$4))*(1+('Return-based'!$B$13-'Return-based'!$B$23)/'Return-based'!$C$4),'Return-based'!$B$3="Lumpsum",'Return-based'!$B$16*(1+('Return-based'!$B$13-'Return-based'!$B$23))^(H42+1)),""))</f>
        <v>#VALUE!</v>
      </c>
    </row>
    <row r="43" spans="4:9" x14ac:dyDescent="0.3">
      <c r="D43">
        <v>39</v>
      </c>
      <c r="E43" t="str">
        <f>IF('Return-based'!$B$10&gt;D43,D43,"")</f>
        <v/>
      </c>
      <c r="F43" s="1" t="str" cm="1">
        <f t="array" ref="F43">IF('Return-based'!$B$10&gt;=E43,_xlfn.IFS('Return-based'!$B$3="SIP",'Return-based'!$B$6*(((1+'Return-based'!$B$13/'Return-based'!$C$4)^('Return-based'!$C$4*(E43+1))-1)/('Return-based'!$B$13/'Return-based'!$C$4))*(1+'Return-based'!$B$13/'Return-based'!$C$4),'Return-based'!$B$3="Lumpsum",'Return-based'!$B$16*(1+'Return-based'!$B$13)^(E43+1)),"")</f>
        <v/>
      </c>
      <c r="H43" t="str">
        <f>IF('Return-based'!$B$10&gt;D43,D43,"")</f>
        <v/>
      </c>
      <c r="I43" s="1" t="e" cm="1">
        <f t="array" ref="I43">-_xlfn.IFS('Return-based'!$B$3="SIP",('Return-based'!$B$16*(1+Backend!H43)/'Return-based'!$B$10)-IF('Return-based'!$B$10&gt;=E43,_xlfn.IFS('Return-based'!$B$3="SIP",'Return-based'!$B$6*(((1+('Return-based'!$B$13-'Return-based'!$B$23)/'Return-based'!$C$4)^('Return-based'!$C$4*(H43+1))-1)/(('Return-based'!$B$13-'Return-based'!$B$23)/'Return-based'!$C$4))*(1+('Return-based'!$B$13-'Return-based'!$B$23)/'Return-based'!$C$4),'Return-based'!$B$3="Lumpsum",'Return-based'!$B$16*(1+('Return-based'!$B$13-'Return-based'!$B$23))^(H43+1)),""),'Return-based'!$B$3="Lumpsum",'Return-based'!$B$16-IF('Return-based'!$B$10&gt;=E43,_xlfn.IFS('Return-based'!$B$3="SIP",'Return-based'!$B$6*(((1+('Return-based'!$B$13-'Return-based'!$B$23)/'Return-based'!$C$4)^('Return-based'!$C$4*(H43+1))-1)/(('Return-based'!$B$13-'Return-based'!$B$23)/'Return-based'!$C$4))*(1+('Return-based'!$B$13-'Return-based'!$B$23)/'Return-based'!$C$4),'Return-based'!$B$3="Lumpsum",'Return-based'!$B$16*(1+('Return-based'!$B$13-'Return-based'!$B$23))^(H43+1)),""))</f>
        <v>#VALUE!</v>
      </c>
    </row>
    <row r="44" spans="4:9" x14ac:dyDescent="0.3">
      <c r="D44">
        <v>40</v>
      </c>
      <c r="E44" t="str">
        <f>IF('Return-based'!$B$10&gt;D44,D44,"")</f>
        <v/>
      </c>
      <c r="F44" s="1" t="str" cm="1">
        <f t="array" ref="F44">IF('Return-based'!$B$10&gt;=E44,_xlfn.IFS('Return-based'!$B$3="SIP",'Return-based'!$B$6*(((1+'Return-based'!$B$13/'Return-based'!$C$4)^('Return-based'!$C$4*(E44+1))-1)/('Return-based'!$B$13/'Return-based'!$C$4))*(1+'Return-based'!$B$13/'Return-based'!$C$4),'Return-based'!$B$3="Lumpsum",'Return-based'!$B$16*(1+'Return-based'!$B$13)^(E44+1)),"")</f>
        <v/>
      </c>
      <c r="H44" t="str">
        <f>IF('Return-based'!$B$10&gt;D44,D44,"")</f>
        <v/>
      </c>
      <c r="I44" s="1" t="e" cm="1">
        <f t="array" ref="I44">-_xlfn.IFS('Return-based'!$B$3="SIP",('Return-based'!$B$16*(1+Backend!H44)/'Return-based'!$B$10)-IF('Return-based'!$B$10&gt;=E44,_xlfn.IFS('Return-based'!$B$3="SIP",'Return-based'!$B$6*(((1+('Return-based'!$B$13-'Return-based'!$B$23)/'Return-based'!$C$4)^('Return-based'!$C$4*(H44+1))-1)/(('Return-based'!$B$13-'Return-based'!$B$23)/'Return-based'!$C$4))*(1+('Return-based'!$B$13-'Return-based'!$B$23)/'Return-based'!$C$4),'Return-based'!$B$3="Lumpsum",'Return-based'!$B$16*(1+('Return-based'!$B$13-'Return-based'!$B$23))^(H44+1)),""),'Return-based'!$B$3="Lumpsum",'Return-based'!$B$16-IF('Return-based'!$B$10&gt;=E44,_xlfn.IFS('Return-based'!$B$3="SIP",'Return-based'!$B$6*(((1+('Return-based'!$B$13-'Return-based'!$B$23)/'Return-based'!$C$4)^('Return-based'!$C$4*(H44+1))-1)/(('Return-based'!$B$13-'Return-based'!$B$23)/'Return-based'!$C$4))*(1+('Return-based'!$B$13-'Return-based'!$B$23)/'Return-based'!$C$4),'Return-based'!$B$3="Lumpsum",'Return-based'!$B$16*(1+('Return-based'!$B$13-'Return-based'!$B$23))^(H44+1)),""))</f>
        <v>#VALUE!</v>
      </c>
    </row>
    <row r="45" spans="4:9" x14ac:dyDescent="0.3">
      <c r="D45">
        <v>41</v>
      </c>
      <c r="E45" t="str">
        <f>IF('Return-based'!$B$10&gt;D45,D45,"")</f>
        <v/>
      </c>
      <c r="F45" s="1" t="str" cm="1">
        <f t="array" ref="F45">IF('Return-based'!$B$10&gt;=E45,_xlfn.IFS('Return-based'!$B$3="SIP",'Return-based'!$B$6*(((1+'Return-based'!$B$13/'Return-based'!$C$4)^('Return-based'!$C$4*(E45+1))-1)/('Return-based'!$B$13/'Return-based'!$C$4))*(1+'Return-based'!$B$13/'Return-based'!$C$4),'Return-based'!$B$3="Lumpsum",'Return-based'!$B$16*(1+'Return-based'!$B$13)^(E45+1)),"")</f>
        <v/>
      </c>
      <c r="H45" t="str">
        <f>IF('Return-based'!$B$10&gt;D45,D45,"")</f>
        <v/>
      </c>
      <c r="I45" s="1" t="e" cm="1">
        <f t="array" ref="I45">-_xlfn.IFS('Return-based'!$B$3="SIP",('Return-based'!$B$16*(1+Backend!H45)/'Return-based'!$B$10)-IF('Return-based'!$B$10&gt;=E45,_xlfn.IFS('Return-based'!$B$3="SIP",'Return-based'!$B$6*(((1+('Return-based'!$B$13-'Return-based'!$B$23)/'Return-based'!$C$4)^('Return-based'!$C$4*(H45+1))-1)/(('Return-based'!$B$13-'Return-based'!$B$23)/'Return-based'!$C$4))*(1+('Return-based'!$B$13-'Return-based'!$B$23)/'Return-based'!$C$4),'Return-based'!$B$3="Lumpsum",'Return-based'!$B$16*(1+('Return-based'!$B$13-'Return-based'!$B$23))^(H45+1)),""),'Return-based'!$B$3="Lumpsum",'Return-based'!$B$16-IF('Return-based'!$B$10&gt;=E45,_xlfn.IFS('Return-based'!$B$3="SIP",'Return-based'!$B$6*(((1+('Return-based'!$B$13-'Return-based'!$B$23)/'Return-based'!$C$4)^('Return-based'!$C$4*(H45+1))-1)/(('Return-based'!$B$13-'Return-based'!$B$23)/'Return-based'!$C$4))*(1+('Return-based'!$B$13-'Return-based'!$B$23)/'Return-based'!$C$4),'Return-based'!$B$3="Lumpsum",'Return-based'!$B$16*(1+('Return-based'!$B$13-'Return-based'!$B$23))^(H45+1)),""))</f>
        <v>#VALUE!</v>
      </c>
    </row>
    <row r="46" spans="4:9" x14ac:dyDescent="0.3">
      <c r="D46">
        <v>42</v>
      </c>
      <c r="E46" t="str">
        <f>IF('Return-based'!$B$10&gt;D46,D46,"")</f>
        <v/>
      </c>
      <c r="F46" s="1" t="str" cm="1">
        <f t="array" ref="F46">IF('Return-based'!$B$10&gt;=E46,_xlfn.IFS('Return-based'!$B$3="SIP",'Return-based'!$B$6*(((1+'Return-based'!$B$13/'Return-based'!$C$4)^('Return-based'!$C$4*(E46+1))-1)/('Return-based'!$B$13/'Return-based'!$C$4))*(1+'Return-based'!$B$13/'Return-based'!$C$4),'Return-based'!$B$3="Lumpsum",'Return-based'!$B$16*(1+'Return-based'!$B$13)^(E46+1)),"")</f>
        <v/>
      </c>
      <c r="H46" t="str">
        <f>IF('Return-based'!$B$10&gt;D46,D46,"")</f>
        <v/>
      </c>
      <c r="I46" s="1" t="e" cm="1">
        <f t="array" ref="I46">-_xlfn.IFS('Return-based'!$B$3="SIP",('Return-based'!$B$16*(1+Backend!H46)/'Return-based'!$B$10)-IF('Return-based'!$B$10&gt;=E46,_xlfn.IFS('Return-based'!$B$3="SIP",'Return-based'!$B$6*(((1+('Return-based'!$B$13-'Return-based'!$B$23)/'Return-based'!$C$4)^('Return-based'!$C$4*(H46+1))-1)/(('Return-based'!$B$13-'Return-based'!$B$23)/'Return-based'!$C$4))*(1+('Return-based'!$B$13-'Return-based'!$B$23)/'Return-based'!$C$4),'Return-based'!$B$3="Lumpsum",'Return-based'!$B$16*(1+('Return-based'!$B$13-'Return-based'!$B$23))^(H46+1)),""),'Return-based'!$B$3="Lumpsum",'Return-based'!$B$16-IF('Return-based'!$B$10&gt;=E46,_xlfn.IFS('Return-based'!$B$3="SIP",'Return-based'!$B$6*(((1+('Return-based'!$B$13-'Return-based'!$B$23)/'Return-based'!$C$4)^('Return-based'!$C$4*(H46+1))-1)/(('Return-based'!$B$13-'Return-based'!$B$23)/'Return-based'!$C$4))*(1+('Return-based'!$B$13-'Return-based'!$B$23)/'Return-based'!$C$4),'Return-based'!$B$3="Lumpsum",'Return-based'!$B$16*(1+('Return-based'!$B$13-'Return-based'!$B$23))^(H46+1)),""))</f>
        <v>#VALUE!</v>
      </c>
    </row>
    <row r="47" spans="4:9" x14ac:dyDescent="0.3">
      <c r="D47">
        <v>43</v>
      </c>
      <c r="E47" t="str">
        <f>IF('Return-based'!$B$10&gt;D47,D47,"")</f>
        <v/>
      </c>
      <c r="F47" s="1" t="str" cm="1">
        <f t="array" ref="F47">IF('Return-based'!$B$10&gt;=E47,_xlfn.IFS('Return-based'!$B$3="SIP",'Return-based'!$B$6*(((1+'Return-based'!$B$13/'Return-based'!$C$4)^('Return-based'!$C$4*(E47+1))-1)/('Return-based'!$B$13/'Return-based'!$C$4))*(1+'Return-based'!$B$13/'Return-based'!$C$4),'Return-based'!$B$3="Lumpsum",'Return-based'!$B$16*(1+'Return-based'!$B$13)^(E47+1)),"")</f>
        <v/>
      </c>
      <c r="H47" t="str">
        <f>IF('Return-based'!$B$10&gt;D47,D47,"")</f>
        <v/>
      </c>
      <c r="I47" s="1" t="e" cm="1">
        <f t="array" ref="I47">-_xlfn.IFS('Return-based'!$B$3="SIP",('Return-based'!$B$16*(1+Backend!H47)/'Return-based'!$B$10)-IF('Return-based'!$B$10&gt;=E47,_xlfn.IFS('Return-based'!$B$3="SIP",'Return-based'!$B$6*(((1+('Return-based'!$B$13-'Return-based'!$B$23)/'Return-based'!$C$4)^('Return-based'!$C$4*(H47+1))-1)/(('Return-based'!$B$13-'Return-based'!$B$23)/'Return-based'!$C$4))*(1+('Return-based'!$B$13-'Return-based'!$B$23)/'Return-based'!$C$4),'Return-based'!$B$3="Lumpsum",'Return-based'!$B$16*(1+('Return-based'!$B$13-'Return-based'!$B$23))^(H47+1)),""),'Return-based'!$B$3="Lumpsum",'Return-based'!$B$16-IF('Return-based'!$B$10&gt;=E47,_xlfn.IFS('Return-based'!$B$3="SIP",'Return-based'!$B$6*(((1+('Return-based'!$B$13-'Return-based'!$B$23)/'Return-based'!$C$4)^('Return-based'!$C$4*(H47+1))-1)/(('Return-based'!$B$13-'Return-based'!$B$23)/'Return-based'!$C$4))*(1+('Return-based'!$B$13-'Return-based'!$B$23)/'Return-based'!$C$4),'Return-based'!$B$3="Lumpsum",'Return-based'!$B$16*(1+('Return-based'!$B$13-'Return-based'!$B$23))^(H47+1)),""))</f>
        <v>#VALUE!</v>
      </c>
    </row>
    <row r="48" spans="4:9" x14ac:dyDescent="0.3">
      <c r="D48">
        <v>44</v>
      </c>
      <c r="E48" t="str">
        <f>IF('Return-based'!$B$10&gt;D48,D48,"")</f>
        <v/>
      </c>
      <c r="F48" s="1" t="str" cm="1">
        <f t="array" ref="F48">IF('Return-based'!$B$10&gt;=E48,_xlfn.IFS('Return-based'!$B$3="SIP",'Return-based'!$B$6*(((1+'Return-based'!$B$13/'Return-based'!$C$4)^('Return-based'!$C$4*(E48+1))-1)/('Return-based'!$B$13/'Return-based'!$C$4))*(1+'Return-based'!$B$13/'Return-based'!$C$4),'Return-based'!$B$3="Lumpsum",'Return-based'!$B$16*(1+'Return-based'!$B$13)^(E48+1)),"")</f>
        <v/>
      </c>
      <c r="H48" t="str">
        <f>IF('Return-based'!$B$10&gt;D48,D48,"")</f>
        <v/>
      </c>
      <c r="I48" s="1" t="e" cm="1">
        <f t="array" ref="I48">-_xlfn.IFS('Return-based'!$B$3="SIP",('Return-based'!$B$16*(1+Backend!H48)/'Return-based'!$B$10)-IF('Return-based'!$B$10&gt;=E48,_xlfn.IFS('Return-based'!$B$3="SIP",'Return-based'!$B$6*(((1+('Return-based'!$B$13-'Return-based'!$B$23)/'Return-based'!$C$4)^('Return-based'!$C$4*(H48+1))-1)/(('Return-based'!$B$13-'Return-based'!$B$23)/'Return-based'!$C$4))*(1+('Return-based'!$B$13-'Return-based'!$B$23)/'Return-based'!$C$4),'Return-based'!$B$3="Lumpsum",'Return-based'!$B$16*(1+('Return-based'!$B$13-'Return-based'!$B$23))^(H48+1)),""),'Return-based'!$B$3="Lumpsum",'Return-based'!$B$16-IF('Return-based'!$B$10&gt;=E48,_xlfn.IFS('Return-based'!$B$3="SIP",'Return-based'!$B$6*(((1+('Return-based'!$B$13-'Return-based'!$B$23)/'Return-based'!$C$4)^('Return-based'!$C$4*(H48+1))-1)/(('Return-based'!$B$13-'Return-based'!$B$23)/'Return-based'!$C$4))*(1+('Return-based'!$B$13-'Return-based'!$B$23)/'Return-based'!$C$4),'Return-based'!$B$3="Lumpsum",'Return-based'!$B$16*(1+('Return-based'!$B$13-'Return-based'!$B$23))^(H48+1)),""))</f>
        <v>#VALUE!</v>
      </c>
    </row>
    <row r="49" spans="4:9" x14ac:dyDescent="0.3">
      <c r="D49">
        <v>45</v>
      </c>
      <c r="E49" t="str">
        <f>IF('Return-based'!$B$10&gt;D49,D49,"")</f>
        <v/>
      </c>
      <c r="F49" s="1" t="str" cm="1">
        <f t="array" ref="F49">IF('Return-based'!$B$10&gt;=E49,_xlfn.IFS('Return-based'!$B$3="SIP",'Return-based'!$B$6*(((1+'Return-based'!$B$13/'Return-based'!$C$4)^('Return-based'!$C$4*(E49+1))-1)/('Return-based'!$B$13/'Return-based'!$C$4))*(1+'Return-based'!$B$13/'Return-based'!$C$4),'Return-based'!$B$3="Lumpsum",'Return-based'!$B$16*(1+'Return-based'!$B$13)^(E49+1)),"")</f>
        <v/>
      </c>
      <c r="H49" t="str">
        <f>IF('Return-based'!$B$10&gt;D49,D49,"")</f>
        <v/>
      </c>
      <c r="I49" s="1" t="e" cm="1">
        <f t="array" ref="I49">-_xlfn.IFS('Return-based'!$B$3="SIP",('Return-based'!$B$16*(1+Backend!H49)/'Return-based'!$B$10)-IF('Return-based'!$B$10&gt;=E49,_xlfn.IFS('Return-based'!$B$3="SIP",'Return-based'!$B$6*(((1+('Return-based'!$B$13-'Return-based'!$B$23)/'Return-based'!$C$4)^('Return-based'!$C$4*(H49+1))-1)/(('Return-based'!$B$13-'Return-based'!$B$23)/'Return-based'!$C$4))*(1+('Return-based'!$B$13-'Return-based'!$B$23)/'Return-based'!$C$4),'Return-based'!$B$3="Lumpsum",'Return-based'!$B$16*(1+('Return-based'!$B$13-'Return-based'!$B$23))^(H49+1)),""),'Return-based'!$B$3="Lumpsum",'Return-based'!$B$16-IF('Return-based'!$B$10&gt;=E49,_xlfn.IFS('Return-based'!$B$3="SIP",'Return-based'!$B$6*(((1+('Return-based'!$B$13-'Return-based'!$B$23)/'Return-based'!$C$4)^('Return-based'!$C$4*(H49+1))-1)/(('Return-based'!$B$13-'Return-based'!$B$23)/'Return-based'!$C$4))*(1+('Return-based'!$B$13-'Return-based'!$B$23)/'Return-based'!$C$4),'Return-based'!$B$3="Lumpsum",'Return-based'!$B$16*(1+('Return-based'!$B$13-'Return-based'!$B$23))^(H49+1)),""))</f>
        <v>#VALUE!</v>
      </c>
    </row>
    <row r="50" spans="4:9" x14ac:dyDescent="0.3">
      <c r="D50">
        <v>46</v>
      </c>
      <c r="E50" t="str">
        <f>IF('Return-based'!$B$10&gt;D50,D50,"")</f>
        <v/>
      </c>
      <c r="F50" s="1" t="str" cm="1">
        <f t="array" ref="F50">IF('Return-based'!$B$10&gt;=E50,_xlfn.IFS('Return-based'!$B$3="SIP",'Return-based'!$B$6*(((1+'Return-based'!$B$13/'Return-based'!$C$4)^('Return-based'!$C$4*(E50+1))-1)/('Return-based'!$B$13/'Return-based'!$C$4))*(1+'Return-based'!$B$13/'Return-based'!$C$4),'Return-based'!$B$3="Lumpsum",'Return-based'!$B$16*(1+'Return-based'!$B$13)^(E50+1)),"")</f>
        <v/>
      </c>
      <c r="H50" t="str">
        <f>IF('Return-based'!$B$10&gt;D50,D50,"")</f>
        <v/>
      </c>
      <c r="I50" s="1" t="e" cm="1">
        <f t="array" ref="I50">-_xlfn.IFS('Return-based'!$B$3="SIP",('Return-based'!$B$16*(1+Backend!H50)/'Return-based'!$B$10)-IF('Return-based'!$B$10&gt;=E50,_xlfn.IFS('Return-based'!$B$3="SIP",'Return-based'!$B$6*(((1+('Return-based'!$B$13-'Return-based'!$B$23)/'Return-based'!$C$4)^('Return-based'!$C$4*(H50+1))-1)/(('Return-based'!$B$13-'Return-based'!$B$23)/'Return-based'!$C$4))*(1+('Return-based'!$B$13-'Return-based'!$B$23)/'Return-based'!$C$4),'Return-based'!$B$3="Lumpsum",'Return-based'!$B$16*(1+('Return-based'!$B$13-'Return-based'!$B$23))^(H50+1)),""),'Return-based'!$B$3="Lumpsum",'Return-based'!$B$16-IF('Return-based'!$B$10&gt;=E50,_xlfn.IFS('Return-based'!$B$3="SIP",'Return-based'!$B$6*(((1+('Return-based'!$B$13-'Return-based'!$B$23)/'Return-based'!$C$4)^('Return-based'!$C$4*(H50+1))-1)/(('Return-based'!$B$13-'Return-based'!$B$23)/'Return-based'!$C$4))*(1+('Return-based'!$B$13-'Return-based'!$B$23)/'Return-based'!$C$4),'Return-based'!$B$3="Lumpsum",'Return-based'!$B$16*(1+('Return-based'!$B$13-'Return-based'!$B$23))^(H50+1)),""))</f>
        <v>#VALUE!</v>
      </c>
    </row>
    <row r="51" spans="4:9" x14ac:dyDescent="0.3">
      <c r="D51">
        <v>47</v>
      </c>
      <c r="E51" t="str">
        <f>IF('Return-based'!$B$10&gt;D51,D51,"")</f>
        <v/>
      </c>
      <c r="F51" s="1" t="str" cm="1">
        <f t="array" ref="F51">IF('Return-based'!$B$10&gt;=E51,_xlfn.IFS('Return-based'!$B$3="SIP",'Return-based'!$B$6*(((1+'Return-based'!$B$13/'Return-based'!$C$4)^('Return-based'!$C$4*(E51+1))-1)/('Return-based'!$B$13/'Return-based'!$C$4))*(1+'Return-based'!$B$13/'Return-based'!$C$4),'Return-based'!$B$3="Lumpsum",'Return-based'!$B$16*(1+'Return-based'!$B$13)^(E51+1)),"")</f>
        <v/>
      </c>
      <c r="H51" t="str">
        <f>IF('Return-based'!$B$10&gt;D51,D51,"")</f>
        <v/>
      </c>
      <c r="I51" s="1" t="e" cm="1">
        <f t="array" ref="I51">-_xlfn.IFS('Return-based'!$B$3="SIP",('Return-based'!$B$16*(1+Backend!H51)/'Return-based'!$B$10)-IF('Return-based'!$B$10&gt;=E51,_xlfn.IFS('Return-based'!$B$3="SIP",'Return-based'!$B$6*(((1+('Return-based'!$B$13-'Return-based'!$B$23)/'Return-based'!$C$4)^('Return-based'!$C$4*(H51+1))-1)/(('Return-based'!$B$13-'Return-based'!$B$23)/'Return-based'!$C$4))*(1+('Return-based'!$B$13-'Return-based'!$B$23)/'Return-based'!$C$4),'Return-based'!$B$3="Lumpsum",'Return-based'!$B$16*(1+('Return-based'!$B$13-'Return-based'!$B$23))^(H51+1)),""),'Return-based'!$B$3="Lumpsum",'Return-based'!$B$16-IF('Return-based'!$B$10&gt;=E51,_xlfn.IFS('Return-based'!$B$3="SIP",'Return-based'!$B$6*(((1+('Return-based'!$B$13-'Return-based'!$B$23)/'Return-based'!$C$4)^('Return-based'!$C$4*(H51+1))-1)/(('Return-based'!$B$13-'Return-based'!$B$23)/'Return-based'!$C$4))*(1+('Return-based'!$B$13-'Return-based'!$B$23)/'Return-based'!$C$4),'Return-based'!$B$3="Lumpsum",'Return-based'!$B$16*(1+('Return-based'!$B$13-'Return-based'!$B$23))^(H51+1)),""))</f>
        <v>#VALUE!</v>
      </c>
    </row>
    <row r="52" spans="4:9" x14ac:dyDescent="0.3">
      <c r="D52">
        <v>48</v>
      </c>
      <c r="E52" t="str">
        <f>IF('Return-based'!$B$10&gt;D52,D52,"")</f>
        <v/>
      </c>
      <c r="F52" s="1" t="str" cm="1">
        <f t="array" ref="F52">IF('Return-based'!$B$10&gt;=E52,_xlfn.IFS('Return-based'!$B$3="SIP",'Return-based'!$B$6*(((1+'Return-based'!$B$13/'Return-based'!$C$4)^('Return-based'!$C$4*(E52+1))-1)/('Return-based'!$B$13/'Return-based'!$C$4))*(1+'Return-based'!$B$13/'Return-based'!$C$4),'Return-based'!$B$3="Lumpsum",'Return-based'!$B$16*(1+'Return-based'!$B$13)^(E52+1)),"")</f>
        <v/>
      </c>
      <c r="H52" t="str">
        <f>IF('Return-based'!$B$10&gt;D52,D52,"")</f>
        <v/>
      </c>
      <c r="I52" s="1" t="e" cm="1">
        <f t="array" ref="I52">-_xlfn.IFS('Return-based'!$B$3="SIP",('Return-based'!$B$16*(1+Backend!H52)/'Return-based'!$B$10)-IF('Return-based'!$B$10&gt;=E52,_xlfn.IFS('Return-based'!$B$3="SIP",'Return-based'!$B$6*(((1+('Return-based'!$B$13-'Return-based'!$B$23)/'Return-based'!$C$4)^('Return-based'!$C$4*(H52+1))-1)/(('Return-based'!$B$13-'Return-based'!$B$23)/'Return-based'!$C$4))*(1+('Return-based'!$B$13-'Return-based'!$B$23)/'Return-based'!$C$4),'Return-based'!$B$3="Lumpsum",'Return-based'!$B$16*(1+('Return-based'!$B$13-'Return-based'!$B$23))^(H52+1)),""),'Return-based'!$B$3="Lumpsum",'Return-based'!$B$16-IF('Return-based'!$B$10&gt;=E52,_xlfn.IFS('Return-based'!$B$3="SIP",'Return-based'!$B$6*(((1+('Return-based'!$B$13-'Return-based'!$B$23)/'Return-based'!$C$4)^('Return-based'!$C$4*(H52+1))-1)/(('Return-based'!$B$13-'Return-based'!$B$23)/'Return-based'!$C$4))*(1+('Return-based'!$B$13-'Return-based'!$B$23)/'Return-based'!$C$4),'Return-based'!$B$3="Lumpsum",'Return-based'!$B$16*(1+('Return-based'!$B$13-'Return-based'!$B$23))^(H52+1)),""))</f>
        <v>#VALUE!</v>
      </c>
    </row>
    <row r="53" spans="4:9" x14ac:dyDescent="0.3">
      <c r="D53">
        <v>49</v>
      </c>
      <c r="E53" t="str">
        <f>IF('Return-based'!$B$10&gt;D53,D53,"")</f>
        <v/>
      </c>
      <c r="F53" s="1" t="str" cm="1">
        <f t="array" ref="F53">IF('Return-based'!$B$10&gt;=E53,_xlfn.IFS('Return-based'!$B$3="SIP",'Return-based'!$B$6*(((1+'Return-based'!$B$13/'Return-based'!$C$4)^('Return-based'!$C$4*(E53+1))-1)/('Return-based'!$B$13/'Return-based'!$C$4))*(1+'Return-based'!$B$13/'Return-based'!$C$4),'Return-based'!$B$3="Lumpsum",'Return-based'!$B$16*(1+'Return-based'!$B$13)^(E53+1)),"")</f>
        <v/>
      </c>
      <c r="H53" t="str">
        <f>IF('Return-based'!$B$10&gt;D53,D53,"")</f>
        <v/>
      </c>
      <c r="I53" s="1" t="e" cm="1">
        <f t="array" ref="I53">-_xlfn.IFS('Return-based'!$B$3="SIP",('Return-based'!$B$16*(1+Backend!H53)/'Return-based'!$B$10)-IF('Return-based'!$B$10&gt;=E53,_xlfn.IFS('Return-based'!$B$3="SIP",'Return-based'!$B$6*(((1+('Return-based'!$B$13-'Return-based'!$B$23)/'Return-based'!$C$4)^('Return-based'!$C$4*(H53+1))-1)/(('Return-based'!$B$13-'Return-based'!$B$23)/'Return-based'!$C$4))*(1+('Return-based'!$B$13-'Return-based'!$B$23)/'Return-based'!$C$4),'Return-based'!$B$3="Lumpsum",'Return-based'!$B$16*(1+('Return-based'!$B$13-'Return-based'!$B$23))^(H53+1)),""),'Return-based'!$B$3="Lumpsum",'Return-based'!$B$16-IF('Return-based'!$B$10&gt;=E53,_xlfn.IFS('Return-based'!$B$3="SIP",'Return-based'!$B$6*(((1+('Return-based'!$B$13-'Return-based'!$B$23)/'Return-based'!$C$4)^('Return-based'!$C$4*(H53+1))-1)/(('Return-based'!$B$13-'Return-based'!$B$23)/'Return-based'!$C$4))*(1+('Return-based'!$B$13-'Return-based'!$B$23)/'Return-based'!$C$4),'Return-based'!$B$3="Lumpsum",'Return-based'!$B$16*(1+('Return-based'!$B$13-'Return-based'!$B$23))^(H53+1)),""))</f>
        <v>#VALUE!</v>
      </c>
    </row>
    <row r="54" spans="4:9" x14ac:dyDescent="0.3">
      <c r="D54">
        <v>50</v>
      </c>
      <c r="E54" t="str">
        <f>IF('Return-based'!$B$10&gt;D54,D54,"")</f>
        <v/>
      </c>
      <c r="F54" s="1" t="str" cm="1">
        <f t="array" ref="F54">IF('Return-based'!$B$10&gt;=E54,_xlfn.IFS('Return-based'!$B$3="SIP",'Return-based'!$B$6*(((1+'Return-based'!$B$13/'Return-based'!$C$4)^('Return-based'!$C$4*(E54+1))-1)/('Return-based'!$B$13/'Return-based'!$C$4))*(1+'Return-based'!$B$13/'Return-based'!$C$4),'Return-based'!$B$3="Lumpsum",'Return-based'!$B$16*(1+'Return-based'!$B$13)^(E54+1)),"")</f>
        <v/>
      </c>
      <c r="H54" t="str">
        <f>IF('Return-based'!$B$10&gt;D54,D54,"")</f>
        <v/>
      </c>
      <c r="I54" s="1" t="e" cm="1">
        <f t="array" ref="I54">-_xlfn.IFS('Return-based'!$B$3="SIP",('Return-based'!$B$16*(1+Backend!H54)/'Return-based'!$B$10)-IF('Return-based'!$B$10&gt;=E54,_xlfn.IFS('Return-based'!$B$3="SIP",'Return-based'!$B$6*(((1+('Return-based'!$B$13-'Return-based'!$B$23)/'Return-based'!$C$4)^('Return-based'!$C$4*(H54+1))-1)/(('Return-based'!$B$13-'Return-based'!$B$23)/'Return-based'!$C$4))*(1+('Return-based'!$B$13-'Return-based'!$B$23)/'Return-based'!$C$4),'Return-based'!$B$3="Lumpsum",'Return-based'!$B$16*(1+('Return-based'!$B$13-'Return-based'!$B$23))^(H54+1)),""),'Return-based'!$B$3="Lumpsum",'Return-based'!$B$16-IF('Return-based'!$B$10&gt;=E54,_xlfn.IFS('Return-based'!$B$3="SIP",'Return-based'!$B$6*(((1+('Return-based'!$B$13-'Return-based'!$B$23)/'Return-based'!$C$4)^('Return-based'!$C$4*(H54+1))-1)/(('Return-based'!$B$13-'Return-based'!$B$23)/'Return-based'!$C$4))*(1+('Return-based'!$B$13-'Return-based'!$B$23)/'Return-based'!$C$4),'Return-based'!$B$3="Lumpsum",'Return-based'!$B$16*(1+('Return-based'!$B$13-'Return-based'!$B$23))^(H54+1)),""))</f>
        <v>#VALUE!</v>
      </c>
    </row>
    <row r="55" spans="4:9" x14ac:dyDescent="0.3">
      <c r="D55">
        <v>51</v>
      </c>
      <c r="E55" t="str">
        <f>IF('Return-based'!$B$10&gt;D55,D55,"")</f>
        <v/>
      </c>
      <c r="F55" s="1" t="str" cm="1">
        <f t="array" ref="F55">IF('Return-based'!$B$10&gt;=E55,_xlfn.IFS('Return-based'!$B$3="SIP",'Return-based'!$B$6*(((1+'Return-based'!$B$13/'Return-based'!$C$4)^('Return-based'!$C$4*(E55+1))-1)/('Return-based'!$B$13/'Return-based'!$C$4))*(1+'Return-based'!$B$13/'Return-based'!$C$4),'Return-based'!$B$3="Lumpsum",'Return-based'!$B$16*(1+'Return-based'!$B$13)^(E55+1)),"")</f>
        <v/>
      </c>
      <c r="H55" t="str">
        <f>IF('Return-based'!$B$10&gt;D55,D55,"")</f>
        <v/>
      </c>
      <c r="I55" s="1" t="e" cm="1">
        <f t="array" ref="I55">-_xlfn.IFS('Return-based'!$B$3="SIP",('Return-based'!$B$16*(1+Backend!H55)/'Return-based'!$B$10)-IF('Return-based'!$B$10&gt;=E55,_xlfn.IFS('Return-based'!$B$3="SIP",'Return-based'!$B$6*(((1+('Return-based'!$B$13-'Return-based'!$B$23)/'Return-based'!$C$4)^('Return-based'!$C$4*(H55+1))-1)/(('Return-based'!$B$13-'Return-based'!$B$23)/'Return-based'!$C$4))*(1+('Return-based'!$B$13-'Return-based'!$B$23)/'Return-based'!$C$4),'Return-based'!$B$3="Lumpsum",'Return-based'!$B$16*(1+('Return-based'!$B$13-'Return-based'!$B$23))^(H55+1)),""),'Return-based'!$B$3="Lumpsum",'Return-based'!$B$16-IF('Return-based'!$B$10&gt;=E55,_xlfn.IFS('Return-based'!$B$3="SIP",'Return-based'!$B$6*(((1+('Return-based'!$B$13-'Return-based'!$B$23)/'Return-based'!$C$4)^('Return-based'!$C$4*(H55+1))-1)/(('Return-based'!$B$13-'Return-based'!$B$23)/'Return-based'!$C$4))*(1+('Return-based'!$B$13-'Return-based'!$B$23)/'Return-based'!$C$4),'Return-based'!$B$3="Lumpsum",'Return-based'!$B$16*(1+('Return-based'!$B$13-'Return-based'!$B$23))^(H55+1)),""))</f>
        <v>#VALUE!</v>
      </c>
    </row>
    <row r="56" spans="4:9" x14ac:dyDescent="0.3">
      <c r="D56">
        <v>52</v>
      </c>
      <c r="E56" t="str">
        <f>IF('Return-based'!$B$10&gt;D56,D56,"")</f>
        <v/>
      </c>
      <c r="F56" s="1" t="str" cm="1">
        <f t="array" ref="F56">IF('Return-based'!$B$10&gt;=E56,_xlfn.IFS('Return-based'!$B$3="SIP",'Return-based'!$B$6*(((1+'Return-based'!$B$13/'Return-based'!$C$4)^('Return-based'!$C$4*(E56+1))-1)/('Return-based'!$B$13/'Return-based'!$C$4))*(1+'Return-based'!$B$13/'Return-based'!$C$4),'Return-based'!$B$3="Lumpsum",'Return-based'!$B$16*(1+'Return-based'!$B$13)^(E56+1)),"")</f>
        <v/>
      </c>
      <c r="H56" t="str">
        <f>IF('Return-based'!$B$10&gt;D56,D56,"")</f>
        <v/>
      </c>
      <c r="I56" s="1" t="e" cm="1">
        <f t="array" ref="I56">-_xlfn.IFS('Return-based'!$B$3="SIP",('Return-based'!$B$16*(1+Backend!H56)/'Return-based'!$B$10)-IF('Return-based'!$B$10&gt;=E56,_xlfn.IFS('Return-based'!$B$3="SIP",'Return-based'!$B$6*(((1+('Return-based'!$B$13-'Return-based'!$B$23)/'Return-based'!$C$4)^('Return-based'!$C$4*(H56+1))-1)/(('Return-based'!$B$13-'Return-based'!$B$23)/'Return-based'!$C$4))*(1+('Return-based'!$B$13-'Return-based'!$B$23)/'Return-based'!$C$4),'Return-based'!$B$3="Lumpsum",'Return-based'!$B$16*(1+('Return-based'!$B$13-'Return-based'!$B$23))^(H56+1)),""),'Return-based'!$B$3="Lumpsum",'Return-based'!$B$16-IF('Return-based'!$B$10&gt;=E56,_xlfn.IFS('Return-based'!$B$3="SIP",'Return-based'!$B$6*(((1+('Return-based'!$B$13-'Return-based'!$B$23)/'Return-based'!$C$4)^('Return-based'!$C$4*(H56+1))-1)/(('Return-based'!$B$13-'Return-based'!$B$23)/'Return-based'!$C$4))*(1+('Return-based'!$B$13-'Return-based'!$B$23)/'Return-based'!$C$4),'Return-based'!$B$3="Lumpsum",'Return-based'!$B$16*(1+('Return-based'!$B$13-'Return-based'!$B$23))^(H56+1)),""))</f>
        <v>#VALUE!</v>
      </c>
    </row>
    <row r="57" spans="4:9" x14ac:dyDescent="0.3">
      <c r="D57">
        <v>53</v>
      </c>
      <c r="E57" t="str">
        <f>IF('Return-based'!$B$10&gt;D57,D57,"")</f>
        <v/>
      </c>
      <c r="F57" s="1" t="str" cm="1">
        <f t="array" ref="F57">IF('Return-based'!$B$10&gt;=E57,_xlfn.IFS('Return-based'!$B$3="SIP",'Return-based'!$B$6*(((1+'Return-based'!$B$13/'Return-based'!$C$4)^('Return-based'!$C$4*(E57+1))-1)/('Return-based'!$B$13/'Return-based'!$C$4))*(1+'Return-based'!$B$13/'Return-based'!$C$4),'Return-based'!$B$3="Lumpsum",'Return-based'!$B$16*(1+'Return-based'!$B$13)^(E57+1)),"")</f>
        <v/>
      </c>
      <c r="H57" t="str">
        <f>IF('Return-based'!$B$10&gt;D57,D57,"")</f>
        <v/>
      </c>
      <c r="I57" s="1" t="e" cm="1">
        <f t="array" ref="I57">-_xlfn.IFS('Return-based'!$B$3="SIP",('Return-based'!$B$16*(1+Backend!H57)/'Return-based'!$B$10)-IF('Return-based'!$B$10&gt;=E57,_xlfn.IFS('Return-based'!$B$3="SIP",'Return-based'!$B$6*(((1+('Return-based'!$B$13-'Return-based'!$B$23)/'Return-based'!$C$4)^('Return-based'!$C$4*(H57+1))-1)/(('Return-based'!$B$13-'Return-based'!$B$23)/'Return-based'!$C$4))*(1+('Return-based'!$B$13-'Return-based'!$B$23)/'Return-based'!$C$4),'Return-based'!$B$3="Lumpsum",'Return-based'!$B$16*(1+('Return-based'!$B$13-'Return-based'!$B$23))^(H57+1)),""),'Return-based'!$B$3="Lumpsum",'Return-based'!$B$16-IF('Return-based'!$B$10&gt;=E57,_xlfn.IFS('Return-based'!$B$3="SIP",'Return-based'!$B$6*(((1+('Return-based'!$B$13-'Return-based'!$B$23)/'Return-based'!$C$4)^('Return-based'!$C$4*(H57+1))-1)/(('Return-based'!$B$13-'Return-based'!$B$23)/'Return-based'!$C$4))*(1+('Return-based'!$B$13-'Return-based'!$B$23)/'Return-based'!$C$4),'Return-based'!$B$3="Lumpsum",'Return-based'!$B$16*(1+('Return-based'!$B$13-'Return-based'!$B$23))^(H57+1)),""))</f>
        <v>#VALUE!</v>
      </c>
    </row>
    <row r="58" spans="4:9" x14ac:dyDescent="0.3">
      <c r="D58">
        <v>54</v>
      </c>
      <c r="E58" t="str">
        <f>IF('Return-based'!$B$10&gt;D58,D58,"")</f>
        <v/>
      </c>
      <c r="F58" s="1" t="str" cm="1">
        <f t="array" ref="F58">IF('Return-based'!$B$10&gt;=E58,_xlfn.IFS('Return-based'!$B$3="SIP",'Return-based'!$B$6*(((1+'Return-based'!$B$13/'Return-based'!$C$4)^('Return-based'!$C$4*(E58+1))-1)/('Return-based'!$B$13/'Return-based'!$C$4))*(1+'Return-based'!$B$13/'Return-based'!$C$4),'Return-based'!$B$3="Lumpsum",'Return-based'!$B$16*(1+'Return-based'!$B$13)^(E58+1)),"")</f>
        <v/>
      </c>
      <c r="H58" t="str">
        <f>IF('Return-based'!$B$10&gt;D58,D58,"")</f>
        <v/>
      </c>
      <c r="I58" s="1" t="e" cm="1">
        <f t="array" ref="I58">-_xlfn.IFS('Return-based'!$B$3="SIP",('Return-based'!$B$16*(1+Backend!H58)/'Return-based'!$B$10)-IF('Return-based'!$B$10&gt;=E58,_xlfn.IFS('Return-based'!$B$3="SIP",'Return-based'!$B$6*(((1+('Return-based'!$B$13-'Return-based'!$B$23)/'Return-based'!$C$4)^('Return-based'!$C$4*(H58+1))-1)/(('Return-based'!$B$13-'Return-based'!$B$23)/'Return-based'!$C$4))*(1+('Return-based'!$B$13-'Return-based'!$B$23)/'Return-based'!$C$4),'Return-based'!$B$3="Lumpsum",'Return-based'!$B$16*(1+('Return-based'!$B$13-'Return-based'!$B$23))^(H58+1)),""),'Return-based'!$B$3="Lumpsum",'Return-based'!$B$16-IF('Return-based'!$B$10&gt;=E58,_xlfn.IFS('Return-based'!$B$3="SIP",'Return-based'!$B$6*(((1+('Return-based'!$B$13-'Return-based'!$B$23)/'Return-based'!$C$4)^('Return-based'!$C$4*(H58+1))-1)/(('Return-based'!$B$13-'Return-based'!$B$23)/'Return-based'!$C$4))*(1+('Return-based'!$B$13-'Return-based'!$B$23)/'Return-based'!$C$4),'Return-based'!$B$3="Lumpsum",'Return-based'!$B$16*(1+('Return-based'!$B$13-'Return-based'!$B$23))^(H58+1)),""))</f>
        <v>#VALUE!</v>
      </c>
    </row>
    <row r="59" spans="4:9" x14ac:dyDescent="0.3">
      <c r="D59">
        <v>55</v>
      </c>
      <c r="E59" t="str">
        <f>IF('Return-based'!$B$10&gt;D59,D59,"")</f>
        <v/>
      </c>
      <c r="F59" s="1" t="str" cm="1">
        <f t="array" ref="F59">IF('Return-based'!$B$10&gt;=E59,_xlfn.IFS('Return-based'!$B$3="SIP",'Return-based'!$B$6*(((1+'Return-based'!$B$13/'Return-based'!$C$4)^('Return-based'!$C$4*(E59+1))-1)/('Return-based'!$B$13/'Return-based'!$C$4))*(1+'Return-based'!$B$13/'Return-based'!$C$4),'Return-based'!$B$3="Lumpsum",'Return-based'!$B$16*(1+'Return-based'!$B$13)^(E59+1)),"")</f>
        <v/>
      </c>
      <c r="H59" t="str">
        <f>IF('Return-based'!$B$10&gt;D59,D59,"")</f>
        <v/>
      </c>
      <c r="I59" s="1" t="e" cm="1">
        <f t="array" ref="I59">-_xlfn.IFS('Return-based'!$B$3="SIP",('Return-based'!$B$16*(1+Backend!H59)/'Return-based'!$B$10)-IF('Return-based'!$B$10&gt;=E59,_xlfn.IFS('Return-based'!$B$3="SIP",'Return-based'!$B$6*(((1+('Return-based'!$B$13-'Return-based'!$B$23)/'Return-based'!$C$4)^('Return-based'!$C$4*(H59+1))-1)/(('Return-based'!$B$13-'Return-based'!$B$23)/'Return-based'!$C$4))*(1+('Return-based'!$B$13-'Return-based'!$B$23)/'Return-based'!$C$4),'Return-based'!$B$3="Lumpsum",'Return-based'!$B$16*(1+('Return-based'!$B$13-'Return-based'!$B$23))^(H59+1)),""),'Return-based'!$B$3="Lumpsum",'Return-based'!$B$16-IF('Return-based'!$B$10&gt;=E59,_xlfn.IFS('Return-based'!$B$3="SIP",'Return-based'!$B$6*(((1+('Return-based'!$B$13-'Return-based'!$B$23)/'Return-based'!$C$4)^('Return-based'!$C$4*(H59+1))-1)/(('Return-based'!$B$13-'Return-based'!$B$23)/'Return-based'!$C$4))*(1+('Return-based'!$B$13-'Return-based'!$B$23)/'Return-based'!$C$4),'Return-based'!$B$3="Lumpsum",'Return-based'!$B$16*(1+('Return-based'!$B$13-'Return-based'!$B$23))^(H59+1)),""))</f>
        <v>#VALUE!</v>
      </c>
    </row>
    <row r="60" spans="4:9" x14ac:dyDescent="0.3">
      <c r="D60">
        <v>56</v>
      </c>
      <c r="E60" t="str">
        <f>IF('Return-based'!$B$10&gt;D60,D60,"")</f>
        <v/>
      </c>
      <c r="F60" s="1" t="str" cm="1">
        <f t="array" ref="F60">IF('Return-based'!$B$10&gt;=E60,_xlfn.IFS('Return-based'!$B$3="SIP",'Return-based'!$B$6*(((1+'Return-based'!$B$13/'Return-based'!$C$4)^('Return-based'!$C$4*(E60+1))-1)/('Return-based'!$B$13/'Return-based'!$C$4))*(1+'Return-based'!$B$13/'Return-based'!$C$4),'Return-based'!$B$3="Lumpsum",'Return-based'!$B$16*(1+'Return-based'!$B$13)^(E60+1)),"")</f>
        <v/>
      </c>
      <c r="H60" t="str">
        <f>IF('Return-based'!$B$10&gt;D60,D60,"")</f>
        <v/>
      </c>
      <c r="I60" s="1" t="e" cm="1">
        <f t="array" ref="I60">-_xlfn.IFS('Return-based'!$B$3="SIP",('Return-based'!$B$16*(1+Backend!H60)/'Return-based'!$B$10)-IF('Return-based'!$B$10&gt;=E60,_xlfn.IFS('Return-based'!$B$3="SIP",'Return-based'!$B$6*(((1+('Return-based'!$B$13-'Return-based'!$B$23)/'Return-based'!$C$4)^('Return-based'!$C$4*(H60+1))-1)/(('Return-based'!$B$13-'Return-based'!$B$23)/'Return-based'!$C$4))*(1+('Return-based'!$B$13-'Return-based'!$B$23)/'Return-based'!$C$4),'Return-based'!$B$3="Lumpsum",'Return-based'!$B$16*(1+('Return-based'!$B$13-'Return-based'!$B$23))^(H60+1)),""),'Return-based'!$B$3="Lumpsum",'Return-based'!$B$16-IF('Return-based'!$B$10&gt;=E60,_xlfn.IFS('Return-based'!$B$3="SIP",'Return-based'!$B$6*(((1+('Return-based'!$B$13-'Return-based'!$B$23)/'Return-based'!$C$4)^('Return-based'!$C$4*(H60+1))-1)/(('Return-based'!$B$13-'Return-based'!$B$23)/'Return-based'!$C$4))*(1+('Return-based'!$B$13-'Return-based'!$B$23)/'Return-based'!$C$4),'Return-based'!$B$3="Lumpsum",'Return-based'!$B$16*(1+('Return-based'!$B$13-'Return-based'!$B$23))^(H60+1)),""))</f>
        <v>#VALUE!</v>
      </c>
    </row>
    <row r="61" spans="4:9" x14ac:dyDescent="0.3">
      <c r="D61">
        <v>57</v>
      </c>
      <c r="E61" t="str">
        <f>IF('Return-based'!$B$10&gt;D61,D61,"")</f>
        <v/>
      </c>
      <c r="F61" s="1" t="str" cm="1">
        <f t="array" ref="F61">IF('Return-based'!$B$10&gt;=E61,_xlfn.IFS('Return-based'!$B$3="SIP",'Return-based'!$B$6*(((1+'Return-based'!$B$13/'Return-based'!$C$4)^('Return-based'!$C$4*(E61+1))-1)/('Return-based'!$B$13/'Return-based'!$C$4))*(1+'Return-based'!$B$13/'Return-based'!$C$4),'Return-based'!$B$3="Lumpsum",'Return-based'!$B$16*(1+'Return-based'!$B$13)^(E61+1)),"")</f>
        <v/>
      </c>
      <c r="H61" t="str">
        <f>IF('Return-based'!$B$10&gt;D61,D61,"")</f>
        <v/>
      </c>
      <c r="I61" s="1" t="e" cm="1">
        <f t="array" ref="I61">-_xlfn.IFS('Return-based'!$B$3="SIP",('Return-based'!$B$16*(1+Backend!H61)/'Return-based'!$B$10)-IF('Return-based'!$B$10&gt;=E61,_xlfn.IFS('Return-based'!$B$3="SIP",'Return-based'!$B$6*(((1+('Return-based'!$B$13-'Return-based'!$B$23)/'Return-based'!$C$4)^('Return-based'!$C$4*(H61+1))-1)/(('Return-based'!$B$13-'Return-based'!$B$23)/'Return-based'!$C$4))*(1+('Return-based'!$B$13-'Return-based'!$B$23)/'Return-based'!$C$4),'Return-based'!$B$3="Lumpsum",'Return-based'!$B$16*(1+('Return-based'!$B$13-'Return-based'!$B$23))^(H61+1)),""),'Return-based'!$B$3="Lumpsum",'Return-based'!$B$16-IF('Return-based'!$B$10&gt;=E61,_xlfn.IFS('Return-based'!$B$3="SIP",'Return-based'!$B$6*(((1+('Return-based'!$B$13-'Return-based'!$B$23)/'Return-based'!$C$4)^('Return-based'!$C$4*(H61+1))-1)/(('Return-based'!$B$13-'Return-based'!$B$23)/'Return-based'!$C$4))*(1+('Return-based'!$B$13-'Return-based'!$B$23)/'Return-based'!$C$4),'Return-based'!$B$3="Lumpsum",'Return-based'!$B$16*(1+('Return-based'!$B$13-'Return-based'!$B$23))^(H61+1)),""))</f>
        <v>#VALUE!</v>
      </c>
    </row>
    <row r="62" spans="4:9" x14ac:dyDescent="0.3">
      <c r="D62">
        <v>58</v>
      </c>
      <c r="E62" t="str">
        <f>IF('Return-based'!$B$10&gt;D62,D62,"")</f>
        <v/>
      </c>
      <c r="F62" s="1" t="str" cm="1">
        <f t="array" ref="F62">IF('Return-based'!$B$10&gt;=E62,_xlfn.IFS('Return-based'!$B$3="SIP",'Return-based'!$B$6*(((1+'Return-based'!$B$13/'Return-based'!$C$4)^('Return-based'!$C$4*(E62+1))-1)/('Return-based'!$B$13/'Return-based'!$C$4))*(1+'Return-based'!$B$13/'Return-based'!$C$4),'Return-based'!$B$3="Lumpsum",'Return-based'!$B$16*(1+'Return-based'!$B$13)^(E62+1)),"")</f>
        <v/>
      </c>
      <c r="H62" t="str">
        <f>IF('Return-based'!$B$10&gt;D62,D62,"")</f>
        <v/>
      </c>
      <c r="I62" s="1" t="e" cm="1">
        <f t="array" ref="I62">-_xlfn.IFS('Return-based'!$B$3="SIP",('Return-based'!$B$16*(1+Backend!H62)/'Return-based'!$B$10)-IF('Return-based'!$B$10&gt;=E62,_xlfn.IFS('Return-based'!$B$3="SIP",'Return-based'!$B$6*(((1+('Return-based'!$B$13-'Return-based'!$B$23)/'Return-based'!$C$4)^('Return-based'!$C$4*(H62+1))-1)/(('Return-based'!$B$13-'Return-based'!$B$23)/'Return-based'!$C$4))*(1+('Return-based'!$B$13-'Return-based'!$B$23)/'Return-based'!$C$4),'Return-based'!$B$3="Lumpsum",'Return-based'!$B$16*(1+('Return-based'!$B$13-'Return-based'!$B$23))^(H62+1)),""),'Return-based'!$B$3="Lumpsum",'Return-based'!$B$16-IF('Return-based'!$B$10&gt;=E62,_xlfn.IFS('Return-based'!$B$3="SIP",'Return-based'!$B$6*(((1+('Return-based'!$B$13-'Return-based'!$B$23)/'Return-based'!$C$4)^('Return-based'!$C$4*(H62+1))-1)/(('Return-based'!$B$13-'Return-based'!$B$23)/'Return-based'!$C$4))*(1+('Return-based'!$B$13-'Return-based'!$B$23)/'Return-based'!$C$4),'Return-based'!$B$3="Lumpsum",'Return-based'!$B$16*(1+('Return-based'!$B$13-'Return-based'!$B$23))^(H62+1)),""))</f>
        <v>#VALUE!</v>
      </c>
    </row>
    <row r="63" spans="4:9" x14ac:dyDescent="0.3">
      <c r="D63">
        <v>59</v>
      </c>
      <c r="E63" t="str">
        <f>IF('Return-based'!$B$10&gt;D63,D63,"")</f>
        <v/>
      </c>
      <c r="F63" s="1" t="str" cm="1">
        <f t="array" ref="F63">IF('Return-based'!$B$10&gt;=E63,_xlfn.IFS('Return-based'!$B$3="SIP",'Return-based'!$B$6*(((1+'Return-based'!$B$13/'Return-based'!$C$4)^('Return-based'!$C$4*(E63+1))-1)/('Return-based'!$B$13/'Return-based'!$C$4))*(1+'Return-based'!$B$13/'Return-based'!$C$4),'Return-based'!$B$3="Lumpsum",'Return-based'!$B$16*(1+'Return-based'!$B$13)^(E63+1)),"")</f>
        <v/>
      </c>
      <c r="H63" t="str">
        <f>IF('Return-based'!$B$10&gt;D63,D63,"")</f>
        <v/>
      </c>
      <c r="I63" s="1" t="e" cm="1">
        <f t="array" ref="I63">-_xlfn.IFS('Return-based'!$B$3="SIP",('Return-based'!$B$16*(1+Backend!H63)/'Return-based'!$B$10)-IF('Return-based'!$B$10&gt;=E63,_xlfn.IFS('Return-based'!$B$3="SIP",'Return-based'!$B$6*(((1+('Return-based'!$B$13-'Return-based'!$B$23)/'Return-based'!$C$4)^('Return-based'!$C$4*(H63+1))-1)/(('Return-based'!$B$13-'Return-based'!$B$23)/'Return-based'!$C$4))*(1+('Return-based'!$B$13-'Return-based'!$B$23)/'Return-based'!$C$4),'Return-based'!$B$3="Lumpsum",'Return-based'!$B$16*(1+('Return-based'!$B$13-'Return-based'!$B$23))^(H63+1)),""),'Return-based'!$B$3="Lumpsum",'Return-based'!$B$16-IF('Return-based'!$B$10&gt;=E63,_xlfn.IFS('Return-based'!$B$3="SIP",'Return-based'!$B$6*(((1+('Return-based'!$B$13-'Return-based'!$B$23)/'Return-based'!$C$4)^('Return-based'!$C$4*(H63+1))-1)/(('Return-based'!$B$13-'Return-based'!$B$23)/'Return-based'!$C$4))*(1+('Return-based'!$B$13-'Return-based'!$B$23)/'Return-based'!$C$4),'Return-based'!$B$3="Lumpsum",'Return-based'!$B$16*(1+('Return-based'!$B$13-'Return-based'!$B$23))^(H63+1)),""))</f>
        <v>#VALUE!</v>
      </c>
    </row>
    <row r="64" spans="4:9" x14ac:dyDescent="0.3">
      <c r="D64">
        <v>60</v>
      </c>
      <c r="E64" t="str">
        <f>IF('Return-based'!$B$10&gt;D64,D64,"")</f>
        <v/>
      </c>
      <c r="F64" s="1" t="str" cm="1">
        <f t="array" ref="F64">IF('Return-based'!$B$10&gt;=E64,_xlfn.IFS('Return-based'!$B$3="SIP",'Return-based'!$B$6*(((1+'Return-based'!$B$13/'Return-based'!$C$4)^('Return-based'!$C$4*(E64+1))-1)/('Return-based'!$B$13/'Return-based'!$C$4))*(1+'Return-based'!$B$13/'Return-based'!$C$4),'Return-based'!$B$3="Lumpsum",'Return-based'!$B$16*(1+'Return-based'!$B$13)^(E64+1)),"")</f>
        <v/>
      </c>
      <c r="H64" t="str">
        <f>IF('Return-based'!$B$10&gt;D64,D64,"")</f>
        <v/>
      </c>
      <c r="I64" s="1" t="e" cm="1">
        <f t="array" ref="I64">-_xlfn.IFS('Return-based'!$B$3="SIP",('Return-based'!$B$16*(1+Backend!H64)/'Return-based'!$B$10)-IF('Return-based'!$B$10&gt;=E64,_xlfn.IFS('Return-based'!$B$3="SIP",'Return-based'!$B$6*(((1+('Return-based'!$B$13-'Return-based'!$B$23)/'Return-based'!$C$4)^('Return-based'!$C$4*(H64+1))-1)/(('Return-based'!$B$13-'Return-based'!$B$23)/'Return-based'!$C$4))*(1+('Return-based'!$B$13-'Return-based'!$B$23)/'Return-based'!$C$4),'Return-based'!$B$3="Lumpsum",'Return-based'!$B$16*(1+('Return-based'!$B$13-'Return-based'!$B$23))^(H64+1)),""),'Return-based'!$B$3="Lumpsum",'Return-based'!$B$16-IF('Return-based'!$B$10&gt;=E64,_xlfn.IFS('Return-based'!$B$3="SIP",'Return-based'!$B$6*(((1+('Return-based'!$B$13-'Return-based'!$B$23)/'Return-based'!$C$4)^('Return-based'!$C$4*(H64+1))-1)/(('Return-based'!$B$13-'Return-based'!$B$23)/'Return-based'!$C$4))*(1+('Return-based'!$B$13-'Return-based'!$B$23)/'Return-based'!$C$4),'Return-based'!$B$3="Lumpsum",'Return-based'!$B$16*(1+('Return-based'!$B$13-'Return-based'!$B$23))^(H64+1)),""))</f>
        <v>#VALUE!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7F9D-DA59-4EFD-B26D-457CB996E137}">
  <dimension ref="A2:I22"/>
  <sheetViews>
    <sheetView workbookViewId="0">
      <selection activeCell="G26" sqref="G26"/>
    </sheetView>
  </sheetViews>
  <sheetFormatPr defaultRowHeight="14.4" x14ac:dyDescent="0.3"/>
  <cols>
    <col min="1" max="1" width="11.5546875" bestFit="1" customWidth="1"/>
    <col min="2" max="3" width="10.5546875" bestFit="1" customWidth="1"/>
  </cols>
  <sheetData>
    <row r="2" spans="1:9" x14ac:dyDescent="0.3">
      <c r="A2" t="s">
        <v>2</v>
      </c>
      <c r="B2" t="s">
        <v>3</v>
      </c>
      <c r="C2" t="s">
        <v>35</v>
      </c>
      <c r="E2" t="s">
        <v>38</v>
      </c>
      <c r="G2" t="s">
        <v>36</v>
      </c>
      <c r="H2" t="s">
        <v>37</v>
      </c>
      <c r="I2" t="s">
        <v>38</v>
      </c>
    </row>
    <row r="3" spans="1:9" x14ac:dyDescent="0.3">
      <c r="A3" s="1">
        <v>264736.59204460843</v>
      </c>
      <c r="B3" s="1">
        <v>295000</v>
      </c>
      <c r="C3" s="1">
        <v>260000</v>
      </c>
      <c r="E3" s="1">
        <f>SUM(A3:C3)</f>
        <v>819736.59204460843</v>
      </c>
      <c r="G3" s="1">
        <v>1</v>
      </c>
      <c r="H3" s="1">
        <f>A3+B3+C3-500000-(12*G3*20000)</f>
        <v>79736.592044608435</v>
      </c>
      <c r="I3" s="1">
        <v>819736.59204460843</v>
      </c>
    </row>
    <row r="4" spans="1:9" x14ac:dyDescent="0.3">
      <c r="A4" s="1">
        <v>581260.47214394098</v>
      </c>
      <c r="B4" s="1">
        <v>348099.99999999994</v>
      </c>
      <c r="C4" s="1">
        <v>306800</v>
      </c>
      <c r="E4" s="1">
        <f t="shared" ref="E4:E22" si="0">SUM(A4:C4)</f>
        <v>1236160.4721439409</v>
      </c>
      <c r="G4" s="1">
        <v>2</v>
      </c>
      <c r="H4" s="1">
        <f t="shared" ref="H4:H22" si="1">A4+B4+C4-500000-(12*G4*20000)</f>
        <v>256160.47214394086</v>
      </c>
      <c r="I4">
        <v>1236160.4721439409</v>
      </c>
    </row>
    <row r="5" spans="1:9" x14ac:dyDescent="0.3">
      <c r="A5" s="1">
        <v>959702.17489221471</v>
      </c>
      <c r="B5" s="1">
        <v>410757.99999999994</v>
      </c>
      <c r="C5" s="1">
        <v>362023.99999999994</v>
      </c>
      <c r="E5" s="1">
        <f t="shared" si="0"/>
        <v>1732484.1748922146</v>
      </c>
      <c r="G5" s="1">
        <v>3</v>
      </c>
      <c r="H5" s="1">
        <f t="shared" si="1"/>
        <v>512484.17489221459</v>
      </c>
      <c r="I5">
        <v>1732484.1748922146</v>
      </c>
    </row>
    <row r="6" spans="1:9" x14ac:dyDescent="0.3">
      <c r="A6" s="1">
        <v>1412173.951536895</v>
      </c>
      <c r="B6" s="1">
        <v>484694.43999999989</v>
      </c>
      <c r="C6" s="1">
        <v>427188.31999999995</v>
      </c>
      <c r="E6" s="1">
        <f t="shared" si="0"/>
        <v>2324056.711536895</v>
      </c>
      <c r="G6" s="1">
        <v>4</v>
      </c>
      <c r="H6" s="1">
        <f t="shared" si="1"/>
        <v>864056.71153689502</v>
      </c>
      <c r="I6">
        <v>2324056.711536895</v>
      </c>
    </row>
    <row r="7" spans="1:9" x14ac:dyDescent="0.3">
      <c r="A7" s="1">
        <v>1953157.4297667579</v>
      </c>
      <c r="B7" s="1">
        <v>571939.43919999979</v>
      </c>
      <c r="C7" s="1">
        <v>504082.21759999992</v>
      </c>
      <c r="E7" s="1">
        <f t="shared" si="0"/>
        <v>3029179.0865667579</v>
      </c>
      <c r="G7" s="1">
        <v>5</v>
      </c>
      <c r="H7" s="1">
        <f t="shared" si="1"/>
        <v>1329179.0865667579</v>
      </c>
      <c r="I7">
        <v>3029179.0865667579</v>
      </c>
    </row>
    <row r="8" spans="1:9" x14ac:dyDescent="0.3">
      <c r="A8" s="1">
        <v>2599967.1067988481</v>
      </c>
      <c r="B8" s="1">
        <v>674888.5382559998</v>
      </c>
      <c r="C8" s="1">
        <v>594817.01676799974</v>
      </c>
      <c r="E8" s="1">
        <f t="shared" si="0"/>
        <v>3869672.6618228476</v>
      </c>
      <c r="G8" s="1">
        <v>6</v>
      </c>
      <c r="H8" s="1">
        <f t="shared" si="1"/>
        <v>1929672.6618228476</v>
      </c>
      <c r="I8">
        <v>3869672.6618228476</v>
      </c>
    </row>
    <row r="9" spans="1:9" x14ac:dyDescent="0.3">
      <c r="A9" s="1">
        <v>3373304.5101355799</v>
      </c>
      <c r="B9" s="1">
        <v>796368.47514207975</v>
      </c>
      <c r="C9" s="1">
        <v>701884.07978623977</v>
      </c>
      <c r="E9" s="1">
        <f t="shared" si="0"/>
        <v>4871557.0650638994</v>
      </c>
      <c r="G9" s="1">
        <v>7</v>
      </c>
      <c r="H9" s="1">
        <f t="shared" si="1"/>
        <v>2691557.0650638994</v>
      </c>
      <c r="I9">
        <v>4871557.0650638994</v>
      </c>
    </row>
    <row r="10" spans="1:9" x14ac:dyDescent="0.3">
      <c r="A10" s="1">
        <v>4297920.7622358538</v>
      </c>
      <c r="B10" s="1">
        <v>939714.80066765402</v>
      </c>
      <c r="C10" s="1">
        <v>828223.21414776298</v>
      </c>
      <c r="E10" s="1">
        <f t="shared" si="0"/>
        <v>6065858.7770512709</v>
      </c>
      <c r="G10" s="1">
        <v>8</v>
      </c>
      <c r="H10" s="1">
        <f t="shared" si="1"/>
        <v>3645858.7770512709</v>
      </c>
      <c r="I10">
        <v>6065858.7770512709</v>
      </c>
    </row>
    <row r="11" spans="1:9" x14ac:dyDescent="0.3">
      <c r="A11" s="1">
        <v>5403408.7548755994</v>
      </c>
      <c r="B11" s="1">
        <v>1108863.4647878318</v>
      </c>
      <c r="C11" s="1">
        <v>977303.39269436011</v>
      </c>
      <c r="E11" s="1">
        <f t="shared" si="0"/>
        <v>7489575.6123577915</v>
      </c>
      <c r="G11" s="1">
        <v>9</v>
      </c>
      <c r="H11" s="1">
        <f t="shared" si="1"/>
        <v>4829575.6123577915</v>
      </c>
      <c r="I11">
        <v>7489575.6123577915</v>
      </c>
    </row>
    <row r="12" spans="1:9" x14ac:dyDescent="0.3">
      <c r="A12" s="1">
        <v>6725150.2872082135</v>
      </c>
      <c r="B12" s="1">
        <v>1308458.8884496414</v>
      </c>
      <c r="C12" s="1">
        <v>1153218.0033793449</v>
      </c>
      <c r="E12" s="1">
        <f t="shared" si="0"/>
        <v>9186827.1790372003</v>
      </c>
      <c r="G12" s="1">
        <v>10</v>
      </c>
      <c r="H12" s="1">
        <f t="shared" si="1"/>
        <v>6286827.1790372003</v>
      </c>
      <c r="I12">
        <v>9186827.1790372003</v>
      </c>
    </row>
    <row r="13" spans="1:9" x14ac:dyDescent="0.3">
      <c r="A13" s="1">
        <v>8305448.4812404979</v>
      </c>
      <c r="B13" s="1">
        <v>1543981.4883705766</v>
      </c>
      <c r="C13" s="1">
        <v>1360797.2439876269</v>
      </c>
      <c r="E13" s="1">
        <f t="shared" si="0"/>
        <v>11210227.213598702</v>
      </c>
      <c r="G13" s="1">
        <v>11</v>
      </c>
      <c r="H13" s="1">
        <f t="shared" si="1"/>
        <v>8070227.2135987021</v>
      </c>
      <c r="I13">
        <v>11210227.213598702</v>
      </c>
    </row>
    <row r="14" spans="1:9" x14ac:dyDescent="0.3">
      <c r="A14" s="1">
        <v>10194881.71835334</v>
      </c>
      <c r="B14" s="1">
        <v>1821898.1562772803</v>
      </c>
      <c r="C14" s="1">
        <v>1605740.7479053997</v>
      </c>
      <c r="E14" s="1">
        <f t="shared" si="0"/>
        <v>13622520.62253602</v>
      </c>
      <c r="G14" s="1">
        <v>12</v>
      </c>
      <c r="H14" s="1">
        <f t="shared" si="1"/>
        <v>10242520.62253602</v>
      </c>
      <c r="I14">
        <v>13622520.62253602</v>
      </c>
    </row>
    <row r="15" spans="1:9" x14ac:dyDescent="0.3">
      <c r="A15" s="1">
        <v>12453922.430408841</v>
      </c>
      <c r="B15" s="1">
        <v>2149839.8244071906</v>
      </c>
      <c r="C15" s="1">
        <v>1894774.0825283714</v>
      </c>
      <c r="E15" s="1">
        <f t="shared" si="0"/>
        <v>16498536.337344402</v>
      </c>
      <c r="G15" s="1">
        <v>13</v>
      </c>
      <c r="H15" s="1">
        <f t="shared" si="1"/>
        <v>12878536.337344402</v>
      </c>
      <c r="I15">
        <v>16498536.337344402</v>
      </c>
    </row>
    <row r="16" spans="1:9" x14ac:dyDescent="0.3">
      <c r="A16" s="1">
        <v>15154872.555813802</v>
      </c>
      <c r="B16" s="1">
        <v>2536810.9928004849</v>
      </c>
      <c r="C16" s="1">
        <v>2235833.417383478</v>
      </c>
      <c r="E16" s="1">
        <f t="shared" si="0"/>
        <v>19927516.965997763</v>
      </c>
      <c r="G16" s="1">
        <v>14</v>
      </c>
      <c r="H16" s="1">
        <f t="shared" si="1"/>
        <v>16067516.965997763</v>
      </c>
      <c r="I16">
        <v>19927516.965997763</v>
      </c>
    </row>
    <row r="17" spans="1:9" x14ac:dyDescent="0.3">
      <c r="A17" s="1">
        <v>18384177.605959278</v>
      </c>
      <c r="B17" s="1">
        <v>2993436.9715045723</v>
      </c>
      <c r="C17" s="1">
        <v>2638283.4325125045</v>
      </c>
      <c r="E17" s="1">
        <f t="shared" si="0"/>
        <v>24015898.009976353</v>
      </c>
      <c r="G17" s="1">
        <v>15</v>
      </c>
      <c r="H17" s="1">
        <f t="shared" si="1"/>
        <v>19915898.009976353</v>
      </c>
      <c r="I17">
        <v>24015898.009976353</v>
      </c>
    </row>
    <row r="18" spans="1:9" x14ac:dyDescent="0.3">
      <c r="A18" s="1">
        <v>22245193.405105714</v>
      </c>
      <c r="B18" s="1">
        <v>3532255.6263753949</v>
      </c>
      <c r="C18" s="1">
        <v>3113174.450364755</v>
      </c>
      <c r="E18" s="1">
        <f t="shared" si="0"/>
        <v>28890623.481845863</v>
      </c>
      <c r="G18" s="1">
        <v>16</v>
      </c>
      <c r="H18" s="1">
        <f t="shared" si="1"/>
        <v>24550623.481845863</v>
      </c>
      <c r="I18">
        <v>28890623.481845863</v>
      </c>
    </row>
    <row r="19" spans="1:9" x14ac:dyDescent="0.3">
      <c r="A19" s="1">
        <v>26861494.05486526</v>
      </c>
      <c r="B19" s="1">
        <v>4168061.6391229657</v>
      </c>
      <c r="C19" s="1">
        <v>3673545.8514304105</v>
      </c>
      <c r="E19" s="1">
        <f t="shared" si="0"/>
        <v>34703101.545418635</v>
      </c>
      <c r="G19" s="1">
        <v>17</v>
      </c>
      <c r="H19" s="1">
        <f t="shared" si="1"/>
        <v>30123101.545418635</v>
      </c>
      <c r="I19">
        <v>34703101.545418635</v>
      </c>
    </row>
    <row r="20" spans="1:9" x14ac:dyDescent="0.3">
      <c r="A20" s="1">
        <v>32380826.996647455</v>
      </c>
      <c r="B20" s="1">
        <v>4918312.7341650994</v>
      </c>
      <c r="C20" s="1">
        <v>4334784.1046878844</v>
      </c>
      <c r="E20" s="1">
        <f t="shared" si="0"/>
        <v>41633923.835500441</v>
      </c>
      <c r="G20" s="1">
        <v>18</v>
      </c>
      <c r="H20" s="1">
        <f t="shared" si="1"/>
        <v>36813923.835500441</v>
      </c>
      <c r="I20">
        <v>41633923.835500441</v>
      </c>
    </row>
    <row r="21" spans="1:9" x14ac:dyDescent="0.3">
      <c r="A21" s="1">
        <v>38979841.756188497</v>
      </c>
      <c r="B21" s="1">
        <v>5803609.0263148164</v>
      </c>
      <c r="C21" s="1">
        <v>5115045.2435317039</v>
      </c>
      <c r="E21" s="1">
        <f t="shared" si="0"/>
        <v>49898496.026035018</v>
      </c>
      <c r="G21" s="1">
        <v>19</v>
      </c>
      <c r="H21" s="1">
        <f t="shared" si="1"/>
        <v>44838496.026035018</v>
      </c>
      <c r="I21">
        <v>49898496.026035018</v>
      </c>
    </row>
    <row r="22" spans="1:9" x14ac:dyDescent="0.3">
      <c r="A22" s="1">
        <v>46869743.716438606</v>
      </c>
      <c r="B22" s="1">
        <v>6848258.6510514831</v>
      </c>
      <c r="C22" s="1">
        <v>6035753.3873674097</v>
      </c>
      <c r="E22" s="1">
        <f t="shared" si="0"/>
        <v>59753755.754857503</v>
      </c>
      <c r="G22" s="1">
        <v>20</v>
      </c>
      <c r="H22" s="1">
        <f t="shared" si="1"/>
        <v>54453755.754857503</v>
      </c>
      <c r="I22">
        <v>59753755.754857503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Return-based</vt:lpstr>
      <vt:lpstr>Goal-Based</vt:lpstr>
      <vt:lpstr>Backend</vt:lpstr>
      <vt:lpstr>Backend_2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2021-12-02T18:23:07Z</dcterms:created>
  <dcterms:modified xsi:type="dcterms:W3CDTF">2022-07-06T08:54:19Z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aef3e099-3e5a-4ac3-a59e-c1dd7069474b</vt:lpwstr>
  </property>
</Properties>
</file>