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Yash\OneDrive\Desktop\project yash kashyap\"/>
    </mc:Choice>
  </mc:AlternateContent>
  <bookViews>
    <workbookView xWindow="0" yWindow="0" windowWidth="23040" windowHeight="8904"/>
  </bookViews>
  <sheets>
    <sheet name="Dashboard " sheetId="1" r:id="rId1"/>
    <sheet name="Customers" sheetId="2" r:id="rId2"/>
    <sheet name="Products" sheetId="3" r:id="rId3"/>
    <sheet name="Vendors" sheetId="4" r:id="rId4"/>
    <sheet name="New Entery" sheetId="5" r:id="rId5"/>
    <sheet name="Purchase" sheetId="6" r:id="rId6"/>
    <sheet name="Sales" sheetId="7" r:id="rId7"/>
    <sheet name="Inventory" sheetId="8" r:id="rId8"/>
    <sheet name="pivot" sheetId="9" r:id="rId9"/>
  </sheets>
  <definedNames>
    <definedName name="HNSCODE">ProductsFinal[HSN Code]</definedName>
    <definedName name="id">Customer[Cust_ID]</definedName>
  </definedNames>
  <calcPr calcId="152511"/>
  <pivotCaches>
    <pivotCache cacheId="0" r:id="rId10"/>
    <pivotCache cacheId="1" r:id="rId11"/>
    <pivotCache cacheId="2" r:id="rId12"/>
    <pivotCache cacheId="3" r:id="rId13"/>
    <pivotCache cacheId="4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11" i="1"/>
  <c r="K7" i="8"/>
  <c r="K6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F18" i="9"/>
  <c r="F15" i="9"/>
  <c r="F12" i="9"/>
  <c r="F9" i="9"/>
  <c r="F6" i="9"/>
  <c r="F3" i="9"/>
  <c r="I20" i="7" l="1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11" i="7"/>
  <c r="H10" i="8"/>
  <c r="H7" i="8"/>
  <c r="H8" i="8"/>
  <c r="H9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6" i="8"/>
  <c r="G9" i="8"/>
  <c r="G10" i="8"/>
  <c r="G11" i="8"/>
  <c r="G12" i="8"/>
  <c r="G14" i="8"/>
  <c r="G17" i="8"/>
  <c r="G23" i="8"/>
  <c r="G24" i="8"/>
  <c r="G25" i="8"/>
  <c r="G26" i="8"/>
  <c r="G29" i="8"/>
  <c r="G30" i="8"/>
  <c r="G31" i="8"/>
  <c r="G37" i="8"/>
  <c r="G38" i="8"/>
  <c r="G41" i="8"/>
  <c r="G42" i="8"/>
  <c r="G43" i="8"/>
  <c r="G44" i="8"/>
  <c r="G45" i="8"/>
  <c r="G53" i="8"/>
  <c r="G54" i="8"/>
  <c r="G55" i="8"/>
  <c r="G56" i="8"/>
  <c r="G6" i="8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I19" i="6"/>
  <c r="J19" i="6" s="1"/>
  <c r="I20" i="6"/>
  <c r="J20" i="6" s="1"/>
  <c r="I21" i="6"/>
  <c r="J21" i="6" s="1"/>
  <c r="I22" i="6"/>
  <c r="I23" i="6"/>
  <c r="I24" i="6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I31" i="6"/>
  <c r="J31" i="6" s="1"/>
  <c r="I32" i="6"/>
  <c r="J32" i="6" s="1"/>
  <c r="I33" i="6"/>
  <c r="J33" i="6" s="1"/>
  <c r="I34" i="6"/>
  <c r="I35" i="6"/>
  <c r="I36" i="6"/>
  <c r="I37" i="6"/>
  <c r="J37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44" i="6"/>
  <c r="J44" i="6" s="1"/>
  <c r="I45" i="6"/>
  <c r="J45" i="6" s="1"/>
  <c r="I46" i="6"/>
  <c r="I47" i="6"/>
  <c r="I48" i="6"/>
  <c r="I49" i="6"/>
  <c r="J49" i="6" s="1"/>
  <c r="I50" i="6"/>
  <c r="J50" i="6" s="1"/>
  <c r="I51" i="6"/>
  <c r="J51" i="6" s="1"/>
  <c r="I52" i="6"/>
  <c r="J52" i="6" s="1"/>
  <c r="I53" i="6"/>
  <c r="J53" i="6" s="1"/>
  <c r="I54" i="6"/>
  <c r="J54" i="6" s="1"/>
  <c r="I55" i="6"/>
  <c r="J55" i="6" s="1"/>
  <c r="I56" i="6"/>
  <c r="J56" i="6" s="1"/>
  <c r="I57" i="6"/>
  <c r="J57" i="6" s="1"/>
  <c r="I58" i="6"/>
  <c r="I59" i="6"/>
  <c r="I60" i="6"/>
  <c r="I61" i="6"/>
  <c r="J61" i="6" s="1"/>
  <c r="I62" i="6"/>
  <c r="J62" i="6" s="1"/>
  <c r="I63" i="6"/>
  <c r="J63" i="6" s="1"/>
  <c r="I64" i="6"/>
  <c r="J64" i="6" s="1"/>
  <c r="I65" i="6"/>
  <c r="J65" i="6" s="1"/>
  <c r="I66" i="6"/>
  <c r="J66" i="6" s="1"/>
  <c r="I67" i="6"/>
  <c r="J67" i="6" s="1"/>
  <c r="I68" i="6"/>
  <c r="J68" i="6" s="1"/>
  <c r="I69" i="6"/>
  <c r="J69" i="6" s="1"/>
  <c r="I70" i="6"/>
  <c r="I71" i="6"/>
  <c r="I72" i="6"/>
  <c r="I73" i="6"/>
  <c r="J73" i="6" s="1"/>
  <c r="I74" i="6"/>
  <c r="J74" i="6" s="1"/>
  <c r="I75" i="6"/>
  <c r="J75" i="6" s="1"/>
  <c r="I76" i="6"/>
  <c r="J76" i="6" s="1"/>
  <c r="I77" i="6"/>
  <c r="J77" i="6" s="1"/>
  <c r="I78" i="6"/>
  <c r="J78" i="6" s="1"/>
  <c r="I79" i="6"/>
  <c r="J79" i="6" s="1"/>
  <c r="I80" i="6"/>
  <c r="J80" i="6" s="1"/>
  <c r="I81" i="6"/>
  <c r="J81" i="6" s="1"/>
  <c r="I82" i="6"/>
  <c r="I83" i="6"/>
  <c r="I84" i="6"/>
  <c r="I85" i="6"/>
  <c r="J85" i="6" s="1"/>
  <c r="I86" i="6"/>
  <c r="J86" i="6" s="1"/>
  <c r="I87" i="6"/>
  <c r="J87" i="6" s="1"/>
  <c r="I88" i="6"/>
  <c r="J88" i="6" s="1"/>
  <c r="I89" i="6"/>
  <c r="J89" i="6" s="1"/>
  <c r="I90" i="6"/>
  <c r="J90" i="6" s="1"/>
  <c r="I91" i="6"/>
  <c r="J91" i="6" s="1"/>
  <c r="I92" i="6"/>
  <c r="J92" i="6" s="1"/>
  <c r="I93" i="6"/>
  <c r="J93" i="6" s="1"/>
  <c r="I94" i="6"/>
  <c r="I95" i="6"/>
  <c r="I96" i="6"/>
  <c r="I97" i="6"/>
  <c r="J97" i="6" s="1"/>
  <c r="I98" i="6"/>
  <c r="J98" i="6" s="1"/>
  <c r="I99" i="6"/>
  <c r="J99" i="6" s="1"/>
  <c r="I100" i="6"/>
  <c r="J100" i="6" s="1"/>
  <c r="I101" i="6"/>
  <c r="J101" i="6" s="1"/>
  <c r="I102" i="6"/>
  <c r="J102" i="6" s="1"/>
  <c r="I103" i="6"/>
  <c r="J103" i="6" s="1"/>
  <c r="I104" i="6"/>
  <c r="J104" i="6" s="1"/>
  <c r="I105" i="6"/>
  <c r="J105" i="6" s="1"/>
  <c r="I106" i="6"/>
  <c r="I107" i="6"/>
  <c r="I108" i="6"/>
  <c r="I109" i="6"/>
  <c r="J109" i="6" s="1"/>
  <c r="I110" i="6"/>
  <c r="J110" i="6" s="1"/>
  <c r="I111" i="6"/>
  <c r="J111" i="6" s="1"/>
  <c r="J22" i="6"/>
  <c r="J23" i="6"/>
  <c r="J24" i="6"/>
  <c r="J34" i="6"/>
  <c r="J35" i="6"/>
  <c r="J36" i="6"/>
  <c r="J46" i="6"/>
  <c r="J47" i="6"/>
  <c r="J48" i="6"/>
  <c r="J58" i="6"/>
  <c r="J59" i="6"/>
  <c r="J60" i="6"/>
  <c r="J70" i="6"/>
  <c r="J71" i="6"/>
  <c r="J72" i="6"/>
  <c r="J82" i="6"/>
  <c r="J83" i="6"/>
  <c r="J84" i="6"/>
  <c r="J94" i="6"/>
  <c r="J95" i="6"/>
  <c r="J96" i="6"/>
  <c r="J106" i="6"/>
  <c r="J107" i="6"/>
  <c r="J108" i="6"/>
  <c r="E19" i="6"/>
  <c r="G13" i="8" s="1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K19" i="7"/>
  <c r="L19" i="7" s="1"/>
  <c r="K20" i="7"/>
  <c r="K21" i="7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K33" i="7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K45" i="7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L20" i="7"/>
  <c r="L21" i="7"/>
  <c r="L32" i="7"/>
  <c r="L33" i="7"/>
  <c r="L44" i="7"/>
  <c r="L45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D29" i="8"/>
  <c r="E29" i="8"/>
  <c r="F29" i="8"/>
  <c r="D30" i="8"/>
  <c r="E30" i="8"/>
  <c r="F30" i="8"/>
  <c r="D31" i="8"/>
  <c r="E31" i="8"/>
  <c r="F31" i="8"/>
  <c r="D32" i="8"/>
  <c r="E32" i="8"/>
  <c r="F32" i="8"/>
  <c r="D33" i="8"/>
  <c r="E33" i="8"/>
  <c r="F33" i="8"/>
  <c r="D34" i="8"/>
  <c r="E34" i="8"/>
  <c r="F34" i="8"/>
  <c r="D35" i="8"/>
  <c r="E35" i="8"/>
  <c r="F35" i="8"/>
  <c r="D36" i="8"/>
  <c r="E36" i="8"/>
  <c r="F36" i="8"/>
  <c r="D37" i="8"/>
  <c r="E37" i="8"/>
  <c r="F37" i="8"/>
  <c r="D38" i="8"/>
  <c r="E38" i="8"/>
  <c r="F38" i="8"/>
  <c r="D39" i="8"/>
  <c r="E39" i="8"/>
  <c r="F39" i="8"/>
  <c r="D40" i="8"/>
  <c r="E40" i="8"/>
  <c r="F40" i="8"/>
  <c r="D41" i="8"/>
  <c r="E41" i="8"/>
  <c r="F41" i="8"/>
  <c r="D42" i="8"/>
  <c r="E42" i="8"/>
  <c r="F42" i="8"/>
  <c r="D43" i="8"/>
  <c r="E43" i="8"/>
  <c r="F43" i="8"/>
  <c r="D44" i="8"/>
  <c r="E44" i="8"/>
  <c r="F44" i="8"/>
  <c r="D45" i="8"/>
  <c r="E45" i="8"/>
  <c r="F45" i="8"/>
  <c r="D46" i="8"/>
  <c r="E46" i="8"/>
  <c r="F46" i="8"/>
  <c r="D47" i="8"/>
  <c r="E47" i="8"/>
  <c r="F47" i="8"/>
  <c r="D48" i="8"/>
  <c r="E48" i="8"/>
  <c r="F48" i="8"/>
  <c r="D49" i="8"/>
  <c r="E49" i="8"/>
  <c r="F49" i="8"/>
  <c r="D50" i="8"/>
  <c r="E50" i="8"/>
  <c r="F50" i="8"/>
  <c r="D51" i="8"/>
  <c r="E51" i="8"/>
  <c r="F51" i="8"/>
  <c r="D52" i="8"/>
  <c r="E52" i="8"/>
  <c r="F52" i="8"/>
  <c r="D53" i="8"/>
  <c r="E53" i="8"/>
  <c r="F53" i="8"/>
  <c r="D54" i="8"/>
  <c r="E54" i="8"/>
  <c r="F54" i="8"/>
  <c r="D55" i="8"/>
  <c r="E55" i="8"/>
  <c r="F55" i="8"/>
  <c r="D56" i="8"/>
  <c r="E56" i="8"/>
  <c r="F56" i="8"/>
  <c r="D7" i="8"/>
  <c r="E7" i="8"/>
  <c r="F7" i="8"/>
  <c r="D8" i="8"/>
  <c r="E8" i="8"/>
  <c r="F8" i="8"/>
  <c r="D9" i="8"/>
  <c r="E9" i="8"/>
  <c r="F9" i="8"/>
  <c r="D10" i="8"/>
  <c r="E10" i="8"/>
  <c r="F10" i="8"/>
  <c r="D11" i="8"/>
  <c r="E11" i="8"/>
  <c r="F11" i="8"/>
  <c r="D12" i="8"/>
  <c r="E12" i="8"/>
  <c r="F12" i="8"/>
  <c r="D13" i="8"/>
  <c r="E13" i="8"/>
  <c r="F13" i="8"/>
  <c r="D14" i="8"/>
  <c r="E14" i="8"/>
  <c r="F14" i="8"/>
  <c r="D15" i="8"/>
  <c r="E15" i="8"/>
  <c r="F15" i="8"/>
  <c r="D16" i="8"/>
  <c r="E16" i="8"/>
  <c r="F16" i="8"/>
  <c r="D17" i="8"/>
  <c r="E17" i="8"/>
  <c r="F17" i="8"/>
  <c r="D18" i="8"/>
  <c r="E18" i="8"/>
  <c r="F18" i="8"/>
  <c r="D19" i="8"/>
  <c r="E19" i="8"/>
  <c r="F19" i="8"/>
  <c r="D20" i="8"/>
  <c r="E20" i="8"/>
  <c r="F20" i="8"/>
  <c r="D21" i="8"/>
  <c r="E21" i="8"/>
  <c r="F21" i="8"/>
  <c r="D22" i="8"/>
  <c r="E22" i="8"/>
  <c r="F22" i="8"/>
  <c r="D23" i="8"/>
  <c r="E23" i="8"/>
  <c r="F23" i="8"/>
  <c r="D24" i="8"/>
  <c r="E24" i="8"/>
  <c r="F24" i="8"/>
  <c r="D25" i="8"/>
  <c r="E25" i="8"/>
  <c r="F25" i="8"/>
  <c r="D26" i="8"/>
  <c r="E26" i="8"/>
  <c r="F26" i="8"/>
  <c r="D27" i="8"/>
  <c r="E27" i="8"/>
  <c r="F27" i="8"/>
  <c r="D28" i="8"/>
  <c r="E28" i="8"/>
  <c r="F28" i="8"/>
  <c r="E6" i="8"/>
  <c r="F6" i="8"/>
  <c r="D6" i="8"/>
  <c r="K7" i="7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6" i="7"/>
  <c r="L6" i="7" s="1"/>
  <c r="G7" i="7"/>
  <c r="G8" i="7"/>
  <c r="G9" i="7"/>
  <c r="G10" i="7"/>
  <c r="G11" i="7"/>
  <c r="G12" i="7"/>
  <c r="G13" i="7"/>
  <c r="G14" i="7"/>
  <c r="G15" i="7"/>
  <c r="G16" i="7"/>
  <c r="G17" i="7"/>
  <c r="G18" i="7"/>
  <c r="G6" i="7"/>
  <c r="E6" i="7"/>
  <c r="F7" i="6"/>
  <c r="F8" i="6"/>
  <c r="F9" i="6"/>
  <c r="F10" i="6"/>
  <c r="F11" i="6"/>
  <c r="F12" i="6"/>
  <c r="F13" i="6"/>
  <c r="F14" i="6"/>
  <c r="F15" i="6"/>
  <c r="F16" i="6"/>
  <c r="F17" i="6"/>
  <c r="F18" i="6"/>
  <c r="F6" i="6"/>
  <c r="I7" i="6"/>
  <c r="I8" i="6"/>
  <c r="I9" i="6"/>
  <c r="I10" i="6"/>
  <c r="I11" i="6"/>
  <c r="I12" i="6"/>
  <c r="J12" i="6" s="1"/>
  <c r="I13" i="6"/>
  <c r="J13" i="6" s="1"/>
  <c r="I14" i="6"/>
  <c r="J14" i="6" s="1"/>
  <c r="I15" i="6"/>
  <c r="I16" i="6"/>
  <c r="J16" i="6" s="1"/>
  <c r="I17" i="6"/>
  <c r="J17" i="6" s="1"/>
  <c r="I18" i="6"/>
  <c r="J18" i="6" s="1"/>
  <c r="I6" i="6"/>
  <c r="J6" i="6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L7" i="7"/>
  <c r="J7" i="6"/>
  <c r="J8" i="6"/>
  <c r="J9" i="6"/>
  <c r="J10" i="6"/>
  <c r="J11" i="6"/>
  <c r="J15" i="6"/>
  <c r="J8" i="8" l="1"/>
  <c r="I7" i="7"/>
  <c r="J7" i="8"/>
  <c r="J10" i="8"/>
  <c r="I8" i="7"/>
  <c r="I12" i="7"/>
  <c r="I14" i="7"/>
  <c r="I9" i="7"/>
  <c r="I18" i="7"/>
  <c r="I16" i="7"/>
  <c r="I10" i="7"/>
  <c r="I15" i="7"/>
  <c r="I6" i="7"/>
  <c r="I13" i="7"/>
  <c r="J14" i="8"/>
  <c r="I17" i="7"/>
  <c r="I19" i="7"/>
  <c r="J6" i="8"/>
  <c r="J11" i="8"/>
  <c r="G8" i="8"/>
  <c r="G50" i="8"/>
  <c r="G22" i="8"/>
  <c r="G34" i="8"/>
  <c r="G7" i="8"/>
  <c r="G49" i="8"/>
  <c r="G35" i="8"/>
  <c r="G21" i="8"/>
  <c r="G20" i="8"/>
  <c r="G47" i="8"/>
  <c r="G33" i="8"/>
  <c r="G19" i="8"/>
  <c r="G36" i="8"/>
  <c r="G48" i="8"/>
  <c r="G46" i="8"/>
  <c r="G32" i="8"/>
  <c r="G18" i="8"/>
  <c r="G52" i="8"/>
  <c r="G40" i="8"/>
  <c r="G28" i="8"/>
  <c r="G16" i="8"/>
  <c r="G51" i="8"/>
  <c r="G39" i="8"/>
  <c r="G27" i="8"/>
  <c r="G15" i="8"/>
  <c r="J46" i="8"/>
  <c r="J34" i="8"/>
  <c r="J22" i="8"/>
  <c r="J15" i="8"/>
  <c r="J13" i="8"/>
  <c r="J45" i="8"/>
  <c r="J32" i="8"/>
  <c r="J12" i="8"/>
  <c r="J31" i="8"/>
  <c r="J30" i="8"/>
  <c r="J28" i="8"/>
  <c r="J25" i="8"/>
  <c r="J9" i="8"/>
  <c r="J23" i="8"/>
  <c r="J54" i="8"/>
  <c r="J21" i="8"/>
  <c r="J44" i="8"/>
  <c r="J43" i="8"/>
  <c r="J29" i="8"/>
  <c r="J33" i="8"/>
  <c r="J56" i="8"/>
  <c r="J20" i="8"/>
  <c r="J55" i="8"/>
  <c r="J19" i="8"/>
  <c r="J42" i="8"/>
  <c r="J18" i="8"/>
  <c r="J41" i="8"/>
  <c r="J40" i="8"/>
  <c r="J16" i="8"/>
  <c r="J51" i="8"/>
  <c r="J27" i="8"/>
  <c r="J50" i="8"/>
  <c r="J26" i="8"/>
  <c r="J37" i="8"/>
  <c r="J48" i="8"/>
  <c r="J36" i="8"/>
  <c r="J24" i="8"/>
  <c r="J53" i="8"/>
  <c r="J17" i="8"/>
  <c r="J52" i="8"/>
  <c r="J39" i="8"/>
  <c r="J38" i="8"/>
  <c r="J49" i="8"/>
  <c r="J47" i="8"/>
  <c r="J35" i="8"/>
</calcChain>
</file>

<file path=xl/sharedStrings.xml><?xml version="1.0" encoding="utf-8"?>
<sst xmlns="http://schemas.openxmlformats.org/spreadsheetml/2006/main" count="207" uniqueCount="95">
  <si>
    <t>HSN Code</t>
  </si>
  <si>
    <t>Product Name</t>
  </si>
  <si>
    <t>Vendor</t>
  </si>
  <si>
    <t>Date</t>
  </si>
  <si>
    <t>Units</t>
  </si>
  <si>
    <t>Cost</t>
  </si>
  <si>
    <t>Amount</t>
  </si>
  <si>
    <t>N1005</t>
  </si>
  <si>
    <t>Mouse</t>
  </si>
  <si>
    <t>GG Traders</t>
  </si>
  <si>
    <t>N1008</t>
  </si>
  <si>
    <t>Headphones</t>
  </si>
  <si>
    <t>Compac</t>
  </si>
  <si>
    <t>N1006</t>
  </si>
  <si>
    <t>Rgb Keyboard</t>
  </si>
  <si>
    <t>N1004</t>
  </si>
  <si>
    <t>Desktop</t>
  </si>
  <si>
    <t>N1007</t>
  </si>
  <si>
    <t>Camera</t>
  </si>
  <si>
    <t>N1001</t>
  </si>
  <si>
    <t>Smart Watch</t>
  </si>
  <si>
    <t>Tech99</t>
  </si>
  <si>
    <t>N1002</t>
  </si>
  <si>
    <t>Laptop HP xyz i5</t>
  </si>
  <si>
    <t>N1003</t>
  </si>
  <si>
    <t>Wireless Printer</t>
  </si>
  <si>
    <t>N1009</t>
  </si>
  <si>
    <t>Speakers</t>
  </si>
  <si>
    <t>N1010</t>
  </si>
  <si>
    <t>Tablets</t>
  </si>
  <si>
    <t>e</t>
  </si>
  <si>
    <t>Cust_ID</t>
  </si>
  <si>
    <t>Name</t>
  </si>
  <si>
    <t>Email</t>
  </si>
  <si>
    <t>Address</t>
  </si>
  <si>
    <t>Ram sales</t>
  </si>
  <si>
    <t>Ram@gmail.com</t>
  </si>
  <si>
    <t>Delhi, India</t>
  </si>
  <si>
    <t>Atul Ltd.</t>
  </si>
  <si>
    <t>Atu@gmail.com</t>
  </si>
  <si>
    <t>121102, Palwal, HR</t>
  </si>
  <si>
    <t>MK Tech.</t>
  </si>
  <si>
    <t>MK @gmail.com</t>
  </si>
  <si>
    <t>Faridabad, 121101</t>
  </si>
  <si>
    <t>99store</t>
  </si>
  <si>
    <t>99s@gmail.com</t>
  </si>
  <si>
    <t>Agra, UP</t>
  </si>
  <si>
    <t>Rajesh Kumar</t>
  </si>
  <si>
    <t>Raj@gmail.com</t>
  </si>
  <si>
    <t>New Delhi, 110011</t>
  </si>
  <si>
    <t xml:space="preserve">Amit </t>
  </si>
  <si>
    <t>Ami@gmail.com</t>
  </si>
  <si>
    <t>Gurgaon, Sec-15</t>
  </si>
  <si>
    <t>Jain Tel.</t>
  </si>
  <si>
    <t>Jai@gmail.com</t>
  </si>
  <si>
    <t>Janpath, New Delhi</t>
  </si>
  <si>
    <t>Selling Price</t>
  </si>
  <si>
    <t>Vendor Name</t>
  </si>
  <si>
    <t>Phone</t>
  </si>
  <si>
    <t>9812xxxxxx</t>
  </si>
  <si>
    <t>Faridabad, 121102</t>
  </si>
  <si>
    <t>Faridabad, 121103</t>
  </si>
  <si>
    <t>9813xxxxxx</t>
  </si>
  <si>
    <t>Gurgaon, Sec-16</t>
  </si>
  <si>
    <t>Gurgaon, Sec-17</t>
  </si>
  <si>
    <t>Gurgaon, Sec-18</t>
  </si>
  <si>
    <t>9814xxxxxx</t>
  </si>
  <si>
    <t>New Delhi, 110012</t>
  </si>
  <si>
    <t>New Delhi, 110013</t>
  </si>
  <si>
    <t>New Delhi, 110014</t>
  </si>
  <si>
    <t>Purchase Entry</t>
  </si>
  <si>
    <t>Sale Entry</t>
  </si>
  <si>
    <t>Cust_Name</t>
  </si>
  <si>
    <t>Stock(Units)</t>
  </si>
  <si>
    <t>Price</t>
  </si>
  <si>
    <t>P Units</t>
  </si>
  <si>
    <t>S Units</t>
  </si>
  <si>
    <t>Stock</t>
  </si>
  <si>
    <t>Stock Amt.</t>
  </si>
  <si>
    <t>Count of Name</t>
  </si>
  <si>
    <t>Row Labels</t>
  </si>
  <si>
    <t>Grand Total</t>
  </si>
  <si>
    <t>Count of Product Name</t>
  </si>
  <si>
    <t>product_Count</t>
  </si>
  <si>
    <t>customer_Count</t>
  </si>
  <si>
    <t>Sum of Amount</t>
  </si>
  <si>
    <t>Purchase_Amount_Values</t>
  </si>
  <si>
    <t>sales_Amount</t>
  </si>
  <si>
    <t>Sum of Stock Amt.</t>
  </si>
  <si>
    <t>Stock_Amount</t>
  </si>
  <si>
    <t>Profit/Loss_Values</t>
  </si>
  <si>
    <t>Sum of S Units</t>
  </si>
  <si>
    <t>Notifications ##</t>
  </si>
  <si>
    <t>Notifcation</t>
  </si>
  <si>
    <t>Sum of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</si>
</sst>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;[Red]0"/>
  </numFmts>
  <fonts count="2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2"/>
      <color rgb="FF3F3F76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sz val="11"/>
      <color theme="8" tint="0.59999389629810485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47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6" fillId="6" borderId="0" xfId="0" applyFont="1" applyFill="1"/>
    <xf numFmtId="0" fontId="7" fillId="6" borderId="0" xfId="0" applyFont="1" applyFill="1" applyAlignment="1">
      <alignment horizontal="center" vertical="center"/>
    </xf>
    <xf numFmtId="0" fontId="8" fillId="6" borderId="0" xfId="0" applyFont="1" applyFill="1"/>
    <xf numFmtId="0" fontId="11" fillId="6" borderId="0" xfId="0" applyFont="1" applyFill="1" applyAlignment="1">
      <alignment horizontal="center" vertical="center"/>
    </xf>
    <xf numFmtId="0" fontId="12" fillId="6" borderId="0" xfId="0" applyFont="1" applyFill="1"/>
    <xf numFmtId="0" fontId="13" fillId="6" borderId="0" xfId="0" applyFont="1" applyFill="1" applyAlignment="1">
      <alignment horizontal="center" vertical="center"/>
    </xf>
    <xf numFmtId="0" fontId="14" fillId="6" borderId="0" xfId="0" applyFont="1" applyFill="1"/>
    <xf numFmtId="0" fontId="15" fillId="6" borderId="0" xfId="0" applyFont="1" applyFill="1" applyAlignment="1">
      <alignment horizontal="center" vertical="center"/>
    </xf>
    <xf numFmtId="0" fontId="16" fillId="6" borderId="0" xfId="0" applyFont="1" applyFill="1"/>
    <xf numFmtId="0" fontId="17" fillId="6" borderId="0" xfId="0" applyFont="1" applyFill="1" applyAlignment="1">
      <alignment horizontal="center"/>
    </xf>
    <xf numFmtId="0" fontId="17" fillId="6" borderId="0" xfId="0" applyFont="1" applyFill="1"/>
    <xf numFmtId="0" fontId="19" fillId="0" borderId="0" xfId="0" applyFont="1" applyAlignment="1">
      <alignment horizontal="center"/>
    </xf>
    <xf numFmtId="0" fontId="19" fillId="6" borderId="0" xfId="0" applyFont="1" applyFill="1"/>
    <xf numFmtId="0" fontId="10" fillId="0" borderId="0" xfId="0" applyFont="1" applyAlignment="1">
      <alignment horizontal="center"/>
    </xf>
    <xf numFmtId="0" fontId="10" fillId="6" borderId="0" xfId="0" applyFont="1" applyFill="1"/>
    <xf numFmtId="0" fontId="9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20" fillId="6" borderId="0" xfId="0" applyFont="1" applyFill="1" applyAlignment="1">
      <alignment horizontal="center"/>
    </xf>
    <xf numFmtId="0" fontId="21" fillId="6" borderId="0" xfId="0" applyFont="1" applyFill="1"/>
    <xf numFmtId="0" fontId="22" fillId="6" borderId="0" xfId="0" applyFont="1" applyFill="1" applyAlignment="1">
      <alignment horizontal="center"/>
    </xf>
    <xf numFmtId="0" fontId="23" fillId="6" borderId="0" xfId="0" applyFont="1" applyFill="1"/>
    <xf numFmtId="0" fontId="18" fillId="6" borderId="0" xfId="0" applyFont="1" applyFill="1" applyAlignment="1">
      <alignment horizontal="center"/>
    </xf>
    <xf numFmtId="0" fontId="24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0" fillId="6" borderId="0" xfId="0" applyNumberForma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6" fillId="7" borderId="3" xfId="0" applyFont="1" applyFill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7" borderId="3" xfId="0" applyFont="1" applyFill="1" applyBorder="1" applyAlignment="1">
      <alignment horizontal="center"/>
    </xf>
    <xf numFmtId="165" fontId="25" fillId="0" borderId="4" xfId="0" applyNumberFormat="1" applyFont="1" applyBorder="1" applyAlignment="1">
      <alignment horizontal="center"/>
    </xf>
    <xf numFmtId="0" fontId="25" fillId="4" borderId="0" xfId="0" applyFont="1" applyFill="1"/>
    <xf numFmtId="0" fontId="27" fillId="7" borderId="5" xfId="0" applyFont="1" applyFill="1" applyBorder="1" applyAlignment="1">
      <alignment horizontal="center"/>
    </xf>
    <xf numFmtId="0" fontId="27" fillId="7" borderId="6" xfId="0" applyFont="1" applyFill="1" applyBorder="1" applyAlignment="1">
      <alignment horizontal="center"/>
    </xf>
    <xf numFmtId="0" fontId="27" fillId="7" borderId="7" xfId="0" applyFont="1" applyFill="1" applyBorder="1" applyAlignment="1">
      <alignment horizontal="center"/>
    </xf>
    <xf numFmtId="0" fontId="4" fillId="2" borderId="1" xfId="1" applyFont="1" applyAlignment="1">
      <alignment horizontal="center" vertical="center"/>
    </xf>
    <xf numFmtId="0" fontId="5" fillId="3" borderId="2" xfId="2" applyFont="1" applyBorder="1" applyAlignment="1">
      <alignment horizontal="center" vertical="center"/>
    </xf>
  </cellXfs>
  <cellStyles count="3">
    <cellStyle name="60% - Accent2" xfId="2" builtinId="36"/>
    <cellStyle name="Input" xfId="1" builtinId="20"/>
    <cellStyle name="Normal" xfId="0" builtinId="0"/>
  </cellStyles>
  <dxfs count="5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 tint="0.39997558519241921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 tint="0.79998168889431442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0.59999389629810485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0.39997558519241921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[$-409]d\-mmm\-yy;@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0.59999389629810485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0.39997558519241921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[$-409]d\-mmm\-yy;@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0.39997558519241921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39997558519241921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39997558519241921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1"/>
        <color rgb="FF7030A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1"/>
        <color rgb="FF7030A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 Management System Project.xlsx]pivot!PivotTable6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Products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pivot!$M$8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pivot!$L$9:$L$15</c:f>
              <c:strCache>
                <c:ptCount val="6"/>
                <c:pt idx="0">
                  <c:v>Desktop</c:v>
                </c:pt>
                <c:pt idx="1">
                  <c:v>Speakers</c:v>
                </c:pt>
                <c:pt idx="2">
                  <c:v>Headphones</c:v>
                </c:pt>
                <c:pt idx="3">
                  <c:v>Smart Watch</c:v>
                </c:pt>
                <c:pt idx="4">
                  <c:v>Tablets</c:v>
                </c:pt>
                <c:pt idx="5">
                  <c:v>Rgb Keyboard</c:v>
                </c:pt>
              </c:strCache>
            </c:strRef>
          </c:cat>
          <c:val>
            <c:numRef>
              <c:f>pivot!$M$9:$M$15</c:f>
              <c:numCache>
                <c:formatCode>General</c:formatCode>
                <c:ptCount val="6"/>
                <c:pt idx="0">
                  <c:v>65</c:v>
                </c:pt>
                <c:pt idx="1">
                  <c:v>52</c:v>
                </c:pt>
                <c:pt idx="2">
                  <c:v>42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063440"/>
        <c:axId val="175063832"/>
        <c:axId val="0"/>
      </c:bar3DChart>
      <c:catAx>
        <c:axId val="175063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3832"/>
        <c:crosses val="autoZero"/>
        <c:auto val="1"/>
        <c:lblAlgn val="ctr"/>
        <c:lblOffset val="100"/>
        <c:noMultiLvlLbl val="0"/>
      </c:catAx>
      <c:valAx>
        <c:axId val="17506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>
      <a:glow rad="1905000">
        <a:schemeClr val="accent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Management System Project.xlsx]pivot!PivotTable7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Top 5 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234577199589181"/>
          <c:y val="0.18742816091954023"/>
          <c:w val="0.72950930046787632"/>
          <c:h val="0.6818371572087972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pivot!$K$27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pivot!$J$28:$J$33</c:f>
              <c:strCache>
                <c:ptCount val="5"/>
                <c:pt idx="0">
                  <c:v>99store</c:v>
                </c:pt>
                <c:pt idx="1">
                  <c:v>Amit </c:v>
                </c:pt>
                <c:pt idx="2">
                  <c:v>MK Tech.</c:v>
                </c:pt>
                <c:pt idx="3">
                  <c:v>Rajesh Kumar</c:v>
                </c:pt>
                <c:pt idx="4">
                  <c:v>Atul Ltd.</c:v>
                </c:pt>
              </c:strCache>
            </c:strRef>
          </c:cat>
          <c:val>
            <c:numRef>
              <c:f>pivot!$K$28:$K$33</c:f>
              <c:numCache>
                <c:formatCode>General</c:formatCode>
                <c:ptCount val="5"/>
                <c:pt idx="0">
                  <c:v>1199250</c:v>
                </c:pt>
                <c:pt idx="1">
                  <c:v>983500</c:v>
                </c:pt>
                <c:pt idx="2">
                  <c:v>931500</c:v>
                </c:pt>
                <c:pt idx="3">
                  <c:v>338580</c:v>
                </c:pt>
                <c:pt idx="4">
                  <c:v>210000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7858368"/>
        <c:axId val="397861504"/>
        <c:axId val="0"/>
      </c:bar3DChart>
      <c:catAx>
        <c:axId val="39785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1504"/>
        <c:crosses val="autoZero"/>
        <c:auto val="1"/>
        <c:lblAlgn val="ctr"/>
        <c:lblOffset val="100"/>
        <c:noMultiLvlLbl val="0"/>
      </c:catAx>
      <c:valAx>
        <c:axId val="39786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83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>
      <a:glow rad="127000">
        <a:schemeClr val="tx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[data Management System Project.xlsx]pivot!PivotTable8</c:name>
    <c:fmtId val="13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7569364759053355E-2"/>
          <c:y val="0.13631138975966561"/>
          <c:w val="0.91707608471051671"/>
          <c:h val="0.6328285570886711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pivot!$Y$2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invertIfNegative val="0"/>
          <c:cat>
            <c:strRef>
              <c:f>pivot!$X$3:$X$13</c:f>
              <c:strCache>
                <c:ptCount val="10"/>
                <c:pt idx="0">
                  <c:v>Desktop</c:v>
                </c:pt>
                <c:pt idx="1">
                  <c:v>Speakers</c:v>
                </c:pt>
                <c:pt idx="2">
                  <c:v>Rgb Keyboard</c:v>
                </c:pt>
                <c:pt idx="3">
                  <c:v>Smart Watch</c:v>
                </c:pt>
                <c:pt idx="4">
                  <c:v>Tablets</c:v>
                </c:pt>
                <c:pt idx="5">
                  <c:v>Wireless Printer</c:v>
                </c:pt>
                <c:pt idx="6">
                  <c:v>Laptop HP xyz i5</c:v>
                </c:pt>
                <c:pt idx="7">
                  <c:v>Camera</c:v>
                </c:pt>
                <c:pt idx="8">
                  <c:v>Mouse</c:v>
                </c:pt>
                <c:pt idx="9">
                  <c:v>Headphones</c:v>
                </c:pt>
              </c:strCache>
            </c:strRef>
          </c:cat>
          <c:val>
            <c:numRef>
              <c:f>pivot!$Y$3:$Y$13</c:f>
              <c:numCache>
                <c:formatCode>General</c:formatCode>
                <c:ptCount val="10"/>
                <c:pt idx="0">
                  <c:v>100</c:v>
                </c:pt>
                <c:pt idx="1">
                  <c:v>55</c:v>
                </c:pt>
                <c:pt idx="2">
                  <c:v>50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20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7864248"/>
        <c:axId val="397859152"/>
        <c:axId val="0"/>
      </c:bar3DChart>
      <c:catAx>
        <c:axId val="39786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9152"/>
        <c:crosses val="autoZero"/>
        <c:auto val="1"/>
        <c:lblAlgn val="ctr"/>
        <c:lblOffset val="100"/>
        <c:noMultiLvlLbl val="0"/>
      </c:catAx>
      <c:valAx>
        <c:axId val="39785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4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ventory!A1"/><Relationship Id="rId18" Type="http://schemas.openxmlformats.org/officeDocument/2006/relationships/image" Target="../media/image10.svg"/><Relationship Id="rId26" Type="http://schemas.openxmlformats.org/officeDocument/2006/relationships/image" Target="../media/image18.svg"/><Relationship Id="rId3" Type="http://schemas.openxmlformats.org/officeDocument/2006/relationships/hyperlink" Target="#Products!A1"/><Relationship Id="rId21" Type="http://schemas.openxmlformats.org/officeDocument/2006/relationships/image" Target="../media/image6.png"/><Relationship Id="rId7" Type="http://schemas.openxmlformats.org/officeDocument/2006/relationships/hyperlink" Target="#Sales!A1"/><Relationship Id="rId17" Type="http://schemas.openxmlformats.org/officeDocument/2006/relationships/image" Target="../media/image4.png"/><Relationship Id="rId25" Type="http://schemas.openxmlformats.org/officeDocument/2006/relationships/image" Target="../media/image8.png"/><Relationship Id="rId2" Type="http://schemas.openxmlformats.org/officeDocument/2006/relationships/hyperlink" Target="#Customers!A1"/><Relationship Id="rId16" Type="http://schemas.openxmlformats.org/officeDocument/2006/relationships/image" Target="../media/image8.svg"/><Relationship Id="rId20" Type="http://schemas.openxmlformats.org/officeDocument/2006/relationships/image" Target="../media/image12.svg"/><Relationship Id="rId29" Type="http://schemas.openxmlformats.org/officeDocument/2006/relationships/chart" Target="../charts/chart2.xml"/><Relationship Id="rId1" Type="http://schemas.openxmlformats.org/officeDocument/2006/relationships/hyperlink" Target="#'Dashboard '!A1"/><Relationship Id="rId6" Type="http://schemas.openxmlformats.org/officeDocument/2006/relationships/hyperlink" Target="#Purchase!A1"/><Relationship Id="rId11" Type="http://schemas.openxmlformats.org/officeDocument/2006/relationships/image" Target="../media/image2.png"/><Relationship Id="rId24" Type="http://schemas.openxmlformats.org/officeDocument/2006/relationships/image" Target="../media/image16.svg"/><Relationship Id="rId5" Type="http://schemas.openxmlformats.org/officeDocument/2006/relationships/hyperlink" Target="#'New Entery'!A1"/><Relationship Id="rId15" Type="http://schemas.openxmlformats.org/officeDocument/2006/relationships/image" Target="../media/image3.png"/><Relationship Id="rId23" Type="http://schemas.openxmlformats.org/officeDocument/2006/relationships/image" Target="../media/image7.png"/><Relationship Id="rId28" Type="http://schemas.openxmlformats.org/officeDocument/2006/relationships/chart" Target="../charts/chart1.xml"/><Relationship Id="rId10" Type="http://schemas.openxmlformats.org/officeDocument/2006/relationships/image" Target="../media/image4.svg"/><Relationship Id="rId19" Type="http://schemas.openxmlformats.org/officeDocument/2006/relationships/image" Target="../media/image5.png"/><Relationship Id="rId4" Type="http://schemas.openxmlformats.org/officeDocument/2006/relationships/hyperlink" Target="#Vendors!A1"/><Relationship Id="rId9" Type="http://schemas.openxmlformats.org/officeDocument/2006/relationships/image" Target="../media/image1.png"/><Relationship Id="rId14" Type="http://schemas.openxmlformats.org/officeDocument/2006/relationships/image" Target="../media/image6.svg"/><Relationship Id="rId22" Type="http://schemas.openxmlformats.org/officeDocument/2006/relationships/image" Target="../media/image14.svg"/><Relationship Id="rId27" Type="http://schemas.openxmlformats.org/officeDocument/2006/relationships/image" Target="../media/image9.jpeg"/><Relationship Id="rId30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ventory!A1"/><Relationship Id="rId3" Type="http://schemas.openxmlformats.org/officeDocument/2006/relationships/hyperlink" Target="#Products!A1"/><Relationship Id="rId7" Type="http://schemas.openxmlformats.org/officeDocument/2006/relationships/hyperlink" Target="#Sales!A1"/><Relationship Id="rId2" Type="http://schemas.openxmlformats.org/officeDocument/2006/relationships/hyperlink" Target="#Customers!A1"/><Relationship Id="rId1" Type="http://schemas.openxmlformats.org/officeDocument/2006/relationships/hyperlink" Target="#'Dashboard '!A1"/><Relationship Id="rId6" Type="http://schemas.openxmlformats.org/officeDocument/2006/relationships/hyperlink" Target="#Purchase!A1"/><Relationship Id="rId5" Type="http://schemas.openxmlformats.org/officeDocument/2006/relationships/hyperlink" Target="#'New Entery'!A1"/><Relationship Id="rId4" Type="http://schemas.openxmlformats.org/officeDocument/2006/relationships/hyperlink" Target="#Vendors!A1"/><Relationship Id="rId9" Type="http://schemas.openxmlformats.org/officeDocument/2006/relationships/image" Target="../media/image9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Inventory!A1"/><Relationship Id="rId3" Type="http://schemas.openxmlformats.org/officeDocument/2006/relationships/hyperlink" Target="#Products!A1"/><Relationship Id="rId7" Type="http://schemas.openxmlformats.org/officeDocument/2006/relationships/hyperlink" Target="#Sales!A1"/><Relationship Id="rId2" Type="http://schemas.openxmlformats.org/officeDocument/2006/relationships/hyperlink" Target="#Customers!A1"/><Relationship Id="rId1" Type="http://schemas.openxmlformats.org/officeDocument/2006/relationships/hyperlink" Target="#'Dashboard '!A1"/><Relationship Id="rId6" Type="http://schemas.openxmlformats.org/officeDocument/2006/relationships/hyperlink" Target="#Purchase!A1"/><Relationship Id="rId5" Type="http://schemas.openxmlformats.org/officeDocument/2006/relationships/hyperlink" Target="#'New Entery'!A1"/><Relationship Id="rId4" Type="http://schemas.openxmlformats.org/officeDocument/2006/relationships/hyperlink" Target="#Vendors!A1"/><Relationship Id="rId9" Type="http://schemas.openxmlformats.org/officeDocument/2006/relationships/image" Target="../media/image9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Inventory!A1"/><Relationship Id="rId3" Type="http://schemas.openxmlformats.org/officeDocument/2006/relationships/hyperlink" Target="#Products!A1"/><Relationship Id="rId7" Type="http://schemas.openxmlformats.org/officeDocument/2006/relationships/hyperlink" Target="#Sales!A1"/><Relationship Id="rId2" Type="http://schemas.openxmlformats.org/officeDocument/2006/relationships/hyperlink" Target="#Customers!A1"/><Relationship Id="rId1" Type="http://schemas.openxmlformats.org/officeDocument/2006/relationships/hyperlink" Target="#'Dashboard '!A1"/><Relationship Id="rId6" Type="http://schemas.openxmlformats.org/officeDocument/2006/relationships/hyperlink" Target="#Purchase!A1"/><Relationship Id="rId5" Type="http://schemas.openxmlformats.org/officeDocument/2006/relationships/hyperlink" Target="#'New Entery'!A1"/><Relationship Id="rId4" Type="http://schemas.openxmlformats.org/officeDocument/2006/relationships/hyperlink" Target="#Vendors!A1"/><Relationship Id="rId9" Type="http://schemas.openxmlformats.org/officeDocument/2006/relationships/image" Target="../media/image9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Inventory!A1"/><Relationship Id="rId3" Type="http://schemas.openxmlformats.org/officeDocument/2006/relationships/hyperlink" Target="#Products!A1"/><Relationship Id="rId7" Type="http://schemas.openxmlformats.org/officeDocument/2006/relationships/hyperlink" Target="#Sales!A1"/><Relationship Id="rId2" Type="http://schemas.openxmlformats.org/officeDocument/2006/relationships/hyperlink" Target="#Customers!A1"/><Relationship Id="rId1" Type="http://schemas.openxmlformats.org/officeDocument/2006/relationships/hyperlink" Target="#'Dashboard '!A1"/><Relationship Id="rId6" Type="http://schemas.openxmlformats.org/officeDocument/2006/relationships/hyperlink" Target="#Purchase!A1"/><Relationship Id="rId5" Type="http://schemas.openxmlformats.org/officeDocument/2006/relationships/hyperlink" Target="#'New Entery'!A1"/><Relationship Id="rId4" Type="http://schemas.openxmlformats.org/officeDocument/2006/relationships/hyperlink" Target="#Vendors!A1"/><Relationship Id="rId9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Inventory!A1"/><Relationship Id="rId3" Type="http://schemas.openxmlformats.org/officeDocument/2006/relationships/hyperlink" Target="#Products!A1"/><Relationship Id="rId7" Type="http://schemas.openxmlformats.org/officeDocument/2006/relationships/hyperlink" Target="#Sales!A1"/><Relationship Id="rId2" Type="http://schemas.openxmlformats.org/officeDocument/2006/relationships/hyperlink" Target="#Customers!A1"/><Relationship Id="rId1" Type="http://schemas.openxmlformats.org/officeDocument/2006/relationships/hyperlink" Target="#'Dashboard '!A1"/><Relationship Id="rId6" Type="http://schemas.openxmlformats.org/officeDocument/2006/relationships/hyperlink" Target="#Purchase!A1"/><Relationship Id="rId5" Type="http://schemas.openxmlformats.org/officeDocument/2006/relationships/hyperlink" Target="#'New Entery'!A1"/><Relationship Id="rId4" Type="http://schemas.openxmlformats.org/officeDocument/2006/relationships/hyperlink" Target="#Vendors!A1"/><Relationship Id="rId9" Type="http://schemas.openxmlformats.org/officeDocument/2006/relationships/image" Target="../media/image9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Inventory!A1"/><Relationship Id="rId3" Type="http://schemas.openxmlformats.org/officeDocument/2006/relationships/hyperlink" Target="#Products!A1"/><Relationship Id="rId7" Type="http://schemas.openxmlformats.org/officeDocument/2006/relationships/hyperlink" Target="#Sales!A1"/><Relationship Id="rId2" Type="http://schemas.openxmlformats.org/officeDocument/2006/relationships/hyperlink" Target="#Customers!A1"/><Relationship Id="rId1" Type="http://schemas.openxmlformats.org/officeDocument/2006/relationships/hyperlink" Target="#'Dashboard '!A1"/><Relationship Id="rId6" Type="http://schemas.openxmlformats.org/officeDocument/2006/relationships/hyperlink" Target="#Purchase!A1"/><Relationship Id="rId5" Type="http://schemas.openxmlformats.org/officeDocument/2006/relationships/hyperlink" Target="#'New Entery'!A1"/><Relationship Id="rId4" Type="http://schemas.openxmlformats.org/officeDocument/2006/relationships/hyperlink" Target="#Vendors!A1"/><Relationship Id="rId9" Type="http://schemas.openxmlformats.org/officeDocument/2006/relationships/image" Target="../media/image9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Inventory!A1"/><Relationship Id="rId3" Type="http://schemas.openxmlformats.org/officeDocument/2006/relationships/hyperlink" Target="#Products!A1"/><Relationship Id="rId7" Type="http://schemas.openxmlformats.org/officeDocument/2006/relationships/hyperlink" Target="#Sales!A1"/><Relationship Id="rId2" Type="http://schemas.openxmlformats.org/officeDocument/2006/relationships/hyperlink" Target="#Customers!A1"/><Relationship Id="rId1" Type="http://schemas.openxmlformats.org/officeDocument/2006/relationships/hyperlink" Target="#'Dashboard '!A1"/><Relationship Id="rId6" Type="http://schemas.openxmlformats.org/officeDocument/2006/relationships/hyperlink" Target="#Purchase!A1"/><Relationship Id="rId5" Type="http://schemas.openxmlformats.org/officeDocument/2006/relationships/hyperlink" Target="#'New Entery'!A1"/><Relationship Id="rId4" Type="http://schemas.openxmlformats.org/officeDocument/2006/relationships/hyperlink" Target="#Vendors!A1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99060</xdr:colOff>
      <xdr:row>35</xdr:row>
      <xdr:rowOff>83820</xdr:rowOff>
    </xdr:to>
    <xdr:sp macro="" textlink="">
      <xdr:nvSpPr>
        <xdr:cNvPr id="4" name="Round Diagonal Corner Rectangle 3"/>
        <xdr:cNvSpPr/>
      </xdr:nvSpPr>
      <xdr:spPr>
        <a:xfrm>
          <a:off x="0" y="0"/>
          <a:ext cx="510540" cy="6484620"/>
        </a:xfrm>
        <a:prstGeom prst="round2DiagRect">
          <a:avLst>
            <a:gd name="adj1" fmla="val 3234"/>
            <a:gd name="adj2" fmla="val 0"/>
          </a:avLst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A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N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A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G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N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T</a:t>
          </a:r>
        </a:p>
        <a:p>
          <a:pPr algn="l"/>
          <a:endParaRPr lang="en-IN" sz="1600" b="1">
            <a:solidFill>
              <a:schemeClr val="bg1"/>
            </a:solidFill>
            <a:latin typeface="Arial Black" panose="020B0A04020102020204" pitchFamily="34" charset="0"/>
          </a:endParaRPr>
        </a:p>
        <a:p>
          <a:pPr algn="l"/>
          <a:endParaRPr lang="en-IN" sz="1600" b="1">
            <a:solidFill>
              <a:schemeClr val="bg1"/>
            </a:solidFill>
            <a:latin typeface="Arial Black" panose="020B0A04020102020204" pitchFamily="34" charset="0"/>
          </a:endParaRP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S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Y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S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T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endParaRPr lang="en-IN" sz="1100"/>
        </a:p>
      </xdr:txBody>
    </xdr:sp>
    <xdr:clientData/>
  </xdr:twoCellAnchor>
  <xdr:twoCellAnchor>
    <xdr:from>
      <xdr:col>1</xdr:col>
      <xdr:colOff>57150</xdr:colOff>
      <xdr:row>4</xdr:row>
      <xdr:rowOff>83820</xdr:rowOff>
    </xdr:from>
    <xdr:to>
      <xdr:col>1</xdr:col>
      <xdr:colOff>1611630</xdr:colOff>
      <xdr:row>6</xdr:row>
      <xdr:rowOff>68580</xdr:rowOff>
    </xdr:to>
    <xdr:sp macro="" textlink="">
      <xdr:nvSpPr>
        <xdr:cNvPr id="5" name="Rectangle 4">
          <a:hlinkClick xmlns:r="http://schemas.openxmlformats.org/officeDocument/2006/relationships" r:id="rId1"/>
        </xdr:cNvPr>
        <xdr:cNvSpPr/>
      </xdr:nvSpPr>
      <xdr:spPr>
        <a:xfrm>
          <a:off x="468630" y="81534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57150</xdr:colOff>
      <xdr:row>7</xdr:row>
      <xdr:rowOff>65314</xdr:rowOff>
    </xdr:from>
    <xdr:to>
      <xdr:col>1</xdr:col>
      <xdr:colOff>1611630</xdr:colOff>
      <xdr:row>9</xdr:row>
      <xdr:rowOff>50074</xdr:rowOff>
    </xdr:to>
    <xdr:sp macro="" textlink="">
      <xdr:nvSpPr>
        <xdr:cNvPr id="6" name="Rectangle 5">
          <a:hlinkClick xmlns:r="http://schemas.openxmlformats.org/officeDocument/2006/relationships" r:id="rId2"/>
        </xdr:cNvPr>
        <xdr:cNvSpPr/>
      </xdr:nvSpPr>
      <xdr:spPr>
        <a:xfrm>
          <a:off x="468630" y="1345474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Customers</a:t>
          </a:r>
        </a:p>
        <a:p>
          <a:pPr algn="ctr"/>
          <a:endParaRPr lang="en-IN" sz="14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57150</xdr:colOff>
      <xdr:row>10</xdr:row>
      <xdr:rowOff>46808</xdr:rowOff>
    </xdr:from>
    <xdr:to>
      <xdr:col>1</xdr:col>
      <xdr:colOff>1611630</xdr:colOff>
      <xdr:row>12</xdr:row>
      <xdr:rowOff>31568</xdr:rowOff>
    </xdr:to>
    <xdr:sp macro="" textlink="">
      <xdr:nvSpPr>
        <xdr:cNvPr id="7" name="Rectangle 6">
          <a:hlinkClick xmlns:r="http://schemas.openxmlformats.org/officeDocument/2006/relationships" r:id="rId3"/>
        </xdr:cNvPr>
        <xdr:cNvSpPr/>
      </xdr:nvSpPr>
      <xdr:spPr>
        <a:xfrm>
          <a:off x="468630" y="1875608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Products</a:t>
          </a:r>
        </a:p>
      </xdr:txBody>
    </xdr:sp>
    <xdr:clientData/>
  </xdr:twoCellAnchor>
  <xdr:twoCellAnchor>
    <xdr:from>
      <xdr:col>1</xdr:col>
      <xdr:colOff>57150</xdr:colOff>
      <xdr:row>13</xdr:row>
      <xdr:rowOff>28302</xdr:rowOff>
    </xdr:from>
    <xdr:to>
      <xdr:col>1</xdr:col>
      <xdr:colOff>1611630</xdr:colOff>
      <xdr:row>15</xdr:row>
      <xdr:rowOff>13062</xdr:rowOff>
    </xdr:to>
    <xdr:sp macro="" textlink="">
      <xdr:nvSpPr>
        <xdr:cNvPr id="8" name="Rectangle 7">
          <a:hlinkClick xmlns:r="http://schemas.openxmlformats.org/officeDocument/2006/relationships" r:id="rId4"/>
        </xdr:cNvPr>
        <xdr:cNvSpPr/>
      </xdr:nvSpPr>
      <xdr:spPr>
        <a:xfrm>
          <a:off x="468630" y="2405742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Vendor</a:t>
          </a:r>
        </a:p>
      </xdr:txBody>
    </xdr:sp>
    <xdr:clientData/>
  </xdr:twoCellAnchor>
  <xdr:twoCellAnchor>
    <xdr:from>
      <xdr:col>1</xdr:col>
      <xdr:colOff>57150</xdr:colOff>
      <xdr:row>16</xdr:row>
      <xdr:rowOff>9796</xdr:rowOff>
    </xdr:from>
    <xdr:to>
      <xdr:col>1</xdr:col>
      <xdr:colOff>1611630</xdr:colOff>
      <xdr:row>17</xdr:row>
      <xdr:rowOff>177436</xdr:rowOff>
    </xdr:to>
    <xdr:sp macro="" textlink="">
      <xdr:nvSpPr>
        <xdr:cNvPr id="9" name="Rectangle 8">
          <a:hlinkClick xmlns:r="http://schemas.openxmlformats.org/officeDocument/2006/relationships" r:id="rId5"/>
        </xdr:cNvPr>
        <xdr:cNvSpPr/>
      </xdr:nvSpPr>
      <xdr:spPr>
        <a:xfrm>
          <a:off x="468630" y="2935876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New Entery</a:t>
          </a:r>
        </a:p>
      </xdr:txBody>
    </xdr:sp>
    <xdr:clientData/>
  </xdr:twoCellAnchor>
  <xdr:twoCellAnchor>
    <xdr:from>
      <xdr:col>1</xdr:col>
      <xdr:colOff>57150</xdr:colOff>
      <xdr:row>18</xdr:row>
      <xdr:rowOff>174170</xdr:rowOff>
    </xdr:from>
    <xdr:to>
      <xdr:col>1</xdr:col>
      <xdr:colOff>1611630</xdr:colOff>
      <xdr:row>20</xdr:row>
      <xdr:rowOff>158930</xdr:rowOff>
    </xdr:to>
    <xdr:sp macro="" textlink="">
      <xdr:nvSpPr>
        <xdr:cNvPr id="10" name="Rectangle 9">
          <a:hlinkClick xmlns:r="http://schemas.openxmlformats.org/officeDocument/2006/relationships" r:id="rId6"/>
        </xdr:cNvPr>
        <xdr:cNvSpPr/>
      </xdr:nvSpPr>
      <xdr:spPr>
        <a:xfrm>
          <a:off x="468630" y="346601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purchase</a:t>
          </a:r>
        </a:p>
        <a:p>
          <a:pPr algn="ctr"/>
          <a:endParaRPr lang="en-IN" sz="14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57150</xdr:colOff>
      <xdr:row>21</xdr:row>
      <xdr:rowOff>155664</xdr:rowOff>
    </xdr:from>
    <xdr:to>
      <xdr:col>1</xdr:col>
      <xdr:colOff>1611630</xdr:colOff>
      <xdr:row>23</xdr:row>
      <xdr:rowOff>140424</xdr:rowOff>
    </xdr:to>
    <xdr:sp macro="" textlink="">
      <xdr:nvSpPr>
        <xdr:cNvPr id="11" name="Rectangle 10">
          <a:hlinkClick xmlns:r="http://schemas.openxmlformats.org/officeDocument/2006/relationships" r:id="rId7"/>
        </xdr:cNvPr>
        <xdr:cNvSpPr/>
      </xdr:nvSpPr>
      <xdr:spPr>
        <a:xfrm>
          <a:off x="468630" y="3996144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57150</xdr:colOff>
      <xdr:row>24</xdr:row>
      <xdr:rowOff>137160</xdr:rowOff>
    </xdr:from>
    <xdr:to>
      <xdr:col>1</xdr:col>
      <xdr:colOff>1611630</xdr:colOff>
      <xdr:row>26</xdr:row>
      <xdr:rowOff>121920</xdr:rowOff>
    </xdr:to>
    <xdr:sp macro="" textlink="">
      <xdr:nvSpPr>
        <xdr:cNvPr id="12" name="Rectangle 11">
          <a:hlinkClick xmlns:r="http://schemas.openxmlformats.org/officeDocument/2006/relationships" r:id="rId8"/>
        </xdr:cNvPr>
        <xdr:cNvSpPr/>
      </xdr:nvSpPr>
      <xdr:spPr>
        <a:xfrm>
          <a:off x="468630" y="452628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Inventory</a:t>
          </a:r>
        </a:p>
      </xdr:txBody>
    </xdr:sp>
    <xdr:clientData/>
  </xdr:twoCellAnchor>
  <xdr:twoCellAnchor editAs="absolute">
    <xdr:from>
      <xdr:col>1</xdr:col>
      <xdr:colOff>99060</xdr:colOff>
      <xdr:row>4</xdr:row>
      <xdr:rowOff>91440</xdr:rowOff>
    </xdr:from>
    <xdr:to>
      <xdr:col>1</xdr:col>
      <xdr:colOff>429260</xdr:colOff>
      <xdr:row>6</xdr:row>
      <xdr:rowOff>38100</xdr:rowOff>
    </xdr:to>
    <xdr:pic>
      <xdr:nvPicPr>
        <xdr:cNvPr id="14" name="Graphic 8" descr="Presentation with bar chart with solid fill">
          <a:extLst>
            <a:ext uri="{FF2B5EF4-FFF2-40B4-BE49-F238E27FC236}">
              <a16:creationId xmlns="" xmlns:a16="http://schemas.microsoft.com/office/drawing/2014/main" id="{397C9F88-E623-D05D-5945-C8FFD90DD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prstClr val="black"/>
            <a:schemeClr val="accent2">
              <a:tint val="45000"/>
              <a:satMod val="400000"/>
            </a:schemeClr>
          </a:duotone>
          <a:extLst>
            <a:ext uri="{96DAC541-7B7A-43D3-8B79-37D633B846F1}">
              <asvg:svgBlip xmlns=""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10540" y="822960"/>
          <a:ext cx="330200" cy="3124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123870</xdr:colOff>
      <xdr:row>24</xdr:row>
      <xdr:rowOff>139160</xdr:rowOff>
    </xdr:from>
    <xdr:to>
      <xdr:col>1</xdr:col>
      <xdr:colOff>375870</xdr:colOff>
      <xdr:row>26</xdr:row>
      <xdr:rowOff>7620</xdr:rowOff>
    </xdr:to>
    <xdr:pic>
      <xdr:nvPicPr>
        <xdr:cNvPr id="15" name="Graphic 17" descr="Clipboard Partially Checked with solid fill">
          <a:extLst>
            <a:ext uri="{FF2B5EF4-FFF2-40B4-BE49-F238E27FC236}">
              <a16:creationId xmlns="" xmlns:a16="http://schemas.microsoft.com/office/drawing/2014/main" id="{E1053182-FB73-B1F9-E84B-DF5E0A60F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duotone>
            <a:prstClr val="black"/>
            <a:schemeClr val="accent2">
              <a:tint val="45000"/>
              <a:satMod val="400000"/>
            </a:schemeClr>
          </a:duotone>
          <a:extLst>
            <a:ext uri="{96DAC541-7B7A-43D3-8B79-37D633B846F1}">
              <asvg:svgBlip xmlns=""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35350" y="4581620"/>
          <a:ext cx="252000" cy="2342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115710</xdr:colOff>
      <xdr:row>19</xdr:row>
      <xdr:rowOff>8530</xdr:rowOff>
    </xdr:from>
    <xdr:to>
      <xdr:col>1</xdr:col>
      <xdr:colOff>367710</xdr:colOff>
      <xdr:row>20</xdr:row>
      <xdr:rowOff>59870</xdr:rowOff>
    </xdr:to>
    <xdr:pic>
      <xdr:nvPicPr>
        <xdr:cNvPr id="16" name="Graphic 19" descr="Receipt with solid fill">
          <a:extLst>
            <a:ext uri="{FF2B5EF4-FFF2-40B4-BE49-F238E27FC236}">
              <a16:creationId xmlns="" xmlns:a16="http://schemas.microsoft.com/office/drawing/2014/main" id="{FA516D17-52D2-AE6D-6956-CCFBB5264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duotone>
            <a:prstClr val="black"/>
            <a:schemeClr val="accent2">
              <a:tint val="45000"/>
              <a:satMod val="400000"/>
            </a:schemeClr>
          </a:duotone>
          <a:extLst>
            <a:ext uri="{96DAC541-7B7A-43D3-8B79-37D633B846F1}">
              <asvg:svgBlip xmlns=""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27190" y="3536590"/>
          <a:ext cx="252000" cy="2342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115710</xdr:colOff>
      <xdr:row>22</xdr:row>
      <xdr:rowOff>26776</xdr:rowOff>
    </xdr:from>
    <xdr:to>
      <xdr:col>1</xdr:col>
      <xdr:colOff>367710</xdr:colOff>
      <xdr:row>23</xdr:row>
      <xdr:rowOff>78116</xdr:rowOff>
    </xdr:to>
    <xdr:pic>
      <xdr:nvPicPr>
        <xdr:cNvPr id="17" name="Graphic 21" descr="Register with solid fill">
          <a:extLst>
            <a:ext uri="{FF2B5EF4-FFF2-40B4-BE49-F238E27FC236}">
              <a16:creationId xmlns="" xmlns:a16="http://schemas.microsoft.com/office/drawing/2014/main" id="{0DAC7CC6-3B56-597B-928F-CA27DF3EB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duotone>
            <a:prstClr val="black"/>
            <a:schemeClr val="accent2">
              <a:tint val="45000"/>
              <a:satMod val="400000"/>
            </a:schemeClr>
          </a:duotone>
          <a:extLst>
            <a:ext uri="{96DAC541-7B7A-43D3-8B79-37D633B846F1}">
              <asvg:svgBlip xmlns=""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527190" y="4103476"/>
          <a:ext cx="252000" cy="2342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115710</xdr:colOff>
      <xdr:row>16</xdr:row>
      <xdr:rowOff>32064</xdr:rowOff>
    </xdr:from>
    <xdr:to>
      <xdr:col>1</xdr:col>
      <xdr:colOff>367710</xdr:colOff>
      <xdr:row>17</xdr:row>
      <xdr:rowOff>101184</xdr:rowOff>
    </xdr:to>
    <xdr:pic>
      <xdr:nvPicPr>
        <xdr:cNvPr id="18" name="Graphic 23" descr="Full Brick Wall with solid fill">
          <a:extLst>
            <a:ext uri="{FF2B5EF4-FFF2-40B4-BE49-F238E27FC236}">
              <a16:creationId xmlns="" xmlns:a16="http://schemas.microsoft.com/office/drawing/2014/main" id="{0088C376-BF06-9457-2B40-2DF9FC0BA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duotone>
            <a:prstClr val="black"/>
            <a:schemeClr val="accent2">
              <a:tint val="45000"/>
              <a:satMod val="400000"/>
            </a:schemeClr>
          </a:duotone>
          <a:extLst>
            <a:ext uri="{96DAC541-7B7A-43D3-8B79-37D633B846F1}">
              <asvg:svgBlip xmlns=""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527190" y="3011484"/>
          <a:ext cx="252000" cy="252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99060</xdr:colOff>
      <xdr:row>7</xdr:row>
      <xdr:rowOff>68580</xdr:rowOff>
    </xdr:from>
    <xdr:to>
      <xdr:col>1</xdr:col>
      <xdr:colOff>351060</xdr:colOff>
      <xdr:row>8</xdr:row>
      <xdr:rowOff>137700</xdr:rowOff>
    </xdr:to>
    <xdr:pic>
      <xdr:nvPicPr>
        <xdr:cNvPr id="19" name="Graphic 25" descr="User with solid fill">
          <a:extLst>
            <a:ext uri="{FF2B5EF4-FFF2-40B4-BE49-F238E27FC236}">
              <a16:creationId xmlns="" xmlns:a16="http://schemas.microsoft.com/office/drawing/2014/main" id="{CC89904F-F49F-DA71-4ADF-BAC57CA8D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duotone>
            <a:prstClr val="black"/>
            <a:schemeClr val="accent2">
              <a:tint val="45000"/>
              <a:satMod val="400000"/>
            </a:schemeClr>
          </a:duotone>
          <a:extLst>
            <a:ext uri="{96DAC541-7B7A-43D3-8B79-37D633B846F1}">
              <asvg:svgBlip xmlns=""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510540" y="1348740"/>
          <a:ext cx="252000" cy="252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114626</xdr:colOff>
      <xdr:row>10</xdr:row>
      <xdr:rowOff>11952</xdr:rowOff>
    </xdr:from>
    <xdr:to>
      <xdr:col>1</xdr:col>
      <xdr:colOff>366626</xdr:colOff>
      <xdr:row>11</xdr:row>
      <xdr:rowOff>81072</xdr:rowOff>
    </xdr:to>
    <xdr:pic>
      <xdr:nvPicPr>
        <xdr:cNvPr id="20" name="Graphic 27" descr="User outline">
          <a:extLst>
            <a:ext uri="{FF2B5EF4-FFF2-40B4-BE49-F238E27FC236}">
              <a16:creationId xmlns="" xmlns:a16="http://schemas.microsoft.com/office/drawing/2014/main" id="{78FFB26C-7CD6-FE8B-54E5-943675CD5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duotone>
            <a:prstClr val="black"/>
            <a:schemeClr val="accent2">
              <a:tint val="45000"/>
              <a:satMod val="400000"/>
            </a:schemeClr>
          </a:duotone>
          <a:extLst>
            <a:ext uri="{96DAC541-7B7A-43D3-8B79-37D633B846F1}">
              <asvg:svgBlip xmlns=""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526106" y="1894092"/>
          <a:ext cx="252000" cy="252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114626</xdr:colOff>
      <xdr:row>13</xdr:row>
      <xdr:rowOff>18198</xdr:rowOff>
    </xdr:from>
    <xdr:to>
      <xdr:col>1</xdr:col>
      <xdr:colOff>366626</xdr:colOff>
      <xdr:row>14</xdr:row>
      <xdr:rowOff>87318</xdr:rowOff>
    </xdr:to>
    <xdr:pic>
      <xdr:nvPicPr>
        <xdr:cNvPr id="21" name="Graphic 29" descr="Inventory outline">
          <a:extLst>
            <a:ext uri="{FF2B5EF4-FFF2-40B4-BE49-F238E27FC236}">
              <a16:creationId xmlns="" xmlns:a16="http://schemas.microsoft.com/office/drawing/2014/main" id="{EC9AA550-8C81-B0CD-2B74-710010BDE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duotone>
            <a:prstClr val="black"/>
            <a:schemeClr val="accent2">
              <a:tint val="45000"/>
              <a:satMod val="400000"/>
            </a:schemeClr>
          </a:duotone>
          <a:extLst>
            <a:ext uri="{96DAC541-7B7A-43D3-8B79-37D633B846F1}">
              <asvg:svgBlip xmlns=""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526106" y="2448978"/>
          <a:ext cx="252000" cy="252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107220</xdr:colOff>
      <xdr:row>0</xdr:row>
      <xdr:rowOff>0</xdr:rowOff>
    </xdr:from>
    <xdr:to>
      <xdr:col>1</xdr:col>
      <xdr:colOff>739680</xdr:colOff>
      <xdr:row>4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700" y="0"/>
          <a:ext cx="632460" cy="731520"/>
        </a:xfrm>
        <a:prstGeom prst="rect">
          <a:avLst/>
        </a:prstGeom>
      </xdr:spPr>
    </xdr:pic>
    <xdr:clientData/>
  </xdr:twoCellAnchor>
  <xdr:twoCellAnchor>
    <xdr:from>
      <xdr:col>1</xdr:col>
      <xdr:colOff>739680</xdr:colOff>
      <xdr:row>0</xdr:row>
      <xdr:rowOff>0</xdr:rowOff>
    </xdr:from>
    <xdr:to>
      <xdr:col>1</xdr:col>
      <xdr:colOff>1611630</xdr:colOff>
      <xdr:row>3</xdr:row>
      <xdr:rowOff>0</xdr:rowOff>
    </xdr:to>
    <xdr:sp macro="" textlink="">
      <xdr:nvSpPr>
        <xdr:cNvPr id="23" name="Rectangle 22"/>
        <xdr:cNvSpPr/>
      </xdr:nvSpPr>
      <xdr:spPr>
        <a:xfrm>
          <a:off x="1151160" y="0"/>
          <a:ext cx="871950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 b="1">
              <a:solidFill>
                <a:schemeClr val="tx1">
                  <a:lumMod val="85000"/>
                  <a:lumOff val="15000"/>
                </a:schemeClr>
              </a:solidFill>
            </a:rPr>
            <a:t>DATA Management</a:t>
          </a:r>
          <a:r>
            <a:rPr lang="en-IN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     System</a:t>
          </a:r>
          <a:endParaRPr lang="en-IN" sz="9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2</xdr:col>
      <xdr:colOff>7620</xdr:colOff>
      <xdr:row>0</xdr:row>
      <xdr:rowOff>15240</xdr:rowOff>
    </xdr:from>
    <xdr:to>
      <xdr:col>22</xdr:col>
      <xdr:colOff>7620</xdr:colOff>
      <xdr:row>2</xdr:row>
      <xdr:rowOff>15240</xdr:rowOff>
    </xdr:to>
    <xdr:sp macro="" textlink="">
      <xdr:nvSpPr>
        <xdr:cNvPr id="24" name="Rectangle 23"/>
        <xdr:cNvSpPr/>
      </xdr:nvSpPr>
      <xdr:spPr>
        <a:xfrm>
          <a:off x="2095500" y="15240"/>
          <a:ext cx="12192000" cy="3657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>
              <a:solidFill>
                <a:schemeClr val="tx1">
                  <a:lumMod val="85000"/>
                  <a:lumOff val="15000"/>
                </a:schemeClr>
              </a:solidFill>
              <a:latin typeface="Arial Black" panose="020B0A04020102020204" pitchFamily="34" charset="0"/>
            </a:rPr>
            <a:t>DATA </a:t>
          </a:r>
          <a:r>
            <a:rPr lang="en-IN" sz="1600" baseline="0">
              <a:solidFill>
                <a:schemeClr val="tx1">
                  <a:lumMod val="85000"/>
                  <a:lumOff val="15000"/>
                </a:schemeClr>
              </a:solidFill>
              <a:latin typeface="Arial Black" panose="020B0A04020102020204" pitchFamily="34" charset="0"/>
            </a:rPr>
            <a:t>     MANAGEMENT    SYSTEM</a:t>
          </a:r>
          <a:endParaRPr lang="en-IN" sz="1600">
            <a:solidFill>
              <a:schemeClr val="tx1">
                <a:lumMod val="85000"/>
                <a:lumOff val="15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45720</xdr:colOff>
      <xdr:row>2</xdr:row>
      <xdr:rowOff>38100</xdr:rowOff>
    </xdr:from>
    <xdr:to>
      <xdr:col>4</xdr:col>
      <xdr:colOff>320040</xdr:colOff>
      <xdr:row>5</xdr:row>
      <xdr:rowOff>76200</xdr:rowOff>
    </xdr:to>
    <xdr:sp macro="" textlink="">
      <xdr:nvSpPr>
        <xdr:cNvPr id="2" name="Rectangle 1"/>
        <xdr:cNvSpPr/>
      </xdr:nvSpPr>
      <xdr:spPr>
        <a:xfrm>
          <a:off x="2133600" y="403860"/>
          <a:ext cx="1493520" cy="586740"/>
        </a:xfrm>
        <a:prstGeom prst="rect">
          <a:avLst/>
        </a:prstGeom>
        <a:solidFill>
          <a:srgbClr val="002060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i="0" u="none">
              <a:latin typeface="Arial Rounded MT Bold" panose="020F0704030504030204" pitchFamily="34" charset="0"/>
            </a:rPr>
            <a:t>    Customers</a:t>
          </a:r>
        </a:p>
      </xdr:txBody>
    </xdr:sp>
    <xdr:clientData/>
  </xdr:twoCellAnchor>
  <xdr:twoCellAnchor>
    <xdr:from>
      <xdr:col>2</xdr:col>
      <xdr:colOff>53340</xdr:colOff>
      <xdr:row>2</xdr:row>
      <xdr:rowOff>45720</xdr:rowOff>
    </xdr:from>
    <xdr:to>
      <xdr:col>2</xdr:col>
      <xdr:colOff>167640</xdr:colOff>
      <xdr:row>5</xdr:row>
      <xdr:rowOff>83820</xdr:rowOff>
    </xdr:to>
    <xdr:sp macro="" textlink="">
      <xdr:nvSpPr>
        <xdr:cNvPr id="25" name="Rectangle 24"/>
        <xdr:cNvSpPr/>
      </xdr:nvSpPr>
      <xdr:spPr>
        <a:xfrm>
          <a:off x="2141220" y="411480"/>
          <a:ext cx="114300" cy="586740"/>
        </a:xfrm>
        <a:prstGeom prst="rect">
          <a:avLst/>
        </a:prstGeom>
        <a:solidFill>
          <a:schemeClr val="accent6">
            <a:lumMod val="50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15</xdr:col>
      <xdr:colOff>495300</xdr:colOff>
      <xdr:row>2</xdr:row>
      <xdr:rowOff>53340</xdr:rowOff>
    </xdr:from>
    <xdr:to>
      <xdr:col>18</xdr:col>
      <xdr:colOff>160020</xdr:colOff>
      <xdr:row>5</xdr:row>
      <xdr:rowOff>91440</xdr:rowOff>
    </xdr:to>
    <xdr:sp macro="" textlink="">
      <xdr:nvSpPr>
        <xdr:cNvPr id="42" name="Rectangle 41"/>
        <xdr:cNvSpPr/>
      </xdr:nvSpPr>
      <xdr:spPr>
        <a:xfrm>
          <a:off x="10507980" y="419100"/>
          <a:ext cx="1493520" cy="586740"/>
        </a:xfrm>
        <a:prstGeom prst="rect">
          <a:avLst/>
        </a:prstGeom>
        <a:solidFill>
          <a:srgbClr val="002060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i="0" u="none">
              <a:latin typeface="Arial Rounded MT Bold" panose="020F0704030504030204" pitchFamily="34" charset="0"/>
            </a:rPr>
            <a:t>Stock</a:t>
          </a:r>
          <a:r>
            <a:rPr lang="en-IN" sz="1100" b="1" i="0" u="none" baseline="0">
              <a:latin typeface="Arial Rounded MT Bold" panose="020F0704030504030204" pitchFamily="34" charset="0"/>
            </a:rPr>
            <a:t> Amt.</a:t>
          </a:r>
          <a:endParaRPr lang="en-IN" sz="1100" b="1" i="0" u="none">
            <a:latin typeface="Arial Rounded MT Bold" panose="020F0704030504030204" pitchFamily="34" charset="0"/>
          </a:endParaRPr>
        </a:p>
      </xdr:txBody>
    </xdr:sp>
    <xdr:clientData/>
  </xdr:twoCellAnchor>
  <xdr:twoCellAnchor editAs="absolute">
    <xdr:from>
      <xdr:col>15</xdr:col>
      <xdr:colOff>510540</xdr:colOff>
      <xdr:row>2</xdr:row>
      <xdr:rowOff>60960</xdr:rowOff>
    </xdr:from>
    <xdr:to>
      <xdr:col>16</xdr:col>
      <xdr:colOff>15240</xdr:colOff>
      <xdr:row>5</xdr:row>
      <xdr:rowOff>99060</xdr:rowOff>
    </xdr:to>
    <xdr:sp macro="" textlink="">
      <xdr:nvSpPr>
        <xdr:cNvPr id="43" name="Rectangle 42"/>
        <xdr:cNvSpPr/>
      </xdr:nvSpPr>
      <xdr:spPr>
        <a:xfrm>
          <a:off x="10523220" y="426720"/>
          <a:ext cx="114300" cy="586740"/>
        </a:xfrm>
        <a:prstGeom prst="rect">
          <a:avLst/>
        </a:prstGeom>
        <a:solidFill>
          <a:schemeClr val="tx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12</xdr:col>
      <xdr:colOff>259080</xdr:colOff>
      <xdr:row>2</xdr:row>
      <xdr:rowOff>60960</xdr:rowOff>
    </xdr:from>
    <xdr:to>
      <xdr:col>14</xdr:col>
      <xdr:colOff>533400</xdr:colOff>
      <xdr:row>5</xdr:row>
      <xdr:rowOff>99060</xdr:rowOff>
    </xdr:to>
    <xdr:sp macro="" textlink="">
      <xdr:nvSpPr>
        <xdr:cNvPr id="45" name="Rectangle 44"/>
        <xdr:cNvSpPr/>
      </xdr:nvSpPr>
      <xdr:spPr>
        <a:xfrm>
          <a:off x="8442960" y="426720"/>
          <a:ext cx="1493520" cy="586740"/>
        </a:xfrm>
        <a:prstGeom prst="rect">
          <a:avLst/>
        </a:prstGeom>
        <a:solidFill>
          <a:srgbClr val="002060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i="0" u="none">
              <a:latin typeface="Arial Rounded MT Bold" panose="020F0704030504030204" pitchFamily="34" charset="0"/>
            </a:rPr>
            <a:t>Sales Amt.</a:t>
          </a:r>
        </a:p>
      </xdr:txBody>
    </xdr:sp>
    <xdr:clientData/>
  </xdr:twoCellAnchor>
  <xdr:twoCellAnchor editAs="absolute">
    <xdr:from>
      <xdr:col>12</xdr:col>
      <xdr:colOff>274320</xdr:colOff>
      <xdr:row>2</xdr:row>
      <xdr:rowOff>68580</xdr:rowOff>
    </xdr:from>
    <xdr:to>
      <xdr:col>12</xdr:col>
      <xdr:colOff>388620</xdr:colOff>
      <xdr:row>5</xdr:row>
      <xdr:rowOff>106680</xdr:rowOff>
    </xdr:to>
    <xdr:sp macro="" textlink="">
      <xdr:nvSpPr>
        <xdr:cNvPr id="46" name="Rectangle 45"/>
        <xdr:cNvSpPr/>
      </xdr:nvSpPr>
      <xdr:spPr>
        <a:xfrm>
          <a:off x="8458200" y="434340"/>
          <a:ext cx="114300" cy="586740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5</xdr:col>
      <xdr:colOff>259080</xdr:colOff>
      <xdr:row>2</xdr:row>
      <xdr:rowOff>60960</xdr:rowOff>
    </xdr:from>
    <xdr:to>
      <xdr:col>7</xdr:col>
      <xdr:colOff>533400</xdr:colOff>
      <xdr:row>5</xdr:row>
      <xdr:rowOff>99060</xdr:rowOff>
    </xdr:to>
    <xdr:sp macro="" textlink="">
      <xdr:nvSpPr>
        <xdr:cNvPr id="57" name="Rectangle 56"/>
        <xdr:cNvSpPr/>
      </xdr:nvSpPr>
      <xdr:spPr>
        <a:xfrm>
          <a:off x="4175760" y="426720"/>
          <a:ext cx="1493520" cy="586740"/>
        </a:xfrm>
        <a:prstGeom prst="rect">
          <a:avLst/>
        </a:prstGeom>
        <a:solidFill>
          <a:srgbClr val="002060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i="0" u="none">
              <a:latin typeface="Arial Rounded MT Bold" panose="020F0704030504030204" pitchFamily="34" charset="0"/>
            </a:rPr>
            <a:t>Products</a:t>
          </a:r>
        </a:p>
      </xdr:txBody>
    </xdr:sp>
    <xdr:clientData/>
  </xdr:twoCellAnchor>
  <xdr:twoCellAnchor editAs="absolute">
    <xdr:from>
      <xdr:col>5</xdr:col>
      <xdr:colOff>274320</xdr:colOff>
      <xdr:row>2</xdr:row>
      <xdr:rowOff>68580</xdr:rowOff>
    </xdr:from>
    <xdr:to>
      <xdr:col>5</xdr:col>
      <xdr:colOff>388620</xdr:colOff>
      <xdr:row>5</xdr:row>
      <xdr:rowOff>106680</xdr:rowOff>
    </xdr:to>
    <xdr:sp macro="" textlink="">
      <xdr:nvSpPr>
        <xdr:cNvPr id="58" name="Rectangle 57"/>
        <xdr:cNvSpPr/>
      </xdr:nvSpPr>
      <xdr:spPr>
        <a:xfrm>
          <a:off x="4191000" y="434340"/>
          <a:ext cx="114300" cy="586740"/>
        </a:xfrm>
        <a:prstGeom prst="rect">
          <a:avLst/>
        </a:prstGeom>
        <a:solidFill>
          <a:srgbClr val="C00000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8</xdr:col>
      <xdr:colOff>563880</xdr:colOff>
      <xdr:row>2</xdr:row>
      <xdr:rowOff>53340</xdr:rowOff>
    </xdr:from>
    <xdr:to>
      <xdr:col>11</xdr:col>
      <xdr:colOff>228600</xdr:colOff>
      <xdr:row>5</xdr:row>
      <xdr:rowOff>91440</xdr:rowOff>
    </xdr:to>
    <xdr:sp macro="" textlink="">
      <xdr:nvSpPr>
        <xdr:cNvPr id="59" name="Rectangle 58"/>
        <xdr:cNvSpPr/>
      </xdr:nvSpPr>
      <xdr:spPr>
        <a:xfrm>
          <a:off x="6309360" y="419100"/>
          <a:ext cx="1493520" cy="586740"/>
        </a:xfrm>
        <a:prstGeom prst="rect">
          <a:avLst/>
        </a:prstGeom>
        <a:solidFill>
          <a:srgbClr val="002060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i="0" u="none">
              <a:latin typeface="Arial Rounded MT Bold" panose="020F0704030504030204" pitchFamily="34" charset="0"/>
            </a:rPr>
            <a:t>Purchase Amt.</a:t>
          </a:r>
        </a:p>
      </xdr:txBody>
    </xdr:sp>
    <xdr:clientData/>
  </xdr:twoCellAnchor>
  <xdr:twoCellAnchor editAs="absolute">
    <xdr:from>
      <xdr:col>8</xdr:col>
      <xdr:colOff>579120</xdr:colOff>
      <xdr:row>2</xdr:row>
      <xdr:rowOff>60960</xdr:rowOff>
    </xdr:from>
    <xdr:to>
      <xdr:col>9</xdr:col>
      <xdr:colOff>83820</xdr:colOff>
      <xdr:row>5</xdr:row>
      <xdr:rowOff>99060</xdr:rowOff>
    </xdr:to>
    <xdr:sp macro="" textlink="">
      <xdr:nvSpPr>
        <xdr:cNvPr id="60" name="Rectangle 59"/>
        <xdr:cNvSpPr/>
      </xdr:nvSpPr>
      <xdr:spPr>
        <a:xfrm>
          <a:off x="6324600" y="426720"/>
          <a:ext cx="114300" cy="58674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19</xdr:col>
      <xdr:colOff>152400</xdr:colOff>
      <xdr:row>2</xdr:row>
      <xdr:rowOff>53340</xdr:rowOff>
    </xdr:from>
    <xdr:to>
      <xdr:col>21</xdr:col>
      <xdr:colOff>426720</xdr:colOff>
      <xdr:row>5</xdr:row>
      <xdr:rowOff>91440</xdr:rowOff>
    </xdr:to>
    <xdr:sp macro="" textlink="">
      <xdr:nvSpPr>
        <xdr:cNvPr id="61" name="Rectangle 60"/>
        <xdr:cNvSpPr/>
      </xdr:nvSpPr>
      <xdr:spPr>
        <a:xfrm>
          <a:off x="12603480" y="419100"/>
          <a:ext cx="1493520" cy="586740"/>
        </a:xfrm>
        <a:prstGeom prst="rect">
          <a:avLst/>
        </a:prstGeom>
        <a:solidFill>
          <a:srgbClr val="002060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i="0" u="none">
              <a:latin typeface="Arial Rounded MT Bold" panose="020F0704030504030204" pitchFamily="34" charset="0"/>
            </a:rPr>
            <a:t>Profit</a:t>
          </a:r>
          <a:r>
            <a:rPr lang="en-IN" sz="1100" b="1" i="0" u="none" baseline="0">
              <a:latin typeface="Arial Rounded MT Bold" panose="020F0704030504030204" pitchFamily="34" charset="0"/>
            </a:rPr>
            <a:t> / Loss Amt.</a:t>
          </a:r>
          <a:endParaRPr lang="en-IN" sz="1100" b="1" i="0" u="none">
            <a:latin typeface="Arial Rounded MT Bold" panose="020F0704030504030204" pitchFamily="34" charset="0"/>
          </a:endParaRPr>
        </a:p>
      </xdr:txBody>
    </xdr:sp>
    <xdr:clientData/>
  </xdr:twoCellAnchor>
  <xdr:twoCellAnchor editAs="absolute">
    <xdr:from>
      <xdr:col>19</xdr:col>
      <xdr:colOff>167640</xdr:colOff>
      <xdr:row>2</xdr:row>
      <xdr:rowOff>60960</xdr:rowOff>
    </xdr:from>
    <xdr:to>
      <xdr:col>19</xdr:col>
      <xdr:colOff>281940</xdr:colOff>
      <xdr:row>5</xdr:row>
      <xdr:rowOff>99060</xdr:rowOff>
    </xdr:to>
    <xdr:sp macro="" textlink="">
      <xdr:nvSpPr>
        <xdr:cNvPr id="62" name="Rectangle 61"/>
        <xdr:cNvSpPr/>
      </xdr:nvSpPr>
      <xdr:spPr>
        <a:xfrm>
          <a:off x="12618720" y="426720"/>
          <a:ext cx="114300" cy="586740"/>
        </a:xfrm>
        <a:prstGeom prst="rect">
          <a:avLst/>
        </a:prstGeom>
        <a:solidFill>
          <a:srgbClr val="0070C0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2</xdr:col>
      <xdr:colOff>297180</xdr:colOff>
      <xdr:row>3</xdr:row>
      <xdr:rowOff>91440</xdr:rowOff>
    </xdr:from>
    <xdr:to>
      <xdr:col>4</xdr:col>
      <xdr:colOff>213360</xdr:colOff>
      <xdr:row>5</xdr:row>
      <xdr:rowOff>38100</xdr:rowOff>
    </xdr:to>
    <xdr:sp macro="" textlink="pivot!F3">
      <xdr:nvSpPr>
        <xdr:cNvPr id="3" name="Rectangle 2"/>
        <xdr:cNvSpPr/>
      </xdr:nvSpPr>
      <xdr:spPr>
        <a:xfrm>
          <a:off x="2385060" y="640080"/>
          <a:ext cx="1135380" cy="3124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4DFEF30D-CE4B-400B-87C3-104757BFC480}" type="TxLink">
            <a:rPr lang="en-US" sz="1100" b="1" i="0" u="none" strike="noStrike">
              <a:solidFill>
                <a:schemeClr val="bg1"/>
              </a:solidFill>
              <a:latin typeface="Arial Black" panose="020B0A04020102020204" pitchFamily="34" charset="0"/>
              <a:ea typeface="Calibri"/>
              <a:cs typeface="Calibri"/>
            </a:rPr>
            <a:pPr algn="ctr"/>
            <a:t>7</a:t>
          </a:fld>
          <a:endParaRPr lang="en-IN" sz="11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9</xdr:col>
      <xdr:colOff>167640</xdr:colOff>
      <xdr:row>3</xdr:row>
      <xdr:rowOff>76200</xdr:rowOff>
    </xdr:from>
    <xdr:to>
      <xdr:col>11</xdr:col>
      <xdr:colOff>83820</xdr:colOff>
      <xdr:row>5</xdr:row>
      <xdr:rowOff>22860</xdr:rowOff>
    </xdr:to>
    <xdr:sp macro="" textlink="pivot!F9">
      <xdr:nvSpPr>
        <xdr:cNvPr id="84" name="Rectangle 83"/>
        <xdr:cNvSpPr/>
      </xdr:nvSpPr>
      <xdr:spPr>
        <a:xfrm>
          <a:off x="6522720" y="624840"/>
          <a:ext cx="1135380" cy="3124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6E84B408-701E-4398-A9CE-D21DA76E5049}" type="TxLink">
            <a:rPr lang="en-US" sz="11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5545995</a:t>
          </a:fld>
          <a:endParaRPr lang="en-IN" sz="11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5</xdr:col>
      <xdr:colOff>441960</xdr:colOff>
      <xdr:row>3</xdr:row>
      <xdr:rowOff>76200</xdr:rowOff>
    </xdr:from>
    <xdr:to>
      <xdr:col>7</xdr:col>
      <xdr:colOff>358140</xdr:colOff>
      <xdr:row>5</xdr:row>
      <xdr:rowOff>22860</xdr:rowOff>
    </xdr:to>
    <xdr:sp macro="" textlink="pivot!F6">
      <xdr:nvSpPr>
        <xdr:cNvPr id="85" name="Rectangle 84"/>
        <xdr:cNvSpPr/>
      </xdr:nvSpPr>
      <xdr:spPr>
        <a:xfrm>
          <a:off x="4358640" y="624840"/>
          <a:ext cx="1135380" cy="3124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C8D4DA60-A669-4889-AB3B-6B5CDB0DEA6D}" type="TxLink">
            <a:rPr lang="en-US" sz="11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10</a:t>
          </a:fld>
          <a:endParaRPr lang="en-IN" sz="11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12</xdr:col>
      <xdr:colOff>510540</xdr:colOff>
      <xdr:row>3</xdr:row>
      <xdr:rowOff>83820</xdr:rowOff>
    </xdr:from>
    <xdr:to>
      <xdr:col>14</xdr:col>
      <xdr:colOff>426720</xdr:colOff>
      <xdr:row>5</xdr:row>
      <xdr:rowOff>30480</xdr:rowOff>
    </xdr:to>
    <xdr:sp macro="" textlink="pivot!F12">
      <xdr:nvSpPr>
        <xdr:cNvPr id="88" name="Rectangle 87"/>
        <xdr:cNvSpPr/>
      </xdr:nvSpPr>
      <xdr:spPr>
        <a:xfrm>
          <a:off x="8694420" y="632460"/>
          <a:ext cx="1135380" cy="3124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DD628805-C6B9-4519-8FC5-1E7B3DEEC1DF}" type="TxLink">
            <a:rPr lang="en-US" sz="11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3723238</a:t>
          </a:fld>
          <a:endParaRPr lang="en-IN" sz="11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16</xdr:col>
      <xdr:colOff>83820</xdr:colOff>
      <xdr:row>3</xdr:row>
      <xdr:rowOff>99060</xdr:rowOff>
    </xdr:from>
    <xdr:to>
      <xdr:col>18</xdr:col>
      <xdr:colOff>0</xdr:colOff>
      <xdr:row>5</xdr:row>
      <xdr:rowOff>45720</xdr:rowOff>
    </xdr:to>
    <xdr:sp macro="" textlink="pivot!F15">
      <xdr:nvSpPr>
        <xdr:cNvPr id="89" name="Rectangle 88"/>
        <xdr:cNvSpPr/>
      </xdr:nvSpPr>
      <xdr:spPr>
        <a:xfrm>
          <a:off x="10706100" y="647700"/>
          <a:ext cx="1135380" cy="3124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8F77D5DD-2A4D-4F26-BF31-D3D6FC2DAED1}" type="TxLink">
            <a:rPr lang="en-US" sz="11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5404040</a:t>
          </a:fld>
          <a:endParaRPr lang="en-IN" sz="11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19</xdr:col>
      <xdr:colOff>365760</xdr:colOff>
      <xdr:row>3</xdr:row>
      <xdr:rowOff>83820</xdr:rowOff>
    </xdr:from>
    <xdr:to>
      <xdr:col>21</xdr:col>
      <xdr:colOff>281940</xdr:colOff>
      <xdr:row>5</xdr:row>
      <xdr:rowOff>30480</xdr:rowOff>
    </xdr:to>
    <xdr:sp macro="" textlink="pivot!F18">
      <xdr:nvSpPr>
        <xdr:cNvPr id="90" name="Rectangle 89"/>
        <xdr:cNvSpPr/>
      </xdr:nvSpPr>
      <xdr:spPr>
        <a:xfrm>
          <a:off x="12816840" y="632460"/>
          <a:ext cx="1135380" cy="3124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55EEDD10-A547-4EA4-88A6-7A6410582216}" type="TxLink">
            <a:rPr lang="en-US" sz="11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3581283</a:t>
          </a:fld>
          <a:endParaRPr lang="en-IN" sz="11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0</xdr:colOff>
      <xdr:row>6</xdr:row>
      <xdr:rowOff>7620</xdr:rowOff>
    </xdr:from>
    <xdr:to>
      <xdr:col>8</xdr:col>
      <xdr:colOff>289560</xdr:colOff>
      <xdr:row>15</xdr:row>
      <xdr:rowOff>160020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167640</xdr:colOff>
      <xdr:row>6</xdr:row>
      <xdr:rowOff>0</xdr:rowOff>
    </xdr:from>
    <xdr:to>
      <xdr:col>16</xdr:col>
      <xdr:colOff>281940</xdr:colOff>
      <xdr:row>15</xdr:row>
      <xdr:rowOff>68580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15</xdr:row>
      <xdr:rowOff>68580</xdr:rowOff>
    </xdr:from>
    <xdr:to>
      <xdr:col>16</xdr:col>
      <xdr:colOff>563880</xdr:colOff>
      <xdr:row>28</xdr:row>
      <xdr:rowOff>121920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99060</xdr:colOff>
      <xdr:row>35</xdr:row>
      <xdr:rowOff>83820</xdr:rowOff>
    </xdr:to>
    <xdr:sp macro="" textlink="">
      <xdr:nvSpPr>
        <xdr:cNvPr id="2" name="Round Diagonal Corner Rectangle 1"/>
        <xdr:cNvSpPr/>
      </xdr:nvSpPr>
      <xdr:spPr>
        <a:xfrm>
          <a:off x="0" y="0"/>
          <a:ext cx="510540" cy="6484620"/>
        </a:xfrm>
        <a:prstGeom prst="round2DiagRect">
          <a:avLst>
            <a:gd name="adj1" fmla="val 3234"/>
            <a:gd name="adj2" fmla="val 0"/>
          </a:avLst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A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N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A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G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N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T</a:t>
          </a:r>
        </a:p>
        <a:p>
          <a:pPr algn="l"/>
          <a:endParaRPr lang="en-IN" sz="1600" b="1">
            <a:solidFill>
              <a:schemeClr val="bg1"/>
            </a:solidFill>
            <a:latin typeface="Arial Black" panose="020B0A04020102020204" pitchFamily="34" charset="0"/>
          </a:endParaRPr>
        </a:p>
        <a:p>
          <a:pPr algn="l"/>
          <a:endParaRPr lang="en-IN" sz="1600" b="1">
            <a:solidFill>
              <a:schemeClr val="bg1"/>
            </a:solidFill>
            <a:latin typeface="Arial Black" panose="020B0A04020102020204" pitchFamily="34" charset="0"/>
          </a:endParaRP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S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Y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S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T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endParaRPr lang="en-IN" sz="1100"/>
        </a:p>
      </xdr:txBody>
    </xdr:sp>
    <xdr:clientData/>
  </xdr:twoCellAnchor>
  <xdr:twoCellAnchor>
    <xdr:from>
      <xdr:col>1</xdr:col>
      <xdr:colOff>57150</xdr:colOff>
      <xdr:row>4</xdr:row>
      <xdr:rowOff>83820</xdr:rowOff>
    </xdr:from>
    <xdr:to>
      <xdr:col>1</xdr:col>
      <xdr:colOff>1611630</xdr:colOff>
      <xdr:row>6</xdr:row>
      <xdr:rowOff>68580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468630" y="81534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57150</xdr:colOff>
      <xdr:row>7</xdr:row>
      <xdr:rowOff>65314</xdr:rowOff>
    </xdr:from>
    <xdr:to>
      <xdr:col>1</xdr:col>
      <xdr:colOff>1611630</xdr:colOff>
      <xdr:row>9</xdr:row>
      <xdr:rowOff>50074</xdr:rowOff>
    </xdr:to>
    <xdr:sp macro="" textlink="">
      <xdr:nvSpPr>
        <xdr:cNvPr id="4" name="Rectangle 3">
          <a:hlinkClick xmlns:r="http://schemas.openxmlformats.org/officeDocument/2006/relationships" r:id="rId2"/>
        </xdr:cNvPr>
        <xdr:cNvSpPr/>
      </xdr:nvSpPr>
      <xdr:spPr>
        <a:xfrm>
          <a:off x="468630" y="1345474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 u="sng">
              <a:solidFill>
                <a:srgbClr val="FFC000"/>
              </a:solidFill>
              <a:latin typeface="Arial Black" panose="020B0A04020102020204" pitchFamily="34" charset="0"/>
            </a:rPr>
            <a:t>Customers</a:t>
          </a:r>
        </a:p>
        <a:p>
          <a:pPr algn="ctr"/>
          <a:endParaRPr lang="en-IN" sz="1400" b="1">
            <a:solidFill>
              <a:srgbClr val="FFC00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</xdr:col>
      <xdr:colOff>57150</xdr:colOff>
      <xdr:row>10</xdr:row>
      <xdr:rowOff>46808</xdr:rowOff>
    </xdr:from>
    <xdr:to>
      <xdr:col>1</xdr:col>
      <xdr:colOff>1611630</xdr:colOff>
      <xdr:row>12</xdr:row>
      <xdr:rowOff>31568</xdr:rowOff>
    </xdr:to>
    <xdr:sp macro="" textlink="">
      <xdr:nvSpPr>
        <xdr:cNvPr id="5" name="Rectangle 4">
          <a:hlinkClick xmlns:r="http://schemas.openxmlformats.org/officeDocument/2006/relationships" r:id="rId3"/>
        </xdr:cNvPr>
        <xdr:cNvSpPr/>
      </xdr:nvSpPr>
      <xdr:spPr>
        <a:xfrm>
          <a:off x="468630" y="1875608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Products</a:t>
          </a:r>
        </a:p>
      </xdr:txBody>
    </xdr:sp>
    <xdr:clientData/>
  </xdr:twoCellAnchor>
  <xdr:twoCellAnchor>
    <xdr:from>
      <xdr:col>1</xdr:col>
      <xdr:colOff>57150</xdr:colOff>
      <xdr:row>13</xdr:row>
      <xdr:rowOff>28302</xdr:rowOff>
    </xdr:from>
    <xdr:to>
      <xdr:col>1</xdr:col>
      <xdr:colOff>1611630</xdr:colOff>
      <xdr:row>15</xdr:row>
      <xdr:rowOff>13062</xdr:rowOff>
    </xdr:to>
    <xdr:sp macro="" textlink="">
      <xdr:nvSpPr>
        <xdr:cNvPr id="6" name="Rectangle 5">
          <a:hlinkClick xmlns:r="http://schemas.openxmlformats.org/officeDocument/2006/relationships" r:id="rId4"/>
        </xdr:cNvPr>
        <xdr:cNvSpPr/>
      </xdr:nvSpPr>
      <xdr:spPr>
        <a:xfrm>
          <a:off x="468630" y="2405742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Vendor</a:t>
          </a:r>
        </a:p>
      </xdr:txBody>
    </xdr:sp>
    <xdr:clientData/>
  </xdr:twoCellAnchor>
  <xdr:twoCellAnchor>
    <xdr:from>
      <xdr:col>1</xdr:col>
      <xdr:colOff>57150</xdr:colOff>
      <xdr:row>16</xdr:row>
      <xdr:rowOff>9796</xdr:rowOff>
    </xdr:from>
    <xdr:to>
      <xdr:col>1</xdr:col>
      <xdr:colOff>1611630</xdr:colOff>
      <xdr:row>17</xdr:row>
      <xdr:rowOff>177436</xdr:rowOff>
    </xdr:to>
    <xdr:sp macro="" textlink="">
      <xdr:nvSpPr>
        <xdr:cNvPr id="7" name="Rectangle 6">
          <a:hlinkClick xmlns:r="http://schemas.openxmlformats.org/officeDocument/2006/relationships" r:id="rId5"/>
        </xdr:cNvPr>
        <xdr:cNvSpPr/>
      </xdr:nvSpPr>
      <xdr:spPr>
        <a:xfrm>
          <a:off x="468630" y="2935876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New Entery</a:t>
          </a:r>
        </a:p>
      </xdr:txBody>
    </xdr:sp>
    <xdr:clientData/>
  </xdr:twoCellAnchor>
  <xdr:twoCellAnchor>
    <xdr:from>
      <xdr:col>1</xdr:col>
      <xdr:colOff>57150</xdr:colOff>
      <xdr:row>18</xdr:row>
      <xdr:rowOff>174170</xdr:rowOff>
    </xdr:from>
    <xdr:to>
      <xdr:col>1</xdr:col>
      <xdr:colOff>1611630</xdr:colOff>
      <xdr:row>20</xdr:row>
      <xdr:rowOff>158930</xdr:rowOff>
    </xdr:to>
    <xdr:sp macro="" textlink="">
      <xdr:nvSpPr>
        <xdr:cNvPr id="8" name="Rectangle 7">
          <a:hlinkClick xmlns:r="http://schemas.openxmlformats.org/officeDocument/2006/relationships" r:id="rId6"/>
        </xdr:cNvPr>
        <xdr:cNvSpPr/>
      </xdr:nvSpPr>
      <xdr:spPr>
        <a:xfrm>
          <a:off x="468630" y="346601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purchase</a:t>
          </a:r>
        </a:p>
        <a:p>
          <a:pPr algn="ctr"/>
          <a:endParaRPr lang="en-IN" sz="14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57150</xdr:colOff>
      <xdr:row>21</xdr:row>
      <xdr:rowOff>155664</xdr:rowOff>
    </xdr:from>
    <xdr:to>
      <xdr:col>1</xdr:col>
      <xdr:colOff>1611630</xdr:colOff>
      <xdr:row>23</xdr:row>
      <xdr:rowOff>140424</xdr:rowOff>
    </xdr:to>
    <xdr:sp macro="" textlink="">
      <xdr:nvSpPr>
        <xdr:cNvPr id="9" name="Rectangle 8">
          <a:hlinkClick xmlns:r="http://schemas.openxmlformats.org/officeDocument/2006/relationships" r:id="rId7"/>
        </xdr:cNvPr>
        <xdr:cNvSpPr/>
      </xdr:nvSpPr>
      <xdr:spPr>
        <a:xfrm>
          <a:off x="468630" y="3996144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57150</xdr:colOff>
      <xdr:row>24</xdr:row>
      <xdr:rowOff>137160</xdr:rowOff>
    </xdr:from>
    <xdr:to>
      <xdr:col>1</xdr:col>
      <xdr:colOff>1611630</xdr:colOff>
      <xdr:row>26</xdr:row>
      <xdr:rowOff>121920</xdr:rowOff>
    </xdr:to>
    <xdr:sp macro="" textlink="">
      <xdr:nvSpPr>
        <xdr:cNvPr id="10" name="Rectangle 9">
          <a:hlinkClick xmlns:r="http://schemas.openxmlformats.org/officeDocument/2006/relationships" r:id="rId8"/>
        </xdr:cNvPr>
        <xdr:cNvSpPr/>
      </xdr:nvSpPr>
      <xdr:spPr>
        <a:xfrm>
          <a:off x="468630" y="452628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Inventory</a:t>
          </a:r>
        </a:p>
      </xdr:txBody>
    </xdr:sp>
    <xdr:clientData/>
  </xdr:twoCellAnchor>
  <xdr:twoCellAnchor editAs="oneCell">
    <xdr:from>
      <xdr:col>1</xdr:col>
      <xdr:colOff>107220</xdr:colOff>
      <xdr:row>0</xdr:row>
      <xdr:rowOff>0</xdr:rowOff>
    </xdr:from>
    <xdr:to>
      <xdr:col>1</xdr:col>
      <xdr:colOff>739680</xdr:colOff>
      <xdr:row>4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700" y="0"/>
          <a:ext cx="632460" cy="731520"/>
        </a:xfrm>
        <a:prstGeom prst="rect">
          <a:avLst/>
        </a:prstGeom>
      </xdr:spPr>
    </xdr:pic>
    <xdr:clientData/>
  </xdr:twoCellAnchor>
  <xdr:twoCellAnchor>
    <xdr:from>
      <xdr:col>1</xdr:col>
      <xdr:colOff>739680</xdr:colOff>
      <xdr:row>0</xdr:row>
      <xdr:rowOff>0</xdr:rowOff>
    </xdr:from>
    <xdr:to>
      <xdr:col>1</xdr:col>
      <xdr:colOff>1611630</xdr:colOff>
      <xdr:row>3</xdr:row>
      <xdr:rowOff>0</xdr:rowOff>
    </xdr:to>
    <xdr:sp macro="" textlink="">
      <xdr:nvSpPr>
        <xdr:cNvPr id="12" name="Rectangle 11"/>
        <xdr:cNvSpPr/>
      </xdr:nvSpPr>
      <xdr:spPr>
        <a:xfrm>
          <a:off x="1151160" y="0"/>
          <a:ext cx="871950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 b="1">
              <a:solidFill>
                <a:schemeClr val="tx1">
                  <a:lumMod val="85000"/>
                  <a:lumOff val="15000"/>
                </a:schemeClr>
              </a:solidFill>
            </a:rPr>
            <a:t>DATA Management</a:t>
          </a:r>
          <a:r>
            <a:rPr lang="en-IN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     System</a:t>
          </a:r>
          <a:endParaRPr lang="en-IN" sz="9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22</xdr:col>
      <xdr:colOff>0</xdr:colOff>
      <xdr:row>2</xdr:row>
      <xdr:rowOff>0</xdr:rowOff>
    </xdr:to>
    <xdr:sp macro="" textlink="">
      <xdr:nvSpPr>
        <xdr:cNvPr id="13" name="Rectangle 12"/>
        <xdr:cNvSpPr/>
      </xdr:nvSpPr>
      <xdr:spPr>
        <a:xfrm>
          <a:off x="2087880" y="0"/>
          <a:ext cx="12192000" cy="3657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>
              <a:solidFill>
                <a:schemeClr val="tx1">
                  <a:lumMod val="85000"/>
                  <a:lumOff val="15000"/>
                </a:schemeClr>
              </a:solidFill>
              <a:latin typeface="Arial Black" panose="020B0A04020102020204" pitchFamily="34" charset="0"/>
            </a:rPr>
            <a:t>Customers --  Data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99060</xdr:colOff>
      <xdr:row>35</xdr:row>
      <xdr:rowOff>83820</xdr:rowOff>
    </xdr:to>
    <xdr:sp macro="" textlink="">
      <xdr:nvSpPr>
        <xdr:cNvPr id="2" name="Round Diagonal Corner Rectangle 1"/>
        <xdr:cNvSpPr/>
      </xdr:nvSpPr>
      <xdr:spPr>
        <a:xfrm>
          <a:off x="0" y="0"/>
          <a:ext cx="510540" cy="6484620"/>
        </a:xfrm>
        <a:prstGeom prst="round2DiagRect">
          <a:avLst>
            <a:gd name="adj1" fmla="val 3234"/>
            <a:gd name="adj2" fmla="val 0"/>
          </a:avLst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A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N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A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G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N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T</a:t>
          </a:r>
        </a:p>
        <a:p>
          <a:pPr algn="l"/>
          <a:endParaRPr lang="en-IN" sz="1600" b="1">
            <a:solidFill>
              <a:schemeClr val="bg1"/>
            </a:solidFill>
            <a:latin typeface="Arial Black" panose="020B0A04020102020204" pitchFamily="34" charset="0"/>
          </a:endParaRPr>
        </a:p>
        <a:p>
          <a:pPr algn="l"/>
          <a:endParaRPr lang="en-IN" sz="1600" b="1">
            <a:solidFill>
              <a:schemeClr val="bg1"/>
            </a:solidFill>
            <a:latin typeface="Arial Black" panose="020B0A04020102020204" pitchFamily="34" charset="0"/>
          </a:endParaRP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S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Y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S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T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endParaRPr lang="en-IN" sz="1100"/>
        </a:p>
      </xdr:txBody>
    </xdr:sp>
    <xdr:clientData/>
  </xdr:twoCellAnchor>
  <xdr:twoCellAnchor>
    <xdr:from>
      <xdr:col>1</xdr:col>
      <xdr:colOff>57150</xdr:colOff>
      <xdr:row>4</xdr:row>
      <xdr:rowOff>83820</xdr:rowOff>
    </xdr:from>
    <xdr:to>
      <xdr:col>1</xdr:col>
      <xdr:colOff>1611630</xdr:colOff>
      <xdr:row>6</xdr:row>
      <xdr:rowOff>68580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468630" y="81534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57150</xdr:colOff>
      <xdr:row>7</xdr:row>
      <xdr:rowOff>65314</xdr:rowOff>
    </xdr:from>
    <xdr:to>
      <xdr:col>1</xdr:col>
      <xdr:colOff>1611630</xdr:colOff>
      <xdr:row>9</xdr:row>
      <xdr:rowOff>50074</xdr:rowOff>
    </xdr:to>
    <xdr:sp macro="" textlink="">
      <xdr:nvSpPr>
        <xdr:cNvPr id="4" name="Rectangle 3">
          <a:hlinkClick xmlns:r="http://schemas.openxmlformats.org/officeDocument/2006/relationships" r:id="rId2"/>
        </xdr:cNvPr>
        <xdr:cNvSpPr/>
      </xdr:nvSpPr>
      <xdr:spPr>
        <a:xfrm>
          <a:off x="468630" y="1345474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Customers</a:t>
          </a:r>
        </a:p>
        <a:p>
          <a:pPr algn="ctr"/>
          <a:endParaRPr lang="en-IN" sz="14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57150</xdr:colOff>
      <xdr:row>10</xdr:row>
      <xdr:rowOff>46808</xdr:rowOff>
    </xdr:from>
    <xdr:to>
      <xdr:col>1</xdr:col>
      <xdr:colOff>1611630</xdr:colOff>
      <xdr:row>12</xdr:row>
      <xdr:rowOff>31568</xdr:rowOff>
    </xdr:to>
    <xdr:sp macro="" textlink="">
      <xdr:nvSpPr>
        <xdr:cNvPr id="5" name="Rectangle 4">
          <a:hlinkClick xmlns:r="http://schemas.openxmlformats.org/officeDocument/2006/relationships" r:id="rId3"/>
        </xdr:cNvPr>
        <xdr:cNvSpPr/>
      </xdr:nvSpPr>
      <xdr:spPr>
        <a:xfrm>
          <a:off x="468630" y="1875608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 u="sng">
              <a:solidFill>
                <a:srgbClr val="FFC000"/>
              </a:solidFill>
              <a:latin typeface="Arial Black" panose="020B0A04020102020204" pitchFamily="34" charset="0"/>
            </a:rPr>
            <a:t>Products</a:t>
          </a:r>
        </a:p>
      </xdr:txBody>
    </xdr:sp>
    <xdr:clientData/>
  </xdr:twoCellAnchor>
  <xdr:twoCellAnchor>
    <xdr:from>
      <xdr:col>1</xdr:col>
      <xdr:colOff>57150</xdr:colOff>
      <xdr:row>13</xdr:row>
      <xdr:rowOff>28302</xdr:rowOff>
    </xdr:from>
    <xdr:to>
      <xdr:col>1</xdr:col>
      <xdr:colOff>1611630</xdr:colOff>
      <xdr:row>15</xdr:row>
      <xdr:rowOff>13062</xdr:rowOff>
    </xdr:to>
    <xdr:sp macro="" textlink="">
      <xdr:nvSpPr>
        <xdr:cNvPr id="6" name="Rectangle 5">
          <a:hlinkClick xmlns:r="http://schemas.openxmlformats.org/officeDocument/2006/relationships" r:id="rId4"/>
        </xdr:cNvPr>
        <xdr:cNvSpPr/>
      </xdr:nvSpPr>
      <xdr:spPr>
        <a:xfrm>
          <a:off x="468630" y="2405742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Vendor</a:t>
          </a:r>
        </a:p>
      </xdr:txBody>
    </xdr:sp>
    <xdr:clientData/>
  </xdr:twoCellAnchor>
  <xdr:twoCellAnchor>
    <xdr:from>
      <xdr:col>1</xdr:col>
      <xdr:colOff>57150</xdr:colOff>
      <xdr:row>16</xdr:row>
      <xdr:rowOff>9796</xdr:rowOff>
    </xdr:from>
    <xdr:to>
      <xdr:col>1</xdr:col>
      <xdr:colOff>1611630</xdr:colOff>
      <xdr:row>17</xdr:row>
      <xdr:rowOff>177436</xdr:rowOff>
    </xdr:to>
    <xdr:sp macro="" textlink="">
      <xdr:nvSpPr>
        <xdr:cNvPr id="7" name="Rectangle 6">
          <a:hlinkClick xmlns:r="http://schemas.openxmlformats.org/officeDocument/2006/relationships" r:id="rId5"/>
        </xdr:cNvPr>
        <xdr:cNvSpPr/>
      </xdr:nvSpPr>
      <xdr:spPr>
        <a:xfrm>
          <a:off x="468630" y="2935876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New Entery</a:t>
          </a:r>
        </a:p>
      </xdr:txBody>
    </xdr:sp>
    <xdr:clientData/>
  </xdr:twoCellAnchor>
  <xdr:twoCellAnchor>
    <xdr:from>
      <xdr:col>1</xdr:col>
      <xdr:colOff>57150</xdr:colOff>
      <xdr:row>18</xdr:row>
      <xdr:rowOff>174170</xdr:rowOff>
    </xdr:from>
    <xdr:to>
      <xdr:col>1</xdr:col>
      <xdr:colOff>1611630</xdr:colOff>
      <xdr:row>20</xdr:row>
      <xdr:rowOff>158930</xdr:rowOff>
    </xdr:to>
    <xdr:sp macro="" textlink="">
      <xdr:nvSpPr>
        <xdr:cNvPr id="8" name="Rectangle 7">
          <a:hlinkClick xmlns:r="http://schemas.openxmlformats.org/officeDocument/2006/relationships" r:id="rId6"/>
        </xdr:cNvPr>
        <xdr:cNvSpPr/>
      </xdr:nvSpPr>
      <xdr:spPr>
        <a:xfrm>
          <a:off x="468630" y="346601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purchase</a:t>
          </a:r>
        </a:p>
        <a:p>
          <a:pPr algn="ctr"/>
          <a:endParaRPr lang="en-IN" sz="14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57150</xdr:colOff>
      <xdr:row>21</xdr:row>
      <xdr:rowOff>155664</xdr:rowOff>
    </xdr:from>
    <xdr:to>
      <xdr:col>1</xdr:col>
      <xdr:colOff>1611630</xdr:colOff>
      <xdr:row>23</xdr:row>
      <xdr:rowOff>140424</xdr:rowOff>
    </xdr:to>
    <xdr:sp macro="" textlink="">
      <xdr:nvSpPr>
        <xdr:cNvPr id="9" name="Rectangle 8">
          <a:hlinkClick xmlns:r="http://schemas.openxmlformats.org/officeDocument/2006/relationships" r:id="rId7"/>
        </xdr:cNvPr>
        <xdr:cNvSpPr/>
      </xdr:nvSpPr>
      <xdr:spPr>
        <a:xfrm>
          <a:off x="468630" y="3996144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57150</xdr:colOff>
      <xdr:row>24</xdr:row>
      <xdr:rowOff>137160</xdr:rowOff>
    </xdr:from>
    <xdr:to>
      <xdr:col>1</xdr:col>
      <xdr:colOff>1611630</xdr:colOff>
      <xdr:row>26</xdr:row>
      <xdr:rowOff>121920</xdr:rowOff>
    </xdr:to>
    <xdr:sp macro="" textlink="">
      <xdr:nvSpPr>
        <xdr:cNvPr id="10" name="Rectangle 9">
          <a:hlinkClick xmlns:r="http://schemas.openxmlformats.org/officeDocument/2006/relationships" r:id="rId8"/>
        </xdr:cNvPr>
        <xdr:cNvSpPr/>
      </xdr:nvSpPr>
      <xdr:spPr>
        <a:xfrm>
          <a:off x="468630" y="452628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Inventory</a:t>
          </a:r>
        </a:p>
      </xdr:txBody>
    </xdr:sp>
    <xdr:clientData/>
  </xdr:twoCellAnchor>
  <xdr:twoCellAnchor editAs="oneCell">
    <xdr:from>
      <xdr:col>1</xdr:col>
      <xdr:colOff>107220</xdr:colOff>
      <xdr:row>0</xdr:row>
      <xdr:rowOff>0</xdr:rowOff>
    </xdr:from>
    <xdr:to>
      <xdr:col>1</xdr:col>
      <xdr:colOff>739680</xdr:colOff>
      <xdr:row>4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700" y="0"/>
          <a:ext cx="632460" cy="731520"/>
        </a:xfrm>
        <a:prstGeom prst="rect">
          <a:avLst/>
        </a:prstGeom>
      </xdr:spPr>
    </xdr:pic>
    <xdr:clientData/>
  </xdr:twoCellAnchor>
  <xdr:twoCellAnchor>
    <xdr:from>
      <xdr:col>1</xdr:col>
      <xdr:colOff>739680</xdr:colOff>
      <xdr:row>0</xdr:row>
      <xdr:rowOff>0</xdr:rowOff>
    </xdr:from>
    <xdr:to>
      <xdr:col>1</xdr:col>
      <xdr:colOff>1611630</xdr:colOff>
      <xdr:row>3</xdr:row>
      <xdr:rowOff>0</xdr:rowOff>
    </xdr:to>
    <xdr:sp macro="" textlink="">
      <xdr:nvSpPr>
        <xdr:cNvPr id="12" name="Rectangle 11"/>
        <xdr:cNvSpPr/>
      </xdr:nvSpPr>
      <xdr:spPr>
        <a:xfrm>
          <a:off x="1151160" y="0"/>
          <a:ext cx="871950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 b="1">
              <a:solidFill>
                <a:schemeClr val="tx1">
                  <a:lumMod val="85000"/>
                  <a:lumOff val="15000"/>
                </a:schemeClr>
              </a:solidFill>
            </a:rPr>
            <a:t>DATA Management</a:t>
          </a:r>
          <a:r>
            <a:rPr lang="en-IN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     System</a:t>
          </a:r>
          <a:endParaRPr lang="en-IN" sz="9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14</xdr:col>
      <xdr:colOff>144780</xdr:colOff>
      <xdr:row>2</xdr:row>
      <xdr:rowOff>0</xdr:rowOff>
    </xdr:to>
    <xdr:sp macro="" textlink="">
      <xdr:nvSpPr>
        <xdr:cNvPr id="13" name="Rectangle 12"/>
        <xdr:cNvSpPr/>
      </xdr:nvSpPr>
      <xdr:spPr>
        <a:xfrm>
          <a:off x="2087880" y="0"/>
          <a:ext cx="12192000" cy="3657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>
              <a:solidFill>
                <a:schemeClr val="tx1">
                  <a:lumMod val="85000"/>
                  <a:lumOff val="15000"/>
                </a:schemeClr>
              </a:solidFill>
              <a:latin typeface="Arial Black" panose="020B0A04020102020204" pitchFamily="34" charset="0"/>
            </a:rPr>
            <a:t>Products---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99060</xdr:colOff>
      <xdr:row>35</xdr:row>
      <xdr:rowOff>83820</xdr:rowOff>
    </xdr:to>
    <xdr:sp macro="" textlink="">
      <xdr:nvSpPr>
        <xdr:cNvPr id="2" name="Round Diagonal Corner Rectangle 1"/>
        <xdr:cNvSpPr/>
      </xdr:nvSpPr>
      <xdr:spPr>
        <a:xfrm>
          <a:off x="0" y="0"/>
          <a:ext cx="510540" cy="6484620"/>
        </a:xfrm>
        <a:prstGeom prst="round2DiagRect">
          <a:avLst>
            <a:gd name="adj1" fmla="val 3234"/>
            <a:gd name="adj2" fmla="val 0"/>
          </a:avLst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A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N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A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G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N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T</a:t>
          </a:r>
        </a:p>
        <a:p>
          <a:pPr algn="l"/>
          <a:endParaRPr lang="en-IN" sz="1600" b="1">
            <a:solidFill>
              <a:schemeClr val="bg1"/>
            </a:solidFill>
            <a:latin typeface="Arial Black" panose="020B0A04020102020204" pitchFamily="34" charset="0"/>
          </a:endParaRPr>
        </a:p>
        <a:p>
          <a:pPr algn="l"/>
          <a:endParaRPr lang="en-IN" sz="1600" b="1">
            <a:solidFill>
              <a:schemeClr val="bg1"/>
            </a:solidFill>
            <a:latin typeface="Arial Black" panose="020B0A04020102020204" pitchFamily="34" charset="0"/>
          </a:endParaRP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S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Y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S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T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endParaRPr lang="en-IN" sz="1100"/>
        </a:p>
      </xdr:txBody>
    </xdr:sp>
    <xdr:clientData/>
  </xdr:twoCellAnchor>
  <xdr:twoCellAnchor>
    <xdr:from>
      <xdr:col>1</xdr:col>
      <xdr:colOff>57150</xdr:colOff>
      <xdr:row>4</xdr:row>
      <xdr:rowOff>83820</xdr:rowOff>
    </xdr:from>
    <xdr:to>
      <xdr:col>1</xdr:col>
      <xdr:colOff>1611630</xdr:colOff>
      <xdr:row>6</xdr:row>
      <xdr:rowOff>68580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468630" y="81534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57150</xdr:colOff>
      <xdr:row>7</xdr:row>
      <xdr:rowOff>65314</xdr:rowOff>
    </xdr:from>
    <xdr:to>
      <xdr:col>1</xdr:col>
      <xdr:colOff>1611630</xdr:colOff>
      <xdr:row>9</xdr:row>
      <xdr:rowOff>50074</xdr:rowOff>
    </xdr:to>
    <xdr:sp macro="" textlink="">
      <xdr:nvSpPr>
        <xdr:cNvPr id="4" name="Rectangle 3">
          <a:hlinkClick xmlns:r="http://schemas.openxmlformats.org/officeDocument/2006/relationships" r:id="rId2"/>
        </xdr:cNvPr>
        <xdr:cNvSpPr/>
      </xdr:nvSpPr>
      <xdr:spPr>
        <a:xfrm>
          <a:off x="468630" y="1345474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Customers</a:t>
          </a:r>
        </a:p>
        <a:p>
          <a:pPr algn="ctr"/>
          <a:endParaRPr lang="en-IN" sz="14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57150</xdr:colOff>
      <xdr:row>10</xdr:row>
      <xdr:rowOff>46808</xdr:rowOff>
    </xdr:from>
    <xdr:to>
      <xdr:col>1</xdr:col>
      <xdr:colOff>1611630</xdr:colOff>
      <xdr:row>12</xdr:row>
      <xdr:rowOff>31568</xdr:rowOff>
    </xdr:to>
    <xdr:sp macro="" textlink="">
      <xdr:nvSpPr>
        <xdr:cNvPr id="5" name="Rectangle 4">
          <a:hlinkClick xmlns:r="http://schemas.openxmlformats.org/officeDocument/2006/relationships" r:id="rId3"/>
        </xdr:cNvPr>
        <xdr:cNvSpPr/>
      </xdr:nvSpPr>
      <xdr:spPr>
        <a:xfrm>
          <a:off x="468630" y="1875608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Products</a:t>
          </a:r>
        </a:p>
      </xdr:txBody>
    </xdr:sp>
    <xdr:clientData/>
  </xdr:twoCellAnchor>
  <xdr:twoCellAnchor>
    <xdr:from>
      <xdr:col>1</xdr:col>
      <xdr:colOff>57150</xdr:colOff>
      <xdr:row>13</xdr:row>
      <xdr:rowOff>28302</xdr:rowOff>
    </xdr:from>
    <xdr:to>
      <xdr:col>1</xdr:col>
      <xdr:colOff>1611630</xdr:colOff>
      <xdr:row>15</xdr:row>
      <xdr:rowOff>13062</xdr:rowOff>
    </xdr:to>
    <xdr:sp macro="" textlink="">
      <xdr:nvSpPr>
        <xdr:cNvPr id="6" name="Rectangle 5">
          <a:hlinkClick xmlns:r="http://schemas.openxmlformats.org/officeDocument/2006/relationships" r:id="rId4"/>
        </xdr:cNvPr>
        <xdr:cNvSpPr/>
      </xdr:nvSpPr>
      <xdr:spPr>
        <a:xfrm>
          <a:off x="468630" y="2405742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 u="sng">
              <a:solidFill>
                <a:srgbClr val="FFC000"/>
              </a:solidFill>
              <a:latin typeface="Arial Black" panose="020B0A04020102020204" pitchFamily="34" charset="0"/>
            </a:rPr>
            <a:t>Vendor</a:t>
          </a:r>
        </a:p>
      </xdr:txBody>
    </xdr:sp>
    <xdr:clientData/>
  </xdr:twoCellAnchor>
  <xdr:twoCellAnchor>
    <xdr:from>
      <xdr:col>1</xdr:col>
      <xdr:colOff>57150</xdr:colOff>
      <xdr:row>16</xdr:row>
      <xdr:rowOff>9796</xdr:rowOff>
    </xdr:from>
    <xdr:to>
      <xdr:col>1</xdr:col>
      <xdr:colOff>1611630</xdr:colOff>
      <xdr:row>17</xdr:row>
      <xdr:rowOff>177436</xdr:rowOff>
    </xdr:to>
    <xdr:sp macro="" textlink="">
      <xdr:nvSpPr>
        <xdr:cNvPr id="7" name="Rectangle 6">
          <a:hlinkClick xmlns:r="http://schemas.openxmlformats.org/officeDocument/2006/relationships" r:id="rId5"/>
        </xdr:cNvPr>
        <xdr:cNvSpPr/>
      </xdr:nvSpPr>
      <xdr:spPr>
        <a:xfrm>
          <a:off x="468630" y="2935876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New Entery</a:t>
          </a:r>
        </a:p>
      </xdr:txBody>
    </xdr:sp>
    <xdr:clientData/>
  </xdr:twoCellAnchor>
  <xdr:twoCellAnchor>
    <xdr:from>
      <xdr:col>1</xdr:col>
      <xdr:colOff>57150</xdr:colOff>
      <xdr:row>18</xdr:row>
      <xdr:rowOff>174170</xdr:rowOff>
    </xdr:from>
    <xdr:to>
      <xdr:col>1</xdr:col>
      <xdr:colOff>1611630</xdr:colOff>
      <xdr:row>20</xdr:row>
      <xdr:rowOff>158930</xdr:rowOff>
    </xdr:to>
    <xdr:sp macro="" textlink="">
      <xdr:nvSpPr>
        <xdr:cNvPr id="8" name="Rectangle 7">
          <a:hlinkClick xmlns:r="http://schemas.openxmlformats.org/officeDocument/2006/relationships" r:id="rId6"/>
        </xdr:cNvPr>
        <xdr:cNvSpPr/>
      </xdr:nvSpPr>
      <xdr:spPr>
        <a:xfrm>
          <a:off x="468630" y="346601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purchase</a:t>
          </a:r>
        </a:p>
        <a:p>
          <a:pPr algn="ctr"/>
          <a:endParaRPr lang="en-IN" sz="14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57150</xdr:colOff>
      <xdr:row>21</xdr:row>
      <xdr:rowOff>155664</xdr:rowOff>
    </xdr:from>
    <xdr:to>
      <xdr:col>1</xdr:col>
      <xdr:colOff>1611630</xdr:colOff>
      <xdr:row>23</xdr:row>
      <xdr:rowOff>140424</xdr:rowOff>
    </xdr:to>
    <xdr:sp macro="" textlink="">
      <xdr:nvSpPr>
        <xdr:cNvPr id="9" name="Rectangle 8">
          <a:hlinkClick xmlns:r="http://schemas.openxmlformats.org/officeDocument/2006/relationships" r:id="rId7"/>
        </xdr:cNvPr>
        <xdr:cNvSpPr/>
      </xdr:nvSpPr>
      <xdr:spPr>
        <a:xfrm>
          <a:off x="468630" y="3996144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57150</xdr:colOff>
      <xdr:row>24</xdr:row>
      <xdr:rowOff>137160</xdr:rowOff>
    </xdr:from>
    <xdr:to>
      <xdr:col>1</xdr:col>
      <xdr:colOff>1611630</xdr:colOff>
      <xdr:row>26</xdr:row>
      <xdr:rowOff>121920</xdr:rowOff>
    </xdr:to>
    <xdr:sp macro="" textlink="">
      <xdr:nvSpPr>
        <xdr:cNvPr id="10" name="Rectangle 9">
          <a:hlinkClick xmlns:r="http://schemas.openxmlformats.org/officeDocument/2006/relationships" r:id="rId8"/>
        </xdr:cNvPr>
        <xdr:cNvSpPr/>
      </xdr:nvSpPr>
      <xdr:spPr>
        <a:xfrm>
          <a:off x="468630" y="452628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Inventory</a:t>
          </a:r>
        </a:p>
      </xdr:txBody>
    </xdr:sp>
    <xdr:clientData/>
  </xdr:twoCellAnchor>
  <xdr:twoCellAnchor editAs="oneCell">
    <xdr:from>
      <xdr:col>1</xdr:col>
      <xdr:colOff>107220</xdr:colOff>
      <xdr:row>0</xdr:row>
      <xdr:rowOff>0</xdr:rowOff>
    </xdr:from>
    <xdr:to>
      <xdr:col>1</xdr:col>
      <xdr:colOff>739680</xdr:colOff>
      <xdr:row>4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700" y="0"/>
          <a:ext cx="632460" cy="731520"/>
        </a:xfrm>
        <a:prstGeom prst="rect">
          <a:avLst/>
        </a:prstGeom>
      </xdr:spPr>
    </xdr:pic>
    <xdr:clientData/>
  </xdr:twoCellAnchor>
  <xdr:twoCellAnchor>
    <xdr:from>
      <xdr:col>1</xdr:col>
      <xdr:colOff>739680</xdr:colOff>
      <xdr:row>0</xdr:row>
      <xdr:rowOff>0</xdr:rowOff>
    </xdr:from>
    <xdr:to>
      <xdr:col>1</xdr:col>
      <xdr:colOff>1611630</xdr:colOff>
      <xdr:row>3</xdr:row>
      <xdr:rowOff>0</xdr:rowOff>
    </xdr:to>
    <xdr:sp macro="" textlink="">
      <xdr:nvSpPr>
        <xdr:cNvPr id="12" name="Rectangle 11"/>
        <xdr:cNvSpPr/>
      </xdr:nvSpPr>
      <xdr:spPr>
        <a:xfrm>
          <a:off x="1151160" y="0"/>
          <a:ext cx="871950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 b="1">
              <a:solidFill>
                <a:schemeClr val="tx1">
                  <a:lumMod val="85000"/>
                  <a:lumOff val="15000"/>
                </a:schemeClr>
              </a:solidFill>
            </a:rPr>
            <a:t>DATA Management</a:t>
          </a:r>
          <a:r>
            <a:rPr lang="en-IN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     System</a:t>
          </a:r>
          <a:endParaRPr lang="en-IN" sz="9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13</xdr:col>
      <xdr:colOff>419100</xdr:colOff>
      <xdr:row>2</xdr:row>
      <xdr:rowOff>0</xdr:rowOff>
    </xdr:to>
    <xdr:sp macro="" textlink="">
      <xdr:nvSpPr>
        <xdr:cNvPr id="13" name="Rectangle 12"/>
        <xdr:cNvSpPr/>
      </xdr:nvSpPr>
      <xdr:spPr>
        <a:xfrm>
          <a:off x="2087880" y="0"/>
          <a:ext cx="12192000" cy="3657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>
              <a:solidFill>
                <a:schemeClr val="tx1">
                  <a:lumMod val="85000"/>
                  <a:lumOff val="15000"/>
                </a:schemeClr>
              </a:solidFill>
              <a:latin typeface="Arial Black" panose="020B0A04020102020204" pitchFamily="34" charset="0"/>
            </a:rPr>
            <a:t>Vendor--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99060</xdr:colOff>
      <xdr:row>35</xdr:row>
      <xdr:rowOff>83820</xdr:rowOff>
    </xdr:to>
    <xdr:sp macro="" textlink="">
      <xdr:nvSpPr>
        <xdr:cNvPr id="2" name="Round Diagonal Corner Rectangle 1"/>
        <xdr:cNvSpPr/>
      </xdr:nvSpPr>
      <xdr:spPr>
        <a:xfrm>
          <a:off x="0" y="0"/>
          <a:ext cx="510540" cy="6484620"/>
        </a:xfrm>
        <a:prstGeom prst="round2DiagRect">
          <a:avLst>
            <a:gd name="adj1" fmla="val 3234"/>
            <a:gd name="adj2" fmla="val 0"/>
          </a:avLst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A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N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A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G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N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T</a:t>
          </a:r>
        </a:p>
        <a:p>
          <a:pPr algn="l"/>
          <a:endParaRPr lang="en-IN" sz="1600" b="1">
            <a:solidFill>
              <a:schemeClr val="bg1"/>
            </a:solidFill>
            <a:latin typeface="Arial Black" panose="020B0A04020102020204" pitchFamily="34" charset="0"/>
          </a:endParaRPr>
        </a:p>
        <a:p>
          <a:pPr algn="l"/>
          <a:endParaRPr lang="en-IN" sz="1600" b="1">
            <a:solidFill>
              <a:schemeClr val="bg1"/>
            </a:solidFill>
            <a:latin typeface="Arial Black" panose="020B0A04020102020204" pitchFamily="34" charset="0"/>
          </a:endParaRP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S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Y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S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T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endParaRPr lang="en-IN" sz="1100"/>
        </a:p>
      </xdr:txBody>
    </xdr:sp>
    <xdr:clientData/>
  </xdr:twoCellAnchor>
  <xdr:twoCellAnchor>
    <xdr:from>
      <xdr:col>1</xdr:col>
      <xdr:colOff>57150</xdr:colOff>
      <xdr:row>4</xdr:row>
      <xdr:rowOff>83820</xdr:rowOff>
    </xdr:from>
    <xdr:to>
      <xdr:col>1</xdr:col>
      <xdr:colOff>1611630</xdr:colOff>
      <xdr:row>6</xdr:row>
      <xdr:rowOff>68580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468630" y="81534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57150</xdr:colOff>
      <xdr:row>7</xdr:row>
      <xdr:rowOff>65314</xdr:rowOff>
    </xdr:from>
    <xdr:to>
      <xdr:col>1</xdr:col>
      <xdr:colOff>1611630</xdr:colOff>
      <xdr:row>9</xdr:row>
      <xdr:rowOff>50074</xdr:rowOff>
    </xdr:to>
    <xdr:sp macro="" textlink="">
      <xdr:nvSpPr>
        <xdr:cNvPr id="4" name="Rectangle 3">
          <a:hlinkClick xmlns:r="http://schemas.openxmlformats.org/officeDocument/2006/relationships" r:id="rId2"/>
        </xdr:cNvPr>
        <xdr:cNvSpPr/>
      </xdr:nvSpPr>
      <xdr:spPr>
        <a:xfrm>
          <a:off x="468630" y="1345474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Customers</a:t>
          </a:r>
        </a:p>
        <a:p>
          <a:pPr algn="ctr"/>
          <a:endParaRPr lang="en-IN" sz="14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57150</xdr:colOff>
      <xdr:row>10</xdr:row>
      <xdr:rowOff>46808</xdr:rowOff>
    </xdr:from>
    <xdr:to>
      <xdr:col>1</xdr:col>
      <xdr:colOff>1611630</xdr:colOff>
      <xdr:row>12</xdr:row>
      <xdr:rowOff>31568</xdr:rowOff>
    </xdr:to>
    <xdr:sp macro="" textlink="">
      <xdr:nvSpPr>
        <xdr:cNvPr id="5" name="Rectangle 4">
          <a:hlinkClick xmlns:r="http://schemas.openxmlformats.org/officeDocument/2006/relationships" r:id="rId3"/>
        </xdr:cNvPr>
        <xdr:cNvSpPr/>
      </xdr:nvSpPr>
      <xdr:spPr>
        <a:xfrm>
          <a:off x="468630" y="1875608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Products</a:t>
          </a:r>
        </a:p>
      </xdr:txBody>
    </xdr:sp>
    <xdr:clientData/>
  </xdr:twoCellAnchor>
  <xdr:twoCellAnchor>
    <xdr:from>
      <xdr:col>1</xdr:col>
      <xdr:colOff>57150</xdr:colOff>
      <xdr:row>13</xdr:row>
      <xdr:rowOff>28302</xdr:rowOff>
    </xdr:from>
    <xdr:to>
      <xdr:col>1</xdr:col>
      <xdr:colOff>1611630</xdr:colOff>
      <xdr:row>15</xdr:row>
      <xdr:rowOff>13062</xdr:rowOff>
    </xdr:to>
    <xdr:sp macro="" textlink="">
      <xdr:nvSpPr>
        <xdr:cNvPr id="6" name="Rectangle 5">
          <a:hlinkClick xmlns:r="http://schemas.openxmlformats.org/officeDocument/2006/relationships" r:id="rId4"/>
        </xdr:cNvPr>
        <xdr:cNvSpPr/>
      </xdr:nvSpPr>
      <xdr:spPr>
        <a:xfrm>
          <a:off x="468630" y="2405742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Vendor</a:t>
          </a:r>
        </a:p>
      </xdr:txBody>
    </xdr:sp>
    <xdr:clientData/>
  </xdr:twoCellAnchor>
  <xdr:twoCellAnchor>
    <xdr:from>
      <xdr:col>1</xdr:col>
      <xdr:colOff>57150</xdr:colOff>
      <xdr:row>16</xdr:row>
      <xdr:rowOff>9796</xdr:rowOff>
    </xdr:from>
    <xdr:to>
      <xdr:col>1</xdr:col>
      <xdr:colOff>1611630</xdr:colOff>
      <xdr:row>17</xdr:row>
      <xdr:rowOff>177436</xdr:rowOff>
    </xdr:to>
    <xdr:sp macro="" textlink="">
      <xdr:nvSpPr>
        <xdr:cNvPr id="7" name="Rectangle 6">
          <a:hlinkClick xmlns:r="http://schemas.openxmlformats.org/officeDocument/2006/relationships" r:id="rId5"/>
        </xdr:cNvPr>
        <xdr:cNvSpPr/>
      </xdr:nvSpPr>
      <xdr:spPr>
        <a:xfrm>
          <a:off x="468630" y="2935876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 u="sng">
              <a:solidFill>
                <a:srgbClr val="FFC000"/>
              </a:solidFill>
              <a:latin typeface="Arial Black" panose="020B0A04020102020204" pitchFamily="34" charset="0"/>
            </a:rPr>
            <a:t>New Entery</a:t>
          </a:r>
        </a:p>
      </xdr:txBody>
    </xdr:sp>
    <xdr:clientData/>
  </xdr:twoCellAnchor>
  <xdr:twoCellAnchor>
    <xdr:from>
      <xdr:col>1</xdr:col>
      <xdr:colOff>57150</xdr:colOff>
      <xdr:row>18</xdr:row>
      <xdr:rowOff>174170</xdr:rowOff>
    </xdr:from>
    <xdr:to>
      <xdr:col>1</xdr:col>
      <xdr:colOff>1611630</xdr:colOff>
      <xdr:row>20</xdr:row>
      <xdr:rowOff>158930</xdr:rowOff>
    </xdr:to>
    <xdr:sp macro="" textlink="">
      <xdr:nvSpPr>
        <xdr:cNvPr id="8" name="Rectangle 7">
          <a:hlinkClick xmlns:r="http://schemas.openxmlformats.org/officeDocument/2006/relationships" r:id="rId6"/>
        </xdr:cNvPr>
        <xdr:cNvSpPr/>
      </xdr:nvSpPr>
      <xdr:spPr>
        <a:xfrm>
          <a:off x="468630" y="346601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purchase</a:t>
          </a:r>
        </a:p>
        <a:p>
          <a:pPr algn="ctr"/>
          <a:endParaRPr lang="en-IN" sz="14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57150</xdr:colOff>
      <xdr:row>21</xdr:row>
      <xdr:rowOff>155664</xdr:rowOff>
    </xdr:from>
    <xdr:to>
      <xdr:col>1</xdr:col>
      <xdr:colOff>1611630</xdr:colOff>
      <xdr:row>23</xdr:row>
      <xdr:rowOff>140424</xdr:rowOff>
    </xdr:to>
    <xdr:sp macro="" textlink="">
      <xdr:nvSpPr>
        <xdr:cNvPr id="9" name="Rectangle 8">
          <a:hlinkClick xmlns:r="http://schemas.openxmlformats.org/officeDocument/2006/relationships" r:id="rId7"/>
        </xdr:cNvPr>
        <xdr:cNvSpPr/>
      </xdr:nvSpPr>
      <xdr:spPr>
        <a:xfrm>
          <a:off x="468630" y="3996144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57150</xdr:colOff>
      <xdr:row>24</xdr:row>
      <xdr:rowOff>137160</xdr:rowOff>
    </xdr:from>
    <xdr:to>
      <xdr:col>1</xdr:col>
      <xdr:colOff>1611630</xdr:colOff>
      <xdr:row>26</xdr:row>
      <xdr:rowOff>121920</xdr:rowOff>
    </xdr:to>
    <xdr:sp macro="" textlink="">
      <xdr:nvSpPr>
        <xdr:cNvPr id="10" name="Rectangle 9">
          <a:hlinkClick xmlns:r="http://schemas.openxmlformats.org/officeDocument/2006/relationships" r:id="rId8"/>
        </xdr:cNvPr>
        <xdr:cNvSpPr/>
      </xdr:nvSpPr>
      <xdr:spPr>
        <a:xfrm>
          <a:off x="468630" y="452628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Inventory</a:t>
          </a:r>
        </a:p>
      </xdr:txBody>
    </xdr:sp>
    <xdr:clientData/>
  </xdr:twoCellAnchor>
  <xdr:twoCellAnchor editAs="oneCell">
    <xdr:from>
      <xdr:col>1</xdr:col>
      <xdr:colOff>107220</xdr:colOff>
      <xdr:row>0</xdr:row>
      <xdr:rowOff>0</xdr:rowOff>
    </xdr:from>
    <xdr:to>
      <xdr:col>1</xdr:col>
      <xdr:colOff>739680</xdr:colOff>
      <xdr:row>4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700" y="0"/>
          <a:ext cx="632460" cy="731520"/>
        </a:xfrm>
        <a:prstGeom prst="rect">
          <a:avLst/>
        </a:prstGeom>
      </xdr:spPr>
    </xdr:pic>
    <xdr:clientData/>
  </xdr:twoCellAnchor>
  <xdr:twoCellAnchor>
    <xdr:from>
      <xdr:col>1</xdr:col>
      <xdr:colOff>739680</xdr:colOff>
      <xdr:row>0</xdr:row>
      <xdr:rowOff>0</xdr:rowOff>
    </xdr:from>
    <xdr:to>
      <xdr:col>1</xdr:col>
      <xdr:colOff>1611630</xdr:colOff>
      <xdr:row>3</xdr:row>
      <xdr:rowOff>0</xdr:rowOff>
    </xdr:to>
    <xdr:sp macro="" textlink="">
      <xdr:nvSpPr>
        <xdr:cNvPr id="12" name="Rectangle 11"/>
        <xdr:cNvSpPr/>
      </xdr:nvSpPr>
      <xdr:spPr>
        <a:xfrm>
          <a:off x="1151160" y="0"/>
          <a:ext cx="871950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 b="1">
              <a:solidFill>
                <a:schemeClr val="tx1">
                  <a:lumMod val="85000"/>
                  <a:lumOff val="15000"/>
                </a:schemeClr>
              </a:solidFill>
            </a:rPr>
            <a:t>DATA Management</a:t>
          </a:r>
          <a:r>
            <a:rPr lang="en-IN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     System</a:t>
          </a:r>
          <a:endParaRPr lang="en-IN" sz="9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22</xdr:col>
      <xdr:colOff>0</xdr:colOff>
      <xdr:row>2</xdr:row>
      <xdr:rowOff>0</xdr:rowOff>
    </xdr:to>
    <xdr:sp macro="" textlink="">
      <xdr:nvSpPr>
        <xdr:cNvPr id="13" name="Rectangle 12"/>
        <xdr:cNvSpPr/>
      </xdr:nvSpPr>
      <xdr:spPr>
        <a:xfrm>
          <a:off x="2087880" y="0"/>
          <a:ext cx="12192000" cy="3657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>
              <a:solidFill>
                <a:schemeClr val="tx1">
                  <a:lumMod val="85000"/>
                  <a:lumOff val="15000"/>
                </a:schemeClr>
              </a:solidFill>
              <a:latin typeface="Arial Black" panose="020B0A04020102020204" pitchFamily="34" charset="0"/>
            </a:rPr>
            <a:t>New Entery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99060</xdr:colOff>
      <xdr:row>35</xdr:row>
      <xdr:rowOff>83820</xdr:rowOff>
    </xdr:to>
    <xdr:sp macro="" textlink="">
      <xdr:nvSpPr>
        <xdr:cNvPr id="2" name="Round Diagonal Corner Rectangle 1"/>
        <xdr:cNvSpPr/>
      </xdr:nvSpPr>
      <xdr:spPr>
        <a:xfrm>
          <a:off x="0" y="0"/>
          <a:ext cx="510540" cy="6484620"/>
        </a:xfrm>
        <a:prstGeom prst="round2DiagRect">
          <a:avLst>
            <a:gd name="adj1" fmla="val 3234"/>
            <a:gd name="adj2" fmla="val 0"/>
          </a:avLst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A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N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A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G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N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T</a:t>
          </a:r>
        </a:p>
        <a:p>
          <a:pPr algn="l"/>
          <a:endParaRPr lang="en-IN" sz="1600" b="1">
            <a:solidFill>
              <a:schemeClr val="bg1"/>
            </a:solidFill>
            <a:latin typeface="Arial Black" panose="020B0A04020102020204" pitchFamily="34" charset="0"/>
          </a:endParaRPr>
        </a:p>
        <a:p>
          <a:pPr algn="l"/>
          <a:endParaRPr lang="en-IN" sz="1600" b="1">
            <a:solidFill>
              <a:schemeClr val="bg1"/>
            </a:solidFill>
            <a:latin typeface="Arial Black" panose="020B0A04020102020204" pitchFamily="34" charset="0"/>
          </a:endParaRP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S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Y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S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T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endParaRPr lang="en-IN" sz="1100"/>
        </a:p>
      </xdr:txBody>
    </xdr:sp>
    <xdr:clientData/>
  </xdr:twoCellAnchor>
  <xdr:twoCellAnchor>
    <xdr:from>
      <xdr:col>1</xdr:col>
      <xdr:colOff>57150</xdr:colOff>
      <xdr:row>4</xdr:row>
      <xdr:rowOff>83820</xdr:rowOff>
    </xdr:from>
    <xdr:to>
      <xdr:col>1</xdr:col>
      <xdr:colOff>1611630</xdr:colOff>
      <xdr:row>6</xdr:row>
      <xdr:rowOff>68580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468630" y="81534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57150</xdr:colOff>
      <xdr:row>7</xdr:row>
      <xdr:rowOff>65314</xdr:rowOff>
    </xdr:from>
    <xdr:to>
      <xdr:col>1</xdr:col>
      <xdr:colOff>1611630</xdr:colOff>
      <xdr:row>9</xdr:row>
      <xdr:rowOff>50074</xdr:rowOff>
    </xdr:to>
    <xdr:sp macro="" textlink="">
      <xdr:nvSpPr>
        <xdr:cNvPr id="4" name="Rectangle 3">
          <a:hlinkClick xmlns:r="http://schemas.openxmlformats.org/officeDocument/2006/relationships" r:id="rId2"/>
        </xdr:cNvPr>
        <xdr:cNvSpPr/>
      </xdr:nvSpPr>
      <xdr:spPr>
        <a:xfrm>
          <a:off x="468630" y="1345474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Customers</a:t>
          </a:r>
        </a:p>
        <a:p>
          <a:pPr algn="ctr"/>
          <a:endParaRPr lang="en-IN" sz="14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57150</xdr:colOff>
      <xdr:row>10</xdr:row>
      <xdr:rowOff>46808</xdr:rowOff>
    </xdr:from>
    <xdr:to>
      <xdr:col>1</xdr:col>
      <xdr:colOff>1611630</xdr:colOff>
      <xdr:row>12</xdr:row>
      <xdr:rowOff>31568</xdr:rowOff>
    </xdr:to>
    <xdr:sp macro="" textlink="">
      <xdr:nvSpPr>
        <xdr:cNvPr id="5" name="Rectangle 4">
          <a:hlinkClick xmlns:r="http://schemas.openxmlformats.org/officeDocument/2006/relationships" r:id="rId3"/>
        </xdr:cNvPr>
        <xdr:cNvSpPr/>
      </xdr:nvSpPr>
      <xdr:spPr>
        <a:xfrm>
          <a:off x="468630" y="1875608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Products</a:t>
          </a:r>
        </a:p>
      </xdr:txBody>
    </xdr:sp>
    <xdr:clientData/>
  </xdr:twoCellAnchor>
  <xdr:twoCellAnchor>
    <xdr:from>
      <xdr:col>1</xdr:col>
      <xdr:colOff>57150</xdr:colOff>
      <xdr:row>13</xdr:row>
      <xdr:rowOff>28302</xdr:rowOff>
    </xdr:from>
    <xdr:to>
      <xdr:col>1</xdr:col>
      <xdr:colOff>1611630</xdr:colOff>
      <xdr:row>15</xdr:row>
      <xdr:rowOff>13062</xdr:rowOff>
    </xdr:to>
    <xdr:sp macro="" textlink="">
      <xdr:nvSpPr>
        <xdr:cNvPr id="6" name="Rectangle 5">
          <a:hlinkClick xmlns:r="http://schemas.openxmlformats.org/officeDocument/2006/relationships" r:id="rId4"/>
        </xdr:cNvPr>
        <xdr:cNvSpPr/>
      </xdr:nvSpPr>
      <xdr:spPr>
        <a:xfrm>
          <a:off x="468630" y="2405742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Vendor</a:t>
          </a:r>
        </a:p>
      </xdr:txBody>
    </xdr:sp>
    <xdr:clientData/>
  </xdr:twoCellAnchor>
  <xdr:twoCellAnchor>
    <xdr:from>
      <xdr:col>1</xdr:col>
      <xdr:colOff>57150</xdr:colOff>
      <xdr:row>16</xdr:row>
      <xdr:rowOff>9796</xdr:rowOff>
    </xdr:from>
    <xdr:to>
      <xdr:col>1</xdr:col>
      <xdr:colOff>1611630</xdr:colOff>
      <xdr:row>17</xdr:row>
      <xdr:rowOff>177436</xdr:rowOff>
    </xdr:to>
    <xdr:sp macro="" textlink="">
      <xdr:nvSpPr>
        <xdr:cNvPr id="7" name="Rectangle 6">
          <a:hlinkClick xmlns:r="http://schemas.openxmlformats.org/officeDocument/2006/relationships" r:id="rId5"/>
        </xdr:cNvPr>
        <xdr:cNvSpPr/>
      </xdr:nvSpPr>
      <xdr:spPr>
        <a:xfrm>
          <a:off x="468630" y="2935876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New Entery</a:t>
          </a:r>
        </a:p>
      </xdr:txBody>
    </xdr:sp>
    <xdr:clientData/>
  </xdr:twoCellAnchor>
  <xdr:twoCellAnchor>
    <xdr:from>
      <xdr:col>1</xdr:col>
      <xdr:colOff>57150</xdr:colOff>
      <xdr:row>18</xdr:row>
      <xdr:rowOff>174170</xdr:rowOff>
    </xdr:from>
    <xdr:to>
      <xdr:col>1</xdr:col>
      <xdr:colOff>1611630</xdr:colOff>
      <xdr:row>20</xdr:row>
      <xdr:rowOff>158930</xdr:rowOff>
    </xdr:to>
    <xdr:sp macro="" textlink="">
      <xdr:nvSpPr>
        <xdr:cNvPr id="8" name="Rectangle 7">
          <a:hlinkClick xmlns:r="http://schemas.openxmlformats.org/officeDocument/2006/relationships" r:id="rId6"/>
        </xdr:cNvPr>
        <xdr:cNvSpPr/>
      </xdr:nvSpPr>
      <xdr:spPr>
        <a:xfrm>
          <a:off x="468630" y="346601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 u="sng">
              <a:solidFill>
                <a:srgbClr val="FFC000"/>
              </a:solidFill>
              <a:latin typeface="Arial Black" panose="020B0A04020102020204" pitchFamily="34" charset="0"/>
            </a:rPr>
            <a:t>purchase</a:t>
          </a:r>
        </a:p>
        <a:p>
          <a:pPr algn="ctr"/>
          <a:endParaRPr lang="en-IN" sz="14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57150</xdr:colOff>
      <xdr:row>21</xdr:row>
      <xdr:rowOff>155664</xdr:rowOff>
    </xdr:from>
    <xdr:to>
      <xdr:col>1</xdr:col>
      <xdr:colOff>1611630</xdr:colOff>
      <xdr:row>23</xdr:row>
      <xdr:rowOff>140424</xdr:rowOff>
    </xdr:to>
    <xdr:sp macro="" textlink="">
      <xdr:nvSpPr>
        <xdr:cNvPr id="9" name="Rectangle 8">
          <a:hlinkClick xmlns:r="http://schemas.openxmlformats.org/officeDocument/2006/relationships" r:id="rId7"/>
        </xdr:cNvPr>
        <xdr:cNvSpPr/>
      </xdr:nvSpPr>
      <xdr:spPr>
        <a:xfrm>
          <a:off x="468630" y="3996144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57150</xdr:colOff>
      <xdr:row>24</xdr:row>
      <xdr:rowOff>137160</xdr:rowOff>
    </xdr:from>
    <xdr:to>
      <xdr:col>1</xdr:col>
      <xdr:colOff>1611630</xdr:colOff>
      <xdr:row>26</xdr:row>
      <xdr:rowOff>121920</xdr:rowOff>
    </xdr:to>
    <xdr:sp macro="" textlink="">
      <xdr:nvSpPr>
        <xdr:cNvPr id="10" name="Rectangle 9">
          <a:hlinkClick xmlns:r="http://schemas.openxmlformats.org/officeDocument/2006/relationships" r:id="rId8"/>
        </xdr:cNvPr>
        <xdr:cNvSpPr/>
      </xdr:nvSpPr>
      <xdr:spPr>
        <a:xfrm>
          <a:off x="468630" y="452628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Inventory</a:t>
          </a:r>
        </a:p>
      </xdr:txBody>
    </xdr:sp>
    <xdr:clientData/>
  </xdr:twoCellAnchor>
  <xdr:twoCellAnchor editAs="oneCell">
    <xdr:from>
      <xdr:col>1</xdr:col>
      <xdr:colOff>107220</xdr:colOff>
      <xdr:row>0</xdr:row>
      <xdr:rowOff>0</xdr:rowOff>
    </xdr:from>
    <xdr:to>
      <xdr:col>1</xdr:col>
      <xdr:colOff>739680</xdr:colOff>
      <xdr:row>4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700" y="0"/>
          <a:ext cx="632460" cy="731520"/>
        </a:xfrm>
        <a:prstGeom prst="rect">
          <a:avLst/>
        </a:prstGeom>
      </xdr:spPr>
    </xdr:pic>
    <xdr:clientData/>
  </xdr:twoCellAnchor>
  <xdr:twoCellAnchor>
    <xdr:from>
      <xdr:col>1</xdr:col>
      <xdr:colOff>739680</xdr:colOff>
      <xdr:row>0</xdr:row>
      <xdr:rowOff>0</xdr:rowOff>
    </xdr:from>
    <xdr:to>
      <xdr:col>1</xdr:col>
      <xdr:colOff>1611630</xdr:colOff>
      <xdr:row>3</xdr:row>
      <xdr:rowOff>0</xdr:rowOff>
    </xdr:to>
    <xdr:sp macro="" textlink="">
      <xdr:nvSpPr>
        <xdr:cNvPr id="12" name="Rectangle 11"/>
        <xdr:cNvSpPr/>
      </xdr:nvSpPr>
      <xdr:spPr>
        <a:xfrm>
          <a:off x="1151160" y="0"/>
          <a:ext cx="871950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 b="1">
              <a:solidFill>
                <a:schemeClr val="tx1">
                  <a:lumMod val="85000"/>
                  <a:lumOff val="15000"/>
                </a:schemeClr>
              </a:solidFill>
            </a:rPr>
            <a:t>DATA Management</a:t>
          </a:r>
          <a:r>
            <a:rPr lang="en-IN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     System</a:t>
          </a:r>
          <a:endParaRPr lang="en-IN" sz="9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15</xdr:col>
      <xdr:colOff>350520</xdr:colOff>
      <xdr:row>2</xdr:row>
      <xdr:rowOff>0</xdr:rowOff>
    </xdr:to>
    <xdr:sp macro="" textlink="">
      <xdr:nvSpPr>
        <xdr:cNvPr id="13" name="Rectangle 12"/>
        <xdr:cNvSpPr/>
      </xdr:nvSpPr>
      <xdr:spPr>
        <a:xfrm>
          <a:off x="2087880" y="0"/>
          <a:ext cx="12192000" cy="3657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>
              <a:solidFill>
                <a:schemeClr val="tx1">
                  <a:lumMod val="85000"/>
                  <a:lumOff val="15000"/>
                </a:schemeClr>
              </a:solidFill>
              <a:latin typeface="Arial Black" panose="020B0A04020102020204" pitchFamily="34" charset="0"/>
            </a:rPr>
            <a:t>Purchase---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99060</xdr:colOff>
      <xdr:row>35</xdr:row>
      <xdr:rowOff>83820</xdr:rowOff>
    </xdr:to>
    <xdr:sp macro="" textlink="">
      <xdr:nvSpPr>
        <xdr:cNvPr id="2" name="Round Diagonal Corner Rectangle 1"/>
        <xdr:cNvSpPr/>
      </xdr:nvSpPr>
      <xdr:spPr>
        <a:xfrm>
          <a:off x="0" y="0"/>
          <a:ext cx="510540" cy="6484620"/>
        </a:xfrm>
        <a:prstGeom prst="round2DiagRect">
          <a:avLst>
            <a:gd name="adj1" fmla="val 3234"/>
            <a:gd name="adj2" fmla="val 0"/>
          </a:avLst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A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N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A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G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N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T</a:t>
          </a:r>
        </a:p>
        <a:p>
          <a:pPr algn="l"/>
          <a:endParaRPr lang="en-IN" sz="1600" b="1">
            <a:solidFill>
              <a:schemeClr val="bg1"/>
            </a:solidFill>
            <a:latin typeface="Arial Black" panose="020B0A04020102020204" pitchFamily="34" charset="0"/>
          </a:endParaRPr>
        </a:p>
        <a:p>
          <a:pPr algn="l"/>
          <a:endParaRPr lang="en-IN" sz="1600" b="1">
            <a:solidFill>
              <a:schemeClr val="bg1"/>
            </a:solidFill>
            <a:latin typeface="Arial Black" panose="020B0A04020102020204" pitchFamily="34" charset="0"/>
          </a:endParaRP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S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Y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S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T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endParaRPr lang="en-IN" sz="1100"/>
        </a:p>
      </xdr:txBody>
    </xdr:sp>
    <xdr:clientData/>
  </xdr:twoCellAnchor>
  <xdr:twoCellAnchor>
    <xdr:from>
      <xdr:col>1</xdr:col>
      <xdr:colOff>57150</xdr:colOff>
      <xdr:row>4</xdr:row>
      <xdr:rowOff>83820</xdr:rowOff>
    </xdr:from>
    <xdr:to>
      <xdr:col>1</xdr:col>
      <xdr:colOff>1611630</xdr:colOff>
      <xdr:row>6</xdr:row>
      <xdr:rowOff>68580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468630" y="81534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57150</xdr:colOff>
      <xdr:row>7</xdr:row>
      <xdr:rowOff>65314</xdr:rowOff>
    </xdr:from>
    <xdr:to>
      <xdr:col>1</xdr:col>
      <xdr:colOff>1611630</xdr:colOff>
      <xdr:row>9</xdr:row>
      <xdr:rowOff>50074</xdr:rowOff>
    </xdr:to>
    <xdr:sp macro="" textlink="">
      <xdr:nvSpPr>
        <xdr:cNvPr id="4" name="Rectangle 3">
          <a:hlinkClick xmlns:r="http://schemas.openxmlformats.org/officeDocument/2006/relationships" r:id="rId2"/>
        </xdr:cNvPr>
        <xdr:cNvSpPr/>
      </xdr:nvSpPr>
      <xdr:spPr>
        <a:xfrm>
          <a:off x="468630" y="1345474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Customers</a:t>
          </a:r>
        </a:p>
        <a:p>
          <a:pPr algn="ctr"/>
          <a:endParaRPr lang="en-IN" sz="14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57150</xdr:colOff>
      <xdr:row>10</xdr:row>
      <xdr:rowOff>46808</xdr:rowOff>
    </xdr:from>
    <xdr:to>
      <xdr:col>1</xdr:col>
      <xdr:colOff>1611630</xdr:colOff>
      <xdr:row>12</xdr:row>
      <xdr:rowOff>31568</xdr:rowOff>
    </xdr:to>
    <xdr:sp macro="" textlink="">
      <xdr:nvSpPr>
        <xdr:cNvPr id="5" name="Rectangle 4">
          <a:hlinkClick xmlns:r="http://schemas.openxmlformats.org/officeDocument/2006/relationships" r:id="rId3"/>
        </xdr:cNvPr>
        <xdr:cNvSpPr/>
      </xdr:nvSpPr>
      <xdr:spPr>
        <a:xfrm>
          <a:off x="468630" y="1875608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Products</a:t>
          </a:r>
        </a:p>
      </xdr:txBody>
    </xdr:sp>
    <xdr:clientData/>
  </xdr:twoCellAnchor>
  <xdr:twoCellAnchor>
    <xdr:from>
      <xdr:col>1</xdr:col>
      <xdr:colOff>57150</xdr:colOff>
      <xdr:row>13</xdr:row>
      <xdr:rowOff>28302</xdr:rowOff>
    </xdr:from>
    <xdr:to>
      <xdr:col>1</xdr:col>
      <xdr:colOff>1611630</xdr:colOff>
      <xdr:row>15</xdr:row>
      <xdr:rowOff>13062</xdr:rowOff>
    </xdr:to>
    <xdr:sp macro="" textlink="">
      <xdr:nvSpPr>
        <xdr:cNvPr id="6" name="Rectangle 5">
          <a:hlinkClick xmlns:r="http://schemas.openxmlformats.org/officeDocument/2006/relationships" r:id="rId4"/>
        </xdr:cNvPr>
        <xdr:cNvSpPr/>
      </xdr:nvSpPr>
      <xdr:spPr>
        <a:xfrm>
          <a:off x="468630" y="2405742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Vendor</a:t>
          </a:r>
        </a:p>
      </xdr:txBody>
    </xdr:sp>
    <xdr:clientData/>
  </xdr:twoCellAnchor>
  <xdr:twoCellAnchor>
    <xdr:from>
      <xdr:col>1</xdr:col>
      <xdr:colOff>57150</xdr:colOff>
      <xdr:row>16</xdr:row>
      <xdr:rowOff>9796</xdr:rowOff>
    </xdr:from>
    <xdr:to>
      <xdr:col>1</xdr:col>
      <xdr:colOff>1611630</xdr:colOff>
      <xdr:row>17</xdr:row>
      <xdr:rowOff>177436</xdr:rowOff>
    </xdr:to>
    <xdr:sp macro="" textlink="">
      <xdr:nvSpPr>
        <xdr:cNvPr id="7" name="Rectangle 6">
          <a:hlinkClick xmlns:r="http://schemas.openxmlformats.org/officeDocument/2006/relationships" r:id="rId5"/>
        </xdr:cNvPr>
        <xdr:cNvSpPr/>
      </xdr:nvSpPr>
      <xdr:spPr>
        <a:xfrm>
          <a:off x="468630" y="2935876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New Entery</a:t>
          </a:r>
        </a:p>
      </xdr:txBody>
    </xdr:sp>
    <xdr:clientData/>
  </xdr:twoCellAnchor>
  <xdr:twoCellAnchor>
    <xdr:from>
      <xdr:col>1</xdr:col>
      <xdr:colOff>57150</xdr:colOff>
      <xdr:row>18</xdr:row>
      <xdr:rowOff>174170</xdr:rowOff>
    </xdr:from>
    <xdr:to>
      <xdr:col>1</xdr:col>
      <xdr:colOff>1611630</xdr:colOff>
      <xdr:row>20</xdr:row>
      <xdr:rowOff>158930</xdr:rowOff>
    </xdr:to>
    <xdr:sp macro="" textlink="">
      <xdr:nvSpPr>
        <xdr:cNvPr id="8" name="Rectangle 7">
          <a:hlinkClick xmlns:r="http://schemas.openxmlformats.org/officeDocument/2006/relationships" r:id="rId6"/>
        </xdr:cNvPr>
        <xdr:cNvSpPr/>
      </xdr:nvSpPr>
      <xdr:spPr>
        <a:xfrm>
          <a:off x="468630" y="346601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purchase</a:t>
          </a:r>
        </a:p>
        <a:p>
          <a:pPr algn="ctr"/>
          <a:endParaRPr lang="en-IN" sz="14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57150</xdr:colOff>
      <xdr:row>21</xdr:row>
      <xdr:rowOff>155664</xdr:rowOff>
    </xdr:from>
    <xdr:to>
      <xdr:col>1</xdr:col>
      <xdr:colOff>1611630</xdr:colOff>
      <xdr:row>23</xdr:row>
      <xdr:rowOff>140424</xdr:rowOff>
    </xdr:to>
    <xdr:sp macro="" textlink="">
      <xdr:nvSpPr>
        <xdr:cNvPr id="9" name="Rectangle 8">
          <a:hlinkClick xmlns:r="http://schemas.openxmlformats.org/officeDocument/2006/relationships" r:id="rId7"/>
        </xdr:cNvPr>
        <xdr:cNvSpPr/>
      </xdr:nvSpPr>
      <xdr:spPr>
        <a:xfrm>
          <a:off x="468630" y="3996144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 u="sng">
              <a:solidFill>
                <a:srgbClr val="FFC000"/>
              </a:solidFill>
              <a:latin typeface="Arial Black" panose="020B0A04020102020204" pitchFamily="34" charset="0"/>
            </a:rPr>
            <a:t>Sales</a:t>
          </a:r>
        </a:p>
      </xdr:txBody>
    </xdr:sp>
    <xdr:clientData/>
  </xdr:twoCellAnchor>
  <xdr:twoCellAnchor>
    <xdr:from>
      <xdr:col>1</xdr:col>
      <xdr:colOff>57150</xdr:colOff>
      <xdr:row>24</xdr:row>
      <xdr:rowOff>137160</xdr:rowOff>
    </xdr:from>
    <xdr:to>
      <xdr:col>1</xdr:col>
      <xdr:colOff>1611630</xdr:colOff>
      <xdr:row>26</xdr:row>
      <xdr:rowOff>121920</xdr:rowOff>
    </xdr:to>
    <xdr:sp macro="" textlink="">
      <xdr:nvSpPr>
        <xdr:cNvPr id="10" name="Rectangle 9">
          <a:hlinkClick xmlns:r="http://schemas.openxmlformats.org/officeDocument/2006/relationships" r:id="rId8"/>
        </xdr:cNvPr>
        <xdr:cNvSpPr/>
      </xdr:nvSpPr>
      <xdr:spPr>
        <a:xfrm>
          <a:off x="468630" y="452628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Inventory</a:t>
          </a:r>
        </a:p>
      </xdr:txBody>
    </xdr:sp>
    <xdr:clientData/>
  </xdr:twoCellAnchor>
  <xdr:twoCellAnchor editAs="oneCell">
    <xdr:from>
      <xdr:col>1</xdr:col>
      <xdr:colOff>107220</xdr:colOff>
      <xdr:row>0</xdr:row>
      <xdr:rowOff>0</xdr:rowOff>
    </xdr:from>
    <xdr:to>
      <xdr:col>1</xdr:col>
      <xdr:colOff>739680</xdr:colOff>
      <xdr:row>4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700" y="0"/>
          <a:ext cx="632460" cy="731520"/>
        </a:xfrm>
        <a:prstGeom prst="rect">
          <a:avLst/>
        </a:prstGeom>
      </xdr:spPr>
    </xdr:pic>
    <xdr:clientData/>
  </xdr:twoCellAnchor>
  <xdr:twoCellAnchor>
    <xdr:from>
      <xdr:col>1</xdr:col>
      <xdr:colOff>739680</xdr:colOff>
      <xdr:row>0</xdr:row>
      <xdr:rowOff>0</xdr:rowOff>
    </xdr:from>
    <xdr:to>
      <xdr:col>1</xdr:col>
      <xdr:colOff>1611630</xdr:colOff>
      <xdr:row>3</xdr:row>
      <xdr:rowOff>0</xdr:rowOff>
    </xdr:to>
    <xdr:sp macro="" textlink="">
      <xdr:nvSpPr>
        <xdr:cNvPr id="12" name="Rectangle 11"/>
        <xdr:cNvSpPr/>
      </xdr:nvSpPr>
      <xdr:spPr>
        <a:xfrm>
          <a:off x="1151160" y="0"/>
          <a:ext cx="871950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 b="1">
              <a:solidFill>
                <a:schemeClr val="tx1">
                  <a:lumMod val="85000"/>
                  <a:lumOff val="15000"/>
                </a:schemeClr>
              </a:solidFill>
            </a:rPr>
            <a:t>DATA Management</a:t>
          </a:r>
          <a:r>
            <a:rPr lang="en-IN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     System</a:t>
          </a:r>
          <a:endParaRPr lang="en-IN" sz="9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16</xdr:col>
      <xdr:colOff>457200</xdr:colOff>
      <xdr:row>2</xdr:row>
      <xdr:rowOff>0</xdr:rowOff>
    </xdr:to>
    <xdr:sp macro="" textlink="">
      <xdr:nvSpPr>
        <xdr:cNvPr id="13" name="Rectangle 12"/>
        <xdr:cNvSpPr/>
      </xdr:nvSpPr>
      <xdr:spPr>
        <a:xfrm>
          <a:off x="2087880" y="0"/>
          <a:ext cx="12192000" cy="3657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>
              <a:solidFill>
                <a:schemeClr val="tx1">
                  <a:lumMod val="85000"/>
                  <a:lumOff val="15000"/>
                </a:schemeClr>
              </a:solidFill>
              <a:latin typeface="Arial Black" panose="020B0A04020102020204" pitchFamily="34" charset="0"/>
            </a:rPr>
            <a:t>Sales---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99060</xdr:colOff>
      <xdr:row>35</xdr:row>
      <xdr:rowOff>83820</xdr:rowOff>
    </xdr:to>
    <xdr:sp macro="" textlink="">
      <xdr:nvSpPr>
        <xdr:cNvPr id="2" name="Round Diagonal Corner Rectangle 1"/>
        <xdr:cNvSpPr/>
      </xdr:nvSpPr>
      <xdr:spPr>
        <a:xfrm>
          <a:off x="0" y="0"/>
          <a:ext cx="510540" cy="6484620"/>
        </a:xfrm>
        <a:prstGeom prst="round2DiagRect">
          <a:avLst>
            <a:gd name="adj1" fmla="val 3234"/>
            <a:gd name="adj2" fmla="val 0"/>
          </a:avLst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A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N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A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G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N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T</a:t>
          </a:r>
        </a:p>
        <a:p>
          <a:pPr algn="l"/>
          <a:endParaRPr lang="en-IN" sz="1600" b="1">
            <a:solidFill>
              <a:schemeClr val="bg1"/>
            </a:solidFill>
            <a:latin typeface="Arial Black" panose="020B0A04020102020204" pitchFamily="34" charset="0"/>
          </a:endParaRPr>
        </a:p>
        <a:p>
          <a:pPr algn="l"/>
          <a:endParaRPr lang="en-IN" sz="1600" b="1">
            <a:solidFill>
              <a:schemeClr val="bg1"/>
            </a:solidFill>
            <a:latin typeface="Arial Black" panose="020B0A04020102020204" pitchFamily="34" charset="0"/>
          </a:endParaRP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S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Y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S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T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E</a:t>
          </a:r>
        </a:p>
        <a:p>
          <a:pPr algn="l"/>
          <a:r>
            <a:rPr lang="en-IN" sz="1600" b="1">
              <a:solidFill>
                <a:schemeClr val="bg1"/>
              </a:solidFill>
              <a:latin typeface="Arial Black" panose="020B0A04020102020204" pitchFamily="34" charset="0"/>
            </a:rPr>
            <a:t>M</a:t>
          </a:r>
        </a:p>
        <a:p>
          <a:pPr algn="l"/>
          <a:endParaRPr lang="en-IN" sz="1100"/>
        </a:p>
      </xdr:txBody>
    </xdr:sp>
    <xdr:clientData/>
  </xdr:twoCellAnchor>
  <xdr:twoCellAnchor>
    <xdr:from>
      <xdr:col>1</xdr:col>
      <xdr:colOff>57150</xdr:colOff>
      <xdr:row>4</xdr:row>
      <xdr:rowOff>83820</xdr:rowOff>
    </xdr:from>
    <xdr:to>
      <xdr:col>1</xdr:col>
      <xdr:colOff>1611630</xdr:colOff>
      <xdr:row>6</xdr:row>
      <xdr:rowOff>68580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468630" y="81534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57150</xdr:colOff>
      <xdr:row>7</xdr:row>
      <xdr:rowOff>65314</xdr:rowOff>
    </xdr:from>
    <xdr:to>
      <xdr:col>1</xdr:col>
      <xdr:colOff>1611630</xdr:colOff>
      <xdr:row>9</xdr:row>
      <xdr:rowOff>50074</xdr:rowOff>
    </xdr:to>
    <xdr:sp macro="" textlink="">
      <xdr:nvSpPr>
        <xdr:cNvPr id="4" name="Rectangle 3">
          <a:hlinkClick xmlns:r="http://schemas.openxmlformats.org/officeDocument/2006/relationships" r:id="rId2"/>
        </xdr:cNvPr>
        <xdr:cNvSpPr/>
      </xdr:nvSpPr>
      <xdr:spPr>
        <a:xfrm>
          <a:off x="468630" y="1345474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Customers</a:t>
          </a:r>
        </a:p>
        <a:p>
          <a:pPr algn="ctr"/>
          <a:endParaRPr lang="en-IN" sz="14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57150</xdr:colOff>
      <xdr:row>10</xdr:row>
      <xdr:rowOff>46808</xdr:rowOff>
    </xdr:from>
    <xdr:to>
      <xdr:col>1</xdr:col>
      <xdr:colOff>1611630</xdr:colOff>
      <xdr:row>12</xdr:row>
      <xdr:rowOff>31568</xdr:rowOff>
    </xdr:to>
    <xdr:sp macro="" textlink="">
      <xdr:nvSpPr>
        <xdr:cNvPr id="5" name="Rectangle 4">
          <a:hlinkClick xmlns:r="http://schemas.openxmlformats.org/officeDocument/2006/relationships" r:id="rId3"/>
        </xdr:cNvPr>
        <xdr:cNvSpPr/>
      </xdr:nvSpPr>
      <xdr:spPr>
        <a:xfrm>
          <a:off x="468630" y="1875608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Products</a:t>
          </a:r>
        </a:p>
      </xdr:txBody>
    </xdr:sp>
    <xdr:clientData/>
  </xdr:twoCellAnchor>
  <xdr:twoCellAnchor>
    <xdr:from>
      <xdr:col>1</xdr:col>
      <xdr:colOff>57150</xdr:colOff>
      <xdr:row>13</xdr:row>
      <xdr:rowOff>28302</xdr:rowOff>
    </xdr:from>
    <xdr:to>
      <xdr:col>1</xdr:col>
      <xdr:colOff>1611630</xdr:colOff>
      <xdr:row>15</xdr:row>
      <xdr:rowOff>13062</xdr:rowOff>
    </xdr:to>
    <xdr:sp macro="" textlink="">
      <xdr:nvSpPr>
        <xdr:cNvPr id="6" name="Rectangle 5">
          <a:hlinkClick xmlns:r="http://schemas.openxmlformats.org/officeDocument/2006/relationships" r:id="rId4"/>
        </xdr:cNvPr>
        <xdr:cNvSpPr/>
      </xdr:nvSpPr>
      <xdr:spPr>
        <a:xfrm>
          <a:off x="468630" y="2405742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Vendor</a:t>
          </a:r>
        </a:p>
      </xdr:txBody>
    </xdr:sp>
    <xdr:clientData/>
  </xdr:twoCellAnchor>
  <xdr:twoCellAnchor>
    <xdr:from>
      <xdr:col>1</xdr:col>
      <xdr:colOff>57150</xdr:colOff>
      <xdr:row>16</xdr:row>
      <xdr:rowOff>9796</xdr:rowOff>
    </xdr:from>
    <xdr:to>
      <xdr:col>1</xdr:col>
      <xdr:colOff>1611630</xdr:colOff>
      <xdr:row>17</xdr:row>
      <xdr:rowOff>177436</xdr:rowOff>
    </xdr:to>
    <xdr:sp macro="" textlink="">
      <xdr:nvSpPr>
        <xdr:cNvPr id="7" name="Rectangle 6">
          <a:hlinkClick xmlns:r="http://schemas.openxmlformats.org/officeDocument/2006/relationships" r:id="rId5"/>
        </xdr:cNvPr>
        <xdr:cNvSpPr/>
      </xdr:nvSpPr>
      <xdr:spPr>
        <a:xfrm>
          <a:off x="468630" y="2935876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New Entery</a:t>
          </a:r>
        </a:p>
      </xdr:txBody>
    </xdr:sp>
    <xdr:clientData/>
  </xdr:twoCellAnchor>
  <xdr:twoCellAnchor>
    <xdr:from>
      <xdr:col>1</xdr:col>
      <xdr:colOff>57150</xdr:colOff>
      <xdr:row>18</xdr:row>
      <xdr:rowOff>174170</xdr:rowOff>
    </xdr:from>
    <xdr:to>
      <xdr:col>1</xdr:col>
      <xdr:colOff>1611630</xdr:colOff>
      <xdr:row>20</xdr:row>
      <xdr:rowOff>158930</xdr:rowOff>
    </xdr:to>
    <xdr:sp macro="" textlink="">
      <xdr:nvSpPr>
        <xdr:cNvPr id="8" name="Rectangle 7">
          <a:hlinkClick xmlns:r="http://schemas.openxmlformats.org/officeDocument/2006/relationships" r:id="rId6"/>
        </xdr:cNvPr>
        <xdr:cNvSpPr/>
      </xdr:nvSpPr>
      <xdr:spPr>
        <a:xfrm>
          <a:off x="468630" y="346601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purchase</a:t>
          </a:r>
        </a:p>
        <a:p>
          <a:pPr algn="ctr"/>
          <a:endParaRPr lang="en-IN" sz="14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57150</xdr:colOff>
      <xdr:row>21</xdr:row>
      <xdr:rowOff>155664</xdr:rowOff>
    </xdr:from>
    <xdr:to>
      <xdr:col>1</xdr:col>
      <xdr:colOff>1611630</xdr:colOff>
      <xdr:row>23</xdr:row>
      <xdr:rowOff>140424</xdr:rowOff>
    </xdr:to>
    <xdr:sp macro="" textlink="">
      <xdr:nvSpPr>
        <xdr:cNvPr id="9" name="Rectangle 8">
          <a:hlinkClick xmlns:r="http://schemas.openxmlformats.org/officeDocument/2006/relationships" r:id="rId7"/>
        </xdr:cNvPr>
        <xdr:cNvSpPr/>
      </xdr:nvSpPr>
      <xdr:spPr>
        <a:xfrm>
          <a:off x="468630" y="3996144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57150</xdr:colOff>
      <xdr:row>24</xdr:row>
      <xdr:rowOff>137160</xdr:rowOff>
    </xdr:from>
    <xdr:to>
      <xdr:col>1</xdr:col>
      <xdr:colOff>1611630</xdr:colOff>
      <xdr:row>26</xdr:row>
      <xdr:rowOff>121920</xdr:rowOff>
    </xdr:to>
    <xdr:sp macro="" textlink="">
      <xdr:nvSpPr>
        <xdr:cNvPr id="10" name="Rectangle 9">
          <a:hlinkClick xmlns:r="http://schemas.openxmlformats.org/officeDocument/2006/relationships" r:id="rId8"/>
        </xdr:cNvPr>
        <xdr:cNvSpPr/>
      </xdr:nvSpPr>
      <xdr:spPr>
        <a:xfrm>
          <a:off x="468630" y="4526280"/>
          <a:ext cx="155448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 u="sng">
              <a:solidFill>
                <a:srgbClr val="FFC000"/>
              </a:solidFill>
              <a:latin typeface="Arial Black" panose="020B0A04020102020204" pitchFamily="34" charset="0"/>
            </a:rPr>
            <a:t>Inventory</a:t>
          </a:r>
        </a:p>
      </xdr:txBody>
    </xdr:sp>
    <xdr:clientData/>
  </xdr:twoCellAnchor>
  <xdr:twoCellAnchor editAs="oneCell">
    <xdr:from>
      <xdr:col>1</xdr:col>
      <xdr:colOff>107220</xdr:colOff>
      <xdr:row>0</xdr:row>
      <xdr:rowOff>0</xdr:rowOff>
    </xdr:from>
    <xdr:to>
      <xdr:col>1</xdr:col>
      <xdr:colOff>739680</xdr:colOff>
      <xdr:row>4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700" y="0"/>
          <a:ext cx="632460" cy="731520"/>
        </a:xfrm>
        <a:prstGeom prst="rect">
          <a:avLst/>
        </a:prstGeom>
      </xdr:spPr>
    </xdr:pic>
    <xdr:clientData/>
  </xdr:twoCellAnchor>
  <xdr:twoCellAnchor>
    <xdr:from>
      <xdr:col>1</xdr:col>
      <xdr:colOff>739680</xdr:colOff>
      <xdr:row>0</xdr:row>
      <xdr:rowOff>0</xdr:rowOff>
    </xdr:from>
    <xdr:to>
      <xdr:col>1</xdr:col>
      <xdr:colOff>1611630</xdr:colOff>
      <xdr:row>3</xdr:row>
      <xdr:rowOff>0</xdr:rowOff>
    </xdr:to>
    <xdr:sp macro="" textlink="">
      <xdr:nvSpPr>
        <xdr:cNvPr id="12" name="Rectangle 11"/>
        <xdr:cNvSpPr/>
      </xdr:nvSpPr>
      <xdr:spPr>
        <a:xfrm>
          <a:off x="1151160" y="0"/>
          <a:ext cx="871950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 b="1">
              <a:solidFill>
                <a:schemeClr val="tx1">
                  <a:lumMod val="85000"/>
                  <a:lumOff val="15000"/>
                </a:schemeClr>
              </a:solidFill>
            </a:rPr>
            <a:t>DATA Management</a:t>
          </a:r>
          <a:r>
            <a:rPr lang="en-IN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     System</a:t>
          </a:r>
          <a:endParaRPr lang="en-IN" sz="9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12</xdr:col>
      <xdr:colOff>541020</xdr:colOff>
      <xdr:row>2</xdr:row>
      <xdr:rowOff>0</xdr:rowOff>
    </xdr:to>
    <xdr:sp macro="" textlink="">
      <xdr:nvSpPr>
        <xdr:cNvPr id="13" name="Rectangle 12"/>
        <xdr:cNvSpPr/>
      </xdr:nvSpPr>
      <xdr:spPr>
        <a:xfrm>
          <a:off x="2087880" y="0"/>
          <a:ext cx="12192000" cy="3657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>
              <a:solidFill>
                <a:schemeClr val="tx1">
                  <a:lumMod val="85000"/>
                  <a:lumOff val="15000"/>
                </a:schemeClr>
              </a:solidFill>
              <a:latin typeface="Arial Black" panose="020B0A04020102020204" pitchFamily="34" charset="0"/>
            </a:rPr>
            <a:t>Inventory----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sh" refreshedDate="45951.481905555556" createdVersion="5" refreshedVersion="5" minRefreshableVersion="3" recordCount="10">
  <cacheSource type="worksheet">
    <worksheetSource name="Customer"/>
  </cacheSource>
  <cacheFields count="4">
    <cacheField name="Cust_ID" numFmtId="0">
      <sharedItems containsString="0" containsBlank="1" containsNumber="1" containsInteger="1" minValue="100" maxValue="106"/>
    </cacheField>
    <cacheField name="Name" numFmtId="0">
      <sharedItems containsBlank="1"/>
    </cacheField>
    <cacheField name="Email" numFmtId="0">
      <sharedItems containsBlank="1"/>
    </cacheField>
    <cacheField name="Addre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ash" refreshedDate="45951.483153935187" createdVersion="5" refreshedVersion="5" minRefreshableVersion="3" recordCount="10">
  <cacheSource type="worksheet">
    <worksheetSource name="ProductsFinal"/>
  </cacheSource>
  <cacheFields count="4">
    <cacheField name="HSN Code" numFmtId="0">
      <sharedItems/>
    </cacheField>
    <cacheField name="Product Name" numFmtId="0">
      <sharedItems count="10">
        <s v="Smart Watch"/>
        <s v="Laptop HP xyz i5"/>
        <s v="Wireless Printer"/>
        <s v="Desktop"/>
        <s v="Mouse"/>
        <s v="Rgb Keyboard"/>
        <s v="Camera"/>
        <s v="Headphones"/>
        <s v="Speakers"/>
        <s v="Tablets"/>
      </sharedItems>
    </cacheField>
    <cacheField name="Cost" numFmtId="0">
      <sharedItems containsSemiMixedTypes="0" containsString="0" containsNumber="1" containsInteger="1" minValue="200" maxValue="52000"/>
    </cacheField>
    <cacheField name="Selling Price" numFmtId="0">
      <sharedItems containsSemiMixedTypes="0" containsString="0" containsNumber="1" minValue="240" maxValue="62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ash" refreshedDate="45951.485194212961" createdVersion="5" refreshedVersion="5" minRefreshableVersion="3" recordCount="106">
  <cacheSource type="worksheet">
    <worksheetSource name="Purchase"/>
  </cacheSource>
  <cacheFields count="7">
    <cacheField name="HSN Code" numFmtId="0">
      <sharedItems containsBlank="1"/>
    </cacheField>
    <cacheField name="Product Name" numFmtId="0">
      <sharedItems/>
    </cacheField>
    <cacheField name="Vendor" numFmtId="0">
      <sharedItems/>
    </cacheField>
    <cacheField name="Date" numFmtId="164">
      <sharedItems containsNonDate="0" containsDate="1" containsString="0" containsBlank="1" minDate="2026-01-01T00:00:00" maxDate="2026-01-11T00:00:00"/>
    </cacheField>
    <cacheField name="Units" numFmtId="0">
      <sharedItems containsString="0" containsBlank="1" containsNumber="1" containsInteger="1" minValue="2" maxValue="100"/>
    </cacheField>
    <cacheField name="Cost" numFmtId="0">
      <sharedItems containsMixedTypes="1" containsNumber="1" containsInteger="1" minValue="200" maxValue="52000"/>
    </cacheField>
    <cacheField name="Amount" numFmtId="0">
      <sharedItems containsMixedTypes="1" containsNumber="1" containsInteger="1" minValue="2000" maxValue="2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Yash" refreshedDate="45951.486918402778" createdVersion="5" refreshedVersion="5" minRefreshableVersion="3" recordCount="48">
  <cacheSource type="worksheet">
    <worksheetSource name="Sales"/>
  </cacheSource>
  <cacheFields count="9">
    <cacheField name="Cust_ID" numFmtId="0">
      <sharedItems containsString="0" containsBlank="1" containsNumber="1" containsInteger="1" minValue="100" maxValue="106"/>
    </cacheField>
    <cacheField name="Cust_Name" numFmtId="0">
      <sharedItems count="8">
        <s v="99store"/>
        <s v="Rajesh Kumar"/>
        <s v="Atul Ltd."/>
        <s v="Ram sales"/>
        <s v="MK Tech."/>
        <s v="Amit "/>
        <s v="Jain Tel."/>
        <s v=""/>
      </sharedItems>
    </cacheField>
    <cacheField name="HSN Code" numFmtId="0">
      <sharedItems containsBlank="1"/>
    </cacheField>
    <cacheField name="Product Name" numFmtId="0">
      <sharedItems/>
    </cacheField>
    <cacheField name="Date" numFmtId="164">
      <sharedItems containsNonDate="0" containsDate="1" containsString="0" containsBlank="1" minDate="2026-01-02T00:00:00" maxDate="2026-01-09T00:00:00"/>
    </cacheField>
    <cacheField name="Stock(Units)" numFmtId="0">
      <sharedItems containsMixedTypes="1" containsNumber="1" containsInteger="1" minValue="10" maxValue="100"/>
    </cacheField>
    <cacheField name="Units" numFmtId="0">
      <sharedItems containsString="0" containsBlank="1" containsNumber="1" containsInteger="1" minValue="4" maxValue="55"/>
    </cacheField>
    <cacheField name="Price" numFmtId="0">
      <sharedItems containsMixedTypes="1" containsNumber="1" containsInteger="1" minValue="200" maxValue="52000"/>
    </cacheField>
    <cacheField name="Amount" numFmtId="0">
      <sharedItems containsMixedTypes="1" containsNumber="1" containsInteger="1" minValue="1000" maxValue="11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Yash" refreshedDate="45951.48828946759" createdVersion="5" refreshedVersion="5" minRefreshableVersion="3" recordCount="51">
  <cacheSource type="worksheet">
    <worksheetSource name="Table10"/>
  </cacheSource>
  <cacheFields count="7">
    <cacheField name="HSN Code" numFmtId="0">
      <sharedItems/>
    </cacheField>
    <cacheField name="Product Name" numFmtId="0">
      <sharedItems count="11">
        <s v="Smart Watch"/>
        <s v="Laptop HP xyz i5"/>
        <s v="Wireless Printer"/>
        <s v="Desktop"/>
        <s v="Mouse"/>
        <s v="Rgb Keyboard"/>
        <s v="Camera"/>
        <s v="Headphones"/>
        <s v="Speakers"/>
        <s v="Tablets"/>
        <s v=""/>
      </sharedItems>
    </cacheField>
    <cacheField name="Cost" numFmtId="0">
      <sharedItems containsMixedTypes="1" containsNumber="1" containsInteger="1" minValue="200" maxValue="52000"/>
    </cacheField>
    <cacheField name="P Units" numFmtId="0">
      <sharedItems containsSemiMixedTypes="0" containsString="0" containsNumber="1" containsInteger="1" minValue="0" maxValue="100"/>
    </cacheField>
    <cacheField name="S Units" numFmtId="0">
      <sharedItems containsSemiMixedTypes="0" containsString="0" containsNumber="1" containsInteger="1" minValue="0" maxValue="65"/>
    </cacheField>
    <cacheField name="Stock" numFmtId="0">
      <sharedItems containsMixedTypes="1" containsNumber="1" containsInteger="1" minValue="10" maxValue="100"/>
    </cacheField>
    <cacheField name="Stock Amt." numFmtId="0">
      <sharedItems containsMixedTypes="1" containsNumber="1" containsInteger="1" minValue="4000" maxValue="2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00"/>
    <s v="Ram sales"/>
    <s v="Ram@gmail.com"/>
    <s v="Delhi, India"/>
  </r>
  <r>
    <n v="101"/>
    <s v="Atul Ltd."/>
    <s v="Atu@gmail.com"/>
    <s v="121102, Palwal, HR"/>
  </r>
  <r>
    <n v="102"/>
    <s v="MK Tech."/>
    <s v="MK @gmail.com"/>
    <s v="Faridabad, 121101"/>
  </r>
  <r>
    <n v="103"/>
    <s v="99store"/>
    <s v="99s@gmail.com"/>
    <s v="Agra, UP"/>
  </r>
  <r>
    <n v="104"/>
    <s v="Rajesh Kumar"/>
    <s v="Raj@gmail.com"/>
    <s v="New Delhi, 110011"/>
  </r>
  <r>
    <n v="105"/>
    <s v="Amit "/>
    <s v="Ami@gmail.com"/>
    <s v="Gurgaon, Sec-15"/>
  </r>
  <r>
    <n v="106"/>
    <s v="Jain Tel."/>
    <s v="Jai@gmail.com"/>
    <s v="Janpath, New Delhi"/>
  </r>
  <r>
    <m/>
    <m/>
    <m/>
    <m/>
  </r>
  <r>
    <m/>
    <m/>
    <m/>
    <m/>
  </r>
  <r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s v="N1001"/>
    <x v="0"/>
    <n v="980"/>
    <n v="1176"/>
  </r>
  <r>
    <s v="N1002"/>
    <x v="1"/>
    <n v="34500"/>
    <n v="41400"/>
  </r>
  <r>
    <s v="N1003"/>
    <x v="2"/>
    <n v="4600"/>
    <n v="5520"/>
  </r>
  <r>
    <s v="N1004"/>
    <x v="3"/>
    <n v="21000"/>
    <n v="25200"/>
  </r>
  <r>
    <s v="N1005"/>
    <x v="4"/>
    <n v="200"/>
    <n v="240"/>
  </r>
  <r>
    <s v="N1006"/>
    <x v="5"/>
    <n v="340"/>
    <n v="408"/>
  </r>
  <r>
    <s v="N1007"/>
    <x v="6"/>
    <n v="52000"/>
    <n v="62400"/>
  </r>
  <r>
    <s v="N1008"/>
    <x v="7"/>
    <n v="799"/>
    <n v="958.8"/>
  </r>
  <r>
    <s v="N1009"/>
    <x v="8"/>
    <n v="670"/>
    <n v="804"/>
  </r>
  <r>
    <s v="N1010"/>
    <x v="9"/>
    <n v="23500"/>
    <n v="282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6">
  <r>
    <s v="N1005"/>
    <s v="Mouse"/>
    <s v="GG Traders"/>
    <d v="2026-01-01T00:00:00"/>
    <n v="20"/>
    <n v="200"/>
    <n v="4000"/>
  </r>
  <r>
    <s v="N1008"/>
    <s v="Headphones"/>
    <s v="Compac"/>
    <d v="2026-01-02T00:00:00"/>
    <n v="10"/>
    <n v="799"/>
    <n v="7990"/>
  </r>
  <r>
    <s v="N1006"/>
    <s v="Rgb Keyboard"/>
    <s v="GG Traders"/>
    <d v="2026-01-03T00:00:00"/>
    <n v="50"/>
    <n v="340"/>
    <n v="17000"/>
  </r>
  <r>
    <s v="N1004"/>
    <s v="Desktop"/>
    <s v="GG Traders"/>
    <d v="2026-01-04T00:00:00"/>
    <n v="100"/>
    <n v="21000"/>
    <n v="2100000"/>
  </r>
  <r>
    <s v="N1007"/>
    <s v="Camera"/>
    <s v="GG Traders"/>
    <d v="2026-01-05T00:00:00"/>
    <n v="20"/>
    <n v="52000"/>
    <n v="1040000"/>
  </r>
  <r>
    <s v="N1001"/>
    <s v="Smart Watch"/>
    <s v="Tech99"/>
    <d v="2026-01-06T00:00:00"/>
    <n v="40"/>
    <n v="980"/>
    <n v="39200"/>
  </r>
  <r>
    <s v="N1002"/>
    <s v="Laptop HP xyz i5"/>
    <s v="Tech99"/>
    <d v="2026-01-07T00:00:00"/>
    <n v="30"/>
    <n v="34500"/>
    <n v="1035000"/>
  </r>
  <r>
    <s v="N1003"/>
    <s v="Wireless Printer"/>
    <s v="Tech99"/>
    <d v="2026-01-08T00:00:00"/>
    <n v="40"/>
    <n v="4600"/>
    <n v="184000"/>
  </r>
  <r>
    <s v="N1009"/>
    <s v="Speakers"/>
    <s v="Compac"/>
    <d v="2026-01-09T00:00:00"/>
    <n v="55"/>
    <n v="670"/>
    <n v="36850"/>
  </r>
  <r>
    <s v="N1010"/>
    <s v="Tablets"/>
    <s v="Compac"/>
    <d v="2026-01-10T00:00:00"/>
    <n v="40"/>
    <n v="23500"/>
    <n v="940000"/>
  </r>
  <r>
    <s v="N1008"/>
    <s v="Headphones"/>
    <s v="Compac"/>
    <d v="2026-01-10T00:00:00"/>
    <n v="35"/>
    <n v="799"/>
    <n v="27965"/>
  </r>
  <r>
    <s v="N1007"/>
    <s v="Camera"/>
    <s v="GG Traders"/>
    <d v="2026-01-10T00:00:00"/>
    <n v="2"/>
    <n v="52000"/>
    <n v="104000"/>
  </r>
  <r>
    <s v="N1008"/>
    <s v="Headphones"/>
    <s v="Compac"/>
    <d v="2026-01-10T00:00:00"/>
    <n v="10"/>
    <n v="799"/>
    <n v="7990"/>
  </r>
  <r>
    <s v="N1005"/>
    <s v="Mouse"/>
    <s v="GG Traders"/>
    <d v="2026-01-10T00:00:00"/>
    <n v="10"/>
    <n v="200"/>
    <n v="2000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  <r>
    <m/>
    <s v=""/>
    <s v=""/>
    <m/>
    <m/>
    <s v=""/>
    <s v="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8">
  <r>
    <n v="103"/>
    <x v="0"/>
    <s v="N1008"/>
    <s v="Headphones"/>
    <d v="2026-01-02T00:00:00"/>
    <n v="10"/>
    <n v="10"/>
    <n v="799"/>
    <n v="7990"/>
  </r>
  <r>
    <n v="104"/>
    <x v="1"/>
    <s v="N1006"/>
    <s v="Rgb Keyboard"/>
    <d v="2026-01-02T00:00:00"/>
    <n v="50"/>
    <n v="37"/>
    <n v="340"/>
    <n v="12580"/>
  </r>
  <r>
    <n v="101"/>
    <x v="2"/>
    <s v="N1004"/>
    <s v="Desktop"/>
    <d v="2026-01-03T00:00:00"/>
    <n v="100"/>
    <n v="10"/>
    <n v="21000"/>
    <n v="210000"/>
  </r>
  <r>
    <n v="100"/>
    <x v="3"/>
    <s v="N1008"/>
    <s v="Headphones"/>
    <d v="2026-01-04T00:00:00"/>
    <n v="10"/>
    <n v="32"/>
    <n v="799"/>
    <n v="25568"/>
  </r>
  <r>
    <n v="102"/>
    <x v="4"/>
    <s v="N1002"/>
    <s v="Laptop HP xyz i5"/>
    <d v="2026-01-05T00:00:00"/>
    <n v="30"/>
    <n v="27"/>
    <n v="34500"/>
    <n v="931500"/>
  </r>
  <r>
    <n v="103"/>
    <x v="0"/>
    <s v="N1004"/>
    <s v="Desktop"/>
    <d v="2026-01-06T00:00:00"/>
    <n v="100"/>
    <n v="55"/>
    <n v="21000"/>
    <n v="1155000"/>
  </r>
  <r>
    <n v="105"/>
    <x v="5"/>
    <s v="N1010"/>
    <s v="Tablets"/>
    <d v="2026-01-07T00:00:00"/>
    <n v="40"/>
    <n v="33"/>
    <n v="23500"/>
    <n v="775500"/>
  </r>
  <r>
    <n v="106"/>
    <x v="6"/>
    <s v="N1009"/>
    <s v="Speakers"/>
    <d v="2026-01-08T00:00:00"/>
    <n v="55"/>
    <n v="52"/>
    <n v="670"/>
    <n v="34840"/>
  </r>
  <r>
    <n v="104"/>
    <x v="1"/>
    <s v="N1010"/>
    <s v="Tablets"/>
    <d v="2026-01-08T00:00:00"/>
    <n v="40"/>
    <n v="4"/>
    <n v="23500"/>
    <n v="94000"/>
  </r>
  <r>
    <n v="103"/>
    <x v="0"/>
    <s v="N1001"/>
    <s v="Smart Watch"/>
    <d v="2026-01-08T00:00:00"/>
    <n v="40"/>
    <n v="37"/>
    <n v="980"/>
    <n v="36260"/>
  </r>
  <r>
    <n v="104"/>
    <x v="1"/>
    <s v="N1007"/>
    <s v="Camera"/>
    <d v="2026-01-08T00:00:00"/>
    <n v="20"/>
    <n v="4"/>
    <n v="52000"/>
    <n v="208000"/>
  </r>
  <r>
    <n v="105"/>
    <x v="5"/>
    <s v="N1007"/>
    <s v="Camera"/>
    <d v="2026-01-08T00:00:00"/>
    <n v="20"/>
    <n v="4"/>
    <n v="52000"/>
    <n v="208000"/>
  </r>
  <r>
    <n v="104"/>
    <x v="1"/>
    <s v="N1003"/>
    <s v="Wireless Printer"/>
    <d v="2026-01-08T00:00:00"/>
    <n v="40"/>
    <n v="5"/>
    <n v="4600"/>
    <n v="23000"/>
  </r>
  <r>
    <n v="104"/>
    <x v="1"/>
    <s v="N1005"/>
    <s v="Mouse"/>
    <d v="2026-01-08T00:00:00"/>
    <n v="20"/>
    <n v="5"/>
    <n v="200"/>
    <n v="1000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  <r>
    <m/>
    <x v="7"/>
    <m/>
    <s v=""/>
    <m/>
    <s v=""/>
    <m/>
    <s v=""/>
    <s v="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1">
  <r>
    <s v="N1001"/>
    <x v="0"/>
    <n v="980"/>
    <n v="40"/>
    <n v="37"/>
    <n v="40"/>
    <n v="39200"/>
  </r>
  <r>
    <s v="N1002"/>
    <x v="1"/>
    <n v="34500"/>
    <n v="30"/>
    <n v="27"/>
    <n v="30"/>
    <n v="1035000"/>
  </r>
  <r>
    <s v="N1003"/>
    <x v="2"/>
    <n v="4600"/>
    <n v="40"/>
    <n v="5"/>
    <n v="40"/>
    <n v="184000"/>
  </r>
  <r>
    <s v="N1004"/>
    <x v="3"/>
    <n v="21000"/>
    <n v="100"/>
    <n v="65"/>
    <n v="100"/>
    <n v="2100000"/>
  </r>
  <r>
    <s v="N1005"/>
    <x v="4"/>
    <n v="200"/>
    <n v="30"/>
    <n v="5"/>
    <n v="20"/>
    <n v="4000"/>
  </r>
  <r>
    <s v="N1006"/>
    <x v="5"/>
    <n v="340"/>
    <n v="50"/>
    <n v="37"/>
    <n v="50"/>
    <n v="17000"/>
  </r>
  <r>
    <s v="N1007"/>
    <x v="6"/>
    <n v="52000"/>
    <n v="22"/>
    <n v="8"/>
    <n v="20"/>
    <n v="1040000"/>
  </r>
  <r>
    <s v="N1008"/>
    <x v="7"/>
    <n v="799"/>
    <n v="55"/>
    <n v="42"/>
    <n v="10"/>
    <n v="7990"/>
  </r>
  <r>
    <s v="N1009"/>
    <x v="8"/>
    <n v="670"/>
    <n v="55"/>
    <n v="52"/>
    <n v="55"/>
    <n v="36850"/>
  </r>
  <r>
    <s v="N1010"/>
    <x v="9"/>
    <n v="23500"/>
    <n v="40"/>
    <n v="37"/>
    <n v="40"/>
    <n v="940000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  <r>
    <s v=""/>
    <x v="10"/>
    <s v=""/>
    <n v="0"/>
    <n v="0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5">
  <location ref="L8:M15" firstHeaderRow="1" firstDataRow="1" firstDataCol="1"/>
  <pivotFields count="7">
    <pivotField showAll="0"/>
    <pivotField axis="axisRow" showAll="0" measureFilter="1" sortType="descending">
      <items count="12">
        <item x="10"/>
        <item x="6"/>
        <item x="3"/>
        <item x="7"/>
        <item x="1"/>
        <item x="4"/>
        <item x="5"/>
        <item x="0"/>
        <item x="8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1"/>
  </rowFields>
  <rowItems count="7">
    <i>
      <x v="2"/>
    </i>
    <i>
      <x v="8"/>
    </i>
    <i>
      <x v="3"/>
    </i>
    <i>
      <x v="7"/>
    </i>
    <i>
      <x v="9"/>
    </i>
    <i>
      <x v="6"/>
    </i>
    <i t="grand">
      <x/>
    </i>
  </rowItems>
  <colItems count="1">
    <i/>
  </colItems>
  <dataFields count="1">
    <dataField name="Sum of S Units" fld="4" baseField="0" baseItem="0"/>
  </dataFields>
  <chartFormats count="1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A3" firstHeaderRow="1" firstDataRow="1" firstDataCol="0"/>
  <pivotFields count="4"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A17" firstHeaderRow="1" firstDataRow="1" firstDataCol="0"/>
  <pivotFields count="7"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Stock Amt." fld="6" baseField="1" baseItem="39265348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1:N2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Amount" fld="8" baseField="1" baseItem="39265348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8:A9" firstHeaderRow="1" firstDataRow="1" firstDataCol="0"/>
  <pivotFields count="7"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Amount" fld="6" baseField="1" baseItem="39265348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showHeaders="0" outline="1" outlineData="1" multipleFieldFilters="0" chartFormat="16">
  <location ref="X2:Y13" firstHeaderRow="1" firstDataRow="1" firstDataCol="1"/>
  <pivotFields count="7">
    <pivotField showAll="0"/>
    <pivotField axis="axisRow" showAll="0" sortType="descending">
      <items count="12">
        <item h="1" x="10"/>
        <item x="6"/>
        <item x="3"/>
        <item x="7"/>
        <item x="1"/>
        <item x="4"/>
        <item x="5"/>
        <item x="0"/>
        <item x="8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1"/>
  </rowFields>
  <rowItems count="11">
    <i>
      <x v="2"/>
    </i>
    <i>
      <x v="8"/>
    </i>
    <i>
      <x v="6"/>
    </i>
    <i>
      <x v="7"/>
    </i>
    <i>
      <x v="9"/>
    </i>
    <i>
      <x v="10"/>
    </i>
    <i>
      <x v="4"/>
    </i>
    <i>
      <x v="1"/>
    </i>
    <i>
      <x v="5"/>
    </i>
    <i>
      <x v="3"/>
    </i>
    <i t="grand">
      <x/>
    </i>
  </rowItems>
  <colItems count="1">
    <i/>
  </colItems>
  <dataFields count="1">
    <dataField name="Sum of Stock" fld="5" baseField="1" baseItem="3"/>
  </dataFields>
  <chartFormats count="4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J27:K33" firstHeaderRow="1" firstDataRow="1" firstDataCol="1"/>
  <pivotFields count="9">
    <pivotField showAll="0"/>
    <pivotField axis="axisRow" showAll="0" measureFilter="1" sortType="descending">
      <items count="9">
        <item x="7"/>
        <item x="0"/>
        <item x="5"/>
        <item x="2"/>
        <item x="6"/>
        <item x="4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 v="1"/>
    </i>
    <i>
      <x v="2"/>
    </i>
    <i>
      <x v="5"/>
    </i>
    <i>
      <x v="6"/>
    </i>
    <i>
      <x v="3"/>
    </i>
    <i t="grand">
      <x/>
    </i>
  </rowItems>
  <colItems count="1">
    <i/>
  </colItems>
  <dataFields count="1">
    <dataField name="Sum of Amount" fld="8" baseField="1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2:I3" firstHeaderRow="1" firstDataRow="1" firstDataCol="0"/>
  <pivotFields count="4">
    <pivotField showAll="0"/>
    <pivotField dataField="1" showAll="0">
      <items count="11">
        <item x="6"/>
        <item x="3"/>
        <item x="7"/>
        <item x="1"/>
        <item x="4"/>
        <item x="5"/>
        <item x="0"/>
        <item x="8"/>
        <item x="9"/>
        <item x="2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Count of Produc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Customer" displayName="Customer" ref="D5:G15" dataDxfId="50">
  <autoFilter ref="D5:G15"/>
  <tableColumns count="4">
    <tableColumn id="1" name="Cust_ID" totalsRowLabel="Total" dataDxfId="49" totalsRowDxfId="48"/>
    <tableColumn id="2" name="Name" dataDxfId="47" totalsRowDxfId="46"/>
    <tableColumn id="3" name="Email" dataDxfId="45"/>
    <tableColumn id="4" name="Address" totalsRowFunction="count" dataDxfId="44" totalsRowDxfId="43"/>
  </tableColumns>
  <tableStyleInfo name="TableStyleMedium1" showFirstColumn="1" showLastColumn="1" showRowStripes="0" showColumnStripes="1"/>
</table>
</file>

<file path=xl/tables/table2.xml><?xml version="1.0" encoding="utf-8"?>
<table xmlns="http://schemas.openxmlformats.org/spreadsheetml/2006/main" id="7" name="ProductsFinal" displayName="ProductsFinal" ref="E5:H15" totalsRowShown="0" headerRowDxfId="42" dataDxfId="41">
  <autoFilter ref="E5:H15"/>
  <tableColumns count="4">
    <tableColumn id="1" name="HSN Code" dataDxfId="40"/>
    <tableColumn id="2" name="Product Name" dataDxfId="39"/>
    <tableColumn id="3" name="Cost" dataDxfId="38"/>
    <tableColumn id="4" name="Selling Price" dataDxfId="37"/>
  </tableColumns>
  <tableStyleInfo name="TableStyleMedium8" showFirstColumn="1" showLastColumn="0" showRowStripes="1" showColumnStripes="1"/>
</table>
</file>

<file path=xl/tables/table3.xml><?xml version="1.0" encoding="utf-8"?>
<table xmlns="http://schemas.openxmlformats.org/spreadsheetml/2006/main" id="6" name="Vendor" displayName="Vendor" ref="D5:H15" totalsRowShown="0" headerRowDxfId="36" dataDxfId="35">
  <autoFilter ref="D5:H15"/>
  <tableColumns count="5">
    <tableColumn id="1" name="HSN Code" dataDxfId="34"/>
    <tableColumn id="2" name="Product Name" dataDxfId="33"/>
    <tableColumn id="3" name="Vendor Name" dataDxfId="32"/>
    <tableColumn id="4" name="Phone" dataDxfId="31"/>
    <tableColumn id="5" name="Address" dataDxfId="30"/>
  </tableColumns>
  <tableStyleInfo name="TableStyleLight21" showFirstColumn="1" showLastColumn="0" showRowStripes="1" showColumnStripes="1"/>
</table>
</file>

<file path=xl/tables/table4.xml><?xml version="1.0" encoding="utf-8"?>
<table xmlns="http://schemas.openxmlformats.org/spreadsheetml/2006/main" id="8" name="Purchase" displayName="Purchase" ref="D5:J111" totalsRowShown="0" headerRowDxfId="29" dataDxfId="28">
  <autoFilter ref="D5:J111"/>
  <tableColumns count="7">
    <tableColumn id="1" name="HSN Code" dataDxfId="27"/>
    <tableColumn id="2" name="Product Name" dataDxfId="26">
      <calculatedColumnFormula>IFERROR(VLOOKUP(Purchase[[#This Row],[HSN Code]],ProductsFinal[#All],2,0),"")</calculatedColumnFormula>
    </tableColumn>
    <tableColumn id="3" name="Vendor" dataDxfId="25">
      <calculatedColumnFormula>IFERROR(VLOOKUP(Purchase[[#This Row],[HSN Code]],Vendor[#All],3,0),"")</calculatedColumnFormula>
    </tableColumn>
    <tableColumn id="4" name="Date" dataDxfId="24"/>
    <tableColumn id="5" name="Units" dataDxfId="23"/>
    <tableColumn id="6" name="Cost" dataDxfId="22">
      <calculatedColumnFormula>IFERROR(VLOOKUP(Purchase[[#This Row],[HSN Code]],ProductsFinal[#All],3,0),"")</calculatedColumnFormula>
    </tableColumn>
    <tableColumn id="7" name="Amount" dataDxfId="21">
      <calculatedColumnFormula>IFERROR(Purchase[[#This Row],[Cost]]*Purchase[[#This Row],[Units]],"")</calculatedColumnFormula>
    </tableColumn>
  </tableColumns>
  <tableStyleInfo name="TableStyleMedium28" showFirstColumn="1" showLastColumn="0" showRowStripes="1" showColumnStripes="1"/>
</table>
</file>

<file path=xl/tables/table5.xml><?xml version="1.0" encoding="utf-8"?>
<table xmlns="http://schemas.openxmlformats.org/spreadsheetml/2006/main" id="9" name="Sales" displayName="Sales" ref="D5:L53" totalsRowShown="0" headerRowDxfId="20" dataDxfId="19">
  <autoFilter ref="D5:L53"/>
  <tableColumns count="9">
    <tableColumn id="1" name="Cust_ID" dataDxfId="18"/>
    <tableColumn id="2" name="Cust_Name" dataDxfId="17">
      <calculatedColumnFormula>IFERROR(VLOOKUP(Sales[[#This Row],[Cust_ID]],Customer[#All],2,0),"")</calculatedColumnFormula>
    </tableColumn>
    <tableColumn id="3" name="HSN Code" dataDxfId="16"/>
    <tableColumn id="4" name="Product Name" dataDxfId="15">
      <calculatedColumnFormula>IFERROR(VLOOKUP(Sales[[#This Row],[HSN Code]],Vendor[#All],2,0),"")</calculatedColumnFormula>
    </tableColumn>
    <tableColumn id="5" name="Date" dataDxfId="14"/>
    <tableColumn id="6" name="Stock(Units)" dataDxfId="13">
      <calculatedColumnFormula>IFERROR(VLOOKUP(Sales[[#This Row],[HSN Code]],Table10[#All],6,0),"")</calculatedColumnFormula>
    </tableColumn>
    <tableColumn id="7" name="Units" dataDxfId="12"/>
    <tableColumn id="8" name="Price" dataDxfId="11">
      <calculatedColumnFormula>IFERROR(VLOOKUP(Sales[[#This Row],[HSN Code]],ProductsFinal[#All],3,0),"")</calculatedColumnFormula>
    </tableColumn>
    <tableColumn id="9" name="Amount" dataDxfId="10">
      <calculatedColumnFormula>IFERROR(Sales[[#This Row],[Price]]*Sales[[#This Row],[Units]],"")</calculatedColumnFormula>
    </tableColumn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D5:K56" totalsRowShown="0" headerRowDxfId="9" dataDxfId="8">
  <autoFilter ref="D5:K56"/>
  <tableColumns count="8">
    <tableColumn id="1" name="HSN Code" dataDxfId="7">
      <calculatedColumnFormula>IFERROR(ProductsFinal[[#This Row],[HSN Code]],"")</calculatedColumnFormula>
    </tableColumn>
    <tableColumn id="2" name="Product Name" dataDxfId="6">
      <calculatedColumnFormula>IFERROR(ProductsFinal[[#This Row],[Product Name]],"")</calculatedColumnFormula>
    </tableColumn>
    <tableColumn id="3" name="Cost" dataDxfId="5">
      <calculatedColumnFormula>IFERROR(ProductsFinal[[#This Row],[Cost]],"")</calculatedColumnFormula>
    </tableColumn>
    <tableColumn id="4" name="P Units" dataDxfId="4">
      <calculatedColumnFormula>IFERROR(SUMIFS(Purchase[Units],Purchase[Product Name],Table10[[#This Row],[Product Name]]),"")</calculatedColumnFormula>
    </tableColumn>
    <tableColumn id="5" name="S Units" dataDxfId="3">
      <calculatedColumnFormula>IFERROR(SUMIFS(Sales[Units],Sales[HSN Code],Table10[[#This Row],[HSN Code]]),"")</calculatedColumnFormula>
    </tableColumn>
    <tableColumn id="6" name="Stock" dataDxfId="2">
      <calculatedColumnFormula>Table10[[#This Row],[P Units]]-Table10[[#This Row],[S Units]]</calculatedColumnFormula>
    </tableColumn>
    <tableColumn id="7" name="Stock Amt." dataDxfId="1">
      <calculatedColumnFormula>IFERROR(Table10[[#This Row],[Stock]]*Table10[[#This Row],[Cost]],"")</calculatedColumnFormula>
    </tableColumn>
    <tableColumn id="8" name="Notifcation" dataDxfId="0">
      <calculatedColumnFormula>IFERROR(IF(Table10[[#This Row],[Stock]]&lt;5, "# "&amp;Table10[[#This Row],[Product Name]]&amp;" Needs to Re-order PH "&amp;VLOOKUP(Table10[[#This Row],[HSN Code]],Vendor[],4,0),""),"")</calculatedColumnFormula>
    </tableColumn>
  </tableColumns>
  <tableStyleInfo name="TableStyleMedium5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0"/>
  <sheetViews>
    <sheetView showGridLines="0" tabSelected="1" zoomScaleNormal="100" workbookViewId="0">
      <selection activeCell="R7" sqref="R7"/>
    </sheetView>
  </sheetViews>
  <sheetFormatPr defaultRowHeight="14.4" x14ac:dyDescent="0.3"/>
  <cols>
    <col min="1" max="1" width="6" style="3" customWidth="1"/>
    <col min="2" max="2" width="24.44140625" style="2" customWidth="1"/>
    <col min="3" max="16384" width="8.88671875" style="3"/>
  </cols>
  <sheetData>
    <row r="1" spans="2:22" x14ac:dyDescent="0.3">
      <c r="B1" s="1"/>
    </row>
    <row r="2" spans="2:22" x14ac:dyDescent="0.3">
      <c r="B2" s="1"/>
    </row>
    <row r="3" spans="2:22" x14ac:dyDescent="0.3">
      <c r="B3" s="1"/>
    </row>
    <row r="4" spans="2:22" x14ac:dyDescent="0.3">
      <c r="B4" s="1"/>
    </row>
    <row r="5" spans="2:22" x14ac:dyDescent="0.3">
      <c r="B5" s="1"/>
    </row>
    <row r="6" spans="2:22" x14ac:dyDescent="0.3">
      <c r="B6" s="1"/>
    </row>
    <row r="7" spans="2:22" x14ac:dyDescent="0.3">
      <c r="B7" s="1"/>
    </row>
    <row r="8" spans="2:22" x14ac:dyDescent="0.3">
      <c r="B8" s="1"/>
    </row>
    <row r="9" spans="2:22" ht="15" thickBot="1" x14ac:dyDescent="0.35">
      <c r="B9" s="1"/>
    </row>
    <row r="10" spans="2:22" ht="18" thickBot="1" x14ac:dyDescent="0.5">
      <c r="B10" s="1"/>
      <c r="R10" s="42" t="s">
        <v>92</v>
      </c>
      <c r="S10" s="43"/>
      <c r="T10" s="43"/>
      <c r="U10" s="43"/>
      <c r="V10" s="44"/>
    </row>
    <row r="11" spans="2:22" x14ac:dyDescent="0.3">
      <c r="B11" s="1"/>
      <c r="R11" s="1" t="str">
        <f>IF(Inventory!K6="","",Inventory!K6)</f>
        <v/>
      </c>
      <c r="S11" s="1"/>
      <c r="T11" s="1"/>
      <c r="U11" s="1"/>
      <c r="V11" s="1"/>
    </row>
    <row r="12" spans="2:22" x14ac:dyDescent="0.3">
      <c r="B12" s="1"/>
      <c r="R12" s="41" t="str">
        <f>IF(Inventory!K7="","",Inventory!K7)</f>
        <v># Laptop HP xyz i5 Needs to Re-order PH 9812xxxxxx</v>
      </c>
      <c r="S12" s="1"/>
      <c r="T12" s="1"/>
      <c r="U12" s="1"/>
      <c r="V12" s="1"/>
    </row>
    <row r="13" spans="2:22" x14ac:dyDescent="0.3">
      <c r="B13" s="1"/>
      <c r="R13" s="41" t="str">
        <f>IF(Inventory!K8="","",Inventory!K8)</f>
        <v/>
      </c>
      <c r="S13" s="1"/>
      <c r="T13" s="1"/>
      <c r="U13" s="1"/>
      <c r="V13" s="1"/>
    </row>
    <row r="14" spans="2:22" x14ac:dyDescent="0.3">
      <c r="B14" s="1"/>
      <c r="R14" s="41" t="str">
        <f>IF(Inventory!K9="","",Inventory!K9)</f>
        <v/>
      </c>
      <c r="S14" s="1"/>
      <c r="T14" s="1"/>
      <c r="U14" s="1"/>
      <c r="V14" s="1"/>
    </row>
    <row r="15" spans="2:22" x14ac:dyDescent="0.3">
      <c r="B15" s="1"/>
      <c r="R15" s="41" t="str">
        <f>IF(Inventory!K10="","",Inventory!K10)</f>
        <v/>
      </c>
      <c r="S15" s="1"/>
      <c r="T15" s="1"/>
      <c r="U15" s="1"/>
      <c r="V15" s="1"/>
    </row>
    <row r="16" spans="2:22" x14ac:dyDescent="0.3">
      <c r="B16" s="1"/>
      <c r="R16" s="41" t="str">
        <f>IF(Inventory!K11="","",Inventory!K11)</f>
        <v/>
      </c>
      <c r="S16" s="1"/>
      <c r="T16" s="1"/>
      <c r="U16" s="1"/>
      <c r="V16" s="1"/>
    </row>
    <row r="17" spans="2:22" x14ac:dyDescent="0.3">
      <c r="B17" s="1"/>
      <c r="R17" s="41" t="str">
        <f>IF(Inventory!K12="","",Inventory!K12)</f>
        <v/>
      </c>
      <c r="S17" s="1"/>
      <c r="T17" s="1"/>
      <c r="U17" s="1"/>
      <c r="V17" s="1"/>
    </row>
    <row r="18" spans="2:22" x14ac:dyDescent="0.3">
      <c r="B18" s="1"/>
      <c r="R18" s="41" t="str">
        <f>IF(Inventory!K13="","",Inventory!K13)</f>
        <v/>
      </c>
      <c r="S18" s="1"/>
      <c r="T18" s="1"/>
      <c r="U18" s="1"/>
      <c r="V18" s="1"/>
    </row>
    <row r="19" spans="2:22" x14ac:dyDescent="0.3">
      <c r="B19" s="1"/>
      <c r="R19" s="41" t="str">
        <f>IF(Inventory!K14="","",Inventory!K14)</f>
        <v># Speakers Needs to Re-order PH 9814xxxxxx</v>
      </c>
      <c r="S19" s="1"/>
      <c r="T19" s="1"/>
      <c r="U19" s="1"/>
      <c r="V19" s="1"/>
    </row>
    <row r="20" spans="2:22" x14ac:dyDescent="0.3">
      <c r="B20" s="1"/>
      <c r="R20" s="41" t="str">
        <f>IF(Inventory!K15="","",Inventory!K15)</f>
        <v># Tablets Needs to Re-order PH 9814xxxxxx</v>
      </c>
      <c r="S20" s="1"/>
      <c r="T20" s="1"/>
      <c r="U20" s="1"/>
      <c r="V20" s="1"/>
    </row>
    <row r="21" spans="2:22" x14ac:dyDescent="0.3">
      <c r="B21" s="1"/>
      <c r="R21" s="41" t="str">
        <f>IF(Inventory!K16="","",Inventory!K16)</f>
        <v/>
      </c>
      <c r="S21" s="1"/>
      <c r="T21" s="1"/>
      <c r="U21" s="1"/>
      <c r="V21" s="1"/>
    </row>
    <row r="22" spans="2:22" x14ac:dyDescent="0.3">
      <c r="B22" s="1"/>
      <c r="R22" s="41" t="str">
        <f>IF(Inventory!K17="","",Inventory!K17)</f>
        <v/>
      </c>
      <c r="S22" s="1"/>
      <c r="T22" s="1"/>
      <c r="U22" s="1"/>
      <c r="V22" s="1"/>
    </row>
    <row r="23" spans="2:22" x14ac:dyDescent="0.3">
      <c r="B23" s="1"/>
      <c r="R23" s="41" t="str">
        <f>IF(Inventory!K18="","",Inventory!K18)</f>
        <v/>
      </c>
      <c r="S23" s="1"/>
      <c r="T23" s="1"/>
      <c r="U23" s="1"/>
      <c r="V23" s="1"/>
    </row>
    <row r="24" spans="2:22" x14ac:dyDescent="0.3">
      <c r="B24" s="1"/>
      <c r="R24" s="41" t="str">
        <f>IF(Inventory!K19="","",Inventory!K19)</f>
        <v/>
      </c>
      <c r="S24" s="1"/>
      <c r="T24" s="1"/>
      <c r="U24" s="1"/>
      <c r="V24" s="1"/>
    </row>
    <row r="25" spans="2:22" x14ac:dyDescent="0.3">
      <c r="B25" s="1"/>
      <c r="R25" s="41" t="str">
        <f>IF(Inventory!K20="","",Inventory!K20)</f>
        <v/>
      </c>
      <c r="S25" s="1"/>
      <c r="T25" s="1"/>
      <c r="U25" s="1"/>
      <c r="V25" s="1"/>
    </row>
    <row r="26" spans="2:22" x14ac:dyDescent="0.3">
      <c r="B26" s="1"/>
      <c r="R26" s="41" t="str">
        <f>IF(Inventory!K21="","",Inventory!K21)</f>
        <v/>
      </c>
      <c r="S26" s="1"/>
      <c r="T26" s="1"/>
      <c r="U26" s="1"/>
      <c r="V26" s="1"/>
    </row>
    <row r="27" spans="2:22" x14ac:dyDescent="0.3">
      <c r="B27" s="1"/>
      <c r="R27" s="41" t="str">
        <f>IF(Inventory!K22="","",Inventory!K22)</f>
        <v/>
      </c>
      <c r="S27" s="1"/>
      <c r="T27" s="1"/>
      <c r="U27" s="1"/>
      <c r="V27" s="1"/>
    </row>
    <row r="28" spans="2:22" x14ac:dyDescent="0.3">
      <c r="B28" s="1"/>
      <c r="R28" s="41" t="str">
        <f>IF(Inventory!K23="","",Inventory!K23)</f>
        <v/>
      </c>
      <c r="S28" s="1"/>
      <c r="T28" s="1"/>
      <c r="U28" s="1"/>
      <c r="V28" s="1"/>
    </row>
    <row r="29" spans="2:22" x14ac:dyDescent="0.3">
      <c r="B29" s="1"/>
    </row>
    <row r="30" spans="2:22" x14ac:dyDescent="0.3">
      <c r="B30" s="2" t="s">
        <v>30</v>
      </c>
    </row>
  </sheetData>
  <mergeCells count="1">
    <mergeCell ref="R10:V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showGridLines="0" workbookViewId="0">
      <selection activeCell="D25" sqref="D25"/>
    </sheetView>
  </sheetViews>
  <sheetFormatPr defaultRowHeight="14.4" x14ac:dyDescent="0.3"/>
  <cols>
    <col min="1" max="1" width="6" style="3" customWidth="1"/>
    <col min="2" max="2" width="24.44140625" style="2" customWidth="1"/>
    <col min="3" max="3" width="8.88671875" style="3"/>
    <col min="4" max="4" width="20.5546875" style="23" customWidth="1"/>
    <col min="5" max="5" width="20.21875" style="21" customWidth="1"/>
    <col min="6" max="6" width="20.5546875" style="3" customWidth="1"/>
    <col min="7" max="7" width="30.5546875" style="21" customWidth="1"/>
    <col min="8" max="16384" width="8.88671875" style="3"/>
  </cols>
  <sheetData>
    <row r="1" spans="2:7" x14ac:dyDescent="0.3">
      <c r="B1" s="1"/>
      <c r="D1" s="3"/>
      <c r="E1" s="3"/>
      <c r="G1" s="3"/>
    </row>
    <row r="2" spans="2:7" x14ac:dyDescent="0.3">
      <c r="B2" s="1"/>
      <c r="D2" s="3"/>
      <c r="E2" s="3"/>
      <c r="G2" s="3"/>
    </row>
    <row r="3" spans="2:7" x14ac:dyDescent="0.3">
      <c r="B3" s="1"/>
      <c r="D3" s="3"/>
      <c r="E3" s="3"/>
      <c r="G3" s="3"/>
    </row>
    <row r="4" spans="2:7" x14ac:dyDescent="0.3">
      <c r="B4" s="1"/>
      <c r="D4" s="3"/>
      <c r="E4" s="3"/>
      <c r="G4" s="3"/>
    </row>
    <row r="5" spans="2:7" x14ac:dyDescent="0.3">
      <c r="B5" s="1"/>
      <c r="D5" t="s">
        <v>31</v>
      </c>
      <c r="E5" t="s">
        <v>32</v>
      </c>
      <c r="F5" t="s">
        <v>33</v>
      </c>
      <c r="G5" t="s">
        <v>34</v>
      </c>
    </row>
    <row r="6" spans="2:7" x14ac:dyDescent="0.3">
      <c r="B6" s="1"/>
      <c r="D6" s="22">
        <v>100</v>
      </c>
      <c r="E6" s="20" t="s">
        <v>35</v>
      </c>
      <c r="F6" s="4" t="s">
        <v>36</v>
      </c>
      <c r="G6" s="20" t="s">
        <v>37</v>
      </c>
    </row>
    <row r="7" spans="2:7" x14ac:dyDescent="0.3">
      <c r="B7" s="1"/>
      <c r="D7" s="22">
        <v>101</v>
      </c>
      <c r="E7" s="20" t="s">
        <v>38</v>
      </c>
      <c r="F7" s="4" t="s">
        <v>39</v>
      </c>
      <c r="G7" s="20" t="s">
        <v>40</v>
      </c>
    </row>
    <row r="8" spans="2:7" x14ac:dyDescent="0.3">
      <c r="B8" s="1"/>
      <c r="D8" s="22">
        <v>102</v>
      </c>
      <c r="E8" s="20" t="s">
        <v>41</v>
      </c>
      <c r="F8" s="4" t="s">
        <v>42</v>
      </c>
      <c r="G8" s="20" t="s">
        <v>43</v>
      </c>
    </row>
    <row r="9" spans="2:7" x14ac:dyDescent="0.3">
      <c r="B9" s="1"/>
      <c r="D9" s="22">
        <v>103</v>
      </c>
      <c r="E9" s="20" t="s">
        <v>44</v>
      </c>
      <c r="F9" s="4" t="s">
        <v>45</v>
      </c>
      <c r="G9" s="20" t="s">
        <v>46</v>
      </c>
    </row>
    <row r="10" spans="2:7" x14ac:dyDescent="0.3">
      <c r="B10" s="1"/>
      <c r="D10" s="22">
        <v>104</v>
      </c>
      <c r="E10" s="20" t="s">
        <v>47</v>
      </c>
      <c r="F10" s="4" t="s">
        <v>48</v>
      </c>
      <c r="G10" s="20" t="s">
        <v>49</v>
      </c>
    </row>
    <row r="11" spans="2:7" x14ac:dyDescent="0.3">
      <c r="B11" s="1"/>
      <c r="D11" s="22">
        <v>105</v>
      </c>
      <c r="E11" s="20" t="s">
        <v>50</v>
      </c>
      <c r="F11" s="4" t="s">
        <v>51</v>
      </c>
      <c r="G11" s="20" t="s">
        <v>52</v>
      </c>
    </row>
    <row r="12" spans="2:7" x14ac:dyDescent="0.3">
      <c r="B12" s="1"/>
      <c r="D12" s="22">
        <v>106</v>
      </c>
      <c r="E12" s="20" t="s">
        <v>53</v>
      </c>
      <c r="F12" s="4" t="s">
        <v>54</v>
      </c>
      <c r="G12" s="20" t="s">
        <v>55</v>
      </c>
    </row>
    <row r="13" spans="2:7" x14ac:dyDescent="0.3">
      <c r="B13" s="1"/>
      <c r="D13" s="22"/>
      <c r="E13" s="20"/>
      <c r="F13" s="4"/>
      <c r="G13" s="20"/>
    </row>
    <row r="14" spans="2:7" x14ac:dyDescent="0.3">
      <c r="B14" s="1"/>
      <c r="D14" s="22"/>
      <c r="E14" s="20"/>
      <c r="F14" s="4"/>
      <c r="G14" s="20"/>
    </row>
    <row r="15" spans="2:7" x14ac:dyDescent="0.3">
      <c r="B15" s="1"/>
      <c r="D15" s="22"/>
      <c r="E15" s="20"/>
      <c r="F15" s="4"/>
      <c r="G15" s="20"/>
    </row>
    <row r="16" spans="2:7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2" t="s"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workbookViewId="0"/>
  </sheetViews>
  <sheetFormatPr defaultRowHeight="14.4" x14ac:dyDescent="0.3"/>
  <cols>
    <col min="1" max="1" width="6" style="3" customWidth="1"/>
    <col min="2" max="2" width="24.44140625" style="2" customWidth="1"/>
    <col min="3" max="4" width="8.88671875" style="3"/>
    <col min="5" max="5" width="23.33203125" style="3" customWidth="1"/>
    <col min="6" max="6" width="25.33203125" style="3" customWidth="1"/>
    <col min="7" max="7" width="28.44140625" style="3" customWidth="1"/>
    <col min="8" max="8" width="27.44140625" style="3" customWidth="1"/>
    <col min="9" max="16384" width="8.88671875" style="3"/>
  </cols>
  <sheetData>
    <row r="1" spans="2:8" x14ac:dyDescent="0.3">
      <c r="B1" s="1"/>
    </row>
    <row r="2" spans="2:8" x14ac:dyDescent="0.3">
      <c r="B2" s="1"/>
    </row>
    <row r="3" spans="2:8" x14ac:dyDescent="0.3">
      <c r="B3" s="1"/>
    </row>
    <row r="4" spans="2:8" x14ac:dyDescent="0.3">
      <c r="B4" s="1"/>
    </row>
    <row r="5" spans="2:8" x14ac:dyDescent="0.3">
      <c r="B5" s="1"/>
      <c r="E5" s="6" t="s">
        <v>0</v>
      </c>
      <c r="F5" s="6" t="s">
        <v>1</v>
      </c>
      <c r="G5" s="6" t="s">
        <v>5</v>
      </c>
      <c r="H5" s="6" t="s">
        <v>56</v>
      </c>
    </row>
    <row r="6" spans="2:8" x14ac:dyDescent="0.3">
      <c r="B6" s="1"/>
      <c r="E6" s="6" t="s">
        <v>19</v>
      </c>
      <c r="F6" s="6" t="s">
        <v>20</v>
      </c>
      <c r="G6" s="6">
        <v>980</v>
      </c>
      <c r="H6" s="6">
        <v>1176</v>
      </c>
    </row>
    <row r="7" spans="2:8" x14ac:dyDescent="0.3">
      <c r="B7" s="1"/>
      <c r="E7" s="6" t="s">
        <v>22</v>
      </c>
      <c r="F7" s="6" t="s">
        <v>23</v>
      </c>
      <c r="G7" s="6">
        <v>34500</v>
      </c>
      <c r="H7" s="6">
        <v>41400</v>
      </c>
    </row>
    <row r="8" spans="2:8" x14ac:dyDescent="0.3">
      <c r="B8" s="1"/>
      <c r="E8" s="6" t="s">
        <v>24</v>
      </c>
      <c r="F8" s="6" t="s">
        <v>25</v>
      </c>
      <c r="G8" s="6">
        <v>4600</v>
      </c>
      <c r="H8" s="6">
        <v>5520</v>
      </c>
    </row>
    <row r="9" spans="2:8" x14ac:dyDescent="0.3">
      <c r="B9" s="1"/>
      <c r="E9" s="6" t="s">
        <v>15</v>
      </c>
      <c r="F9" s="6" t="s">
        <v>16</v>
      </c>
      <c r="G9" s="6">
        <v>21000</v>
      </c>
      <c r="H9" s="6">
        <v>25200</v>
      </c>
    </row>
    <row r="10" spans="2:8" x14ac:dyDescent="0.3">
      <c r="B10" s="1"/>
      <c r="E10" s="6" t="s">
        <v>7</v>
      </c>
      <c r="F10" s="6" t="s">
        <v>8</v>
      </c>
      <c r="G10" s="6">
        <v>200</v>
      </c>
      <c r="H10" s="6">
        <v>240</v>
      </c>
    </row>
    <row r="11" spans="2:8" x14ac:dyDescent="0.3">
      <c r="B11" s="1"/>
      <c r="E11" s="6" t="s">
        <v>13</v>
      </c>
      <c r="F11" s="6" t="s">
        <v>14</v>
      </c>
      <c r="G11" s="6">
        <v>340</v>
      </c>
      <c r="H11" s="6">
        <v>408</v>
      </c>
    </row>
    <row r="12" spans="2:8" x14ac:dyDescent="0.3">
      <c r="B12" s="1"/>
      <c r="E12" s="6" t="s">
        <v>17</v>
      </c>
      <c r="F12" s="6" t="s">
        <v>18</v>
      </c>
      <c r="G12" s="6">
        <v>52000</v>
      </c>
      <c r="H12" s="6">
        <v>62400</v>
      </c>
    </row>
    <row r="13" spans="2:8" x14ac:dyDescent="0.3">
      <c r="B13" s="1"/>
      <c r="E13" s="6" t="s">
        <v>10</v>
      </c>
      <c r="F13" s="6" t="s">
        <v>11</v>
      </c>
      <c r="G13" s="6">
        <v>799</v>
      </c>
      <c r="H13" s="6">
        <v>958.8</v>
      </c>
    </row>
    <row r="14" spans="2:8" x14ac:dyDescent="0.3">
      <c r="B14" s="1"/>
      <c r="E14" s="6" t="s">
        <v>26</v>
      </c>
      <c r="F14" s="6" t="s">
        <v>27</v>
      </c>
      <c r="G14" s="6">
        <v>670</v>
      </c>
      <c r="H14" s="6">
        <v>804</v>
      </c>
    </row>
    <row r="15" spans="2:8" x14ac:dyDescent="0.3">
      <c r="B15" s="1"/>
      <c r="E15" s="6" t="s">
        <v>28</v>
      </c>
      <c r="F15" s="6" t="s">
        <v>29</v>
      </c>
      <c r="G15" s="6">
        <v>23500</v>
      </c>
      <c r="H15" s="6">
        <v>28200</v>
      </c>
    </row>
    <row r="16" spans="2:8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2" t="s">
        <v>30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workbookViewId="0"/>
  </sheetViews>
  <sheetFormatPr defaultRowHeight="14.4" x14ac:dyDescent="0.3"/>
  <cols>
    <col min="1" max="1" width="6" style="3" customWidth="1"/>
    <col min="2" max="2" width="24.44140625" style="2" customWidth="1"/>
    <col min="3" max="3" width="8.88671875" style="3"/>
    <col min="4" max="4" width="29.109375" style="19" customWidth="1"/>
    <col min="5" max="5" width="24.5546875" style="3" customWidth="1"/>
    <col min="6" max="6" width="18.109375" style="3" customWidth="1"/>
    <col min="7" max="7" width="18.21875" style="3" customWidth="1"/>
    <col min="8" max="8" width="28.33203125" style="19" customWidth="1"/>
    <col min="9" max="16384" width="8.88671875" style="3"/>
  </cols>
  <sheetData>
    <row r="1" spans="2:8" x14ac:dyDescent="0.3">
      <c r="B1" s="1"/>
      <c r="D1" s="3"/>
      <c r="H1" s="3"/>
    </row>
    <row r="2" spans="2:8" x14ac:dyDescent="0.3">
      <c r="B2" s="1"/>
      <c r="D2" s="3"/>
      <c r="H2" s="3"/>
    </row>
    <row r="3" spans="2:8" x14ac:dyDescent="0.3">
      <c r="B3" s="1"/>
      <c r="D3" s="3"/>
      <c r="H3" s="3"/>
    </row>
    <row r="4" spans="2:8" x14ac:dyDescent="0.3">
      <c r="B4" s="1"/>
      <c r="D4" s="3"/>
      <c r="H4" s="3"/>
    </row>
    <row r="5" spans="2:8" x14ac:dyDescent="0.3">
      <c r="B5" s="1"/>
      <c r="D5" s="5" t="s">
        <v>0</v>
      </c>
      <c r="E5" s="5" t="s">
        <v>1</v>
      </c>
      <c r="F5" s="5" t="s">
        <v>57</v>
      </c>
      <c r="G5" s="5" t="s">
        <v>58</v>
      </c>
      <c r="H5" s="5" t="s">
        <v>34</v>
      </c>
    </row>
    <row r="6" spans="2:8" x14ac:dyDescent="0.3">
      <c r="B6" s="1"/>
      <c r="D6" s="18" t="s">
        <v>19</v>
      </c>
      <c r="E6" s="5" t="s">
        <v>20</v>
      </c>
      <c r="F6" s="5" t="s">
        <v>21</v>
      </c>
      <c r="G6" s="5" t="s">
        <v>59</v>
      </c>
      <c r="H6" s="18" t="s">
        <v>43</v>
      </c>
    </row>
    <row r="7" spans="2:8" x14ac:dyDescent="0.3">
      <c r="B7" s="1"/>
      <c r="D7" s="18" t="s">
        <v>22</v>
      </c>
      <c r="E7" s="5" t="s">
        <v>23</v>
      </c>
      <c r="F7" s="5" t="s">
        <v>21</v>
      </c>
      <c r="G7" s="5" t="s">
        <v>59</v>
      </c>
      <c r="H7" s="18" t="s">
        <v>60</v>
      </c>
    </row>
    <row r="8" spans="2:8" x14ac:dyDescent="0.3">
      <c r="B8" s="1"/>
      <c r="D8" s="18" t="s">
        <v>24</v>
      </c>
      <c r="E8" s="5" t="s">
        <v>25</v>
      </c>
      <c r="F8" s="5" t="s">
        <v>21</v>
      </c>
      <c r="G8" s="5" t="s">
        <v>59</v>
      </c>
      <c r="H8" s="18" t="s">
        <v>61</v>
      </c>
    </row>
    <row r="9" spans="2:8" x14ac:dyDescent="0.3">
      <c r="B9" s="1"/>
      <c r="D9" s="18" t="s">
        <v>15</v>
      </c>
      <c r="E9" s="5" t="s">
        <v>16</v>
      </c>
      <c r="F9" s="5" t="s">
        <v>9</v>
      </c>
      <c r="G9" s="5" t="s">
        <v>62</v>
      </c>
      <c r="H9" s="18" t="s">
        <v>52</v>
      </c>
    </row>
    <row r="10" spans="2:8" x14ac:dyDescent="0.3">
      <c r="B10" s="1"/>
      <c r="D10" s="18" t="s">
        <v>7</v>
      </c>
      <c r="E10" s="5" t="s">
        <v>8</v>
      </c>
      <c r="F10" s="5" t="s">
        <v>9</v>
      </c>
      <c r="G10" s="5" t="s">
        <v>62</v>
      </c>
      <c r="H10" s="18" t="s">
        <v>63</v>
      </c>
    </row>
    <row r="11" spans="2:8" x14ac:dyDescent="0.3">
      <c r="B11" s="1"/>
      <c r="D11" s="18" t="s">
        <v>13</v>
      </c>
      <c r="E11" s="5" t="s">
        <v>14</v>
      </c>
      <c r="F11" s="5" t="s">
        <v>9</v>
      </c>
      <c r="G11" s="5" t="s">
        <v>62</v>
      </c>
      <c r="H11" s="18" t="s">
        <v>64</v>
      </c>
    </row>
    <row r="12" spans="2:8" x14ac:dyDescent="0.3">
      <c r="B12" s="1"/>
      <c r="D12" s="18" t="s">
        <v>17</v>
      </c>
      <c r="E12" s="5" t="s">
        <v>18</v>
      </c>
      <c r="F12" s="5" t="s">
        <v>9</v>
      </c>
      <c r="G12" s="5" t="s">
        <v>62</v>
      </c>
      <c r="H12" s="18" t="s">
        <v>65</v>
      </c>
    </row>
    <row r="13" spans="2:8" x14ac:dyDescent="0.3">
      <c r="B13" s="1"/>
      <c r="D13" s="18" t="s">
        <v>10</v>
      </c>
      <c r="E13" s="5" t="s">
        <v>11</v>
      </c>
      <c r="F13" s="5" t="s">
        <v>12</v>
      </c>
      <c r="G13" s="5" t="s">
        <v>66</v>
      </c>
      <c r="H13" s="18" t="s">
        <v>67</v>
      </c>
    </row>
    <row r="14" spans="2:8" x14ac:dyDescent="0.3">
      <c r="B14" s="1"/>
      <c r="D14" s="18" t="s">
        <v>26</v>
      </c>
      <c r="E14" s="5" t="s">
        <v>27</v>
      </c>
      <c r="F14" s="5" t="s">
        <v>12</v>
      </c>
      <c r="G14" s="5" t="s">
        <v>66</v>
      </c>
      <c r="H14" s="18" t="s">
        <v>68</v>
      </c>
    </row>
    <row r="15" spans="2:8" x14ac:dyDescent="0.3">
      <c r="B15" s="1"/>
      <c r="D15" s="18" t="s">
        <v>28</v>
      </c>
      <c r="E15" s="5" t="s">
        <v>29</v>
      </c>
      <c r="F15" s="5" t="s">
        <v>12</v>
      </c>
      <c r="G15" s="5" t="s">
        <v>66</v>
      </c>
      <c r="H15" s="18" t="s">
        <v>69</v>
      </c>
    </row>
    <row r="16" spans="2:8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2" t="s"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workbookViewId="0"/>
  </sheetViews>
  <sheetFormatPr defaultRowHeight="14.4" x14ac:dyDescent="0.3"/>
  <cols>
    <col min="1" max="1" width="6" style="3" customWidth="1"/>
    <col min="2" max="2" width="24.44140625" style="2" customWidth="1"/>
    <col min="3" max="16384" width="8.88671875" style="3"/>
  </cols>
  <sheetData>
    <row r="1" spans="2:7" x14ac:dyDescent="0.3">
      <c r="B1" s="1"/>
    </row>
    <row r="2" spans="2:7" x14ac:dyDescent="0.3">
      <c r="B2" s="1"/>
    </row>
    <row r="3" spans="2:7" x14ac:dyDescent="0.3">
      <c r="B3" s="1"/>
    </row>
    <row r="4" spans="2:7" x14ac:dyDescent="0.3">
      <c r="B4" s="1"/>
    </row>
    <row r="5" spans="2:7" x14ac:dyDescent="0.3">
      <c r="B5" s="1"/>
    </row>
    <row r="6" spans="2:7" x14ac:dyDescent="0.3">
      <c r="B6" s="1"/>
    </row>
    <row r="7" spans="2:7" x14ac:dyDescent="0.3">
      <c r="B7" s="1"/>
      <c r="D7" s="45" t="s">
        <v>70</v>
      </c>
      <c r="E7" s="45"/>
      <c r="F7" s="45"/>
      <c r="G7" s="45"/>
    </row>
    <row r="8" spans="2:7" x14ac:dyDescent="0.3">
      <c r="B8" s="1"/>
      <c r="D8" s="45"/>
      <c r="E8" s="45"/>
      <c r="F8" s="45"/>
      <c r="G8" s="45"/>
    </row>
    <row r="9" spans="2:7" x14ac:dyDescent="0.3">
      <c r="B9" s="1"/>
      <c r="D9" s="45"/>
      <c r="E9" s="45"/>
      <c r="F9" s="45"/>
      <c r="G9" s="45"/>
    </row>
    <row r="10" spans="2:7" x14ac:dyDescent="0.3">
      <c r="B10" s="1"/>
    </row>
    <row r="11" spans="2:7" x14ac:dyDescent="0.3">
      <c r="B11" s="1"/>
    </row>
    <row r="12" spans="2:7" x14ac:dyDescent="0.3">
      <c r="B12" s="1"/>
    </row>
    <row r="13" spans="2:7" x14ac:dyDescent="0.3">
      <c r="B13" s="1"/>
    </row>
    <row r="14" spans="2:7" ht="15" thickBot="1" x14ac:dyDescent="0.35">
      <c r="B14" s="1"/>
    </row>
    <row r="15" spans="2:7" ht="15.6" thickTop="1" thickBot="1" x14ac:dyDescent="0.35">
      <c r="B15" s="1"/>
      <c r="D15" s="46" t="s">
        <v>71</v>
      </c>
      <c r="E15" s="46"/>
      <c r="F15" s="46"/>
      <c r="G15" s="46"/>
    </row>
    <row r="16" spans="2:7" ht="15.6" thickTop="1" thickBot="1" x14ac:dyDescent="0.35">
      <c r="B16" s="1"/>
      <c r="D16" s="46"/>
      <c r="E16" s="46"/>
      <c r="F16" s="46"/>
      <c r="G16" s="46"/>
    </row>
    <row r="17" spans="2:7" ht="15.6" thickTop="1" thickBot="1" x14ac:dyDescent="0.35">
      <c r="B17" s="1"/>
      <c r="D17" s="46"/>
      <c r="E17" s="46"/>
      <c r="F17" s="46"/>
      <c r="G17" s="46"/>
    </row>
    <row r="18" spans="2:7" ht="15" thickTop="1" x14ac:dyDescent="0.3">
      <c r="B18" s="1"/>
    </row>
    <row r="19" spans="2:7" x14ac:dyDescent="0.3">
      <c r="B19" s="1"/>
    </row>
    <row r="20" spans="2:7" x14ac:dyDescent="0.3">
      <c r="B20" s="1"/>
    </row>
    <row r="21" spans="2:7" x14ac:dyDescent="0.3">
      <c r="B21" s="1"/>
    </row>
    <row r="22" spans="2:7" x14ac:dyDescent="0.3">
      <c r="B22" s="1"/>
    </row>
    <row r="23" spans="2:7" x14ac:dyDescent="0.3">
      <c r="B23" s="1"/>
    </row>
    <row r="24" spans="2:7" x14ac:dyDescent="0.3">
      <c r="B24" s="1"/>
    </row>
    <row r="25" spans="2:7" x14ac:dyDescent="0.3">
      <c r="B25" s="1"/>
    </row>
    <row r="26" spans="2:7" x14ac:dyDescent="0.3">
      <c r="B26" s="1"/>
    </row>
    <row r="27" spans="2:7" x14ac:dyDescent="0.3">
      <c r="B27" s="1"/>
    </row>
    <row r="28" spans="2:7" x14ac:dyDescent="0.3">
      <c r="B28" s="1"/>
    </row>
    <row r="29" spans="2:7" x14ac:dyDescent="0.3">
      <c r="B29" s="1"/>
    </row>
    <row r="30" spans="2:7" x14ac:dyDescent="0.3">
      <c r="B30" s="2" t="s">
        <v>30</v>
      </c>
    </row>
  </sheetData>
  <mergeCells count="2">
    <mergeCell ref="D7:G9"/>
    <mergeCell ref="D15:G17"/>
  </mergeCells>
  <hyperlinks>
    <hyperlink ref="D7:G9" location="Purchase!A1" display="Purchase Entry"/>
    <hyperlink ref="D15:G17" location="Sales!A1" display="Sale Entry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1"/>
  <sheetViews>
    <sheetView workbookViewId="0"/>
  </sheetViews>
  <sheetFormatPr defaultRowHeight="14.4" x14ac:dyDescent="0.3"/>
  <cols>
    <col min="1" max="1" width="6" style="3" customWidth="1"/>
    <col min="2" max="2" width="24.44140625" style="2" customWidth="1"/>
    <col min="3" max="3" width="8.88671875" style="3"/>
    <col min="4" max="4" width="17.109375" style="3" customWidth="1"/>
    <col min="5" max="5" width="19.5546875" style="9" customWidth="1"/>
    <col min="6" max="6" width="14.6640625" style="3" customWidth="1"/>
    <col min="7" max="7" width="15.77734375" style="33" customWidth="1"/>
    <col min="8" max="8" width="15.88671875" style="15" customWidth="1"/>
    <col min="9" max="9" width="13.5546875" style="17" customWidth="1"/>
    <col min="10" max="10" width="22.77734375" style="13" customWidth="1"/>
    <col min="11" max="16384" width="8.88671875" style="3"/>
  </cols>
  <sheetData>
    <row r="1" spans="2:10" x14ac:dyDescent="0.3">
      <c r="B1" s="1"/>
      <c r="E1" s="3"/>
      <c r="G1" s="3"/>
      <c r="H1" s="3"/>
      <c r="I1" s="3"/>
      <c r="J1" s="3"/>
    </row>
    <row r="2" spans="2:10" x14ac:dyDescent="0.3">
      <c r="B2" s="1"/>
      <c r="E2" s="3"/>
      <c r="G2" s="3"/>
      <c r="H2" s="3"/>
      <c r="I2" s="3"/>
      <c r="J2" s="3"/>
    </row>
    <row r="3" spans="2:10" x14ac:dyDescent="0.3">
      <c r="B3" s="1"/>
      <c r="E3" s="3"/>
      <c r="G3" s="3"/>
      <c r="H3" s="3"/>
      <c r="I3" s="3"/>
      <c r="J3" s="3"/>
    </row>
    <row r="4" spans="2:10" x14ac:dyDescent="0.3">
      <c r="B4" s="1"/>
      <c r="E4" s="3"/>
      <c r="G4" s="3"/>
      <c r="H4" s="3"/>
      <c r="I4" s="3"/>
      <c r="J4" s="3"/>
    </row>
    <row r="5" spans="2:10" x14ac:dyDescent="0.3">
      <c r="B5" s="1"/>
      <c r="D5" s="8" t="s">
        <v>0</v>
      </c>
      <c r="E5" s="8" t="s">
        <v>1</v>
      </c>
      <c r="F5" s="8" t="s">
        <v>2</v>
      </c>
      <c r="G5" s="8" t="s">
        <v>3</v>
      </c>
      <c r="H5" s="8" t="s">
        <v>4</v>
      </c>
      <c r="I5" s="8" t="s">
        <v>5</v>
      </c>
      <c r="J5" s="8" t="s">
        <v>6</v>
      </c>
    </row>
    <row r="6" spans="2:10" x14ac:dyDescent="0.3">
      <c r="B6" s="1"/>
      <c r="D6" s="8" t="s">
        <v>7</v>
      </c>
      <c r="E6" s="10" t="str">
        <f>IFERROR(VLOOKUP(Purchase[[#This Row],[HSN Code]],ProductsFinal[#All],2,0),"")</f>
        <v>Mouse</v>
      </c>
      <c r="F6" s="8" t="str">
        <f>IFERROR(VLOOKUP(Purchase[[#This Row],[HSN Code]],Vendor[#All],3,0),"")</f>
        <v>GG Traders</v>
      </c>
      <c r="G6" s="32">
        <v>46023</v>
      </c>
      <c r="H6" s="14">
        <v>20</v>
      </c>
      <c r="I6" s="16">
        <f>IFERROR(VLOOKUP(Purchase[[#This Row],[HSN Code]],ProductsFinal[#All],3,0),"")</f>
        <v>200</v>
      </c>
      <c r="J6" s="12">
        <f>IFERROR(Purchase[[#This Row],[Cost]]*Purchase[[#This Row],[Units]],"")</f>
        <v>4000</v>
      </c>
    </row>
    <row r="7" spans="2:10" x14ac:dyDescent="0.3">
      <c r="B7" s="1"/>
      <c r="D7" s="8" t="s">
        <v>10</v>
      </c>
      <c r="E7" s="10" t="str">
        <f>IFERROR(VLOOKUP(Purchase[[#This Row],[HSN Code]],ProductsFinal[#All],2,0),"")</f>
        <v>Headphones</v>
      </c>
      <c r="F7" s="8" t="str">
        <f>IFERROR(VLOOKUP(Purchase[[#This Row],[HSN Code]],Vendor[#All],3,0),"")</f>
        <v>Compac</v>
      </c>
      <c r="G7" s="32">
        <v>46024</v>
      </c>
      <c r="H7" s="14">
        <v>10</v>
      </c>
      <c r="I7" s="16">
        <f>IFERROR(VLOOKUP(Purchase[[#This Row],[HSN Code]],ProductsFinal[#All],3,0),"")</f>
        <v>799</v>
      </c>
      <c r="J7" s="12">
        <f>IFERROR(Purchase[[#This Row],[Cost]]*Purchase[[#This Row],[Units]],"")</f>
        <v>7990</v>
      </c>
    </row>
    <row r="8" spans="2:10" x14ac:dyDescent="0.3">
      <c r="B8" s="1"/>
      <c r="D8" s="8" t="s">
        <v>13</v>
      </c>
      <c r="E8" s="10" t="str">
        <f>IFERROR(VLOOKUP(Purchase[[#This Row],[HSN Code]],ProductsFinal[#All],2,0),"")</f>
        <v>Rgb Keyboard</v>
      </c>
      <c r="F8" s="8" t="str">
        <f>IFERROR(VLOOKUP(Purchase[[#This Row],[HSN Code]],Vendor[#All],3,0),"")</f>
        <v>GG Traders</v>
      </c>
      <c r="G8" s="32">
        <v>46025</v>
      </c>
      <c r="H8" s="14">
        <v>50</v>
      </c>
      <c r="I8" s="16">
        <f>IFERROR(VLOOKUP(Purchase[[#This Row],[HSN Code]],ProductsFinal[#All],3,0),"")</f>
        <v>340</v>
      </c>
      <c r="J8" s="12">
        <f>IFERROR(Purchase[[#This Row],[Cost]]*Purchase[[#This Row],[Units]],"")</f>
        <v>17000</v>
      </c>
    </row>
    <row r="9" spans="2:10" x14ac:dyDescent="0.3">
      <c r="B9" s="1"/>
      <c r="D9" s="8" t="s">
        <v>15</v>
      </c>
      <c r="E9" s="10" t="str">
        <f>IFERROR(VLOOKUP(Purchase[[#This Row],[HSN Code]],ProductsFinal[#All],2,0),"")</f>
        <v>Desktop</v>
      </c>
      <c r="F9" s="8" t="str">
        <f>IFERROR(VLOOKUP(Purchase[[#This Row],[HSN Code]],Vendor[#All],3,0),"")</f>
        <v>GG Traders</v>
      </c>
      <c r="G9" s="32">
        <v>46026</v>
      </c>
      <c r="H9" s="14">
        <v>100</v>
      </c>
      <c r="I9" s="16">
        <f>IFERROR(VLOOKUP(Purchase[[#This Row],[HSN Code]],ProductsFinal[#All],3,0),"")</f>
        <v>21000</v>
      </c>
      <c r="J9" s="12">
        <f>IFERROR(Purchase[[#This Row],[Cost]]*Purchase[[#This Row],[Units]],"")</f>
        <v>2100000</v>
      </c>
    </row>
    <row r="10" spans="2:10" x14ac:dyDescent="0.3">
      <c r="B10" s="1"/>
      <c r="D10" s="8" t="s">
        <v>17</v>
      </c>
      <c r="E10" s="10" t="str">
        <f>IFERROR(VLOOKUP(Purchase[[#This Row],[HSN Code]],ProductsFinal[#All],2,0),"")</f>
        <v>Camera</v>
      </c>
      <c r="F10" s="8" t="str">
        <f>IFERROR(VLOOKUP(Purchase[[#This Row],[HSN Code]],Vendor[#All],3,0),"")</f>
        <v>GG Traders</v>
      </c>
      <c r="G10" s="32">
        <v>46027</v>
      </c>
      <c r="H10" s="14">
        <v>20</v>
      </c>
      <c r="I10" s="16">
        <f>IFERROR(VLOOKUP(Purchase[[#This Row],[HSN Code]],ProductsFinal[#All],3,0),"")</f>
        <v>52000</v>
      </c>
      <c r="J10" s="12">
        <f>IFERROR(Purchase[[#This Row],[Cost]]*Purchase[[#This Row],[Units]],"")</f>
        <v>1040000</v>
      </c>
    </row>
    <row r="11" spans="2:10" x14ac:dyDescent="0.3">
      <c r="B11" s="1"/>
      <c r="D11" s="8" t="s">
        <v>19</v>
      </c>
      <c r="E11" s="10" t="str">
        <f>IFERROR(VLOOKUP(Purchase[[#This Row],[HSN Code]],ProductsFinal[#All],2,0),"")</f>
        <v>Smart Watch</v>
      </c>
      <c r="F11" s="8" t="str">
        <f>IFERROR(VLOOKUP(Purchase[[#This Row],[HSN Code]],Vendor[#All],3,0),"")</f>
        <v>Tech99</v>
      </c>
      <c r="G11" s="32">
        <v>46028</v>
      </c>
      <c r="H11" s="14">
        <v>30</v>
      </c>
      <c r="I11" s="16">
        <f>IFERROR(VLOOKUP(Purchase[[#This Row],[HSN Code]],ProductsFinal[#All],3,0),"")</f>
        <v>980</v>
      </c>
      <c r="J11" s="12">
        <f>IFERROR(Purchase[[#This Row],[Cost]]*Purchase[[#This Row],[Units]],"")</f>
        <v>29400</v>
      </c>
    </row>
    <row r="12" spans="2:10" x14ac:dyDescent="0.3">
      <c r="B12" s="1"/>
      <c r="D12" s="8" t="s">
        <v>22</v>
      </c>
      <c r="E12" s="10" t="str">
        <f>IFERROR(VLOOKUP(Purchase[[#This Row],[HSN Code]],ProductsFinal[#All],2,0),"")</f>
        <v>Laptop HP xyz i5</v>
      </c>
      <c r="F12" s="8" t="str">
        <f>IFERROR(VLOOKUP(Purchase[[#This Row],[HSN Code]],Vendor[#All],3,0),"")</f>
        <v>Tech99</v>
      </c>
      <c r="G12" s="32">
        <v>46029</v>
      </c>
      <c r="H12" s="14">
        <v>30</v>
      </c>
      <c r="I12" s="16">
        <f>IFERROR(VLOOKUP(Purchase[[#This Row],[HSN Code]],ProductsFinal[#All],3,0),"")</f>
        <v>34500</v>
      </c>
      <c r="J12" s="12">
        <f>IFERROR(Purchase[[#This Row],[Cost]]*Purchase[[#This Row],[Units]],"")</f>
        <v>1035000</v>
      </c>
    </row>
    <row r="13" spans="2:10" x14ac:dyDescent="0.3">
      <c r="B13" s="1"/>
      <c r="D13" s="8" t="s">
        <v>24</v>
      </c>
      <c r="E13" s="10" t="str">
        <f>IFERROR(VLOOKUP(Purchase[[#This Row],[HSN Code]],ProductsFinal[#All],2,0),"")</f>
        <v>Wireless Printer</v>
      </c>
      <c r="F13" s="8" t="str">
        <f>IFERROR(VLOOKUP(Purchase[[#This Row],[HSN Code]],Vendor[#All],3,0),"")</f>
        <v>Tech99</v>
      </c>
      <c r="G13" s="32">
        <v>46030</v>
      </c>
      <c r="H13" s="14">
        <v>40</v>
      </c>
      <c r="I13" s="16">
        <f>IFERROR(VLOOKUP(Purchase[[#This Row],[HSN Code]],ProductsFinal[#All],3,0),"")</f>
        <v>4600</v>
      </c>
      <c r="J13" s="12">
        <f>IFERROR(Purchase[[#This Row],[Cost]]*Purchase[[#This Row],[Units]],"")</f>
        <v>184000</v>
      </c>
    </row>
    <row r="14" spans="2:10" x14ac:dyDescent="0.3">
      <c r="B14" s="1"/>
      <c r="D14" s="8" t="s">
        <v>26</v>
      </c>
      <c r="E14" s="10" t="str">
        <f>IFERROR(VLOOKUP(Purchase[[#This Row],[HSN Code]],ProductsFinal[#All],2,0),"")</f>
        <v>Speakers</v>
      </c>
      <c r="F14" s="8" t="str">
        <f>IFERROR(VLOOKUP(Purchase[[#This Row],[HSN Code]],Vendor[#All],3,0),"")</f>
        <v>Compac</v>
      </c>
      <c r="G14" s="32">
        <v>46031</v>
      </c>
      <c r="H14" s="14">
        <v>55</v>
      </c>
      <c r="I14" s="16">
        <f>IFERROR(VLOOKUP(Purchase[[#This Row],[HSN Code]],ProductsFinal[#All],3,0),"")</f>
        <v>670</v>
      </c>
      <c r="J14" s="12">
        <f>IFERROR(Purchase[[#This Row],[Cost]]*Purchase[[#This Row],[Units]],"")</f>
        <v>36850</v>
      </c>
    </row>
    <row r="15" spans="2:10" x14ac:dyDescent="0.3">
      <c r="B15" s="1"/>
      <c r="D15" s="8" t="s">
        <v>28</v>
      </c>
      <c r="E15" s="10" t="str">
        <f>IFERROR(VLOOKUP(Purchase[[#This Row],[HSN Code]],ProductsFinal[#All],2,0),"")</f>
        <v>Tablets</v>
      </c>
      <c r="F15" s="8" t="str">
        <f>IFERROR(VLOOKUP(Purchase[[#This Row],[HSN Code]],Vendor[#All],3,0),"")</f>
        <v>Compac</v>
      </c>
      <c r="G15" s="32">
        <v>46032</v>
      </c>
      <c r="H15" s="14">
        <v>40</v>
      </c>
      <c r="I15" s="16">
        <f>IFERROR(VLOOKUP(Purchase[[#This Row],[HSN Code]],ProductsFinal[#All],3,0),"")</f>
        <v>23500</v>
      </c>
      <c r="J15" s="12">
        <f>IFERROR(Purchase[[#This Row],[Cost]]*Purchase[[#This Row],[Units]],"")</f>
        <v>940000</v>
      </c>
    </row>
    <row r="16" spans="2:10" x14ac:dyDescent="0.3">
      <c r="B16" s="1"/>
      <c r="D16" s="8" t="s">
        <v>10</v>
      </c>
      <c r="E16" s="10" t="str">
        <f>IFERROR(VLOOKUP(Purchase[[#This Row],[HSN Code]],ProductsFinal[#All],2,0),"")</f>
        <v>Headphones</v>
      </c>
      <c r="F16" s="8" t="str">
        <f>IFERROR(VLOOKUP(Purchase[[#This Row],[HSN Code]],Vendor[#All],3,0),"")</f>
        <v>Compac</v>
      </c>
      <c r="G16" s="32">
        <v>46032</v>
      </c>
      <c r="H16" s="14">
        <v>35</v>
      </c>
      <c r="I16" s="16">
        <f>IFERROR(VLOOKUP(Purchase[[#This Row],[HSN Code]],ProductsFinal[#All],3,0),"")</f>
        <v>799</v>
      </c>
      <c r="J16" s="12">
        <f>IFERROR(Purchase[[#This Row],[Cost]]*Purchase[[#This Row],[Units]],"")</f>
        <v>27965</v>
      </c>
    </row>
    <row r="17" spans="2:10" x14ac:dyDescent="0.3">
      <c r="B17" s="1"/>
      <c r="D17" s="8" t="s">
        <v>17</v>
      </c>
      <c r="E17" s="10" t="str">
        <f>IFERROR(VLOOKUP(Purchase[[#This Row],[HSN Code]],ProductsFinal[#All],2,0),"")</f>
        <v>Camera</v>
      </c>
      <c r="F17" s="8" t="str">
        <f>IFERROR(VLOOKUP(Purchase[[#This Row],[HSN Code]],Vendor[#All],3,0),"")</f>
        <v>GG Traders</v>
      </c>
      <c r="G17" s="32">
        <v>46032</v>
      </c>
      <c r="H17" s="14">
        <v>2</v>
      </c>
      <c r="I17" s="16">
        <f>IFERROR(VLOOKUP(Purchase[[#This Row],[HSN Code]],ProductsFinal[#All],3,0),"")</f>
        <v>52000</v>
      </c>
      <c r="J17" s="12">
        <f>IFERROR(Purchase[[#This Row],[Cost]]*Purchase[[#This Row],[Units]],"")</f>
        <v>104000</v>
      </c>
    </row>
    <row r="18" spans="2:10" x14ac:dyDescent="0.3">
      <c r="B18" s="1"/>
      <c r="D18" s="8" t="s">
        <v>10</v>
      </c>
      <c r="E18" s="10" t="str">
        <f>IFERROR(VLOOKUP(Purchase[[#This Row],[HSN Code]],ProductsFinal[#All],2,0),"")</f>
        <v>Headphones</v>
      </c>
      <c r="F18" s="8" t="str">
        <f>IFERROR(VLOOKUP(Purchase[[#This Row],[HSN Code]],Vendor[#All],3,0),"")</f>
        <v>Compac</v>
      </c>
      <c r="G18" s="32">
        <v>46032</v>
      </c>
      <c r="H18" s="14">
        <v>10</v>
      </c>
      <c r="I18" s="16">
        <f>IFERROR(VLOOKUP(Purchase[[#This Row],[HSN Code]],ProductsFinal[#All],3,0),"")</f>
        <v>799</v>
      </c>
      <c r="J18" s="12">
        <f>IFERROR(Purchase[[#This Row],[Cost]]*Purchase[[#This Row],[Units]],"")</f>
        <v>7990</v>
      </c>
    </row>
    <row r="19" spans="2:10" x14ac:dyDescent="0.3">
      <c r="B19" s="1"/>
      <c r="D19" s="8" t="s">
        <v>7</v>
      </c>
      <c r="E19" s="10" t="str">
        <f>IFERROR(VLOOKUP(Purchase[[#This Row],[HSN Code]],ProductsFinal[#All],2,0),"")</f>
        <v>Mouse</v>
      </c>
      <c r="F19" s="8" t="str">
        <f>IFERROR(VLOOKUP(Purchase[[#This Row],[HSN Code]],Vendor[#All],3,0),"")</f>
        <v>GG Traders</v>
      </c>
      <c r="G19" s="32">
        <v>46032</v>
      </c>
      <c r="H19" s="14">
        <v>10</v>
      </c>
      <c r="I19" s="16">
        <f>IFERROR(VLOOKUP(Purchase[[#This Row],[HSN Code]],ProductsFinal[#All],3,0),"")</f>
        <v>200</v>
      </c>
      <c r="J19" s="12">
        <f>IFERROR(Purchase[[#This Row],[Cost]]*Purchase[[#This Row],[Units]],"")</f>
        <v>2000</v>
      </c>
    </row>
    <row r="20" spans="2:10" x14ac:dyDescent="0.3">
      <c r="B20" s="1"/>
      <c r="D20" s="8"/>
      <c r="E20" s="10" t="str">
        <f>IFERROR(VLOOKUP(Purchase[[#This Row],[HSN Code]],ProductsFinal[#All],2,0),"")</f>
        <v/>
      </c>
      <c r="F20" s="8" t="str">
        <f>IFERROR(VLOOKUP(Purchase[[#This Row],[HSN Code]],Vendor[#All],3,0),"")</f>
        <v/>
      </c>
      <c r="G20" s="32"/>
      <c r="H20" s="14"/>
      <c r="I20" s="16" t="str">
        <f>IFERROR(VLOOKUP(Purchase[[#This Row],[HSN Code]],ProductsFinal[#All],3,0),"")</f>
        <v/>
      </c>
      <c r="J20" s="12" t="str">
        <f>IFERROR(Purchase[[#This Row],[Cost]]*Purchase[[#This Row],[Units]],"")</f>
        <v/>
      </c>
    </row>
    <row r="21" spans="2:10" x14ac:dyDescent="0.3">
      <c r="B21" s="1"/>
      <c r="D21" s="8"/>
      <c r="E21" s="10" t="str">
        <f>IFERROR(VLOOKUP(Purchase[[#This Row],[HSN Code]],ProductsFinal[#All],2,0),"")</f>
        <v/>
      </c>
      <c r="F21" s="8" t="str">
        <f>IFERROR(VLOOKUP(Purchase[[#This Row],[HSN Code]],Vendor[#All],3,0),"")</f>
        <v/>
      </c>
      <c r="G21" s="32"/>
      <c r="H21" s="14"/>
      <c r="I21" s="16" t="str">
        <f>IFERROR(VLOOKUP(Purchase[[#This Row],[HSN Code]],ProductsFinal[#All],3,0),"")</f>
        <v/>
      </c>
      <c r="J21" s="12" t="str">
        <f>IFERROR(Purchase[[#This Row],[Cost]]*Purchase[[#This Row],[Units]],"")</f>
        <v/>
      </c>
    </row>
    <row r="22" spans="2:10" x14ac:dyDescent="0.3">
      <c r="B22" s="1"/>
      <c r="D22" s="8"/>
      <c r="E22" s="10" t="str">
        <f>IFERROR(VLOOKUP(Purchase[[#This Row],[HSN Code]],ProductsFinal[#All],2,0),"")</f>
        <v/>
      </c>
      <c r="F22" s="8" t="str">
        <f>IFERROR(VLOOKUP(Purchase[[#This Row],[HSN Code]],Vendor[#All],3,0),"")</f>
        <v/>
      </c>
      <c r="G22" s="32"/>
      <c r="H22" s="14"/>
      <c r="I22" s="16" t="str">
        <f>IFERROR(VLOOKUP(Purchase[[#This Row],[HSN Code]],ProductsFinal[#All],3,0),"")</f>
        <v/>
      </c>
      <c r="J22" s="12" t="str">
        <f>IFERROR(Purchase[[#This Row],[Cost]]*Purchase[[#This Row],[Units]],"")</f>
        <v/>
      </c>
    </row>
    <row r="23" spans="2:10" x14ac:dyDescent="0.3">
      <c r="B23" s="1"/>
      <c r="D23" s="8"/>
      <c r="E23" s="10" t="str">
        <f>IFERROR(VLOOKUP(Purchase[[#This Row],[HSN Code]],ProductsFinal[#All],2,0),"")</f>
        <v/>
      </c>
      <c r="F23" s="8" t="str">
        <f>IFERROR(VLOOKUP(Purchase[[#This Row],[HSN Code]],Vendor[#All],3,0),"")</f>
        <v/>
      </c>
      <c r="G23" s="32"/>
      <c r="H23" s="14"/>
      <c r="I23" s="16" t="str">
        <f>IFERROR(VLOOKUP(Purchase[[#This Row],[HSN Code]],ProductsFinal[#All],3,0),"")</f>
        <v/>
      </c>
      <c r="J23" s="12" t="str">
        <f>IFERROR(Purchase[[#This Row],[Cost]]*Purchase[[#This Row],[Units]],"")</f>
        <v/>
      </c>
    </row>
    <row r="24" spans="2:10" x14ac:dyDescent="0.3">
      <c r="B24" s="1"/>
      <c r="D24" s="8"/>
      <c r="E24" s="10" t="str">
        <f>IFERROR(VLOOKUP(Purchase[[#This Row],[HSN Code]],ProductsFinal[#All],2,0),"")</f>
        <v/>
      </c>
      <c r="F24" s="8" t="str">
        <f>IFERROR(VLOOKUP(Purchase[[#This Row],[HSN Code]],Vendor[#All],3,0),"")</f>
        <v/>
      </c>
      <c r="G24" s="32"/>
      <c r="H24" s="14"/>
      <c r="I24" s="16" t="str">
        <f>IFERROR(VLOOKUP(Purchase[[#This Row],[HSN Code]],ProductsFinal[#All],3,0),"")</f>
        <v/>
      </c>
      <c r="J24" s="12" t="str">
        <f>IFERROR(Purchase[[#This Row],[Cost]]*Purchase[[#This Row],[Units]],"")</f>
        <v/>
      </c>
    </row>
    <row r="25" spans="2:10" x14ac:dyDescent="0.3">
      <c r="B25" s="1"/>
      <c r="D25" s="8"/>
      <c r="E25" s="10" t="str">
        <f>IFERROR(VLOOKUP(Purchase[[#This Row],[HSN Code]],ProductsFinal[#All],2,0),"")</f>
        <v/>
      </c>
      <c r="F25" s="8" t="str">
        <f>IFERROR(VLOOKUP(Purchase[[#This Row],[HSN Code]],Vendor[#All],3,0),"")</f>
        <v/>
      </c>
      <c r="G25" s="32"/>
      <c r="H25" s="14"/>
      <c r="I25" s="16" t="str">
        <f>IFERROR(VLOOKUP(Purchase[[#This Row],[HSN Code]],ProductsFinal[#All],3,0),"")</f>
        <v/>
      </c>
      <c r="J25" s="12" t="str">
        <f>IFERROR(Purchase[[#This Row],[Cost]]*Purchase[[#This Row],[Units]],"")</f>
        <v/>
      </c>
    </row>
    <row r="26" spans="2:10" x14ac:dyDescent="0.3">
      <c r="B26" s="1"/>
      <c r="D26" s="8"/>
      <c r="E26" s="10" t="str">
        <f>IFERROR(VLOOKUP(Purchase[[#This Row],[HSN Code]],ProductsFinal[#All],2,0),"")</f>
        <v/>
      </c>
      <c r="F26" s="8" t="str">
        <f>IFERROR(VLOOKUP(Purchase[[#This Row],[HSN Code]],Vendor[#All],3,0),"")</f>
        <v/>
      </c>
      <c r="G26" s="32"/>
      <c r="H26" s="14"/>
      <c r="I26" s="16" t="str">
        <f>IFERROR(VLOOKUP(Purchase[[#This Row],[HSN Code]],ProductsFinal[#All],3,0),"")</f>
        <v/>
      </c>
      <c r="J26" s="12" t="str">
        <f>IFERROR(Purchase[[#This Row],[Cost]]*Purchase[[#This Row],[Units]],"")</f>
        <v/>
      </c>
    </row>
    <row r="27" spans="2:10" x14ac:dyDescent="0.3">
      <c r="B27" s="1"/>
      <c r="D27" s="8"/>
      <c r="E27" s="10" t="str">
        <f>IFERROR(VLOOKUP(Purchase[[#This Row],[HSN Code]],ProductsFinal[#All],2,0),"")</f>
        <v/>
      </c>
      <c r="F27" s="8" t="str">
        <f>IFERROR(VLOOKUP(Purchase[[#This Row],[HSN Code]],Vendor[#All],3,0),"")</f>
        <v/>
      </c>
      <c r="G27" s="32"/>
      <c r="H27" s="14"/>
      <c r="I27" s="16" t="str">
        <f>IFERROR(VLOOKUP(Purchase[[#This Row],[HSN Code]],ProductsFinal[#All],3,0),"")</f>
        <v/>
      </c>
      <c r="J27" s="12" t="str">
        <f>IFERROR(Purchase[[#This Row],[Cost]]*Purchase[[#This Row],[Units]],"")</f>
        <v/>
      </c>
    </row>
    <row r="28" spans="2:10" x14ac:dyDescent="0.3">
      <c r="B28" s="1"/>
      <c r="D28" s="8"/>
      <c r="E28" s="10" t="str">
        <f>IFERROR(VLOOKUP(Purchase[[#This Row],[HSN Code]],ProductsFinal[#All],2,0),"")</f>
        <v/>
      </c>
      <c r="F28" s="8" t="str">
        <f>IFERROR(VLOOKUP(Purchase[[#This Row],[HSN Code]],Vendor[#All],3,0),"")</f>
        <v/>
      </c>
      <c r="G28" s="32"/>
      <c r="H28" s="14"/>
      <c r="I28" s="16" t="str">
        <f>IFERROR(VLOOKUP(Purchase[[#This Row],[HSN Code]],ProductsFinal[#All],3,0),"")</f>
        <v/>
      </c>
      <c r="J28" s="12" t="str">
        <f>IFERROR(Purchase[[#This Row],[Cost]]*Purchase[[#This Row],[Units]],"")</f>
        <v/>
      </c>
    </row>
    <row r="29" spans="2:10" x14ac:dyDescent="0.3">
      <c r="B29" s="1"/>
      <c r="D29" s="8"/>
      <c r="E29" s="10" t="str">
        <f>IFERROR(VLOOKUP(Purchase[[#This Row],[HSN Code]],ProductsFinal[#All],2,0),"")</f>
        <v/>
      </c>
      <c r="F29" s="8" t="str">
        <f>IFERROR(VLOOKUP(Purchase[[#This Row],[HSN Code]],Vendor[#All],3,0),"")</f>
        <v/>
      </c>
      <c r="G29" s="32"/>
      <c r="H29" s="14"/>
      <c r="I29" s="16" t="str">
        <f>IFERROR(VLOOKUP(Purchase[[#This Row],[HSN Code]],ProductsFinal[#All],3,0),"")</f>
        <v/>
      </c>
      <c r="J29" s="12" t="str">
        <f>IFERROR(Purchase[[#This Row],[Cost]]*Purchase[[#This Row],[Units]],"")</f>
        <v/>
      </c>
    </row>
    <row r="30" spans="2:10" x14ac:dyDescent="0.3">
      <c r="B30" s="2" t="s">
        <v>30</v>
      </c>
      <c r="D30" s="8"/>
      <c r="E30" s="10" t="str">
        <f>IFERROR(VLOOKUP(Purchase[[#This Row],[HSN Code]],ProductsFinal[#All],2,0),"")</f>
        <v/>
      </c>
      <c r="F30" s="8" t="str">
        <f>IFERROR(VLOOKUP(Purchase[[#This Row],[HSN Code]],Vendor[#All],3,0),"")</f>
        <v/>
      </c>
      <c r="G30" s="32"/>
      <c r="H30" s="14"/>
      <c r="I30" s="16" t="str">
        <f>IFERROR(VLOOKUP(Purchase[[#This Row],[HSN Code]],ProductsFinal[#All],3,0),"")</f>
        <v/>
      </c>
      <c r="J30" s="12" t="str">
        <f>IFERROR(Purchase[[#This Row],[Cost]]*Purchase[[#This Row],[Units]],"")</f>
        <v/>
      </c>
    </row>
    <row r="31" spans="2:10" x14ac:dyDescent="0.3">
      <c r="D31" s="8"/>
      <c r="E31" s="10" t="str">
        <f>IFERROR(VLOOKUP(Purchase[[#This Row],[HSN Code]],ProductsFinal[#All],2,0),"")</f>
        <v/>
      </c>
      <c r="F31" s="8" t="str">
        <f>IFERROR(VLOOKUP(Purchase[[#This Row],[HSN Code]],Vendor[#All],3,0),"")</f>
        <v/>
      </c>
      <c r="G31" s="32"/>
      <c r="H31" s="14"/>
      <c r="I31" s="16" t="str">
        <f>IFERROR(VLOOKUP(Purchase[[#This Row],[HSN Code]],ProductsFinal[#All],3,0),"")</f>
        <v/>
      </c>
      <c r="J31" s="12" t="str">
        <f>IFERROR(Purchase[[#This Row],[Cost]]*Purchase[[#This Row],[Units]],"")</f>
        <v/>
      </c>
    </row>
    <row r="32" spans="2:10" x14ac:dyDescent="0.3">
      <c r="D32" s="8"/>
      <c r="E32" s="10" t="str">
        <f>IFERROR(VLOOKUP(Purchase[[#This Row],[HSN Code]],ProductsFinal[#All],2,0),"")</f>
        <v/>
      </c>
      <c r="F32" s="8" t="str">
        <f>IFERROR(VLOOKUP(Purchase[[#This Row],[HSN Code]],Vendor[#All],3,0),"")</f>
        <v/>
      </c>
      <c r="G32" s="32"/>
      <c r="H32" s="14"/>
      <c r="I32" s="16" t="str">
        <f>IFERROR(VLOOKUP(Purchase[[#This Row],[HSN Code]],ProductsFinal[#All],3,0),"")</f>
        <v/>
      </c>
      <c r="J32" s="12" t="str">
        <f>IFERROR(Purchase[[#This Row],[Cost]]*Purchase[[#This Row],[Units]],"")</f>
        <v/>
      </c>
    </row>
    <row r="33" spans="4:10" x14ac:dyDescent="0.3">
      <c r="D33" s="8"/>
      <c r="E33" s="10" t="str">
        <f>IFERROR(VLOOKUP(Purchase[[#This Row],[HSN Code]],ProductsFinal[#All],2,0),"")</f>
        <v/>
      </c>
      <c r="F33" s="8" t="str">
        <f>IFERROR(VLOOKUP(Purchase[[#This Row],[HSN Code]],Vendor[#All],3,0),"")</f>
        <v/>
      </c>
      <c r="G33" s="32"/>
      <c r="H33" s="14"/>
      <c r="I33" s="16" t="str">
        <f>IFERROR(VLOOKUP(Purchase[[#This Row],[HSN Code]],ProductsFinal[#All],3,0),"")</f>
        <v/>
      </c>
      <c r="J33" s="12" t="str">
        <f>IFERROR(Purchase[[#This Row],[Cost]]*Purchase[[#This Row],[Units]],"")</f>
        <v/>
      </c>
    </row>
    <row r="34" spans="4:10" x14ac:dyDescent="0.3">
      <c r="D34" s="8"/>
      <c r="E34" s="10" t="str">
        <f>IFERROR(VLOOKUP(Purchase[[#This Row],[HSN Code]],ProductsFinal[#All],2,0),"")</f>
        <v/>
      </c>
      <c r="F34" s="8" t="str">
        <f>IFERROR(VLOOKUP(Purchase[[#This Row],[HSN Code]],Vendor[#All],3,0),"")</f>
        <v/>
      </c>
      <c r="G34" s="32"/>
      <c r="H34" s="14"/>
      <c r="I34" s="16" t="str">
        <f>IFERROR(VLOOKUP(Purchase[[#This Row],[HSN Code]],ProductsFinal[#All],3,0),"")</f>
        <v/>
      </c>
      <c r="J34" s="12" t="str">
        <f>IFERROR(Purchase[[#This Row],[Cost]]*Purchase[[#This Row],[Units]],"")</f>
        <v/>
      </c>
    </row>
    <row r="35" spans="4:10" x14ac:dyDescent="0.3">
      <c r="D35" s="8"/>
      <c r="E35" s="10" t="str">
        <f>IFERROR(VLOOKUP(Purchase[[#This Row],[HSN Code]],ProductsFinal[#All],2,0),"")</f>
        <v/>
      </c>
      <c r="F35" s="8" t="str">
        <f>IFERROR(VLOOKUP(Purchase[[#This Row],[HSN Code]],Vendor[#All],3,0),"")</f>
        <v/>
      </c>
      <c r="G35" s="32"/>
      <c r="H35" s="14"/>
      <c r="I35" s="16" t="str">
        <f>IFERROR(VLOOKUP(Purchase[[#This Row],[HSN Code]],ProductsFinal[#All],3,0),"")</f>
        <v/>
      </c>
      <c r="J35" s="12" t="str">
        <f>IFERROR(Purchase[[#This Row],[Cost]]*Purchase[[#This Row],[Units]],"")</f>
        <v/>
      </c>
    </row>
    <row r="36" spans="4:10" x14ac:dyDescent="0.3">
      <c r="D36" s="8"/>
      <c r="E36" s="10" t="str">
        <f>IFERROR(VLOOKUP(Purchase[[#This Row],[HSN Code]],ProductsFinal[#All],2,0),"")</f>
        <v/>
      </c>
      <c r="F36" s="8" t="str">
        <f>IFERROR(VLOOKUP(Purchase[[#This Row],[HSN Code]],Vendor[#All],3,0),"")</f>
        <v/>
      </c>
      <c r="G36" s="32"/>
      <c r="H36" s="14"/>
      <c r="I36" s="16" t="str">
        <f>IFERROR(VLOOKUP(Purchase[[#This Row],[HSN Code]],ProductsFinal[#All],3,0),"")</f>
        <v/>
      </c>
      <c r="J36" s="12" t="str">
        <f>IFERROR(Purchase[[#This Row],[Cost]]*Purchase[[#This Row],[Units]],"")</f>
        <v/>
      </c>
    </row>
    <row r="37" spans="4:10" x14ac:dyDescent="0.3">
      <c r="D37" s="8"/>
      <c r="E37" s="10" t="str">
        <f>IFERROR(VLOOKUP(Purchase[[#This Row],[HSN Code]],ProductsFinal[#All],2,0),"")</f>
        <v/>
      </c>
      <c r="F37" s="8" t="str">
        <f>IFERROR(VLOOKUP(Purchase[[#This Row],[HSN Code]],Vendor[#All],3,0),"")</f>
        <v/>
      </c>
      <c r="G37" s="32"/>
      <c r="H37" s="14"/>
      <c r="I37" s="16" t="str">
        <f>IFERROR(VLOOKUP(Purchase[[#This Row],[HSN Code]],ProductsFinal[#All],3,0),"")</f>
        <v/>
      </c>
      <c r="J37" s="12" t="str">
        <f>IFERROR(Purchase[[#This Row],[Cost]]*Purchase[[#This Row],[Units]],"")</f>
        <v/>
      </c>
    </row>
    <row r="38" spans="4:10" x14ac:dyDescent="0.3">
      <c r="D38" s="8"/>
      <c r="E38" s="10" t="str">
        <f>IFERROR(VLOOKUP(Purchase[[#This Row],[HSN Code]],ProductsFinal[#All],2,0),"")</f>
        <v/>
      </c>
      <c r="F38" s="8" t="str">
        <f>IFERROR(VLOOKUP(Purchase[[#This Row],[HSN Code]],Vendor[#All],3,0),"")</f>
        <v/>
      </c>
      <c r="G38" s="32"/>
      <c r="H38" s="14"/>
      <c r="I38" s="16" t="str">
        <f>IFERROR(VLOOKUP(Purchase[[#This Row],[HSN Code]],ProductsFinal[#All],3,0),"")</f>
        <v/>
      </c>
      <c r="J38" s="12" t="str">
        <f>IFERROR(Purchase[[#This Row],[Cost]]*Purchase[[#This Row],[Units]],"")</f>
        <v/>
      </c>
    </row>
    <row r="39" spans="4:10" x14ac:dyDescent="0.3">
      <c r="D39" s="8"/>
      <c r="E39" s="10" t="str">
        <f>IFERROR(VLOOKUP(Purchase[[#This Row],[HSN Code]],ProductsFinal[#All],2,0),"")</f>
        <v/>
      </c>
      <c r="F39" s="8" t="str">
        <f>IFERROR(VLOOKUP(Purchase[[#This Row],[HSN Code]],Vendor[#All],3,0),"")</f>
        <v/>
      </c>
      <c r="G39" s="32"/>
      <c r="H39" s="14"/>
      <c r="I39" s="16" t="str">
        <f>IFERROR(VLOOKUP(Purchase[[#This Row],[HSN Code]],ProductsFinal[#All],3,0),"")</f>
        <v/>
      </c>
      <c r="J39" s="12" t="str">
        <f>IFERROR(Purchase[[#This Row],[Cost]]*Purchase[[#This Row],[Units]],"")</f>
        <v/>
      </c>
    </row>
    <row r="40" spans="4:10" x14ac:dyDescent="0.3">
      <c r="D40" s="8"/>
      <c r="E40" s="10" t="str">
        <f>IFERROR(VLOOKUP(Purchase[[#This Row],[HSN Code]],ProductsFinal[#All],2,0),"")</f>
        <v/>
      </c>
      <c r="F40" s="8" t="str">
        <f>IFERROR(VLOOKUP(Purchase[[#This Row],[HSN Code]],Vendor[#All],3,0),"")</f>
        <v/>
      </c>
      <c r="G40" s="32"/>
      <c r="H40" s="14"/>
      <c r="I40" s="16" t="str">
        <f>IFERROR(VLOOKUP(Purchase[[#This Row],[HSN Code]],ProductsFinal[#All],3,0),"")</f>
        <v/>
      </c>
      <c r="J40" s="12" t="str">
        <f>IFERROR(Purchase[[#This Row],[Cost]]*Purchase[[#This Row],[Units]],"")</f>
        <v/>
      </c>
    </row>
    <row r="41" spans="4:10" x14ac:dyDescent="0.3">
      <c r="D41" s="8"/>
      <c r="E41" s="10" t="str">
        <f>IFERROR(VLOOKUP(Purchase[[#This Row],[HSN Code]],ProductsFinal[#All],2,0),"")</f>
        <v/>
      </c>
      <c r="F41" s="8" t="str">
        <f>IFERROR(VLOOKUP(Purchase[[#This Row],[HSN Code]],Vendor[#All],3,0),"")</f>
        <v/>
      </c>
      <c r="G41" s="32"/>
      <c r="H41" s="14"/>
      <c r="I41" s="16" t="str">
        <f>IFERROR(VLOOKUP(Purchase[[#This Row],[HSN Code]],ProductsFinal[#All],3,0),"")</f>
        <v/>
      </c>
      <c r="J41" s="12" t="str">
        <f>IFERROR(Purchase[[#This Row],[Cost]]*Purchase[[#This Row],[Units]],"")</f>
        <v/>
      </c>
    </row>
    <row r="42" spans="4:10" x14ac:dyDescent="0.3">
      <c r="D42" s="8"/>
      <c r="E42" s="10" t="str">
        <f>IFERROR(VLOOKUP(Purchase[[#This Row],[HSN Code]],ProductsFinal[#All],2,0),"")</f>
        <v/>
      </c>
      <c r="F42" s="8" t="str">
        <f>IFERROR(VLOOKUP(Purchase[[#This Row],[HSN Code]],Vendor[#All],3,0),"")</f>
        <v/>
      </c>
      <c r="G42" s="32"/>
      <c r="H42" s="14"/>
      <c r="I42" s="16" t="str">
        <f>IFERROR(VLOOKUP(Purchase[[#This Row],[HSN Code]],ProductsFinal[#All],3,0),"")</f>
        <v/>
      </c>
      <c r="J42" s="12" t="str">
        <f>IFERROR(Purchase[[#This Row],[Cost]]*Purchase[[#This Row],[Units]],"")</f>
        <v/>
      </c>
    </row>
    <row r="43" spans="4:10" x14ac:dyDescent="0.3">
      <c r="D43" s="8"/>
      <c r="E43" s="10" t="str">
        <f>IFERROR(VLOOKUP(Purchase[[#This Row],[HSN Code]],ProductsFinal[#All],2,0),"")</f>
        <v/>
      </c>
      <c r="F43" s="8" t="str">
        <f>IFERROR(VLOOKUP(Purchase[[#This Row],[HSN Code]],Vendor[#All],3,0),"")</f>
        <v/>
      </c>
      <c r="G43" s="32"/>
      <c r="H43" s="14"/>
      <c r="I43" s="16" t="str">
        <f>IFERROR(VLOOKUP(Purchase[[#This Row],[HSN Code]],ProductsFinal[#All],3,0),"")</f>
        <v/>
      </c>
      <c r="J43" s="12" t="str">
        <f>IFERROR(Purchase[[#This Row],[Cost]]*Purchase[[#This Row],[Units]],"")</f>
        <v/>
      </c>
    </row>
    <row r="44" spans="4:10" x14ac:dyDescent="0.3">
      <c r="D44" s="8"/>
      <c r="E44" s="10" t="str">
        <f>IFERROR(VLOOKUP(Purchase[[#This Row],[HSN Code]],ProductsFinal[#All],2,0),"")</f>
        <v/>
      </c>
      <c r="F44" s="8" t="str">
        <f>IFERROR(VLOOKUP(Purchase[[#This Row],[HSN Code]],Vendor[#All],3,0),"")</f>
        <v/>
      </c>
      <c r="G44" s="32"/>
      <c r="H44" s="14"/>
      <c r="I44" s="16" t="str">
        <f>IFERROR(VLOOKUP(Purchase[[#This Row],[HSN Code]],ProductsFinal[#All],3,0),"")</f>
        <v/>
      </c>
      <c r="J44" s="12" t="str">
        <f>IFERROR(Purchase[[#This Row],[Cost]]*Purchase[[#This Row],[Units]],"")</f>
        <v/>
      </c>
    </row>
    <row r="45" spans="4:10" x14ac:dyDescent="0.3">
      <c r="D45" s="8"/>
      <c r="E45" s="10" t="str">
        <f>IFERROR(VLOOKUP(Purchase[[#This Row],[HSN Code]],ProductsFinal[#All],2,0),"")</f>
        <v/>
      </c>
      <c r="F45" s="8" t="str">
        <f>IFERROR(VLOOKUP(Purchase[[#This Row],[HSN Code]],Vendor[#All],3,0),"")</f>
        <v/>
      </c>
      <c r="G45" s="32"/>
      <c r="H45" s="14"/>
      <c r="I45" s="16" t="str">
        <f>IFERROR(VLOOKUP(Purchase[[#This Row],[HSN Code]],ProductsFinal[#All],3,0),"")</f>
        <v/>
      </c>
      <c r="J45" s="12" t="str">
        <f>IFERROR(Purchase[[#This Row],[Cost]]*Purchase[[#This Row],[Units]],"")</f>
        <v/>
      </c>
    </row>
    <row r="46" spans="4:10" x14ac:dyDescent="0.3">
      <c r="D46" s="8"/>
      <c r="E46" s="10" t="str">
        <f>IFERROR(VLOOKUP(Purchase[[#This Row],[HSN Code]],ProductsFinal[#All],2,0),"")</f>
        <v/>
      </c>
      <c r="F46" s="8" t="str">
        <f>IFERROR(VLOOKUP(Purchase[[#This Row],[HSN Code]],Vendor[#All],3,0),"")</f>
        <v/>
      </c>
      <c r="G46" s="32"/>
      <c r="H46" s="14"/>
      <c r="I46" s="16" t="str">
        <f>IFERROR(VLOOKUP(Purchase[[#This Row],[HSN Code]],ProductsFinal[#All],3,0),"")</f>
        <v/>
      </c>
      <c r="J46" s="12" t="str">
        <f>IFERROR(Purchase[[#This Row],[Cost]]*Purchase[[#This Row],[Units]],"")</f>
        <v/>
      </c>
    </row>
    <row r="47" spans="4:10" x14ac:dyDescent="0.3">
      <c r="D47" s="8"/>
      <c r="E47" s="10" t="str">
        <f>IFERROR(VLOOKUP(Purchase[[#This Row],[HSN Code]],ProductsFinal[#All],2,0),"")</f>
        <v/>
      </c>
      <c r="F47" s="8" t="str">
        <f>IFERROR(VLOOKUP(Purchase[[#This Row],[HSN Code]],Vendor[#All],3,0),"")</f>
        <v/>
      </c>
      <c r="G47" s="32"/>
      <c r="H47" s="14"/>
      <c r="I47" s="16" t="str">
        <f>IFERROR(VLOOKUP(Purchase[[#This Row],[HSN Code]],ProductsFinal[#All],3,0),"")</f>
        <v/>
      </c>
      <c r="J47" s="12" t="str">
        <f>IFERROR(Purchase[[#This Row],[Cost]]*Purchase[[#This Row],[Units]],"")</f>
        <v/>
      </c>
    </row>
    <row r="48" spans="4:10" x14ac:dyDescent="0.3">
      <c r="D48" s="8"/>
      <c r="E48" s="10" t="str">
        <f>IFERROR(VLOOKUP(Purchase[[#This Row],[HSN Code]],ProductsFinal[#All],2,0),"")</f>
        <v/>
      </c>
      <c r="F48" s="8" t="str">
        <f>IFERROR(VLOOKUP(Purchase[[#This Row],[HSN Code]],Vendor[#All],3,0),"")</f>
        <v/>
      </c>
      <c r="G48" s="32"/>
      <c r="H48" s="14"/>
      <c r="I48" s="16" t="str">
        <f>IFERROR(VLOOKUP(Purchase[[#This Row],[HSN Code]],ProductsFinal[#All],3,0),"")</f>
        <v/>
      </c>
      <c r="J48" s="12" t="str">
        <f>IFERROR(Purchase[[#This Row],[Cost]]*Purchase[[#This Row],[Units]],"")</f>
        <v/>
      </c>
    </row>
    <row r="49" spans="4:10" x14ac:dyDescent="0.3">
      <c r="D49" s="8"/>
      <c r="E49" s="10" t="str">
        <f>IFERROR(VLOOKUP(Purchase[[#This Row],[HSN Code]],ProductsFinal[#All],2,0),"")</f>
        <v/>
      </c>
      <c r="F49" s="8" t="str">
        <f>IFERROR(VLOOKUP(Purchase[[#This Row],[HSN Code]],Vendor[#All],3,0),"")</f>
        <v/>
      </c>
      <c r="G49" s="32"/>
      <c r="H49" s="14"/>
      <c r="I49" s="16" t="str">
        <f>IFERROR(VLOOKUP(Purchase[[#This Row],[HSN Code]],ProductsFinal[#All],3,0),"")</f>
        <v/>
      </c>
      <c r="J49" s="12" t="str">
        <f>IFERROR(Purchase[[#This Row],[Cost]]*Purchase[[#This Row],[Units]],"")</f>
        <v/>
      </c>
    </row>
    <row r="50" spans="4:10" x14ac:dyDescent="0.3">
      <c r="D50" s="8"/>
      <c r="E50" s="10" t="str">
        <f>IFERROR(VLOOKUP(Purchase[[#This Row],[HSN Code]],ProductsFinal[#All],2,0),"")</f>
        <v/>
      </c>
      <c r="F50" s="8" t="str">
        <f>IFERROR(VLOOKUP(Purchase[[#This Row],[HSN Code]],Vendor[#All],3,0),"")</f>
        <v/>
      </c>
      <c r="G50" s="32"/>
      <c r="H50" s="14"/>
      <c r="I50" s="16" t="str">
        <f>IFERROR(VLOOKUP(Purchase[[#This Row],[HSN Code]],ProductsFinal[#All],3,0),"")</f>
        <v/>
      </c>
      <c r="J50" s="12" t="str">
        <f>IFERROR(Purchase[[#This Row],[Cost]]*Purchase[[#This Row],[Units]],"")</f>
        <v/>
      </c>
    </row>
    <row r="51" spans="4:10" x14ac:dyDescent="0.3">
      <c r="D51" s="8"/>
      <c r="E51" s="10" t="str">
        <f>IFERROR(VLOOKUP(Purchase[[#This Row],[HSN Code]],ProductsFinal[#All],2,0),"")</f>
        <v/>
      </c>
      <c r="F51" s="8" t="str">
        <f>IFERROR(VLOOKUP(Purchase[[#This Row],[HSN Code]],Vendor[#All],3,0),"")</f>
        <v/>
      </c>
      <c r="G51" s="32"/>
      <c r="H51" s="14"/>
      <c r="I51" s="16" t="str">
        <f>IFERROR(VLOOKUP(Purchase[[#This Row],[HSN Code]],ProductsFinal[#All],3,0),"")</f>
        <v/>
      </c>
      <c r="J51" s="12" t="str">
        <f>IFERROR(Purchase[[#This Row],[Cost]]*Purchase[[#This Row],[Units]],"")</f>
        <v/>
      </c>
    </row>
    <row r="52" spans="4:10" x14ac:dyDescent="0.3">
      <c r="D52" s="8"/>
      <c r="E52" s="10" t="str">
        <f>IFERROR(VLOOKUP(Purchase[[#This Row],[HSN Code]],ProductsFinal[#All],2,0),"")</f>
        <v/>
      </c>
      <c r="F52" s="8" t="str">
        <f>IFERROR(VLOOKUP(Purchase[[#This Row],[HSN Code]],Vendor[#All],3,0),"")</f>
        <v/>
      </c>
      <c r="G52" s="32"/>
      <c r="H52" s="14"/>
      <c r="I52" s="16" t="str">
        <f>IFERROR(VLOOKUP(Purchase[[#This Row],[HSN Code]],ProductsFinal[#All],3,0),"")</f>
        <v/>
      </c>
      <c r="J52" s="12" t="str">
        <f>IFERROR(Purchase[[#This Row],[Cost]]*Purchase[[#This Row],[Units]],"")</f>
        <v/>
      </c>
    </row>
    <row r="53" spans="4:10" x14ac:dyDescent="0.3">
      <c r="D53" s="8"/>
      <c r="E53" s="10" t="str">
        <f>IFERROR(VLOOKUP(Purchase[[#This Row],[HSN Code]],ProductsFinal[#All],2,0),"")</f>
        <v/>
      </c>
      <c r="F53" s="8" t="str">
        <f>IFERROR(VLOOKUP(Purchase[[#This Row],[HSN Code]],Vendor[#All],3,0),"")</f>
        <v/>
      </c>
      <c r="G53" s="32"/>
      <c r="H53" s="14"/>
      <c r="I53" s="16" t="str">
        <f>IFERROR(VLOOKUP(Purchase[[#This Row],[HSN Code]],ProductsFinal[#All],3,0),"")</f>
        <v/>
      </c>
      <c r="J53" s="12" t="str">
        <f>IFERROR(Purchase[[#This Row],[Cost]]*Purchase[[#This Row],[Units]],"")</f>
        <v/>
      </c>
    </row>
    <row r="54" spans="4:10" x14ac:dyDescent="0.3">
      <c r="D54" s="8"/>
      <c r="E54" s="10" t="str">
        <f>IFERROR(VLOOKUP(Purchase[[#This Row],[HSN Code]],ProductsFinal[#All],2,0),"")</f>
        <v/>
      </c>
      <c r="F54" s="8" t="str">
        <f>IFERROR(VLOOKUP(Purchase[[#This Row],[HSN Code]],Vendor[#All],3,0),"")</f>
        <v/>
      </c>
      <c r="G54" s="32"/>
      <c r="H54" s="14"/>
      <c r="I54" s="16" t="str">
        <f>IFERROR(VLOOKUP(Purchase[[#This Row],[HSN Code]],ProductsFinal[#All],3,0),"")</f>
        <v/>
      </c>
      <c r="J54" s="12" t="str">
        <f>IFERROR(Purchase[[#This Row],[Cost]]*Purchase[[#This Row],[Units]],"")</f>
        <v/>
      </c>
    </row>
    <row r="55" spans="4:10" x14ac:dyDescent="0.3">
      <c r="D55" s="8"/>
      <c r="E55" s="10" t="str">
        <f>IFERROR(VLOOKUP(Purchase[[#This Row],[HSN Code]],ProductsFinal[#All],2,0),"")</f>
        <v/>
      </c>
      <c r="F55" s="8" t="str">
        <f>IFERROR(VLOOKUP(Purchase[[#This Row],[HSN Code]],Vendor[#All],3,0),"")</f>
        <v/>
      </c>
      <c r="G55" s="32"/>
      <c r="H55" s="14"/>
      <c r="I55" s="16" t="str">
        <f>IFERROR(VLOOKUP(Purchase[[#This Row],[HSN Code]],ProductsFinal[#All],3,0),"")</f>
        <v/>
      </c>
      <c r="J55" s="12" t="str">
        <f>IFERROR(Purchase[[#This Row],[Cost]]*Purchase[[#This Row],[Units]],"")</f>
        <v/>
      </c>
    </row>
    <row r="56" spans="4:10" x14ac:dyDescent="0.3">
      <c r="D56" s="8"/>
      <c r="E56" s="10" t="str">
        <f>IFERROR(VLOOKUP(Purchase[[#This Row],[HSN Code]],ProductsFinal[#All],2,0),"")</f>
        <v/>
      </c>
      <c r="F56" s="8" t="str">
        <f>IFERROR(VLOOKUP(Purchase[[#This Row],[HSN Code]],Vendor[#All],3,0),"")</f>
        <v/>
      </c>
      <c r="G56" s="32"/>
      <c r="H56" s="14"/>
      <c r="I56" s="16" t="str">
        <f>IFERROR(VLOOKUP(Purchase[[#This Row],[HSN Code]],ProductsFinal[#All],3,0),"")</f>
        <v/>
      </c>
      <c r="J56" s="12" t="str">
        <f>IFERROR(Purchase[[#This Row],[Cost]]*Purchase[[#This Row],[Units]],"")</f>
        <v/>
      </c>
    </row>
    <row r="57" spans="4:10" x14ac:dyDescent="0.3">
      <c r="D57" s="8"/>
      <c r="E57" s="10" t="str">
        <f>IFERROR(VLOOKUP(Purchase[[#This Row],[HSN Code]],ProductsFinal[#All],2,0),"")</f>
        <v/>
      </c>
      <c r="F57" s="8" t="str">
        <f>IFERROR(VLOOKUP(Purchase[[#This Row],[HSN Code]],Vendor[#All],3,0),"")</f>
        <v/>
      </c>
      <c r="G57" s="32"/>
      <c r="H57" s="14"/>
      <c r="I57" s="16" t="str">
        <f>IFERROR(VLOOKUP(Purchase[[#This Row],[HSN Code]],ProductsFinal[#All],3,0),"")</f>
        <v/>
      </c>
      <c r="J57" s="12" t="str">
        <f>IFERROR(Purchase[[#This Row],[Cost]]*Purchase[[#This Row],[Units]],"")</f>
        <v/>
      </c>
    </row>
    <row r="58" spans="4:10" x14ac:dyDescent="0.3">
      <c r="D58" s="8"/>
      <c r="E58" s="10" t="str">
        <f>IFERROR(VLOOKUP(Purchase[[#This Row],[HSN Code]],ProductsFinal[#All],2,0),"")</f>
        <v/>
      </c>
      <c r="F58" s="8" t="str">
        <f>IFERROR(VLOOKUP(Purchase[[#This Row],[HSN Code]],Vendor[#All],3,0),"")</f>
        <v/>
      </c>
      <c r="G58" s="32"/>
      <c r="H58" s="14"/>
      <c r="I58" s="16" t="str">
        <f>IFERROR(VLOOKUP(Purchase[[#This Row],[HSN Code]],ProductsFinal[#All],3,0),"")</f>
        <v/>
      </c>
      <c r="J58" s="12" t="str">
        <f>IFERROR(Purchase[[#This Row],[Cost]]*Purchase[[#This Row],[Units]],"")</f>
        <v/>
      </c>
    </row>
    <row r="59" spans="4:10" x14ac:dyDescent="0.3">
      <c r="D59" s="8"/>
      <c r="E59" s="10" t="str">
        <f>IFERROR(VLOOKUP(Purchase[[#This Row],[HSN Code]],ProductsFinal[#All],2,0),"")</f>
        <v/>
      </c>
      <c r="F59" s="8" t="str">
        <f>IFERROR(VLOOKUP(Purchase[[#This Row],[HSN Code]],Vendor[#All],3,0),"")</f>
        <v/>
      </c>
      <c r="G59" s="32"/>
      <c r="H59" s="14"/>
      <c r="I59" s="16" t="str">
        <f>IFERROR(VLOOKUP(Purchase[[#This Row],[HSN Code]],ProductsFinal[#All],3,0),"")</f>
        <v/>
      </c>
      <c r="J59" s="12" t="str">
        <f>IFERROR(Purchase[[#This Row],[Cost]]*Purchase[[#This Row],[Units]],"")</f>
        <v/>
      </c>
    </row>
    <row r="60" spans="4:10" x14ac:dyDescent="0.3">
      <c r="D60" s="8"/>
      <c r="E60" s="10" t="str">
        <f>IFERROR(VLOOKUP(Purchase[[#This Row],[HSN Code]],ProductsFinal[#All],2,0),"")</f>
        <v/>
      </c>
      <c r="F60" s="8" t="str">
        <f>IFERROR(VLOOKUP(Purchase[[#This Row],[HSN Code]],Vendor[#All],3,0),"")</f>
        <v/>
      </c>
      <c r="G60" s="32"/>
      <c r="H60" s="14"/>
      <c r="I60" s="16" t="str">
        <f>IFERROR(VLOOKUP(Purchase[[#This Row],[HSN Code]],ProductsFinal[#All],3,0),"")</f>
        <v/>
      </c>
      <c r="J60" s="12" t="str">
        <f>IFERROR(Purchase[[#This Row],[Cost]]*Purchase[[#This Row],[Units]],"")</f>
        <v/>
      </c>
    </row>
    <row r="61" spans="4:10" x14ac:dyDescent="0.3">
      <c r="D61" s="8"/>
      <c r="E61" s="10" t="str">
        <f>IFERROR(VLOOKUP(Purchase[[#This Row],[HSN Code]],ProductsFinal[#All],2,0),"")</f>
        <v/>
      </c>
      <c r="F61" s="8" t="str">
        <f>IFERROR(VLOOKUP(Purchase[[#This Row],[HSN Code]],Vendor[#All],3,0),"")</f>
        <v/>
      </c>
      <c r="G61" s="32"/>
      <c r="H61" s="14"/>
      <c r="I61" s="16" t="str">
        <f>IFERROR(VLOOKUP(Purchase[[#This Row],[HSN Code]],ProductsFinal[#All],3,0),"")</f>
        <v/>
      </c>
      <c r="J61" s="12" t="str">
        <f>IFERROR(Purchase[[#This Row],[Cost]]*Purchase[[#This Row],[Units]],"")</f>
        <v/>
      </c>
    </row>
    <row r="62" spans="4:10" x14ac:dyDescent="0.3">
      <c r="D62" s="8"/>
      <c r="E62" s="10" t="str">
        <f>IFERROR(VLOOKUP(Purchase[[#This Row],[HSN Code]],ProductsFinal[#All],2,0),"")</f>
        <v/>
      </c>
      <c r="F62" s="8" t="str">
        <f>IFERROR(VLOOKUP(Purchase[[#This Row],[HSN Code]],Vendor[#All],3,0),"")</f>
        <v/>
      </c>
      <c r="G62" s="32"/>
      <c r="H62" s="14"/>
      <c r="I62" s="16" t="str">
        <f>IFERROR(VLOOKUP(Purchase[[#This Row],[HSN Code]],ProductsFinal[#All],3,0),"")</f>
        <v/>
      </c>
      <c r="J62" s="12" t="str">
        <f>IFERROR(Purchase[[#This Row],[Cost]]*Purchase[[#This Row],[Units]],"")</f>
        <v/>
      </c>
    </row>
    <row r="63" spans="4:10" x14ac:dyDescent="0.3">
      <c r="D63" s="8"/>
      <c r="E63" s="10" t="str">
        <f>IFERROR(VLOOKUP(Purchase[[#This Row],[HSN Code]],ProductsFinal[#All],2,0),"")</f>
        <v/>
      </c>
      <c r="F63" s="8" t="str">
        <f>IFERROR(VLOOKUP(Purchase[[#This Row],[HSN Code]],Vendor[#All],3,0),"")</f>
        <v/>
      </c>
      <c r="G63" s="32"/>
      <c r="H63" s="14"/>
      <c r="I63" s="16" t="str">
        <f>IFERROR(VLOOKUP(Purchase[[#This Row],[HSN Code]],ProductsFinal[#All],3,0),"")</f>
        <v/>
      </c>
      <c r="J63" s="12" t="str">
        <f>IFERROR(Purchase[[#This Row],[Cost]]*Purchase[[#This Row],[Units]],"")</f>
        <v/>
      </c>
    </row>
    <row r="64" spans="4:10" x14ac:dyDescent="0.3">
      <c r="D64" s="8"/>
      <c r="E64" s="10" t="str">
        <f>IFERROR(VLOOKUP(Purchase[[#This Row],[HSN Code]],ProductsFinal[#All],2,0),"")</f>
        <v/>
      </c>
      <c r="F64" s="8" t="str">
        <f>IFERROR(VLOOKUP(Purchase[[#This Row],[HSN Code]],Vendor[#All],3,0),"")</f>
        <v/>
      </c>
      <c r="G64" s="32"/>
      <c r="H64" s="14"/>
      <c r="I64" s="16" t="str">
        <f>IFERROR(VLOOKUP(Purchase[[#This Row],[HSN Code]],ProductsFinal[#All],3,0),"")</f>
        <v/>
      </c>
      <c r="J64" s="12" t="str">
        <f>IFERROR(Purchase[[#This Row],[Cost]]*Purchase[[#This Row],[Units]],"")</f>
        <v/>
      </c>
    </row>
    <row r="65" spans="4:10" x14ac:dyDescent="0.3">
      <c r="D65" s="8"/>
      <c r="E65" s="10" t="str">
        <f>IFERROR(VLOOKUP(Purchase[[#This Row],[HSN Code]],ProductsFinal[#All],2,0),"")</f>
        <v/>
      </c>
      <c r="F65" s="8" t="str">
        <f>IFERROR(VLOOKUP(Purchase[[#This Row],[HSN Code]],Vendor[#All],3,0),"")</f>
        <v/>
      </c>
      <c r="G65" s="32"/>
      <c r="H65" s="14"/>
      <c r="I65" s="16" t="str">
        <f>IFERROR(VLOOKUP(Purchase[[#This Row],[HSN Code]],ProductsFinal[#All],3,0),"")</f>
        <v/>
      </c>
      <c r="J65" s="12" t="str">
        <f>IFERROR(Purchase[[#This Row],[Cost]]*Purchase[[#This Row],[Units]],"")</f>
        <v/>
      </c>
    </row>
    <row r="66" spans="4:10" x14ac:dyDescent="0.3">
      <c r="D66" s="8"/>
      <c r="E66" s="10" t="str">
        <f>IFERROR(VLOOKUP(Purchase[[#This Row],[HSN Code]],ProductsFinal[#All],2,0),"")</f>
        <v/>
      </c>
      <c r="F66" s="8" t="str">
        <f>IFERROR(VLOOKUP(Purchase[[#This Row],[HSN Code]],Vendor[#All],3,0),"")</f>
        <v/>
      </c>
      <c r="G66" s="32"/>
      <c r="H66" s="14"/>
      <c r="I66" s="16" t="str">
        <f>IFERROR(VLOOKUP(Purchase[[#This Row],[HSN Code]],ProductsFinal[#All],3,0),"")</f>
        <v/>
      </c>
      <c r="J66" s="12" t="str">
        <f>IFERROR(Purchase[[#This Row],[Cost]]*Purchase[[#This Row],[Units]],"")</f>
        <v/>
      </c>
    </row>
    <row r="67" spans="4:10" x14ac:dyDescent="0.3">
      <c r="D67" s="8"/>
      <c r="E67" s="10" t="str">
        <f>IFERROR(VLOOKUP(Purchase[[#This Row],[HSN Code]],ProductsFinal[#All],2,0),"")</f>
        <v/>
      </c>
      <c r="F67" s="8" t="str">
        <f>IFERROR(VLOOKUP(Purchase[[#This Row],[HSN Code]],Vendor[#All],3,0),"")</f>
        <v/>
      </c>
      <c r="G67" s="32"/>
      <c r="H67" s="14"/>
      <c r="I67" s="16" t="str">
        <f>IFERROR(VLOOKUP(Purchase[[#This Row],[HSN Code]],ProductsFinal[#All],3,0),"")</f>
        <v/>
      </c>
      <c r="J67" s="12" t="str">
        <f>IFERROR(Purchase[[#This Row],[Cost]]*Purchase[[#This Row],[Units]],"")</f>
        <v/>
      </c>
    </row>
    <row r="68" spans="4:10" x14ac:dyDescent="0.3">
      <c r="D68" s="8"/>
      <c r="E68" s="10" t="str">
        <f>IFERROR(VLOOKUP(Purchase[[#This Row],[HSN Code]],ProductsFinal[#All],2,0),"")</f>
        <v/>
      </c>
      <c r="F68" s="8" t="str">
        <f>IFERROR(VLOOKUP(Purchase[[#This Row],[HSN Code]],Vendor[#All],3,0),"")</f>
        <v/>
      </c>
      <c r="G68" s="32"/>
      <c r="H68" s="14"/>
      <c r="I68" s="16" t="str">
        <f>IFERROR(VLOOKUP(Purchase[[#This Row],[HSN Code]],ProductsFinal[#All],3,0),"")</f>
        <v/>
      </c>
      <c r="J68" s="12" t="str">
        <f>IFERROR(Purchase[[#This Row],[Cost]]*Purchase[[#This Row],[Units]],"")</f>
        <v/>
      </c>
    </row>
    <row r="69" spans="4:10" x14ac:dyDescent="0.3">
      <c r="D69" s="8"/>
      <c r="E69" s="10" t="str">
        <f>IFERROR(VLOOKUP(Purchase[[#This Row],[HSN Code]],ProductsFinal[#All],2,0),"")</f>
        <v/>
      </c>
      <c r="F69" s="8" t="str">
        <f>IFERROR(VLOOKUP(Purchase[[#This Row],[HSN Code]],Vendor[#All],3,0),"")</f>
        <v/>
      </c>
      <c r="G69" s="32"/>
      <c r="H69" s="14"/>
      <c r="I69" s="16" t="str">
        <f>IFERROR(VLOOKUP(Purchase[[#This Row],[HSN Code]],ProductsFinal[#All],3,0),"")</f>
        <v/>
      </c>
      <c r="J69" s="12" t="str">
        <f>IFERROR(Purchase[[#This Row],[Cost]]*Purchase[[#This Row],[Units]],"")</f>
        <v/>
      </c>
    </row>
    <row r="70" spans="4:10" x14ac:dyDescent="0.3">
      <c r="D70" s="8"/>
      <c r="E70" s="10" t="str">
        <f>IFERROR(VLOOKUP(Purchase[[#This Row],[HSN Code]],ProductsFinal[#All],2,0),"")</f>
        <v/>
      </c>
      <c r="F70" s="8" t="str">
        <f>IFERROR(VLOOKUP(Purchase[[#This Row],[HSN Code]],Vendor[#All],3,0),"")</f>
        <v/>
      </c>
      <c r="G70" s="32"/>
      <c r="H70" s="14"/>
      <c r="I70" s="16" t="str">
        <f>IFERROR(VLOOKUP(Purchase[[#This Row],[HSN Code]],ProductsFinal[#All],3,0),"")</f>
        <v/>
      </c>
      <c r="J70" s="12" t="str">
        <f>IFERROR(Purchase[[#This Row],[Cost]]*Purchase[[#This Row],[Units]],"")</f>
        <v/>
      </c>
    </row>
    <row r="71" spans="4:10" x14ac:dyDescent="0.3">
      <c r="D71" s="8"/>
      <c r="E71" s="10" t="str">
        <f>IFERROR(VLOOKUP(Purchase[[#This Row],[HSN Code]],ProductsFinal[#All],2,0),"")</f>
        <v/>
      </c>
      <c r="F71" s="8" t="str">
        <f>IFERROR(VLOOKUP(Purchase[[#This Row],[HSN Code]],Vendor[#All],3,0),"")</f>
        <v/>
      </c>
      <c r="G71" s="32"/>
      <c r="H71" s="14"/>
      <c r="I71" s="16" t="str">
        <f>IFERROR(VLOOKUP(Purchase[[#This Row],[HSN Code]],ProductsFinal[#All],3,0),"")</f>
        <v/>
      </c>
      <c r="J71" s="12" t="str">
        <f>IFERROR(Purchase[[#This Row],[Cost]]*Purchase[[#This Row],[Units]],"")</f>
        <v/>
      </c>
    </row>
    <row r="72" spans="4:10" x14ac:dyDescent="0.3">
      <c r="D72" s="8"/>
      <c r="E72" s="10" t="str">
        <f>IFERROR(VLOOKUP(Purchase[[#This Row],[HSN Code]],ProductsFinal[#All],2,0),"")</f>
        <v/>
      </c>
      <c r="F72" s="8" t="str">
        <f>IFERROR(VLOOKUP(Purchase[[#This Row],[HSN Code]],Vendor[#All],3,0),"")</f>
        <v/>
      </c>
      <c r="G72" s="32"/>
      <c r="H72" s="14"/>
      <c r="I72" s="16" t="str">
        <f>IFERROR(VLOOKUP(Purchase[[#This Row],[HSN Code]],ProductsFinal[#All],3,0),"")</f>
        <v/>
      </c>
      <c r="J72" s="12" t="str">
        <f>IFERROR(Purchase[[#This Row],[Cost]]*Purchase[[#This Row],[Units]],"")</f>
        <v/>
      </c>
    </row>
    <row r="73" spans="4:10" x14ac:dyDescent="0.3">
      <c r="D73" s="8"/>
      <c r="E73" s="10" t="str">
        <f>IFERROR(VLOOKUP(Purchase[[#This Row],[HSN Code]],ProductsFinal[#All],2,0),"")</f>
        <v/>
      </c>
      <c r="F73" s="8" t="str">
        <f>IFERROR(VLOOKUP(Purchase[[#This Row],[HSN Code]],Vendor[#All],3,0),"")</f>
        <v/>
      </c>
      <c r="G73" s="32"/>
      <c r="H73" s="14"/>
      <c r="I73" s="16" t="str">
        <f>IFERROR(VLOOKUP(Purchase[[#This Row],[HSN Code]],ProductsFinal[#All],3,0),"")</f>
        <v/>
      </c>
      <c r="J73" s="12" t="str">
        <f>IFERROR(Purchase[[#This Row],[Cost]]*Purchase[[#This Row],[Units]],"")</f>
        <v/>
      </c>
    </row>
    <row r="74" spans="4:10" x14ac:dyDescent="0.3">
      <c r="D74" s="8"/>
      <c r="E74" s="10" t="str">
        <f>IFERROR(VLOOKUP(Purchase[[#This Row],[HSN Code]],ProductsFinal[#All],2,0),"")</f>
        <v/>
      </c>
      <c r="F74" s="8" t="str">
        <f>IFERROR(VLOOKUP(Purchase[[#This Row],[HSN Code]],Vendor[#All],3,0),"")</f>
        <v/>
      </c>
      <c r="G74" s="32"/>
      <c r="H74" s="14"/>
      <c r="I74" s="16" t="str">
        <f>IFERROR(VLOOKUP(Purchase[[#This Row],[HSN Code]],ProductsFinal[#All],3,0),"")</f>
        <v/>
      </c>
      <c r="J74" s="12" t="str">
        <f>IFERROR(Purchase[[#This Row],[Cost]]*Purchase[[#This Row],[Units]],"")</f>
        <v/>
      </c>
    </row>
    <row r="75" spans="4:10" x14ac:dyDescent="0.3">
      <c r="D75" s="8"/>
      <c r="E75" s="10" t="str">
        <f>IFERROR(VLOOKUP(Purchase[[#This Row],[HSN Code]],ProductsFinal[#All],2,0),"")</f>
        <v/>
      </c>
      <c r="F75" s="8" t="str">
        <f>IFERROR(VLOOKUP(Purchase[[#This Row],[HSN Code]],Vendor[#All],3,0),"")</f>
        <v/>
      </c>
      <c r="G75" s="32"/>
      <c r="H75" s="14"/>
      <c r="I75" s="16" t="str">
        <f>IFERROR(VLOOKUP(Purchase[[#This Row],[HSN Code]],ProductsFinal[#All],3,0),"")</f>
        <v/>
      </c>
      <c r="J75" s="12" t="str">
        <f>IFERROR(Purchase[[#This Row],[Cost]]*Purchase[[#This Row],[Units]],"")</f>
        <v/>
      </c>
    </row>
    <row r="76" spans="4:10" x14ac:dyDescent="0.3">
      <c r="D76" s="8"/>
      <c r="E76" s="10" t="str">
        <f>IFERROR(VLOOKUP(Purchase[[#This Row],[HSN Code]],ProductsFinal[#All],2,0),"")</f>
        <v/>
      </c>
      <c r="F76" s="8" t="str">
        <f>IFERROR(VLOOKUP(Purchase[[#This Row],[HSN Code]],Vendor[#All],3,0),"")</f>
        <v/>
      </c>
      <c r="G76" s="32"/>
      <c r="H76" s="14"/>
      <c r="I76" s="16" t="str">
        <f>IFERROR(VLOOKUP(Purchase[[#This Row],[HSN Code]],ProductsFinal[#All],3,0),"")</f>
        <v/>
      </c>
      <c r="J76" s="12" t="str">
        <f>IFERROR(Purchase[[#This Row],[Cost]]*Purchase[[#This Row],[Units]],"")</f>
        <v/>
      </c>
    </row>
    <row r="77" spans="4:10" x14ac:dyDescent="0.3">
      <c r="D77" s="8"/>
      <c r="E77" s="10" t="str">
        <f>IFERROR(VLOOKUP(Purchase[[#This Row],[HSN Code]],ProductsFinal[#All],2,0),"")</f>
        <v/>
      </c>
      <c r="F77" s="8" t="str">
        <f>IFERROR(VLOOKUP(Purchase[[#This Row],[HSN Code]],Vendor[#All],3,0),"")</f>
        <v/>
      </c>
      <c r="G77" s="32"/>
      <c r="H77" s="14"/>
      <c r="I77" s="16" t="str">
        <f>IFERROR(VLOOKUP(Purchase[[#This Row],[HSN Code]],ProductsFinal[#All],3,0),"")</f>
        <v/>
      </c>
      <c r="J77" s="12" t="str">
        <f>IFERROR(Purchase[[#This Row],[Cost]]*Purchase[[#This Row],[Units]],"")</f>
        <v/>
      </c>
    </row>
    <row r="78" spans="4:10" x14ac:dyDescent="0.3">
      <c r="D78" s="8"/>
      <c r="E78" s="10" t="str">
        <f>IFERROR(VLOOKUP(Purchase[[#This Row],[HSN Code]],ProductsFinal[#All],2,0),"")</f>
        <v/>
      </c>
      <c r="F78" s="8" t="str">
        <f>IFERROR(VLOOKUP(Purchase[[#This Row],[HSN Code]],Vendor[#All],3,0),"")</f>
        <v/>
      </c>
      <c r="G78" s="32"/>
      <c r="H78" s="14"/>
      <c r="I78" s="16" t="str">
        <f>IFERROR(VLOOKUP(Purchase[[#This Row],[HSN Code]],ProductsFinal[#All],3,0),"")</f>
        <v/>
      </c>
      <c r="J78" s="12" t="str">
        <f>IFERROR(Purchase[[#This Row],[Cost]]*Purchase[[#This Row],[Units]],"")</f>
        <v/>
      </c>
    </row>
    <row r="79" spans="4:10" x14ac:dyDescent="0.3">
      <c r="D79" s="8"/>
      <c r="E79" s="10" t="str">
        <f>IFERROR(VLOOKUP(Purchase[[#This Row],[HSN Code]],ProductsFinal[#All],2,0),"")</f>
        <v/>
      </c>
      <c r="F79" s="8" t="str">
        <f>IFERROR(VLOOKUP(Purchase[[#This Row],[HSN Code]],Vendor[#All],3,0),"")</f>
        <v/>
      </c>
      <c r="G79" s="32"/>
      <c r="H79" s="14"/>
      <c r="I79" s="16" t="str">
        <f>IFERROR(VLOOKUP(Purchase[[#This Row],[HSN Code]],ProductsFinal[#All],3,0),"")</f>
        <v/>
      </c>
      <c r="J79" s="12" t="str">
        <f>IFERROR(Purchase[[#This Row],[Cost]]*Purchase[[#This Row],[Units]],"")</f>
        <v/>
      </c>
    </row>
    <row r="80" spans="4:10" x14ac:dyDescent="0.3">
      <c r="D80" s="8"/>
      <c r="E80" s="10" t="str">
        <f>IFERROR(VLOOKUP(Purchase[[#This Row],[HSN Code]],ProductsFinal[#All],2,0),"")</f>
        <v/>
      </c>
      <c r="F80" s="8" t="str">
        <f>IFERROR(VLOOKUP(Purchase[[#This Row],[HSN Code]],Vendor[#All],3,0),"")</f>
        <v/>
      </c>
      <c r="G80" s="32"/>
      <c r="H80" s="14"/>
      <c r="I80" s="16" t="str">
        <f>IFERROR(VLOOKUP(Purchase[[#This Row],[HSN Code]],ProductsFinal[#All],3,0),"")</f>
        <v/>
      </c>
      <c r="J80" s="12" t="str">
        <f>IFERROR(Purchase[[#This Row],[Cost]]*Purchase[[#This Row],[Units]],"")</f>
        <v/>
      </c>
    </row>
    <row r="81" spans="4:10" x14ac:dyDescent="0.3">
      <c r="D81" s="8"/>
      <c r="E81" s="10" t="str">
        <f>IFERROR(VLOOKUP(Purchase[[#This Row],[HSN Code]],ProductsFinal[#All],2,0),"")</f>
        <v/>
      </c>
      <c r="F81" s="8" t="str">
        <f>IFERROR(VLOOKUP(Purchase[[#This Row],[HSN Code]],Vendor[#All],3,0),"")</f>
        <v/>
      </c>
      <c r="G81" s="32"/>
      <c r="H81" s="14"/>
      <c r="I81" s="16" t="str">
        <f>IFERROR(VLOOKUP(Purchase[[#This Row],[HSN Code]],ProductsFinal[#All],3,0),"")</f>
        <v/>
      </c>
      <c r="J81" s="12" t="str">
        <f>IFERROR(Purchase[[#This Row],[Cost]]*Purchase[[#This Row],[Units]],"")</f>
        <v/>
      </c>
    </row>
    <row r="82" spans="4:10" x14ac:dyDescent="0.3">
      <c r="D82" s="8"/>
      <c r="E82" s="10" t="str">
        <f>IFERROR(VLOOKUP(Purchase[[#This Row],[HSN Code]],ProductsFinal[#All],2,0),"")</f>
        <v/>
      </c>
      <c r="F82" s="8" t="str">
        <f>IFERROR(VLOOKUP(Purchase[[#This Row],[HSN Code]],Vendor[#All],3,0),"")</f>
        <v/>
      </c>
      <c r="G82" s="32"/>
      <c r="H82" s="14"/>
      <c r="I82" s="16" t="str">
        <f>IFERROR(VLOOKUP(Purchase[[#This Row],[HSN Code]],ProductsFinal[#All],3,0),"")</f>
        <v/>
      </c>
      <c r="J82" s="12" t="str">
        <f>IFERROR(Purchase[[#This Row],[Cost]]*Purchase[[#This Row],[Units]],"")</f>
        <v/>
      </c>
    </row>
    <row r="83" spans="4:10" x14ac:dyDescent="0.3">
      <c r="D83" s="8"/>
      <c r="E83" s="10" t="str">
        <f>IFERROR(VLOOKUP(Purchase[[#This Row],[HSN Code]],ProductsFinal[#All],2,0),"")</f>
        <v/>
      </c>
      <c r="F83" s="8" t="str">
        <f>IFERROR(VLOOKUP(Purchase[[#This Row],[HSN Code]],Vendor[#All],3,0),"")</f>
        <v/>
      </c>
      <c r="G83" s="32"/>
      <c r="H83" s="14"/>
      <c r="I83" s="16" t="str">
        <f>IFERROR(VLOOKUP(Purchase[[#This Row],[HSN Code]],ProductsFinal[#All],3,0),"")</f>
        <v/>
      </c>
      <c r="J83" s="12" t="str">
        <f>IFERROR(Purchase[[#This Row],[Cost]]*Purchase[[#This Row],[Units]],"")</f>
        <v/>
      </c>
    </row>
    <row r="84" spans="4:10" x14ac:dyDescent="0.3">
      <c r="D84" s="8"/>
      <c r="E84" s="10" t="str">
        <f>IFERROR(VLOOKUP(Purchase[[#This Row],[HSN Code]],ProductsFinal[#All],2,0),"")</f>
        <v/>
      </c>
      <c r="F84" s="8" t="str">
        <f>IFERROR(VLOOKUP(Purchase[[#This Row],[HSN Code]],Vendor[#All],3,0),"")</f>
        <v/>
      </c>
      <c r="G84" s="32"/>
      <c r="H84" s="14"/>
      <c r="I84" s="16" t="str">
        <f>IFERROR(VLOOKUP(Purchase[[#This Row],[HSN Code]],ProductsFinal[#All],3,0),"")</f>
        <v/>
      </c>
      <c r="J84" s="12" t="str">
        <f>IFERROR(Purchase[[#This Row],[Cost]]*Purchase[[#This Row],[Units]],"")</f>
        <v/>
      </c>
    </row>
    <row r="85" spans="4:10" x14ac:dyDescent="0.3">
      <c r="D85" s="8"/>
      <c r="E85" s="10" t="str">
        <f>IFERROR(VLOOKUP(Purchase[[#This Row],[HSN Code]],ProductsFinal[#All],2,0),"")</f>
        <v/>
      </c>
      <c r="F85" s="8" t="str">
        <f>IFERROR(VLOOKUP(Purchase[[#This Row],[HSN Code]],Vendor[#All],3,0),"")</f>
        <v/>
      </c>
      <c r="G85" s="32"/>
      <c r="H85" s="14"/>
      <c r="I85" s="16" t="str">
        <f>IFERROR(VLOOKUP(Purchase[[#This Row],[HSN Code]],ProductsFinal[#All],3,0),"")</f>
        <v/>
      </c>
      <c r="J85" s="12" t="str">
        <f>IFERROR(Purchase[[#This Row],[Cost]]*Purchase[[#This Row],[Units]],"")</f>
        <v/>
      </c>
    </row>
    <row r="86" spans="4:10" x14ac:dyDescent="0.3">
      <c r="D86" s="8"/>
      <c r="E86" s="10" t="str">
        <f>IFERROR(VLOOKUP(Purchase[[#This Row],[HSN Code]],ProductsFinal[#All],2,0),"")</f>
        <v/>
      </c>
      <c r="F86" s="8" t="str">
        <f>IFERROR(VLOOKUP(Purchase[[#This Row],[HSN Code]],Vendor[#All],3,0),"")</f>
        <v/>
      </c>
      <c r="G86" s="32"/>
      <c r="H86" s="14"/>
      <c r="I86" s="16" t="str">
        <f>IFERROR(VLOOKUP(Purchase[[#This Row],[HSN Code]],ProductsFinal[#All],3,0),"")</f>
        <v/>
      </c>
      <c r="J86" s="12" t="str">
        <f>IFERROR(Purchase[[#This Row],[Cost]]*Purchase[[#This Row],[Units]],"")</f>
        <v/>
      </c>
    </row>
    <row r="87" spans="4:10" x14ac:dyDescent="0.3">
      <c r="D87" s="8"/>
      <c r="E87" s="10" t="str">
        <f>IFERROR(VLOOKUP(Purchase[[#This Row],[HSN Code]],ProductsFinal[#All],2,0),"")</f>
        <v/>
      </c>
      <c r="F87" s="8" t="str">
        <f>IFERROR(VLOOKUP(Purchase[[#This Row],[HSN Code]],Vendor[#All],3,0),"")</f>
        <v/>
      </c>
      <c r="G87" s="32"/>
      <c r="H87" s="14"/>
      <c r="I87" s="16" t="str">
        <f>IFERROR(VLOOKUP(Purchase[[#This Row],[HSN Code]],ProductsFinal[#All],3,0),"")</f>
        <v/>
      </c>
      <c r="J87" s="12" t="str">
        <f>IFERROR(Purchase[[#This Row],[Cost]]*Purchase[[#This Row],[Units]],"")</f>
        <v/>
      </c>
    </row>
    <row r="88" spans="4:10" x14ac:dyDescent="0.3">
      <c r="D88" s="8"/>
      <c r="E88" s="10" t="str">
        <f>IFERROR(VLOOKUP(Purchase[[#This Row],[HSN Code]],ProductsFinal[#All],2,0),"")</f>
        <v/>
      </c>
      <c r="F88" s="8" t="str">
        <f>IFERROR(VLOOKUP(Purchase[[#This Row],[HSN Code]],Vendor[#All],3,0),"")</f>
        <v/>
      </c>
      <c r="G88" s="32"/>
      <c r="H88" s="14"/>
      <c r="I88" s="16" t="str">
        <f>IFERROR(VLOOKUP(Purchase[[#This Row],[HSN Code]],ProductsFinal[#All],3,0),"")</f>
        <v/>
      </c>
      <c r="J88" s="12" t="str">
        <f>IFERROR(Purchase[[#This Row],[Cost]]*Purchase[[#This Row],[Units]],"")</f>
        <v/>
      </c>
    </row>
    <row r="89" spans="4:10" x14ac:dyDescent="0.3">
      <c r="D89" s="8"/>
      <c r="E89" s="10" t="str">
        <f>IFERROR(VLOOKUP(Purchase[[#This Row],[HSN Code]],ProductsFinal[#All],2,0),"")</f>
        <v/>
      </c>
      <c r="F89" s="8" t="str">
        <f>IFERROR(VLOOKUP(Purchase[[#This Row],[HSN Code]],Vendor[#All],3,0),"")</f>
        <v/>
      </c>
      <c r="G89" s="32"/>
      <c r="H89" s="14"/>
      <c r="I89" s="16" t="str">
        <f>IFERROR(VLOOKUP(Purchase[[#This Row],[HSN Code]],ProductsFinal[#All],3,0),"")</f>
        <v/>
      </c>
      <c r="J89" s="12" t="str">
        <f>IFERROR(Purchase[[#This Row],[Cost]]*Purchase[[#This Row],[Units]],"")</f>
        <v/>
      </c>
    </row>
    <row r="90" spans="4:10" x14ac:dyDescent="0.3">
      <c r="D90" s="8"/>
      <c r="E90" s="10" t="str">
        <f>IFERROR(VLOOKUP(Purchase[[#This Row],[HSN Code]],ProductsFinal[#All],2,0),"")</f>
        <v/>
      </c>
      <c r="F90" s="8" t="str">
        <f>IFERROR(VLOOKUP(Purchase[[#This Row],[HSN Code]],Vendor[#All],3,0),"")</f>
        <v/>
      </c>
      <c r="G90" s="32"/>
      <c r="H90" s="14"/>
      <c r="I90" s="16" t="str">
        <f>IFERROR(VLOOKUP(Purchase[[#This Row],[HSN Code]],ProductsFinal[#All],3,0),"")</f>
        <v/>
      </c>
      <c r="J90" s="12" t="str">
        <f>IFERROR(Purchase[[#This Row],[Cost]]*Purchase[[#This Row],[Units]],"")</f>
        <v/>
      </c>
    </row>
    <row r="91" spans="4:10" x14ac:dyDescent="0.3">
      <c r="D91" s="8"/>
      <c r="E91" s="10" t="str">
        <f>IFERROR(VLOOKUP(Purchase[[#This Row],[HSN Code]],ProductsFinal[#All],2,0),"")</f>
        <v/>
      </c>
      <c r="F91" s="8" t="str">
        <f>IFERROR(VLOOKUP(Purchase[[#This Row],[HSN Code]],Vendor[#All],3,0),"")</f>
        <v/>
      </c>
      <c r="G91" s="32"/>
      <c r="H91" s="14"/>
      <c r="I91" s="16" t="str">
        <f>IFERROR(VLOOKUP(Purchase[[#This Row],[HSN Code]],ProductsFinal[#All],3,0),"")</f>
        <v/>
      </c>
      <c r="J91" s="12" t="str">
        <f>IFERROR(Purchase[[#This Row],[Cost]]*Purchase[[#This Row],[Units]],"")</f>
        <v/>
      </c>
    </row>
    <row r="92" spans="4:10" x14ac:dyDescent="0.3">
      <c r="D92" s="8"/>
      <c r="E92" s="10" t="str">
        <f>IFERROR(VLOOKUP(Purchase[[#This Row],[HSN Code]],ProductsFinal[#All],2,0),"")</f>
        <v/>
      </c>
      <c r="F92" s="8" t="str">
        <f>IFERROR(VLOOKUP(Purchase[[#This Row],[HSN Code]],Vendor[#All],3,0),"")</f>
        <v/>
      </c>
      <c r="G92" s="32"/>
      <c r="H92" s="14"/>
      <c r="I92" s="16" t="str">
        <f>IFERROR(VLOOKUP(Purchase[[#This Row],[HSN Code]],ProductsFinal[#All],3,0),"")</f>
        <v/>
      </c>
      <c r="J92" s="12" t="str">
        <f>IFERROR(Purchase[[#This Row],[Cost]]*Purchase[[#This Row],[Units]],"")</f>
        <v/>
      </c>
    </row>
    <row r="93" spans="4:10" x14ac:dyDescent="0.3">
      <c r="D93" s="8"/>
      <c r="E93" s="10" t="str">
        <f>IFERROR(VLOOKUP(Purchase[[#This Row],[HSN Code]],ProductsFinal[#All],2,0),"")</f>
        <v/>
      </c>
      <c r="F93" s="8" t="str">
        <f>IFERROR(VLOOKUP(Purchase[[#This Row],[HSN Code]],Vendor[#All],3,0),"")</f>
        <v/>
      </c>
      <c r="G93" s="32"/>
      <c r="H93" s="14"/>
      <c r="I93" s="16" t="str">
        <f>IFERROR(VLOOKUP(Purchase[[#This Row],[HSN Code]],ProductsFinal[#All],3,0),"")</f>
        <v/>
      </c>
      <c r="J93" s="12" t="str">
        <f>IFERROR(Purchase[[#This Row],[Cost]]*Purchase[[#This Row],[Units]],"")</f>
        <v/>
      </c>
    </row>
    <row r="94" spans="4:10" x14ac:dyDescent="0.3">
      <c r="D94" s="8"/>
      <c r="E94" s="10" t="str">
        <f>IFERROR(VLOOKUP(Purchase[[#This Row],[HSN Code]],ProductsFinal[#All],2,0),"")</f>
        <v/>
      </c>
      <c r="F94" s="8" t="str">
        <f>IFERROR(VLOOKUP(Purchase[[#This Row],[HSN Code]],Vendor[#All],3,0),"")</f>
        <v/>
      </c>
      <c r="G94" s="32"/>
      <c r="H94" s="14"/>
      <c r="I94" s="16" t="str">
        <f>IFERROR(VLOOKUP(Purchase[[#This Row],[HSN Code]],ProductsFinal[#All],3,0),"")</f>
        <v/>
      </c>
      <c r="J94" s="12" t="str">
        <f>IFERROR(Purchase[[#This Row],[Cost]]*Purchase[[#This Row],[Units]],"")</f>
        <v/>
      </c>
    </row>
    <row r="95" spans="4:10" x14ac:dyDescent="0.3">
      <c r="D95" s="8"/>
      <c r="E95" s="10" t="str">
        <f>IFERROR(VLOOKUP(Purchase[[#This Row],[HSN Code]],ProductsFinal[#All],2,0),"")</f>
        <v/>
      </c>
      <c r="F95" s="8" t="str">
        <f>IFERROR(VLOOKUP(Purchase[[#This Row],[HSN Code]],Vendor[#All],3,0),"")</f>
        <v/>
      </c>
      <c r="G95" s="32"/>
      <c r="H95" s="14"/>
      <c r="I95" s="16" t="str">
        <f>IFERROR(VLOOKUP(Purchase[[#This Row],[HSN Code]],ProductsFinal[#All],3,0),"")</f>
        <v/>
      </c>
      <c r="J95" s="12" t="str">
        <f>IFERROR(Purchase[[#This Row],[Cost]]*Purchase[[#This Row],[Units]],"")</f>
        <v/>
      </c>
    </row>
    <row r="96" spans="4:10" x14ac:dyDescent="0.3">
      <c r="D96" s="8"/>
      <c r="E96" s="10" t="str">
        <f>IFERROR(VLOOKUP(Purchase[[#This Row],[HSN Code]],ProductsFinal[#All],2,0),"")</f>
        <v/>
      </c>
      <c r="F96" s="8" t="str">
        <f>IFERROR(VLOOKUP(Purchase[[#This Row],[HSN Code]],Vendor[#All],3,0),"")</f>
        <v/>
      </c>
      <c r="G96" s="32"/>
      <c r="H96" s="14"/>
      <c r="I96" s="16" t="str">
        <f>IFERROR(VLOOKUP(Purchase[[#This Row],[HSN Code]],ProductsFinal[#All],3,0),"")</f>
        <v/>
      </c>
      <c r="J96" s="12" t="str">
        <f>IFERROR(Purchase[[#This Row],[Cost]]*Purchase[[#This Row],[Units]],"")</f>
        <v/>
      </c>
    </row>
    <row r="97" spans="4:10" x14ac:dyDescent="0.3">
      <c r="D97" s="8"/>
      <c r="E97" s="10" t="str">
        <f>IFERROR(VLOOKUP(Purchase[[#This Row],[HSN Code]],ProductsFinal[#All],2,0),"")</f>
        <v/>
      </c>
      <c r="F97" s="8" t="str">
        <f>IFERROR(VLOOKUP(Purchase[[#This Row],[HSN Code]],Vendor[#All],3,0),"")</f>
        <v/>
      </c>
      <c r="G97" s="32"/>
      <c r="H97" s="14"/>
      <c r="I97" s="16" t="str">
        <f>IFERROR(VLOOKUP(Purchase[[#This Row],[HSN Code]],ProductsFinal[#All],3,0),"")</f>
        <v/>
      </c>
      <c r="J97" s="12" t="str">
        <f>IFERROR(Purchase[[#This Row],[Cost]]*Purchase[[#This Row],[Units]],"")</f>
        <v/>
      </c>
    </row>
    <row r="98" spans="4:10" x14ac:dyDescent="0.3">
      <c r="D98" s="8"/>
      <c r="E98" s="10" t="str">
        <f>IFERROR(VLOOKUP(Purchase[[#This Row],[HSN Code]],ProductsFinal[#All],2,0),"")</f>
        <v/>
      </c>
      <c r="F98" s="8" t="str">
        <f>IFERROR(VLOOKUP(Purchase[[#This Row],[HSN Code]],Vendor[#All],3,0),"")</f>
        <v/>
      </c>
      <c r="G98" s="32"/>
      <c r="H98" s="14"/>
      <c r="I98" s="16" t="str">
        <f>IFERROR(VLOOKUP(Purchase[[#This Row],[HSN Code]],ProductsFinal[#All],3,0),"")</f>
        <v/>
      </c>
      <c r="J98" s="12" t="str">
        <f>IFERROR(Purchase[[#This Row],[Cost]]*Purchase[[#This Row],[Units]],"")</f>
        <v/>
      </c>
    </row>
    <row r="99" spans="4:10" x14ac:dyDescent="0.3">
      <c r="D99" s="8"/>
      <c r="E99" s="10" t="str">
        <f>IFERROR(VLOOKUP(Purchase[[#This Row],[HSN Code]],ProductsFinal[#All],2,0),"")</f>
        <v/>
      </c>
      <c r="F99" s="8" t="str">
        <f>IFERROR(VLOOKUP(Purchase[[#This Row],[HSN Code]],Vendor[#All],3,0),"")</f>
        <v/>
      </c>
      <c r="G99" s="32"/>
      <c r="H99" s="14"/>
      <c r="I99" s="16" t="str">
        <f>IFERROR(VLOOKUP(Purchase[[#This Row],[HSN Code]],ProductsFinal[#All],3,0),"")</f>
        <v/>
      </c>
      <c r="J99" s="12" t="str">
        <f>IFERROR(Purchase[[#This Row],[Cost]]*Purchase[[#This Row],[Units]],"")</f>
        <v/>
      </c>
    </row>
    <row r="100" spans="4:10" x14ac:dyDescent="0.3">
      <c r="D100" s="8"/>
      <c r="E100" s="10" t="str">
        <f>IFERROR(VLOOKUP(Purchase[[#This Row],[HSN Code]],ProductsFinal[#All],2,0),"")</f>
        <v/>
      </c>
      <c r="F100" s="8" t="str">
        <f>IFERROR(VLOOKUP(Purchase[[#This Row],[HSN Code]],Vendor[#All],3,0),"")</f>
        <v/>
      </c>
      <c r="G100" s="32"/>
      <c r="H100" s="14"/>
      <c r="I100" s="16" t="str">
        <f>IFERROR(VLOOKUP(Purchase[[#This Row],[HSN Code]],ProductsFinal[#All],3,0),"")</f>
        <v/>
      </c>
      <c r="J100" s="12" t="str">
        <f>IFERROR(Purchase[[#This Row],[Cost]]*Purchase[[#This Row],[Units]],"")</f>
        <v/>
      </c>
    </row>
    <row r="101" spans="4:10" x14ac:dyDescent="0.3">
      <c r="D101" s="8"/>
      <c r="E101" s="10" t="str">
        <f>IFERROR(VLOOKUP(Purchase[[#This Row],[HSN Code]],ProductsFinal[#All],2,0),"")</f>
        <v/>
      </c>
      <c r="F101" s="8" t="str">
        <f>IFERROR(VLOOKUP(Purchase[[#This Row],[HSN Code]],Vendor[#All],3,0),"")</f>
        <v/>
      </c>
      <c r="G101" s="32"/>
      <c r="H101" s="14"/>
      <c r="I101" s="16" t="str">
        <f>IFERROR(VLOOKUP(Purchase[[#This Row],[HSN Code]],ProductsFinal[#All],3,0),"")</f>
        <v/>
      </c>
      <c r="J101" s="12" t="str">
        <f>IFERROR(Purchase[[#This Row],[Cost]]*Purchase[[#This Row],[Units]],"")</f>
        <v/>
      </c>
    </row>
    <row r="102" spans="4:10" x14ac:dyDescent="0.3">
      <c r="D102" s="8"/>
      <c r="E102" s="10" t="str">
        <f>IFERROR(VLOOKUP(Purchase[[#This Row],[HSN Code]],ProductsFinal[#All],2,0),"")</f>
        <v/>
      </c>
      <c r="F102" s="8" t="str">
        <f>IFERROR(VLOOKUP(Purchase[[#This Row],[HSN Code]],Vendor[#All],3,0),"")</f>
        <v/>
      </c>
      <c r="G102" s="32"/>
      <c r="H102" s="14"/>
      <c r="I102" s="16" t="str">
        <f>IFERROR(VLOOKUP(Purchase[[#This Row],[HSN Code]],ProductsFinal[#All],3,0),"")</f>
        <v/>
      </c>
      <c r="J102" s="12" t="str">
        <f>IFERROR(Purchase[[#This Row],[Cost]]*Purchase[[#This Row],[Units]],"")</f>
        <v/>
      </c>
    </row>
    <row r="103" spans="4:10" x14ac:dyDescent="0.3">
      <c r="D103" s="8"/>
      <c r="E103" s="10" t="str">
        <f>IFERROR(VLOOKUP(Purchase[[#This Row],[HSN Code]],ProductsFinal[#All],2,0),"")</f>
        <v/>
      </c>
      <c r="F103" s="8" t="str">
        <f>IFERROR(VLOOKUP(Purchase[[#This Row],[HSN Code]],Vendor[#All],3,0),"")</f>
        <v/>
      </c>
      <c r="G103" s="32"/>
      <c r="H103" s="14"/>
      <c r="I103" s="16" t="str">
        <f>IFERROR(VLOOKUP(Purchase[[#This Row],[HSN Code]],ProductsFinal[#All],3,0),"")</f>
        <v/>
      </c>
      <c r="J103" s="12" t="str">
        <f>IFERROR(Purchase[[#This Row],[Cost]]*Purchase[[#This Row],[Units]],"")</f>
        <v/>
      </c>
    </row>
    <row r="104" spans="4:10" x14ac:dyDescent="0.3">
      <c r="D104" s="8"/>
      <c r="E104" s="10" t="str">
        <f>IFERROR(VLOOKUP(Purchase[[#This Row],[HSN Code]],ProductsFinal[#All],2,0),"")</f>
        <v/>
      </c>
      <c r="F104" s="8" t="str">
        <f>IFERROR(VLOOKUP(Purchase[[#This Row],[HSN Code]],Vendor[#All],3,0),"")</f>
        <v/>
      </c>
      <c r="G104" s="32"/>
      <c r="H104" s="14"/>
      <c r="I104" s="16" t="str">
        <f>IFERROR(VLOOKUP(Purchase[[#This Row],[HSN Code]],ProductsFinal[#All],3,0),"")</f>
        <v/>
      </c>
      <c r="J104" s="12" t="str">
        <f>IFERROR(Purchase[[#This Row],[Cost]]*Purchase[[#This Row],[Units]],"")</f>
        <v/>
      </c>
    </row>
    <row r="105" spans="4:10" x14ac:dyDescent="0.3">
      <c r="D105" s="8"/>
      <c r="E105" s="10" t="str">
        <f>IFERROR(VLOOKUP(Purchase[[#This Row],[HSN Code]],ProductsFinal[#All],2,0),"")</f>
        <v/>
      </c>
      <c r="F105" s="8" t="str">
        <f>IFERROR(VLOOKUP(Purchase[[#This Row],[HSN Code]],Vendor[#All],3,0),"")</f>
        <v/>
      </c>
      <c r="G105" s="32"/>
      <c r="H105" s="14"/>
      <c r="I105" s="16" t="str">
        <f>IFERROR(VLOOKUP(Purchase[[#This Row],[HSN Code]],ProductsFinal[#All],3,0),"")</f>
        <v/>
      </c>
      <c r="J105" s="12" t="str">
        <f>IFERROR(Purchase[[#This Row],[Cost]]*Purchase[[#This Row],[Units]],"")</f>
        <v/>
      </c>
    </row>
    <row r="106" spans="4:10" x14ac:dyDescent="0.3">
      <c r="D106" s="8"/>
      <c r="E106" s="10" t="str">
        <f>IFERROR(VLOOKUP(Purchase[[#This Row],[HSN Code]],ProductsFinal[#All],2,0),"")</f>
        <v/>
      </c>
      <c r="F106" s="8" t="str">
        <f>IFERROR(VLOOKUP(Purchase[[#This Row],[HSN Code]],Vendor[#All],3,0),"")</f>
        <v/>
      </c>
      <c r="G106" s="32"/>
      <c r="H106" s="14"/>
      <c r="I106" s="16" t="str">
        <f>IFERROR(VLOOKUP(Purchase[[#This Row],[HSN Code]],ProductsFinal[#All],3,0),"")</f>
        <v/>
      </c>
      <c r="J106" s="12" t="str">
        <f>IFERROR(Purchase[[#This Row],[Cost]]*Purchase[[#This Row],[Units]],"")</f>
        <v/>
      </c>
    </row>
    <row r="107" spans="4:10" x14ac:dyDescent="0.3">
      <c r="D107" s="8"/>
      <c r="E107" s="10" t="str">
        <f>IFERROR(VLOOKUP(Purchase[[#This Row],[HSN Code]],ProductsFinal[#All],2,0),"")</f>
        <v/>
      </c>
      <c r="F107" s="8" t="str">
        <f>IFERROR(VLOOKUP(Purchase[[#This Row],[HSN Code]],Vendor[#All],3,0),"")</f>
        <v/>
      </c>
      <c r="G107" s="32"/>
      <c r="H107" s="14"/>
      <c r="I107" s="16" t="str">
        <f>IFERROR(VLOOKUP(Purchase[[#This Row],[HSN Code]],ProductsFinal[#All],3,0),"")</f>
        <v/>
      </c>
      <c r="J107" s="12" t="str">
        <f>IFERROR(Purchase[[#This Row],[Cost]]*Purchase[[#This Row],[Units]],"")</f>
        <v/>
      </c>
    </row>
    <row r="108" spans="4:10" x14ac:dyDescent="0.3">
      <c r="D108" s="8"/>
      <c r="E108" s="10" t="str">
        <f>IFERROR(VLOOKUP(Purchase[[#This Row],[HSN Code]],ProductsFinal[#All],2,0),"")</f>
        <v/>
      </c>
      <c r="F108" s="8" t="str">
        <f>IFERROR(VLOOKUP(Purchase[[#This Row],[HSN Code]],Vendor[#All],3,0),"")</f>
        <v/>
      </c>
      <c r="G108" s="32"/>
      <c r="H108" s="14"/>
      <c r="I108" s="16" t="str">
        <f>IFERROR(VLOOKUP(Purchase[[#This Row],[HSN Code]],ProductsFinal[#All],3,0),"")</f>
        <v/>
      </c>
      <c r="J108" s="12" t="str">
        <f>IFERROR(Purchase[[#This Row],[Cost]]*Purchase[[#This Row],[Units]],"")</f>
        <v/>
      </c>
    </row>
    <row r="109" spans="4:10" x14ac:dyDescent="0.3">
      <c r="D109" s="8"/>
      <c r="E109" s="10" t="str">
        <f>IFERROR(VLOOKUP(Purchase[[#This Row],[HSN Code]],ProductsFinal[#All],2,0),"")</f>
        <v/>
      </c>
      <c r="F109" s="8" t="str">
        <f>IFERROR(VLOOKUP(Purchase[[#This Row],[HSN Code]],Vendor[#All],3,0),"")</f>
        <v/>
      </c>
      <c r="G109" s="32"/>
      <c r="H109" s="14"/>
      <c r="I109" s="16" t="str">
        <f>IFERROR(VLOOKUP(Purchase[[#This Row],[HSN Code]],ProductsFinal[#All],3,0),"")</f>
        <v/>
      </c>
      <c r="J109" s="12" t="str">
        <f>IFERROR(Purchase[[#This Row],[Cost]]*Purchase[[#This Row],[Units]],"")</f>
        <v/>
      </c>
    </row>
    <row r="110" spans="4:10" x14ac:dyDescent="0.3">
      <c r="D110" s="8"/>
      <c r="E110" s="10" t="str">
        <f>IFERROR(VLOOKUP(Purchase[[#This Row],[HSN Code]],ProductsFinal[#All],2,0),"")</f>
        <v/>
      </c>
      <c r="F110" s="8" t="str">
        <f>IFERROR(VLOOKUP(Purchase[[#This Row],[HSN Code]],Vendor[#All],3,0),"")</f>
        <v/>
      </c>
      <c r="G110" s="32"/>
      <c r="H110" s="14"/>
      <c r="I110" s="16" t="str">
        <f>IFERROR(VLOOKUP(Purchase[[#This Row],[HSN Code]],ProductsFinal[#All],3,0),"")</f>
        <v/>
      </c>
      <c r="J110" s="12" t="str">
        <f>IFERROR(Purchase[[#This Row],[Cost]]*Purchase[[#This Row],[Units]],"")</f>
        <v/>
      </c>
    </row>
    <row r="111" spans="4:10" x14ac:dyDescent="0.3">
      <c r="D111" s="8"/>
      <c r="E111" s="10" t="str">
        <f>IFERROR(VLOOKUP(Purchase[[#This Row],[HSN Code]],ProductsFinal[#All],2,0),"")</f>
        <v/>
      </c>
      <c r="F111" s="8" t="str">
        <f>IFERROR(VLOOKUP(Purchase[[#This Row],[HSN Code]],Vendor[#All],3,0),"")</f>
        <v/>
      </c>
      <c r="G111" s="32"/>
      <c r="H111" s="14"/>
      <c r="I111" s="16" t="str">
        <f>IFERROR(VLOOKUP(Purchase[[#This Row],[HSN Code]],ProductsFinal[#All],3,0),"")</f>
        <v/>
      </c>
      <c r="J111" s="12" t="str">
        <f>IFERROR(Purchase[[#This Row],[Cost]]*Purchase[[#This Row],[Units]],"")</f>
        <v/>
      </c>
    </row>
  </sheetData>
  <dataValidations count="1">
    <dataValidation type="list" allowBlank="1" showInputMessage="1" showErrorMessage="1" sqref="D6:D111">
      <formula1>HNSCODE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3"/>
  <sheetViews>
    <sheetView workbookViewId="0"/>
  </sheetViews>
  <sheetFormatPr defaultRowHeight="14.4" x14ac:dyDescent="0.3"/>
  <cols>
    <col min="1" max="1" width="6" style="3" customWidth="1"/>
    <col min="2" max="2" width="24.44140625" style="2" customWidth="1"/>
    <col min="3" max="3" width="8.88671875" style="3"/>
    <col min="4" max="4" width="15.44140625" style="11" customWidth="1"/>
    <col min="5" max="5" width="19.44140625" style="3" customWidth="1"/>
    <col min="6" max="6" width="19" style="11" customWidth="1"/>
    <col min="7" max="7" width="15" style="3" customWidth="1"/>
    <col min="8" max="8" width="12" style="3" customWidth="1"/>
    <col min="9" max="9" width="13.21875" style="17" customWidth="1"/>
    <col min="10" max="10" width="8.88671875" style="27"/>
    <col min="11" max="11" width="10.6640625" style="29" customWidth="1"/>
    <col min="12" max="12" width="13" style="19" customWidth="1"/>
    <col min="13" max="16384" width="8.88671875" style="3"/>
  </cols>
  <sheetData>
    <row r="1" spans="2:12" x14ac:dyDescent="0.3">
      <c r="B1" s="1"/>
      <c r="D1" s="3"/>
      <c r="F1" s="3"/>
      <c r="I1" s="3"/>
      <c r="J1" s="3"/>
      <c r="K1" s="3"/>
      <c r="L1" s="3"/>
    </row>
    <row r="2" spans="2:12" x14ac:dyDescent="0.3">
      <c r="B2" s="1"/>
      <c r="D2" s="3"/>
      <c r="F2" s="3"/>
      <c r="I2" s="3"/>
      <c r="J2" s="3"/>
      <c r="K2" s="3"/>
      <c r="L2" s="3"/>
    </row>
    <row r="3" spans="2:12" x14ac:dyDescent="0.3">
      <c r="B3" s="1"/>
      <c r="D3" s="3"/>
      <c r="F3" s="3"/>
      <c r="I3" s="3"/>
      <c r="J3" s="3"/>
      <c r="K3" s="3"/>
      <c r="L3" s="3"/>
    </row>
    <row r="4" spans="2:12" x14ac:dyDescent="0.3">
      <c r="B4" s="1"/>
      <c r="D4" s="3"/>
      <c r="F4" s="3"/>
      <c r="I4" s="3"/>
      <c r="J4" s="3"/>
      <c r="K4" s="3"/>
      <c r="L4" s="3"/>
    </row>
    <row r="5" spans="2:12" x14ac:dyDescent="0.3">
      <c r="B5" s="1"/>
      <c r="D5" s="7" t="s">
        <v>31</v>
      </c>
      <c r="E5" s="7" t="s">
        <v>72</v>
      </c>
      <c r="F5" s="7" t="s">
        <v>0</v>
      </c>
      <c r="G5" s="7" t="s">
        <v>1</v>
      </c>
      <c r="H5" s="7" t="s">
        <v>3</v>
      </c>
      <c r="I5" s="7" t="s">
        <v>73</v>
      </c>
      <c r="J5" s="7" t="s">
        <v>4</v>
      </c>
      <c r="K5" s="7" t="s">
        <v>74</v>
      </c>
      <c r="L5" s="7" t="s">
        <v>6</v>
      </c>
    </row>
    <row r="6" spans="2:12" x14ac:dyDescent="0.3">
      <c r="B6" s="1"/>
      <c r="D6" s="24">
        <v>103</v>
      </c>
      <c r="E6" s="7" t="str">
        <f>IFERROR(VLOOKUP(Sales[[#This Row],[Cust_ID]],Customer[#All],2,0),"")</f>
        <v>99store</v>
      </c>
      <c r="F6" s="24" t="s">
        <v>10</v>
      </c>
      <c r="G6" s="7" t="str">
        <f>IFERROR(VLOOKUP(Sales[[#This Row],[HSN Code]],Vendor[#All],2,0),"")</f>
        <v>Headphones</v>
      </c>
      <c r="H6" s="32">
        <v>46024</v>
      </c>
      <c r="I6" s="25">
        <f>IFERROR(VLOOKUP(Sales[[#This Row],[HSN Code]],Table10[#All],6,0),"")</f>
        <v>13</v>
      </c>
      <c r="J6" s="26">
        <v>10</v>
      </c>
      <c r="K6" s="28">
        <f>IFERROR(VLOOKUP(Sales[[#This Row],[HSN Code]],ProductsFinal[#All],3,0),"")</f>
        <v>799</v>
      </c>
      <c r="L6" s="30">
        <f>IFERROR(Sales[[#This Row],[Price]]*Sales[[#This Row],[Units]],"")</f>
        <v>7990</v>
      </c>
    </row>
    <row r="7" spans="2:12" x14ac:dyDescent="0.3">
      <c r="B7" s="1"/>
      <c r="D7" s="24">
        <v>104</v>
      </c>
      <c r="E7" s="7" t="str">
        <f>IFERROR(VLOOKUP(Sales[[#This Row],[Cust_ID]],Customer[#All],2,0),"")</f>
        <v>Rajesh Kumar</v>
      </c>
      <c r="F7" s="24" t="s">
        <v>13</v>
      </c>
      <c r="G7" s="7" t="str">
        <f>IFERROR(VLOOKUP(Sales[[#This Row],[HSN Code]],Vendor[#All],2,0),"")</f>
        <v>Rgb Keyboard</v>
      </c>
      <c r="H7" s="32">
        <v>46024</v>
      </c>
      <c r="I7" s="25">
        <f>IFERROR(VLOOKUP(Sales[[#This Row],[HSN Code]],Table10[#All],6,0),"")</f>
        <v>13</v>
      </c>
      <c r="J7" s="26">
        <v>37</v>
      </c>
      <c r="K7" s="28">
        <f>IFERROR(VLOOKUP(Sales[[#This Row],[HSN Code]],ProductsFinal[#All],3,0),"")</f>
        <v>340</v>
      </c>
      <c r="L7" s="30">
        <f>IFERROR(Sales[[#This Row],[Price]]*Sales[[#This Row],[Units]],"")</f>
        <v>12580</v>
      </c>
    </row>
    <row r="8" spans="2:12" x14ac:dyDescent="0.3">
      <c r="B8" s="1"/>
      <c r="D8" s="24">
        <v>101</v>
      </c>
      <c r="E8" s="7" t="str">
        <f>IFERROR(VLOOKUP(Sales[[#This Row],[Cust_ID]],Customer[#All],2,0),"")</f>
        <v>Atul Ltd.</v>
      </c>
      <c r="F8" s="24" t="s">
        <v>15</v>
      </c>
      <c r="G8" s="7" t="str">
        <f>IFERROR(VLOOKUP(Sales[[#This Row],[HSN Code]],Vendor[#All],2,0),"")</f>
        <v>Desktop</v>
      </c>
      <c r="H8" s="32">
        <v>46025</v>
      </c>
      <c r="I8" s="25">
        <f>IFERROR(VLOOKUP(Sales[[#This Row],[HSN Code]],Table10[#All],6,0),"")</f>
        <v>35</v>
      </c>
      <c r="J8" s="26">
        <v>10</v>
      </c>
      <c r="K8" s="28">
        <f>IFERROR(VLOOKUP(Sales[[#This Row],[HSN Code]],ProductsFinal[#All],3,0),"")</f>
        <v>21000</v>
      </c>
      <c r="L8" s="30">
        <f>IFERROR(Sales[[#This Row],[Price]]*Sales[[#This Row],[Units]],"")</f>
        <v>210000</v>
      </c>
    </row>
    <row r="9" spans="2:12" x14ac:dyDescent="0.3">
      <c r="B9" s="1"/>
      <c r="D9" s="24">
        <v>100</v>
      </c>
      <c r="E9" s="7" t="str">
        <f>IFERROR(VLOOKUP(Sales[[#This Row],[Cust_ID]],Customer[#All],2,0),"")</f>
        <v>Ram sales</v>
      </c>
      <c r="F9" s="24" t="s">
        <v>10</v>
      </c>
      <c r="G9" s="7" t="str">
        <f>IFERROR(VLOOKUP(Sales[[#This Row],[HSN Code]],Vendor[#All],2,0),"")</f>
        <v>Headphones</v>
      </c>
      <c r="H9" s="32">
        <v>46026</v>
      </c>
      <c r="I9" s="25">
        <f>IFERROR(VLOOKUP(Sales[[#This Row],[HSN Code]],Table10[#All],6,0),"")</f>
        <v>13</v>
      </c>
      <c r="J9" s="26">
        <v>32</v>
      </c>
      <c r="K9" s="28">
        <f>IFERROR(VLOOKUP(Sales[[#This Row],[HSN Code]],ProductsFinal[#All],3,0),"")</f>
        <v>799</v>
      </c>
      <c r="L9" s="30">
        <f>IFERROR(Sales[[#This Row],[Price]]*Sales[[#This Row],[Units]],"")</f>
        <v>25568</v>
      </c>
    </row>
    <row r="10" spans="2:12" x14ac:dyDescent="0.3">
      <c r="B10" s="1"/>
      <c r="D10" s="24">
        <v>102</v>
      </c>
      <c r="E10" s="7" t="str">
        <f>IFERROR(VLOOKUP(Sales[[#This Row],[Cust_ID]],Customer[#All],2,0),"")</f>
        <v>MK Tech.</v>
      </c>
      <c r="F10" s="24" t="s">
        <v>22</v>
      </c>
      <c r="G10" s="7" t="str">
        <f>IFERROR(VLOOKUP(Sales[[#This Row],[HSN Code]],Vendor[#All],2,0),"")</f>
        <v>Laptop HP xyz i5</v>
      </c>
      <c r="H10" s="32">
        <v>46027</v>
      </c>
      <c r="I10" s="25">
        <f>IFERROR(VLOOKUP(Sales[[#This Row],[HSN Code]],Table10[#All],6,0),"")</f>
        <v>3</v>
      </c>
      <c r="J10" s="26">
        <v>27</v>
      </c>
      <c r="K10" s="28">
        <f>IFERROR(VLOOKUP(Sales[[#This Row],[HSN Code]],ProductsFinal[#All],3,0),"")</f>
        <v>34500</v>
      </c>
      <c r="L10" s="30">
        <f>IFERROR(Sales[[#This Row],[Price]]*Sales[[#This Row],[Units]],"")</f>
        <v>931500</v>
      </c>
    </row>
    <row r="11" spans="2:12" x14ac:dyDescent="0.3">
      <c r="B11" s="1"/>
      <c r="D11" s="24">
        <v>103</v>
      </c>
      <c r="E11" s="7" t="str">
        <f>IFERROR(VLOOKUP(Sales[[#This Row],[Cust_ID]],Customer[#All],2,0),"")</f>
        <v>99store</v>
      </c>
      <c r="F11" s="24" t="s">
        <v>15</v>
      </c>
      <c r="G11" s="7" t="str">
        <f>IFERROR(VLOOKUP(Sales[[#This Row],[HSN Code]],Vendor[#All],2,0),"")</f>
        <v>Desktop</v>
      </c>
      <c r="H11" s="32">
        <v>46028</v>
      </c>
      <c r="I11" s="25">
        <f>IFERROR(VLOOKUP(Sales[[#This Row],[HSN Code]],Table10[#All],6,0),"")</f>
        <v>35</v>
      </c>
      <c r="J11" s="26">
        <v>55</v>
      </c>
      <c r="K11" s="28">
        <f>IFERROR(VLOOKUP(Sales[[#This Row],[HSN Code]],ProductsFinal[#All],3,0),"")</f>
        <v>21000</v>
      </c>
      <c r="L11" s="30">
        <f>IFERROR(Sales[[#This Row],[Price]]*Sales[[#This Row],[Units]],"")</f>
        <v>1155000</v>
      </c>
    </row>
    <row r="12" spans="2:12" x14ac:dyDescent="0.3">
      <c r="B12" s="1"/>
      <c r="D12" s="24">
        <v>105</v>
      </c>
      <c r="E12" s="7" t="str">
        <f>IFERROR(VLOOKUP(Sales[[#This Row],[Cust_ID]],Customer[#All],2,0),"")</f>
        <v xml:space="preserve">Amit </v>
      </c>
      <c r="F12" s="24" t="s">
        <v>28</v>
      </c>
      <c r="G12" s="7" t="str">
        <f>IFERROR(VLOOKUP(Sales[[#This Row],[HSN Code]],Vendor[#All],2,0),"")</f>
        <v>Tablets</v>
      </c>
      <c r="H12" s="32">
        <v>46029</v>
      </c>
      <c r="I12" s="25">
        <f>IFERROR(VLOOKUP(Sales[[#This Row],[HSN Code]],Table10[#All],6,0),"")</f>
        <v>-23</v>
      </c>
      <c r="J12" s="26">
        <v>33</v>
      </c>
      <c r="K12" s="28">
        <f>IFERROR(VLOOKUP(Sales[[#This Row],[HSN Code]],ProductsFinal[#All],3,0),"")</f>
        <v>23500</v>
      </c>
      <c r="L12" s="30">
        <f>IFERROR(Sales[[#This Row],[Price]]*Sales[[#This Row],[Units]],"")</f>
        <v>775500</v>
      </c>
    </row>
    <row r="13" spans="2:12" x14ac:dyDescent="0.3">
      <c r="B13" s="1"/>
      <c r="D13" s="24">
        <v>106</v>
      </c>
      <c r="E13" s="7" t="str">
        <f>IFERROR(VLOOKUP(Sales[[#This Row],[Cust_ID]],Customer[#All],2,0),"")</f>
        <v>Jain Tel.</v>
      </c>
      <c r="F13" s="24" t="s">
        <v>26</v>
      </c>
      <c r="G13" s="7" t="str">
        <f>IFERROR(VLOOKUP(Sales[[#This Row],[HSN Code]],Vendor[#All],2,0),"")</f>
        <v>Speakers</v>
      </c>
      <c r="H13" s="32">
        <v>46030</v>
      </c>
      <c r="I13" s="25">
        <f>IFERROR(VLOOKUP(Sales[[#This Row],[HSN Code]],Table10[#All],6,0),"")</f>
        <v>3</v>
      </c>
      <c r="J13" s="26">
        <v>52</v>
      </c>
      <c r="K13" s="28">
        <f>IFERROR(VLOOKUP(Sales[[#This Row],[HSN Code]],ProductsFinal[#All],3,0),"")</f>
        <v>670</v>
      </c>
      <c r="L13" s="30">
        <f>IFERROR(Sales[[#This Row],[Price]]*Sales[[#This Row],[Units]],"")</f>
        <v>34840</v>
      </c>
    </row>
    <row r="14" spans="2:12" x14ac:dyDescent="0.3">
      <c r="B14" s="1"/>
      <c r="D14" s="24">
        <v>104</v>
      </c>
      <c r="E14" s="7" t="str">
        <f>IFERROR(VLOOKUP(Sales[[#This Row],[Cust_ID]],Customer[#All],2,0),"")</f>
        <v>Rajesh Kumar</v>
      </c>
      <c r="F14" s="24" t="s">
        <v>28</v>
      </c>
      <c r="G14" s="7" t="str">
        <f>IFERROR(VLOOKUP(Sales[[#This Row],[HSN Code]],Vendor[#All],2,0),"")</f>
        <v>Tablets</v>
      </c>
      <c r="H14" s="32">
        <v>46030</v>
      </c>
      <c r="I14" s="25">
        <f>IFERROR(VLOOKUP(Sales[[#This Row],[HSN Code]],Table10[#All],6,0),"")</f>
        <v>-23</v>
      </c>
      <c r="J14" s="26">
        <v>30</v>
      </c>
      <c r="K14" s="28">
        <f>IFERROR(VLOOKUP(Sales[[#This Row],[HSN Code]],ProductsFinal[#All],3,0),"")</f>
        <v>23500</v>
      </c>
      <c r="L14" s="30">
        <f>IFERROR(Sales[[#This Row],[Price]]*Sales[[#This Row],[Units]],"")</f>
        <v>705000</v>
      </c>
    </row>
    <row r="15" spans="2:12" x14ac:dyDescent="0.3">
      <c r="B15" s="1"/>
      <c r="D15" s="24">
        <v>103</v>
      </c>
      <c r="E15" s="7" t="str">
        <f>IFERROR(VLOOKUP(Sales[[#This Row],[Cust_ID]],Customer[#All],2,0),"")</f>
        <v>99store</v>
      </c>
      <c r="F15" s="24" t="s">
        <v>19</v>
      </c>
      <c r="G15" s="7" t="str">
        <f>IFERROR(VLOOKUP(Sales[[#This Row],[HSN Code]],Vendor[#All],2,0),"")</f>
        <v>Smart Watch</v>
      </c>
      <c r="H15" s="32">
        <v>46030</v>
      </c>
      <c r="I15" s="25">
        <f>IFERROR(VLOOKUP(Sales[[#This Row],[HSN Code]],Table10[#All],6,0),"")</f>
        <v>20</v>
      </c>
      <c r="J15" s="26">
        <v>10</v>
      </c>
      <c r="K15" s="28">
        <f>IFERROR(VLOOKUP(Sales[[#This Row],[HSN Code]],ProductsFinal[#All],3,0),"")</f>
        <v>980</v>
      </c>
      <c r="L15" s="30">
        <f>IFERROR(Sales[[#This Row],[Price]]*Sales[[#This Row],[Units]],"")</f>
        <v>9800</v>
      </c>
    </row>
    <row r="16" spans="2:12" x14ac:dyDescent="0.3">
      <c r="B16" s="1"/>
      <c r="D16" s="24">
        <v>104</v>
      </c>
      <c r="E16" s="7" t="str">
        <f>IFERROR(VLOOKUP(Sales[[#This Row],[Cust_ID]],Customer[#All],2,0),"")</f>
        <v>Rajesh Kumar</v>
      </c>
      <c r="F16" s="24" t="s">
        <v>17</v>
      </c>
      <c r="G16" s="7" t="str">
        <f>IFERROR(VLOOKUP(Sales[[#This Row],[HSN Code]],Vendor[#All],2,0),"")</f>
        <v>Camera</v>
      </c>
      <c r="H16" s="32">
        <v>46030</v>
      </c>
      <c r="I16" s="25">
        <f>IFERROR(VLOOKUP(Sales[[#This Row],[HSN Code]],Table10[#All],6,0),"")</f>
        <v>14</v>
      </c>
      <c r="J16" s="26">
        <v>4</v>
      </c>
      <c r="K16" s="28">
        <f>IFERROR(VLOOKUP(Sales[[#This Row],[HSN Code]],ProductsFinal[#All],3,0),"")</f>
        <v>52000</v>
      </c>
      <c r="L16" s="30">
        <f>IFERROR(Sales[[#This Row],[Price]]*Sales[[#This Row],[Units]],"")</f>
        <v>208000</v>
      </c>
    </row>
    <row r="17" spans="2:12" x14ac:dyDescent="0.3">
      <c r="B17" s="1"/>
      <c r="D17" s="24">
        <v>105</v>
      </c>
      <c r="E17" s="7" t="str">
        <f>IFERROR(VLOOKUP(Sales[[#This Row],[Cust_ID]],Customer[#All],2,0),"")</f>
        <v xml:space="preserve">Amit </v>
      </c>
      <c r="F17" s="24" t="s">
        <v>17</v>
      </c>
      <c r="G17" s="7" t="str">
        <f>IFERROR(VLOOKUP(Sales[[#This Row],[HSN Code]],Vendor[#All],2,0),"")</f>
        <v>Camera</v>
      </c>
      <c r="H17" s="32">
        <v>46030</v>
      </c>
      <c r="I17" s="25">
        <f>IFERROR(VLOOKUP(Sales[[#This Row],[HSN Code]],Table10[#All],6,0),"")</f>
        <v>14</v>
      </c>
      <c r="J17" s="26">
        <v>4</v>
      </c>
      <c r="K17" s="28">
        <f>IFERROR(VLOOKUP(Sales[[#This Row],[HSN Code]],ProductsFinal[#All],3,0),"")</f>
        <v>52000</v>
      </c>
      <c r="L17" s="30">
        <f>IFERROR(Sales[[#This Row],[Price]]*Sales[[#This Row],[Units]],"")</f>
        <v>208000</v>
      </c>
    </row>
    <row r="18" spans="2:12" x14ac:dyDescent="0.3">
      <c r="B18" s="1"/>
      <c r="D18" s="24">
        <v>104</v>
      </c>
      <c r="E18" s="7" t="str">
        <f>IFERROR(VLOOKUP(Sales[[#This Row],[Cust_ID]],Customer[#All],2,0),"")</f>
        <v>Rajesh Kumar</v>
      </c>
      <c r="F18" s="24" t="s">
        <v>24</v>
      </c>
      <c r="G18" s="7" t="str">
        <f>IFERROR(VLOOKUP(Sales[[#This Row],[HSN Code]],Vendor[#All],2,0),"")</f>
        <v>Wireless Printer</v>
      </c>
      <c r="H18" s="32">
        <v>46030</v>
      </c>
      <c r="I18" s="25">
        <f>IFERROR(VLOOKUP(Sales[[#This Row],[HSN Code]],Table10[#All],6,0),"")</f>
        <v>35</v>
      </c>
      <c r="J18" s="26">
        <v>5</v>
      </c>
      <c r="K18" s="28">
        <f>IFERROR(VLOOKUP(Sales[[#This Row],[HSN Code]],ProductsFinal[#All],3,0),"")</f>
        <v>4600</v>
      </c>
      <c r="L18" s="30">
        <f>IFERROR(Sales[[#This Row],[Price]]*Sales[[#This Row],[Units]],"")</f>
        <v>23000</v>
      </c>
    </row>
    <row r="19" spans="2:12" x14ac:dyDescent="0.3">
      <c r="B19" s="1"/>
      <c r="D19" s="24">
        <v>104</v>
      </c>
      <c r="E19" s="7" t="str">
        <f>IFERROR(VLOOKUP(Sales[[#This Row],[Cust_ID]],Customer[#All],2,0),"")</f>
        <v>Rajesh Kumar</v>
      </c>
      <c r="F19" s="24" t="s">
        <v>7</v>
      </c>
      <c r="G19" s="7" t="str">
        <f>IFERROR(VLOOKUP(Sales[[#This Row],[HSN Code]],Vendor[#All],2,0),"")</f>
        <v>Mouse</v>
      </c>
      <c r="H19" s="32">
        <v>46030</v>
      </c>
      <c r="I19" s="25">
        <f>IFERROR(VLOOKUP(Sales[[#This Row],[HSN Code]],Table10[#All],6,0),"")</f>
        <v>25</v>
      </c>
      <c r="J19" s="26">
        <v>5</v>
      </c>
      <c r="K19" s="28">
        <f>IFERROR(VLOOKUP(Sales[[#This Row],[HSN Code]],ProductsFinal[#All],3,0),"")</f>
        <v>200</v>
      </c>
      <c r="L19" s="30">
        <f>IFERROR(Sales[[#This Row],[Price]]*Sales[[#This Row],[Units]],"")</f>
        <v>1000</v>
      </c>
    </row>
    <row r="20" spans="2:12" x14ac:dyDescent="0.3">
      <c r="B20" s="1"/>
      <c r="D20" s="24"/>
      <c r="E20" s="7" t="str">
        <f>IFERROR(VLOOKUP(Sales[[#This Row],[Cust_ID]],Customer[#All],2,0),"")</f>
        <v/>
      </c>
      <c r="F20" s="24"/>
      <c r="G20" s="7" t="str">
        <f>IFERROR(VLOOKUP(Sales[[#This Row],[HSN Code]],Vendor[#All],2,0),"")</f>
        <v/>
      </c>
      <c r="H20" s="32"/>
      <c r="I20" s="25" t="str">
        <f>IFERROR(VLOOKUP(Sales[[#This Row],[HSN Code]],Table10[#All],6,0),"")</f>
        <v/>
      </c>
      <c r="J20" s="26"/>
      <c r="K20" s="28" t="str">
        <f>IFERROR(VLOOKUP(Sales[[#This Row],[HSN Code]],ProductsFinal[#All],3,0),"")</f>
        <v/>
      </c>
      <c r="L20" s="30" t="str">
        <f>IFERROR(Sales[[#This Row],[Price]]*Sales[[#This Row],[Units]],"")</f>
        <v/>
      </c>
    </row>
    <row r="21" spans="2:12" x14ac:dyDescent="0.3">
      <c r="B21" s="1"/>
      <c r="D21" s="24"/>
      <c r="E21" s="7" t="str">
        <f>IFERROR(VLOOKUP(Sales[[#This Row],[Cust_ID]],Customer[#All],2,0),"")</f>
        <v/>
      </c>
      <c r="F21" s="24"/>
      <c r="G21" s="7" t="str">
        <f>IFERROR(VLOOKUP(Sales[[#This Row],[HSN Code]],Vendor[#All],2,0),"")</f>
        <v/>
      </c>
      <c r="H21" s="32"/>
      <c r="I21" s="25" t="str">
        <f>IFERROR(VLOOKUP(Sales[[#This Row],[HSN Code]],Table10[#All],6,0),"")</f>
        <v/>
      </c>
      <c r="J21" s="26"/>
      <c r="K21" s="28" t="str">
        <f>IFERROR(VLOOKUP(Sales[[#This Row],[HSN Code]],ProductsFinal[#All],3,0),"")</f>
        <v/>
      </c>
      <c r="L21" s="30" t="str">
        <f>IFERROR(Sales[[#This Row],[Price]]*Sales[[#This Row],[Units]],"")</f>
        <v/>
      </c>
    </row>
    <row r="22" spans="2:12" x14ac:dyDescent="0.3">
      <c r="B22" s="1"/>
      <c r="D22" s="24"/>
      <c r="E22" s="7" t="str">
        <f>IFERROR(VLOOKUP(Sales[[#This Row],[Cust_ID]],Customer[#All],2,0),"")</f>
        <v/>
      </c>
      <c r="F22" s="24"/>
      <c r="G22" s="7" t="str">
        <f>IFERROR(VLOOKUP(Sales[[#This Row],[HSN Code]],Vendor[#All],2,0),"")</f>
        <v/>
      </c>
      <c r="H22" s="32"/>
      <c r="I22" s="25" t="str">
        <f>IFERROR(VLOOKUP(Sales[[#This Row],[HSN Code]],Table10[#All],6,0),"")</f>
        <v/>
      </c>
      <c r="J22" s="26"/>
      <c r="K22" s="28" t="str">
        <f>IFERROR(VLOOKUP(Sales[[#This Row],[HSN Code]],ProductsFinal[#All],3,0),"")</f>
        <v/>
      </c>
      <c r="L22" s="30" t="str">
        <f>IFERROR(Sales[[#This Row],[Price]]*Sales[[#This Row],[Units]],"")</f>
        <v/>
      </c>
    </row>
    <row r="23" spans="2:12" x14ac:dyDescent="0.3">
      <c r="B23" s="1"/>
      <c r="D23" s="24"/>
      <c r="E23" s="7" t="str">
        <f>IFERROR(VLOOKUP(Sales[[#This Row],[Cust_ID]],Customer[#All],2,0),"")</f>
        <v/>
      </c>
      <c r="F23" s="24"/>
      <c r="G23" s="7" t="str">
        <f>IFERROR(VLOOKUP(Sales[[#This Row],[HSN Code]],Vendor[#All],2,0),"")</f>
        <v/>
      </c>
      <c r="H23" s="32"/>
      <c r="I23" s="25" t="str">
        <f>IFERROR(VLOOKUP(Sales[[#This Row],[HSN Code]],Table10[#All],6,0),"")</f>
        <v/>
      </c>
      <c r="J23" s="26"/>
      <c r="K23" s="28" t="str">
        <f>IFERROR(VLOOKUP(Sales[[#This Row],[HSN Code]],ProductsFinal[#All],3,0),"")</f>
        <v/>
      </c>
      <c r="L23" s="30" t="str">
        <f>IFERROR(Sales[[#This Row],[Price]]*Sales[[#This Row],[Units]],"")</f>
        <v/>
      </c>
    </row>
    <row r="24" spans="2:12" x14ac:dyDescent="0.3">
      <c r="B24" s="1"/>
      <c r="D24" s="24"/>
      <c r="E24" s="7" t="str">
        <f>IFERROR(VLOOKUP(Sales[[#This Row],[Cust_ID]],Customer[#All],2,0),"")</f>
        <v/>
      </c>
      <c r="F24" s="24"/>
      <c r="G24" s="7" t="str">
        <f>IFERROR(VLOOKUP(Sales[[#This Row],[HSN Code]],Vendor[#All],2,0),"")</f>
        <v/>
      </c>
      <c r="H24" s="32"/>
      <c r="I24" s="25" t="str">
        <f>IFERROR(VLOOKUP(Sales[[#This Row],[HSN Code]],Table10[#All],6,0),"")</f>
        <v/>
      </c>
      <c r="J24" s="26"/>
      <c r="K24" s="28" t="str">
        <f>IFERROR(VLOOKUP(Sales[[#This Row],[HSN Code]],ProductsFinal[#All],3,0),"")</f>
        <v/>
      </c>
      <c r="L24" s="30" t="str">
        <f>IFERROR(Sales[[#This Row],[Price]]*Sales[[#This Row],[Units]],"")</f>
        <v/>
      </c>
    </row>
    <row r="25" spans="2:12" x14ac:dyDescent="0.3">
      <c r="B25" s="1"/>
      <c r="D25" s="24"/>
      <c r="E25" s="7" t="str">
        <f>IFERROR(VLOOKUP(Sales[[#This Row],[Cust_ID]],Customer[#All],2,0),"")</f>
        <v/>
      </c>
      <c r="F25" s="24"/>
      <c r="G25" s="7" t="str">
        <f>IFERROR(VLOOKUP(Sales[[#This Row],[HSN Code]],Vendor[#All],2,0),"")</f>
        <v/>
      </c>
      <c r="H25" s="32"/>
      <c r="I25" s="25" t="str">
        <f>IFERROR(VLOOKUP(Sales[[#This Row],[HSN Code]],Table10[#All],6,0),"")</f>
        <v/>
      </c>
      <c r="J25" s="26"/>
      <c r="K25" s="28" t="str">
        <f>IFERROR(VLOOKUP(Sales[[#This Row],[HSN Code]],ProductsFinal[#All],3,0),"")</f>
        <v/>
      </c>
      <c r="L25" s="30" t="str">
        <f>IFERROR(Sales[[#This Row],[Price]]*Sales[[#This Row],[Units]],"")</f>
        <v/>
      </c>
    </row>
    <row r="26" spans="2:12" x14ac:dyDescent="0.3">
      <c r="B26" s="1"/>
      <c r="D26" s="24"/>
      <c r="E26" s="7" t="str">
        <f>IFERROR(VLOOKUP(Sales[[#This Row],[Cust_ID]],Customer[#All],2,0),"")</f>
        <v/>
      </c>
      <c r="F26" s="24"/>
      <c r="G26" s="7" t="str">
        <f>IFERROR(VLOOKUP(Sales[[#This Row],[HSN Code]],Vendor[#All],2,0),"")</f>
        <v/>
      </c>
      <c r="H26" s="32"/>
      <c r="I26" s="25" t="str">
        <f>IFERROR(VLOOKUP(Sales[[#This Row],[HSN Code]],Table10[#All],6,0),"")</f>
        <v/>
      </c>
      <c r="J26" s="26"/>
      <c r="K26" s="28" t="str">
        <f>IFERROR(VLOOKUP(Sales[[#This Row],[HSN Code]],ProductsFinal[#All],3,0),"")</f>
        <v/>
      </c>
      <c r="L26" s="30" t="str">
        <f>IFERROR(Sales[[#This Row],[Price]]*Sales[[#This Row],[Units]],"")</f>
        <v/>
      </c>
    </row>
    <row r="27" spans="2:12" x14ac:dyDescent="0.3">
      <c r="B27" s="1"/>
      <c r="D27" s="24"/>
      <c r="E27" s="7" t="str">
        <f>IFERROR(VLOOKUP(Sales[[#This Row],[Cust_ID]],Customer[#All],2,0),"")</f>
        <v/>
      </c>
      <c r="F27" s="24"/>
      <c r="G27" s="7" t="str">
        <f>IFERROR(VLOOKUP(Sales[[#This Row],[HSN Code]],Vendor[#All],2,0),"")</f>
        <v/>
      </c>
      <c r="H27" s="32"/>
      <c r="I27" s="25" t="str">
        <f>IFERROR(VLOOKUP(Sales[[#This Row],[HSN Code]],Table10[#All],6,0),"")</f>
        <v/>
      </c>
      <c r="J27" s="26"/>
      <c r="K27" s="28" t="str">
        <f>IFERROR(VLOOKUP(Sales[[#This Row],[HSN Code]],ProductsFinal[#All],3,0),"")</f>
        <v/>
      </c>
      <c r="L27" s="30" t="str">
        <f>IFERROR(Sales[[#This Row],[Price]]*Sales[[#This Row],[Units]],"")</f>
        <v/>
      </c>
    </row>
    <row r="28" spans="2:12" x14ac:dyDescent="0.3">
      <c r="B28" s="1"/>
      <c r="D28" s="24"/>
      <c r="E28" s="7" t="str">
        <f>IFERROR(VLOOKUP(Sales[[#This Row],[Cust_ID]],Customer[#All],2,0),"")</f>
        <v/>
      </c>
      <c r="F28" s="24"/>
      <c r="G28" s="7" t="str">
        <f>IFERROR(VLOOKUP(Sales[[#This Row],[HSN Code]],Vendor[#All],2,0),"")</f>
        <v/>
      </c>
      <c r="H28" s="32"/>
      <c r="I28" s="25" t="str">
        <f>IFERROR(VLOOKUP(Sales[[#This Row],[HSN Code]],Table10[#All],6,0),"")</f>
        <v/>
      </c>
      <c r="J28" s="26"/>
      <c r="K28" s="28" t="str">
        <f>IFERROR(VLOOKUP(Sales[[#This Row],[HSN Code]],ProductsFinal[#All],3,0),"")</f>
        <v/>
      </c>
      <c r="L28" s="30" t="str">
        <f>IFERROR(Sales[[#This Row],[Price]]*Sales[[#This Row],[Units]],"")</f>
        <v/>
      </c>
    </row>
    <row r="29" spans="2:12" x14ac:dyDescent="0.3">
      <c r="B29" s="1"/>
      <c r="D29" s="24"/>
      <c r="E29" s="7" t="str">
        <f>IFERROR(VLOOKUP(Sales[[#This Row],[Cust_ID]],Customer[#All],2,0),"")</f>
        <v/>
      </c>
      <c r="F29" s="24"/>
      <c r="G29" s="7" t="str">
        <f>IFERROR(VLOOKUP(Sales[[#This Row],[HSN Code]],Vendor[#All],2,0),"")</f>
        <v/>
      </c>
      <c r="H29" s="32"/>
      <c r="I29" s="25" t="str">
        <f>IFERROR(VLOOKUP(Sales[[#This Row],[HSN Code]],Table10[#All],6,0),"")</f>
        <v/>
      </c>
      <c r="J29" s="26"/>
      <c r="K29" s="28" t="str">
        <f>IFERROR(VLOOKUP(Sales[[#This Row],[HSN Code]],ProductsFinal[#All],3,0),"")</f>
        <v/>
      </c>
      <c r="L29" s="30" t="str">
        <f>IFERROR(Sales[[#This Row],[Price]]*Sales[[#This Row],[Units]],"")</f>
        <v/>
      </c>
    </row>
    <row r="30" spans="2:12" x14ac:dyDescent="0.3">
      <c r="B30" s="2" t="s">
        <v>30</v>
      </c>
      <c r="D30" s="24"/>
      <c r="E30" s="7" t="str">
        <f>IFERROR(VLOOKUP(Sales[[#This Row],[Cust_ID]],Customer[#All],2,0),"")</f>
        <v/>
      </c>
      <c r="F30" s="24"/>
      <c r="G30" s="7" t="str">
        <f>IFERROR(VLOOKUP(Sales[[#This Row],[HSN Code]],Vendor[#All],2,0),"")</f>
        <v/>
      </c>
      <c r="H30" s="32"/>
      <c r="I30" s="25" t="str">
        <f>IFERROR(VLOOKUP(Sales[[#This Row],[HSN Code]],Table10[#All],6,0),"")</f>
        <v/>
      </c>
      <c r="J30" s="26"/>
      <c r="K30" s="28" t="str">
        <f>IFERROR(VLOOKUP(Sales[[#This Row],[HSN Code]],ProductsFinal[#All],3,0),"")</f>
        <v/>
      </c>
      <c r="L30" s="30" t="str">
        <f>IFERROR(Sales[[#This Row],[Price]]*Sales[[#This Row],[Units]],"")</f>
        <v/>
      </c>
    </row>
    <row r="31" spans="2:12" x14ac:dyDescent="0.3">
      <c r="D31" s="24"/>
      <c r="E31" s="7" t="str">
        <f>IFERROR(VLOOKUP(Sales[[#This Row],[Cust_ID]],Customer[#All],2,0),"")</f>
        <v/>
      </c>
      <c r="F31" s="24"/>
      <c r="G31" s="7" t="str">
        <f>IFERROR(VLOOKUP(Sales[[#This Row],[HSN Code]],Vendor[#All],2,0),"")</f>
        <v/>
      </c>
      <c r="H31" s="32"/>
      <c r="I31" s="25" t="str">
        <f>IFERROR(VLOOKUP(Sales[[#This Row],[HSN Code]],Table10[#All],6,0),"")</f>
        <v/>
      </c>
      <c r="J31" s="26"/>
      <c r="K31" s="28" t="str">
        <f>IFERROR(VLOOKUP(Sales[[#This Row],[HSN Code]],ProductsFinal[#All],3,0),"")</f>
        <v/>
      </c>
      <c r="L31" s="30" t="str">
        <f>IFERROR(Sales[[#This Row],[Price]]*Sales[[#This Row],[Units]],"")</f>
        <v/>
      </c>
    </row>
    <row r="32" spans="2:12" x14ac:dyDescent="0.3">
      <c r="D32" s="24"/>
      <c r="E32" s="7" t="str">
        <f>IFERROR(VLOOKUP(Sales[[#This Row],[Cust_ID]],Customer[#All],2,0),"")</f>
        <v/>
      </c>
      <c r="F32" s="24"/>
      <c r="G32" s="7" t="str">
        <f>IFERROR(VLOOKUP(Sales[[#This Row],[HSN Code]],Vendor[#All],2,0),"")</f>
        <v/>
      </c>
      <c r="H32" s="32"/>
      <c r="I32" s="25" t="str">
        <f>IFERROR(VLOOKUP(Sales[[#This Row],[HSN Code]],Table10[#All],6,0),"")</f>
        <v/>
      </c>
      <c r="J32" s="26"/>
      <c r="K32" s="28" t="str">
        <f>IFERROR(VLOOKUP(Sales[[#This Row],[HSN Code]],ProductsFinal[#All],3,0),"")</f>
        <v/>
      </c>
      <c r="L32" s="30" t="str">
        <f>IFERROR(Sales[[#This Row],[Price]]*Sales[[#This Row],[Units]],"")</f>
        <v/>
      </c>
    </row>
    <row r="33" spans="4:12" x14ac:dyDescent="0.3">
      <c r="D33" s="24"/>
      <c r="E33" s="7" t="str">
        <f>IFERROR(VLOOKUP(Sales[[#This Row],[Cust_ID]],Customer[#All],2,0),"")</f>
        <v/>
      </c>
      <c r="F33" s="24"/>
      <c r="G33" s="7" t="str">
        <f>IFERROR(VLOOKUP(Sales[[#This Row],[HSN Code]],Vendor[#All],2,0),"")</f>
        <v/>
      </c>
      <c r="H33" s="32"/>
      <c r="I33" s="25" t="str">
        <f>IFERROR(VLOOKUP(Sales[[#This Row],[HSN Code]],Table10[#All],6,0),"")</f>
        <v/>
      </c>
      <c r="J33" s="26"/>
      <c r="K33" s="28" t="str">
        <f>IFERROR(VLOOKUP(Sales[[#This Row],[HSN Code]],ProductsFinal[#All],3,0),"")</f>
        <v/>
      </c>
      <c r="L33" s="30" t="str">
        <f>IFERROR(Sales[[#This Row],[Price]]*Sales[[#This Row],[Units]],"")</f>
        <v/>
      </c>
    </row>
    <row r="34" spans="4:12" x14ac:dyDescent="0.3">
      <c r="D34" s="24"/>
      <c r="E34" s="7" t="str">
        <f>IFERROR(VLOOKUP(Sales[[#This Row],[Cust_ID]],Customer[#All],2,0),"")</f>
        <v/>
      </c>
      <c r="F34" s="24"/>
      <c r="G34" s="7" t="str">
        <f>IFERROR(VLOOKUP(Sales[[#This Row],[HSN Code]],Vendor[#All],2,0),"")</f>
        <v/>
      </c>
      <c r="H34" s="32"/>
      <c r="I34" s="25" t="str">
        <f>IFERROR(VLOOKUP(Sales[[#This Row],[HSN Code]],Table10[#All],6,0),"")</f>
        <v/>
      </c>
      <c r="J34" s="26"/>
      <c r="K34" s="28" t="str">
        <f>IFERROR(VLOOKUP(Sales[[#This Row],[HSN Code]],ProductsFinal[#All],3,0),"")</f>
        <v/>
      </c>
      <c r="L34" s="30" t="str">
        <f>IFERROR(Sales[[#This Row],[Price]]*Sales[[#This Row],[Units]],"")</f>
        <v/>
      </c>
    </row>
    <row r="35" spans="4:12" x14ac:dyDescent="0.3">
      <c r="D35" s="24"/>
      <c r="E35" s="7" t="str">
        <f>IFERROR(VLOOKUP(Sales[[#This Row],[Cust_ID]],Customer[#All],2,0),"")</f>
        <v/>
      </c>
      <c r="F35" s="24"/>
      <c r="G35" s="7" t="str">
        <f>IFERROR(VLOOKUP(Sales[[#This Row],[HSN Code]],Vendor[#All],2,0),"")</f>
        <v/>
      </c>
      <c r="H35" s="32"/>
      <c r="I35" s="25" t="str">
        <f>IFERROR(VLOOKUP(Sales[[#This Row],[HSN Code]],Table10[#All],6,0),"")</f>
        <v/>
      </c>
      <c r="J35" s="26"/>
      <c r="K35" s="28" t="str">
        <f>IFERROR(VLOOKUP(Sales[[#This Row],[HSN Code]],ProductsFinal[#All],3,0),"")</f>
        <v/>
      </c>
      <c r="L35" s="30" t="str">
        <f>IFERROR(Sales[[#This Row],[Price]]*Sales[[#This Row],[Units]],"")</f>
        <v/>
      </c>
    </row>
    <row r="36" spans="4:12" x14ac:dyDescent="0.3">
      <c r="D36" s="24"/>
      <c r="E36" s="7" t="str">
        <f>IFERROR(VLOOKUP(Sales[[#This Row],[Cust_ID]],Customer[#All],2,0),"")</f>
        <v/>
      </c>
      <c r="F36" s="24"/>
      <c r="G36" s="7" t="str">
        <f>IFERROR(VLOOKUP(Sales[[#This Row],[HSN Code]],Vendor[#All],2,0),"")</f>
        <v/>
      </c>
      <c r="H36" s="32"/>
      <c r="I36" s="25" t="str">
        <f>IFERROR(VLOOKUP(Sales[[#This Row],[HSN Code]],Table10[#All],6,0),"")</f>
        <v/>
      </c>
      <c r="J36" s="26"/>
      <c r="K36" s="28" t="str">
        <f>IFERROR(VLOOKUP(Sales[[#This Row],[HSN Code]],ProductsFinal[#All],3,0),"")</f>
        <v/>
      </c>
      <c r="L36" s="30" t="str">
        <f>IFERROR(Sales[[#This Row],[Price]]*Sales[[#This Row],[Units]],"")</f>
        <v/>
      </c>
    </row>
    <row r="37" spans="4:12" x14ac:dyDescent="0.3">
      <c r="D37" s="24"/>
      <c r="E37" s="7" t="str">
        <f>IFERROR(VLOOKUP(Sales[[#This Row],[Cust_ID]],Customer[#All],2,0),"")</f>
        <v/>
      </c>
      <c r="F37" s="24"/>
      <c r="G37" s="7" t="str">
        <f>IFERROR(VLOOKUP(Sales[[#This Row],[HSN Code]],Vendor[#All],2,0),"")</f>
        <v/>
      </c>
      <c r="H37" s="32"/>
      <c r="I37" s="25" t="str">
        <f>IFERROR(VLOOKUP(Sales[[#This Row],[HSN Code]],Table10[#All],6,0),"")</f>
        <v/>
      </c>
      <c r="J37" s="26"/>
      <c r="K37" s="28" t="str">
        <f>IFERROR(VLOOKUP(Sales[[#This Row],[HSN Code]],ProductsFinal[#All],3,0),"")</f>
        <v/>
      </c>
      <c r="L37" s="30" t="str">
        <f>IFERROR(Sales[[#This Row],[Price]]*Sales[[#This Row],[Units]],"")</f>
        <v/>
      </c>
    </row>
    <row r="38" spans="4:12" x14ac:dyDescent="0.3">
      <c r="D38" s="24"/>
      <c r="E38" s="7" t="str">
        <f>IFERROR(VLOOKUP(Sales[[#This Row],[Cust_ID]],Customer[#All],2,0),"")</f>
        <v/>
      </c>
      <c r="F38" s="24"/>
      <c r="G38" s="7" t="str">
        <f>IFERROR(VLOOKUP(Sales[[#This Row],[HSN Code]],Vendor[#All],2,0),"")</f>
        <v/>
      </c>
      <c r="H38" s="32"/>
      <c r="I38" s="25" t="str">
        <f>IFERROR(VLOOKUP(Sales[[#This Row],[HSN Code]],Table10[#All],6,0),"")</f>
        <v/>
      </c>
      <c r="J38" s="26"/>
      <c r="K38" s="28" t="str">
        <f>IFERROR(VLOOKUP(Sales[[#This Row],[HSN Code]],ProductsFinal[#All],3,0),"")</f>
        <v/>
      </c>
      <c r="L38" s="30" t="str">
        <f>IFERROR(Sales[[#This Row],[Price]]*Sales[[#This Row],[Units]],"")</f>
        <v/>
      </c>
    </row>
    <row r="39" spans="4:12" x14ac:dyDescent="0.3">
      <c r="D39" s="24"/>
      <c r="E39" s="7" t="str">
        <f>IFERROR(VLOOKUP(Sales[[#This Row],[Cust_ID]],Customer[#All],2,0),"")</f>
        <v/>
      </c>
      <c r="F39" s="24"/>
      <c r="G39" s="7" t="str">
        <f>IFERROR(VLOOKUP(Sales[[#This Row],[HSN Code]],Vendor[#All],2,0),"")</f>
        <v/>
      </c>
      <c r="H39" s="32"/>
      <c r="I39" s="25" t="str">
        <f>IFERROR(VLOOKUP(Sales[[#This Row],[HSN Code]],Table10[#All],6,0),"")</f>
        <v/>
      </c>
      <c r="J39" s="26"/>
      <c r="K39" s="28" t="str">
        <f>IFERROR(VLOOKUP(Sales[[#This Row],[HSN Code]],ProductsFinal[#All],3,0),"")</f>
        <v/>
      </c>
      <c r="L39" s="30" t="str">
        <f>IFERROR(Sales[[#This Row],[Price]]*Sales[[#This Row],[Units]],"")</f>
        <v/>
      </c>
    </row>
    <row r="40" spans="4:12" x14ac:dyDescent="0.3">
      <c r="D40" s="24"/>
      <c r="E40" s="7" t="str">
        <f>IFERROR(VLOOKUP(Sales[[#This Row],[Cust_ID]],Customer[#All],2,0),"")</f>
        <v/>
      </c>
      <c r="F40" s="24"/>
      <c r="G40" s="7" t="str">
        <f>IFERROR(VLOOKUP(Sales[[#This Row],[HSN Code]],Vendor[#All],2,0),"")</f>
        <v/>
      </c>
      <c r="H40" s="32"/>
      <c r="I40" s="25" t="str">
        <f>IFERROR(VLOOKUP(Sales[[#This Row],[HSN Code]],Table10[#All],6,0),"")</f>
        <v/>
      </c>
      <c r="J40" s="26"/>
      <c r="K40" s="28" t="str">
        <f>IFERROR(VLOOKUP(Sales[[#This Row],[HSN Code]],ProductsFinal[#All],3,0),"")</f>
        <v/>
      </c>
      <c r="L40" s="30" t="str">
        <f>IFERROR(Sales[[#This Row],[Price]]*Sales[[#This Row],[Units]],"")</f>
        <v/>
      </c>
    </row>
    <row r="41" spans="4:12" x14ac:dyDescent="0.3">
      <c r="D41" s="24"/>
      <c r="E41" s="7" t="str">
        <f>IFERROR(VLOOKUP(Sales[[#This Row],[Cust_ID]],Customer[#All],2,0),"")</f>
        <v/>
      </c>
      <c r="F41" s="24"/>
      <c r="G41" s="7" t="str">
        <f>IFERROR(VLOOKUP(Sales[[#This Row],[HSN Code]],Vendor[#All],2,0),"")</f>
        <v/>
      </c>
      <c r="H41" s="32"/>
      <c r="I41" s="25" t="str">
        <f>IFERROR(VLOOKUP(Sales[[#This Row],[HSN Code]],Table10[#All],6,0),"")</f>
        <v/>
      </c>
      <c r="J41" s="26"/>
      <c r="K41" s="28" t="str">
        <f>IFERROR(VLOOKUP(Sales[[#This Row],[HSN Code]],ProductsFinal[#All],3,0),"")</f>
        <v/>
      </c>
      <c r="L41" s="30" t="str">
        <f>IFERROR(Sales[[#This Row],[Price]]*Sales[[#This Row],[Units]],"")</f>
        <v/>
      </c>
    </row>
    <row r="42" spans="4:12" x14ac:dyDescent="0.3">
      <c r="D42" s="24"/>
      <c r="E42" s="7" t="str">
        <f>IFERROR(VLOOKUP(Sales[[#This Row],[Cust_ID]],Customer[#All],2,0),"")</f>
        <v/>
      </c>
      <c r="F42" s="24"/>
      <c r="G42" s="7" t="str">
        <f>IFERROR(VLOOKUP(Sales[[#This Row],[HSN Code]],Vendor[#All],2,0),"")</f>
        <v/>
      </c>
      <c r="H42" s="32"/>
      <c r="I42" s="25" t="str">
        <f>IFERROR(VLOOKUP(Sales[[#This Row],[HSN Code]],Table10[#All],6,0),"")</f>
        <v/>
      </c>
      <c r="J42" s="26"/>
      <c r="K42" s="28" t="str">
        <f>IFERROR(VLOOKUP(Sales[[#This Row],[HSN Code]],ProductsFinal[#All],3,0),"")</f>
        <v/>
      </c>
      <c r="L42" s="30" t="str">
        <f>IFERROR(Sales[[#This Row],[Price]]*Sales[[#This Row],[Units]],"")</f>
        <v/>
      </c>
    </row>
    <row r="43" spans="4:12" x14ac:dyDescent="0.3">
      <c r="D43" s="24"/>
      <c r="E43" s="7" t="str">
        <f>IFERROR(VLOOKUP(Sales[[#This Row],[Cust_ID]],Customer[#All],2,0),"")</f>
        <v/>
      </c>
      <c r="F43" s="24"/>
      <c r="G43" s="7" t="str">
        <f>IFERROR(VLOOKUP(Sales[[#This Row],[HSN Code]],Vendor[#All],2,0),"")</f>
        <v/>
      </c>
      <c r="H43" s="32"/>
      <c r="I43" s="25" t="str">
        <f>IFERROR(VLOOKUP(Sales[[#This Row],[HSN Code]],Table10[#All],6,0),"")</f>
        <v/>
      </c>
      <c r="J43" s="26"/>
      <c r="K43" s="28" t="str">
        <f>IFERROR(VLOOKUP(Sales[[#This Row],[HSN Code]],ProductsFinal[#All],3,0),"")</f>
        <v/>
      </c>
      <c r="L43" s="30" t="str">
        <f>IFERROR(Sales[[#This Row],[Price]]*Sales[[#This Row],[Units]],"")</f>
        <v/>
      </c>
    </row>
    <row r="44" spans="4:12" x14ac:dyDescent="0.3">
      <c r="D44" s="24"/>
      <c r="E44" s="7" t="str">
        <f>IFERROR(VLOOKUP(Sales[[#This Row],[Cust_ID]],Customer[#All],2,0),"")</f>
        <v/>
      </c>
      <c r="F44" s="24"/>
      <c r="G44" s="7" t="str">
        <f>IFERROR(VLOOKUP(Sales[[#This Row],[HSN Code]],Vendor[#All],2,0),"")</f>
        <v/>
      </c>
      <c r="H44" s="32"/>
      <c r="I44" s="25" t="str">
        <f>IFERROR(VLOOKUP(Sales[[#This Row],[HSN Code]],Table10[#All],6,0),"")</f>
        <v/>
      </c>
      <c r="J44" s="26"/>
      <c r="K44" s="28" t="str">
        <f>IFERROR(VLOOKUP(Sales[[#This Row],[HSN Code]],ProductsFinal[#All],3,0),"")</f>
        <v/>
      </c>
      <c r="L44" s="30" t="str">
        <f>IFERROR(Sales[[#This Row],[Price]]*Sales[[#This Row],[Units]],"")</f>
        <v/>
      </c>
    </row>
    <row r="45" spans="4:12" x14ac:dyDescent="0.3">
      <c r="D45" s="24"/>
      <c r="E45" s="7" t="str">
        <f>IFERROR(VLOOKUP(Sales[[#This Row],[Cust_ID]],Customer[#All],2,0),"")</f>
        <v/>
      </c>
      <c r="F45" s="24"/>
      <c r="G45" s="7" t="str">
        <f>IFERROR(VLOOKUP(Sales[[#This Row],[HSN Code]],Vendor[#All],2,0),"")</f>
        <v/>
      </c>
      <c r="H45" s="32"/>
      <c r="I45" s="25" t="str">
        <f>IFERROR(VLOOKUP(Sales[[#This Row],[HSN Code]],Table10[#All],6,0),"")</f>
        <v/>
      </c>
      <c r="J45" s="26"/>
      <c r="K45" s="28" t="str">
        <f>IFERROR(VLOOKUP(Sales[[#This Row],[HSN Code]],ProductsFinal[#All],3,0),"")</f>
        <v/>
      </c>
      <c r="L45" s="30" t="str">
        <f>IFERROR(Sales[[#This Row],[Price]]*Sales[[#This Row],[Units]],"")</f>
        <v/>
      </c>
    </row>
    <row r="46" spans="4:12" x14ac:dyDescent="0.3">
      <c r="D46" s="24"/>
      <c r="E46" s="7" t="str">
        <f>IFERROR(VLOOKUP(Sales[[#This Row],[Cust_ID]],Customer[#All],2,0),"")</f>
        <v/>
      </c>
      <c r="F46" s="24"/>
      <c r="G46" s="7" t="str">
        <f>IFERROR(VLOOKUP(Sales[[#This Row],[HSN Code]],Vendor[#All],2,0),"")</f>
        <v/>
      </c>
      <c r="H46" s="32"/>
      <c r="I46" s="25" t="str">
        <f>IFERROR(VLOOKUP(Sales[[#This Row],[HSN Code]],Table10[#All],6,0),"")</f>
        <v/>
      </c>
      <c r="J46" s="26"/>
      <c r="K46" s="28" t="str">
        <f>IFERROR(VLOOKUP(Sales[[#This Row],[HSN Code]],ProductsFinal[#All],3,0),"")</f>
        <v/>
      </c>
      <c r="L46" s="30" t="str">
        <f>IFERROR(Sales[[#This Row],[Price]]*Sales[[#This Row],[Units]],"")</f>
        <v/>
      </c>
    </row>
    <row r="47" spans="4:12" x14ac:dyDescent="0.3">
      <c r="D47" s="24"/>
      <c r="E47" s="7" t="str">
        <f>IFERROR(VLOOKUP(Sales[[#This Row],[Cust_ID]],Customer[#All],2,0),"")</f>
        <v/>
      </c>
      <c r="F47" s="24"/>
      <c r="G47" s="7" t="str">
        <f>IFERROR(VLOOKUP(Sales[[#This Row],[HSN Code]],Vendor[#All],2,0),"")</f>
        <v/>
      </c>
      <c r="H47" s="32"/>
      <c r="I47" s="25" t="str">
        <f>IFERROR(VLOOKUP(Sales[[#This Row],[HSN Code]],Table10[#All],6,0),"")</f>
        <v/>
      </c>
      <c r="J47" s="26"/>
      <c r="K47" s="28" t="str">
        <f>IFERROR(VLOOKUP(Sales[[#This Row],[HSN Code]],ProductsFinal[#All],3,0),"")</f>
        <v/>
      </c>
      <c r="L47" s="30" t="str">
        <f>IFERROR(Sales[[#This Row],[Price]]*Sales[[#This Row],[Units]],"")</f>
        <v/>
      </c>
    </row>
    <row r="48" spans="4:12" x14ac:dyDescent="0.3">
      <c r="D48" s="24"/>
      <c r="E48" s="7" t="str">
        <f>IFERROR(VLOOKUP(Sales[[#This Row],[Cust_ID]],Customer[#All],2,0),"")</f>
        <v/>
      </c>
      <c r="F48" s="24"/>
      <c r="G48" s="7" t="str">
        <f>IFERROR(VLOOKUP(Sales[[#This Row],[HSN Code]],Vendor[#All],2,0),"")</f>
        <v/>
      </c>
      <c r="H48" s="32"/>
      <c r="I48" s="25" t="str">
        <f>IFERROR(VLOOKUP(Sales[[#This Row],[HSN Code]],Table10[#All],6,0),"")</f>
        <v/>
      </c>
      <c r="J48" s="26"/>
      <c r="K48" s="28" t="str">
        <f>IFERROR(VLOOKUP(Sales[[#This Row],[HSN Code]],ProductsFinal[#All],3,0),"")</f>
        <v/>
      </c>
      <c r="L48" s="30" t="str">
        <f>IFERROR(Sales[[#This Row],[Price]]*Sales[[#This Row],[Units]],"")</f>
        <v/>
      </c>
    </row>
    <row r="49" spans="4:12" x14ac:dyDescent="0.3">
      <c r="D49" s="24"/>
      <c r="E49" s="7" t="str">
        <f>IFERROR(VLOOKUP(Sales[[#This Row],[Cust_ID]],Customer[#All],2,0),"")</f>
        <v/>
      </c>
      <c r="F49" s="24"/>
      <c r="G49" s="7" t="str">
        <f>IFERROR(VLOOKUP(Sales[[#This Row],[HSN Code]],Vendor[#All],2,0),"")</f>
        <v/>
      </c>
      <c r="H49" s="32"/>
      <c r="I49" s="25" t="str">
        <f>IFERROR(VLOOKUP(Sales[[#This Row],[HSN Code]],Table10[#All],6,0),"")</f>
        <v/>
      </c>
      <c r="J49" s="26"/>
      <c r="K49" s="28" t="str">
        <f>IFERROR(VLOOKUP(Sales[[#This Row],[HSN Code]],ProductsFinal[#All],3,0),"")</f>
        <v/>
      </c>
      <c r="L49" s="30" t="str">
        <f>IFERROR(Sales[[#This Row],[Price]]*Sales[[#This Row],[Units]],"")</f>
        <v/>
      </c>
    </row>
    <row r="50" spans="4:12" x14ac:dyDescent="0.3">
      <c r="D50" s="24"/>
      <c r="E50" s="7" t="str">
        <f>IFERROR(VLOOKUP(Sales[[#This Row],[Cust_ID]],Customer[#All],2,0),"")</f>
        <v/>
      </c>
      <c r="F50" s="24"/>
      <c r="G50" s="7" t="str">
        <f>IFERROR(VLOOKUP(Sales[[#This Row],[HSN Code]],Vendor[#All],2,0),"")</f>
        <v/>
      </c>
      <c r="H50" s="32"/>
      <c r="I50" s="25" t="str">
        <f>IFERROR(VLOOKUP(Sales[[#This Row],[HSN Code]],Table10[#All],6,0),"")</f>
        <v/>
      </c>
      <c r="J50" s="26"/>
      <c r="K50" s="28" t="str">
        <f>IFERROR(VLOOKUP(Sales[[#This Row],[HSN Code]],ProductsFinal[#All],3,0),"")</f>
        <v/>
      </c>
      <c r="L50" s="30" t="str">
        <f>IFERROR(Sales[[#This Row],[Price]]*Sales[[#This Row],[Units]],"")</f>
        <v/>
      </c>
    </row>
    <row r="51" spans="4:12" x14ac:dyDescent="0.3">
      <c r="D51" s="24"/>
      <c r="E51" s="7" t="str">
        <f>IFERROR(VLOOKUP(Sales[[#This Row],[Cust_ID]],Customer[#All],2,0),"")</f>
        <v/>
      </c>
      <c r="F51" s="24"/>
      <c r="G51" s="7" t="str">
        <f>IFERROR(VLOOKUP(Sales[[#This Row],[HSN Code]],Vendor[#All],2,0),"")</f>
        <v/>
      </c>
      <c r="H51" s="32"/>
      <c r="I51" s="25" t="str">
        <f>IFERROR(VLOOKUP(Sales[[#This Row],[HSN Code]],Table10[#All],6,0),"")</f>
        <v/>
      </c>
      <c r="J51" s="26"/>
      <c r="K51" s="28" t="str">
        <f>IFERROR(VLOOKUP(Sales[[#This Row],[HSN Code]],ProductsFinal[#All],3,0),"")</f>
        <v/>
      </c>
      <c r="L51" s="30" t="str">
        <f>IFERROR(Sales[[#This Row],[Price]]*Sales[[#This Row],[Units]],"")</f>
        <v/>
      </c>
    </row>
    <row r="52" spans="4:12" x14ac:dyDescent="0.3">
      <c r="D52" s="24"/>
      <c r="E52" s="7" t="str">
        <f>IFERROR(VLOOKUP(Sales[[#This Row],[Cust_ID]],Customer[#All],2,0),"")</f>
        <v/>
      </c>
      <c r="F52" s="24"/>
      <c r="G52" s="7" t="str">
        <f>IFERROR(VLOOKUP(Sales[[#This Row],[HSN Code]],Vendor[#All],2,0),"")</f>
        <v/>
      </c>
      <c r="H52" s="32"/>
      <c r="I52" s="25" t="str">
        <f>IFERROR(VLOOKUP(Sales[[#This Row],[HSN Code]],Table10[#All],6,0),"")</f>
        <v/>
      </c>
      <c r="J52" s="26"/>
      <c r="K52" s="28" t="str">
        <f>IFERROR(VLOOKUP(Sales[[#This Row],[HSN Code]],ProductsFinal[#All],3,0),"")</f>
        <v/>
      </c>
      <c r="L52" s="30" t="str">
        <f>IFERROR(Sales[[#This Row],[Price]]*Sales[[#This Row],[Units]],"")</f>
        <v/>
      </c>
    </row>
    <row r="53" spans="4:12" x14ac:dyDescent="0.3">
      <c r="D53" s="24"/>
      <c r="E53" s="7" t="str">
        <f>IFERROR(VLOOKUP(Sales[[#This Row],[Cust_ID]],Customer[#All],2,0),"")</f>
        <v/>
      </c>
      <c r="F53" s="24"/>
      <c r="G53" s="7" t="str">
        <f>IFERROR(VLOOKUP(Sales[[#This Row],[HSN Code]],Vendor[#All],2,0),"")</f>
        <v/>
      </c>
      <c r="H53" s="32"/>
      <c r="I53" s="25" t="str">
        <f>IFERROR(VLOOKUP(Sales[[#This Row],[HSN Code]],Table10[#All],6,0),"")</f>
        <v/>
      </c>
      <c r="J53" s="26"/>
      <c r="K53" s="28" t="str">
        <f>IFERROR(VLOOKUP(Sales[[#This Row],[HSN Code]],ProductsFinal[#All],3,0),"")</f>
        <v/>
      </c>
      <c r="L53" s="30" t="str">
        <f>IFERROR(Sales[[#This Row],[Price]]*Sales[[#This Row],[Units]],"")</f>
        <v/>
      </c>
    </row>
  </sheetData>
  <dataValidations count="2">
    <dataValidation type="list" allowBlank="1" showInputMessage="1" showErrorMessage="1" sqref="D6:D53">
      <formula1>id</formula1>
    </dataValidation>
    <dataValidation type="list" allowBlank="1" showInputMessage="1" showErrorMessage="1" sqref="F6:F53">
      <formula1>HNSCODE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topLeftCell="A5" workbookViewId="0"/>
  </sheetViews>
  <sheetFormatPr defaultRowHeight="14.4" x14ac:dyDescent="0.3"/>
  <cols>
    <col min="1" max="1" width="6" style="3" customWidth="1"/>
    <col min="2" max="2" width="24.44140625" style="2" customWidth="1"/>
    <col min="3" max="3" width="8.88671875" style="3"/>
    <col min="4" max="4" width="17.5546875" style="3" customWidth="1"/>
    <col min="5" max="5" width="21.6640625" style="3" customWidth="1"/>
    <col min="6" max="6" width="12.5546875" style="3" customWidth="1"/>
    <col min="7" max="7" width="13.6640625" style="3" customWidth="1"/>
    <col min="8" max="8" width="12.88671875" style="3" customWidth="1"/>
    <col min="9" max="9" width="14.109375" style="3" customWidth="1"/>
    <col min="10" max="10" width="14.44140625" style="3" customWidth="1"/>
    <col min="11" max="11" width="45.21875" style="3" bestFit="1" customWidth="1"/>
    <col min="12" max="16384" width="8.88671875" style="3"/>
  </cols>
  <sheetData>
    <row r="1" spans="2:11" x14ac:dyDescent="0.3">
      <c r="B1" s="1"/>
    </row>
    <row r="2" spans="2:11" x14ac:dyDescent="0.3">
      <c r="B2" s="1"/>
    </row>
    <row r="3" spans="2:11" x14ac:dyDescent="0.3">
      <c r="B3" s="1"/>
    </row>
    <row r="4" spans="2:11" x14ac:dyDescent="0.3">
      <c r="B4" s="1"/>
    </row>
    <row r="5" spans="2:11" x14ac:dyDescent="0.3">
      <c r="B5" s="1"/>
      <c r="D5" s="31" t="s">
        <v>0</v>
      </c>
      <c r="E5" s="31" t="s">
        <v>1</v>
      </c>
      <c r="F5" s="31" t="s">
        <v>5</v>
      </c>
      <c r="G5" s="31" t="s">
        <v>75</v>
      </c>
      <c r="H5" s="31" t="s">
        <v>76</v>
      </c>
      <c r="I5" s="31" t="s">
        <v>77</v>
      </c>
      <c r="J5" s="31" t="s">
        <v>78</v>
      </c>
      <c r="K5" s="31" t="s">
        <v>93</v>
      </c>
    </row>
    <row r="6" spans="2:11" x14ac:dyDescent="0.3">
      <c r="B6" s="1"/>
      <c r="D6" s="31" t="str">
        <f>IFERROR(ProductsFinal[[#This Row],[HSN Code]],"")</f>
        <v>N1001</v>
      </c>
      <c r="E6" s="31" t="str">
        <f>IFERROR(ProductsFinal[[#This Row],[Product Name]],"")</f>
        <v>Smart Watch</v>
      </c>
      <c r="F6" s="31">
        <f>IFERROR(ProductsFinal[[#This Row],[Cost]],"")</f>
        <v>980</v>
      </c>
      <c r="G6" s="31">
        <f>IFERROR(SUMIFS(Purchase[Units],Purchase[Product Name],Table10[[#This Row],[Product Name]]),"")</f>
        <v>30</v>
      </c>
      <c r="H6" s="31">
        <f>IFERROR(SUMIFS(Sales[Units],Sales[HSN Code],Table10[[#This Row],[HSN Code]]),"")</f>
        <v>10</v>
      </c>
      <c r="I6" s="31">
        <f>Table10[[#This Row],[P Units]]-Table10[[#This Row],[S Units]]</f>
        <v>20</v>
      </c>
      <c r="J6" s="31">
        <f>IFERROR(Table10[[#This Row],[Stock]]*Table10[[#This Row],[Cost]],"")</f>
        <v>19600</v>
      </c>
      <c r="K6" s="31" t="str">
        <f>IFERROR(IF(Table10[[#This Row],[Stock]]&lt;5, "# "&amp;Table10[[#This Row],[Product Name]]&amp;" Needs to Re-order PH "&amp;VLOOKUP(Table10[[#This Row],[HSN Code]],Vendor[],4,0),""),"")</f>
        <v/>
      </c>
    </row>
    <row r="7" spans="2:11" x14ac:dyDescent="0.3">
      <c r="B7" s="1"/>
      <c r="D7" s="31" t="str">
        <f>IFERROR(ProductsFinal[[#This Row],[HSN Code]],"")</f>
        <v>N1002</v>
      </c>
      <c r="E7" s="31" t="str">
        <f>IFERROR(ProductsFinal[[#This Row],[Product Name]],"")</f>
        <v>Laptop HP xyz i5</v>
      </c>
      <c r="F7" s="31">
        <f>IFERROR(ProductsFinal[[#This Row],[Cost]],"")</f>
        <v>34500</v>
      </c>
      <c r="G7" s="31">
        <f>IFERROR(SUMIFS(Purchase[Units],Purchase[Product Name],Table10[[#This Row],[Product Name]]),"")</f>
        <v>30</v>
      </c>
      <c r="H7" s="31">
        <f>IFERROR(SUMIFS(Sales[Units],Sales[HSN Code],Table10[[#This Row],[HSN Code]]),"")</f>
        <v>27</v>
      </c>
      <c r="I7" s="31">
        <f>Table10[[#This Row],[P Units]]-Table10[[#This Row],[S Units]]</f>
        <v>3</v>
      </c>
      <c r="J7" s="31">
        <f>IFERROR(Table10[[#This Row],[Stock]]*Table10[[#This Row],[Cost]],"")</f>
        <v>103500</v>
      </c>
      <c r="K7" s="31" t="str">
        <f>IFERROR(IF(Table10[[#This Row],[Stock]]&lt;5, "# "&amp;Table10[[#This Row],[Product Name]]&amp;" Needs to Re-order PH "&amp;VLOOKUP(Table10[[#This Row],[HSN Code]],Vendor[],4,0),""),"")</f>
        <v># Laptop HP xyz i5 Needs to Re-order PH 9812xxxxxx</v>
      </c>
    </row>
    <row r="8" spans="2:11" x14ac:dyDescent="0.3">
      <c r="B8" s="1"/>
      <c r="D8" s="31" t="str">
        <f>IFERROR(ProductsFinal[[#This Row],[HSN Code]],"")</f>
        <v>N1003</v>
      </c>
      <c r="E8" s="31" t="str">
        <f>IFERROR(ProductsFinal[[#This Row],[Product Name]],"")</f>
        <v>Wireless Printer</v>
      </c>
      <c r="F8" s="31">
        <f>IFERROR(ProductsFinal[[#This Row],[Cost]],"")</f>
        <v>4600</v>
      </c>
      <c r="G8" s="31">
        <f>IFERROR(SUMIFS(Purchase[Units],Purchase[Product Name],Table10[[#This Row],[Product Name]]),"")</f>
        <v>40</v>
      </c>
      <c r="H8" s="31">
        <f>IFERROR(SUMIFS(Sales[Units],Sales[HSN Code],Table10[[#This Row],[HSN Code]]),"")</f>
        <v>5</v>
      </c>
      <c r="I8" s="31">
        <f>Table10[[#This Row],[P Units]]-Table10[[#This Row],[S Units]]</f>
        <v>35</v>
      </c>
      <c r="J8" s="31">
        <f>IFERROR(Table10[[#This Row],[Stock]]*Table10[[#This Row],[Cost]],"")</f>
        <v>161000</v>
      </c>
      <c r="K8" s="31" t="str">
        <f>IFERROR(IF(Table10[[#This Row],[Stock]]&lt;5, "# "&amp;Table10[[#This Row],[Product Name]]&amp;" Needs to Re-order PH "&amp;VLOOKUP(Table10[[#This Row],[HSN Code]],Vendor[],4,0),""),"")</f>
        <v/>
      </c>
    </row>
    <row r="9" spans="2:11" x14ac:dyDescent="0.3">
      <c r="B9" s="1"/>
      <c r="D9" s="31" t="str">
        <f>IFERROR(ProductsFinal[[#This Row],[HSN Code]],"")</f>
        <v>N1004</v>
      </c>
      <c r="E9" s="31" t="str">
        <f>IFERROR(ProductsFinal[[#This Row],[Product Name]],"")</f>
        <v>Desktop</v>
      </c>
      <c r="F9" s="31">
        <f>IFERROR(ProductsFinal[[#This Row],[Cost]],"")</f>
        <v>21000</v>
      </c>
      <c r="G9" s="31">
        <f>IFERROR(SUMIFS(Purchase[Units],Purchase[Product Name],Table10[[#This Row],[Product Name]]),"")</f>
        <v>100</v>
      </c>
      <c r="H9" s="31">
        <f>IFERROR(SUMIFS(Sales[Units],Sales[HSN Code],Table10[[#This Row],[HSN Code]]),"")</f>
        <v>65</v>
      </c>
      <c r="I9" s="31">
        <f>Table10[[#This Row],[P Units]]-Table10[[#This Row],[S Units]]</f>
        <v>35</v>
      </c>
      <c r="J9" s="31">
        <f>IFERROR(Table10[[#This Row],[Stock]]*Table10[[#This Row],[Cost]],"")</f>
        <v>735000</v>
      </c>
      <c r="K9" s="31" t="str">
        <f>IFERROR(IF(Table10[[#This Row],[Stock]]&lt;5, "# "&amp;Table10[[#This Row],[Product Name]]&amp;" Needs to Re-order PH "&amp;VLOOKUP(Table10[[#This Row],[HSN Code]],Vendor[],4,0),""),"")</f>
        <v/>
      </c>
    </row>
    <row r="10" spans="2:11" x14ac:dyDescent="0.3">
      <c r="B10" s="1"/>
      <c r="D10" s="31" t="str">
        <f>IFERROR(ProductsFinal[[#This Row],[HSN Code]],"")</f>
        <v>N1005</v>
      </c>
      <c r="E10" s="31" t="str">
        <f>IFERROR(ProductsFinal[[#This Row],[Product Name]],"")</f>
        <v>Mouse</v>
      </c>
      <c r="F10" s="31">
        <f>IFERROR(ProductsFinal[[#This Row],[Cost]],"")</f>
        <v>200</v>
      </c>
      <c r="G10" s="31">
        <f>IFERROR(SUMIFS(Purchase[Units],Purchase[Product Name],Table10[[#This Row],[Product Name]]),"")</f>
        <v>30</v>
      </c>
      <c r="H10" s="31">
        <f>IFERROR(SUMIFS(Sales[Units],Sales[HSN Code],Table10[[#This Row],[HSN Code]]),"")</f>
        <v>5</v>
      </c>
      <c r="I10" s="31">
        <f>Table10[[#This Row],[P Units]]-Table10[[#This Row],[S Units]]</f>
        <v>25</v>
      </c>
      <c r="J10" s="31">
        <f>IFERROR(Table10[[#This Row],[Stock]]*Table10[[#This Row],[Cost]],"")</f>
        <v>5000</v>
      </c>
      <c r="K10" s="31" t="str">
        <f>IFERROR(IF(Table10[[#This Row],[Stock]]&lt;5, "# "&amp;Table10[[#This Row],[Product Name]]&amp;" Needs to Re-order PH "&amp;VLOOKUP(Table10[[#This Row],[HSN Code]],Vendor[],4,0),""),"")</f>
        <v/>
      </c>
    </row>
    <row r="11" spans="2:11" x14ac:dyDescent="0.3">
      <c r="B11" s="1"/>
      <c r="D11" s="31" t="str">
        <f>IFERROR(ProductsFinal[[#This Row],[HSN Code]],"")</f>
        <v>N1006</v>
      </c>
      <c r="E11" s="31" t="str">
        <f>IFERROR(ProductsFinal[[#This Row],[Product Name]],"")</f>
        <v>Rgb Keyboard</v>
      </c>
      <c r="F11" s="31">
        <f>IFERROR(ProductsFinal[[#This Row],[Cost]],"")</f>
        <v>340</v>
      </c>
      <c r="G11" s="31">
        <f>IFERROR(SUMIFS(Purchase[Units],Purchase[Product Name],Table10[[#This Row],[Product Name]]),"")</f>
        <v>50</v>
      </c>
      <c r="H11" s="31">
        <f>IFERROR(SUMIFS(Sales[Units],Sales[HSN Code],Table10[[#This Row],[HSN Code]]),"")</f>
        <v>37</v>
      </c>
      <c r="I11" s="31">
        <f>Table10[[#This Row],[P Units]]-Table10[[#This Row],[S Units]]</f>
        <v>13</v>
      </c>
      <c r="J11" s="31">
        <f>IFERROR(Table10[[#This Row],[Stock]]*Table10[[#This Row],[Cost]],"")</f>
        <v>4420</v>
      </c>
      <c r="K11" s="31" t="str">
        <f>IFERROR(IF(Table10[[#This Row],[Stock]]&lt;5, "# "&amp;Table10[[#This Row],[Product Name]]&amp;" Needs to Re-order PH "&amp;VLOOKUP(Table10[[#This Row],[HSN Code]],Vendor[],4,0),""),"")</f>
        <v/>
      </c>
    </row>
    <row r="12" spans="2:11" x14ac:dyDescent="0.3">
      <c r="B12" s="1"/>
      <c r="D12" s="31" t="str">
        <f>IFERROR(ProductsFinal[[#This Row],[HSN Code]],"")</f>
        <v>N1007</v>
      </c>
      <c r="E12" s="31" t="str">
        <f>IFERROR(ProductsFinal[[#This Row],[Product Name]],"")</f>
        <v>Camera</v>
      </c>
      <c r="F12" s="31">
        <f>IFERROR(ProductsFinal[[#This Row],[Cost]],"")</f>
        <v>52000</v>
      </c>
      <c r="G12" s="31">
        <f>IFERROR(SUMIFS(Purchase[Units],Purchase[Product Name],Table10[[#This Row],[Product Name]]),"")</f>
        <v>22</v>
      </c>
      <c r="H12" s="31">
        <f>IFERROR(SUMIFS(Sales[Units],Sales[HSN Code],Table10[[#This Row],[HSN Code]]),"")</f>
        <v>8</v>
      </c>
      <c r="I12" s="31">
        <f>Table10[[#This Row],[P Units]]-Table10[[#This Row],[S Units]]</f>
        <v>14</v>
      </c>
      <c r="J12" s="31">
        <f>IFERROR(Table10[[#This Row],[Stock]]*Table10[[#This Row],[Cost]],"")</f>
        <v>728000</v>
      </c>
      <c r="K12" s="31" t="str">
        <f>IFERROR(IF(Table10[[#This Row],[Stock]]&lt;5, "# "&amp;Table10[[#This Row],[Product Name]]&amp;" Needs to Re-order PH "&amp;VLOOKUP(Table10[[#This Row],[HSN Code]],Vendor[],4,0),""),"")</f>
        <v/>
      </c>
    </row>
    <row r="13" spans="2:11" x14ac:dyDescent="0.3">
      <c r="B13" s="1"/>
      <c r="D13" s="31" t="str">
        <f>IFERROR(ProductsFinal[[#This Row],[HSN Code]],"")</f>
        <v>N1008</v>
      </c>
      <c r="E13" s="31" t="str">
        <f>IFERROR(ProductsFinal[[#This Row],[Product Name]],"")</f>
        <v>Headphones</v>
      </c>
      <c r="F13" s="31">
        <f>IFERROR(ProductsFinal[[#This Row],[Cost]],"")</f>
        <v>799</v>
      </c>
      <c r="G13" s="31">
        <f>IFERROR(SUMIFS(Purchase[Units],Purchase[Product Name],Table10[[#This Row],[Product Name]]),"")</f>
        <v>55</v>
      </c>
      <c r="H13" s="31">
        <f>IFERROR(SUMIFS(Sales[Units],Sales[HSN Code],Table10[[#This Row],[HSN Code]]),"")</f>
        <v>42</v>
      </c>
      <c r="I13" s="31">
        <f>Table10[[#This Row],[P Units]]-Table10[[#This Row],[S Units]]</f>
        <v>13</v>
      </c>
      <c r="J13" s="31">
        <f>IFERROR(Table10[[#This Row],[Stock]]*Table10[[#This Row],[Cost]],"")</f>
        <v>10387</v>
      </c>
      <c r="K13" s="31" t="str">
        <f>IFERROR(IF(Table10[[#This Row],[Stock]]&lt;5, "# "&amp;Table10[[#This Row],[Product Name]]&amp;" Needs to Re-order PH "&amp;VLOOKUP(Table10[[#This Row],[HSN Code]],Vendor[],4,0),""),"")</f>
        <v/>
      </c>
    </row>
    <row r="14" spans="2:11" x14ac:dyDescent="0.3">
      <c r="B14" s="1"/>
      <c r="D14" s="31" t="str">
        <f>IFERROR(ProductsFinal[[#This Row],[HSN Code]],"")</f>
        <v>N1009</v>
      </c>
      <c r="E14" s="31" t="str">
        <f>IFERROR(ProductsFinal[[#This Row],[Product Name]],"")</f>
        <v>Speakers</v>
      </c>
      <c r="F14" s="31">
        <f>IFERROR(ProductsFinal[[#This Row],[Cost]],"")</f>
        <v>670</v>
      </c>
      <c r="G14" s="31">
        <f>IFERROR(SUMIFS(Purchase[Units],Purchase[Product Name],Table10[[#This Row],[Product Name]]),"")</f>
        <v>55</v>
      </c>
      <c r="H14" s="31">
        <f>IFERROR(SUMIFS(Sales[Units],Sales[HSN Code],Table10[[#This Row],[HSN Code]]),"")</f>
        <v>52</v>
      </c>
      <c r="I14" s="31">
        <f>Table10[[#This Row],[P Units]]-Table10[[#This Row],[S Units]]</f>
        <v>3</v>
      </c>
      <c r="J14" s="31">
        <f>IFERROR(Table10[[#This Row],[Stock]]*Table10[[#This Row],[Cost]],"")</f>
        <v>2010</v>
      </c>
      <c r="K14" s="31" t="str">
        <f>IFERROR(IF(Table10[[#This Row],[Stock]]&lt;5, "# "&amp;Table10[[#This Row],[Product Name]]&amp;" Needs to Re-order PH "&amp;VLOOKUP(Table10[[#This Row],[HSN Code]],Vendor[],4,0),""),"")</f>
        <v># Speakers Needs to Re-order PH 9814xxxxxx</v>
      </c>
    </row>
    <row r="15" spans="2:11" x14ac:dyDescent="0.3">
      <c r="B15" s="1"/>
      <c r="D15" s="31" t="str">
        <f>IFERROR(ProductsFinal[[#This Row],[HSN Code]],"")</f>
        <v>N1010</v>
      </c>
      <c r="E15" s="31" t="str">
        <f>IFERROR(ProductsFinal[[#This Row],[Product Name]],"")</f>
        <v>Tablets</v>
      </c>
      <c r="F15" s="31">
        <f>IFERROR(ProductsFinal[[#This Row],[Cost]],"")</f>
        <v>23500</v>
      </c>
      <c r="G15" s="31">
        <f>IFERROR(SUMIFS(Purchase[Units],Purchase[Product Name],Table10[[#This Row],[Product Name]]),"")</f>
        <v>40</v>
      </c>
      <c r="H15" s="31">
        <f>IFERROR(SUMIFS(Sales[Units],Sales[HSN Code],Table10[[#This Row],[HSN Code]]),"")</f>
        <v>63</v>
      </c>
      <c r="I15" s="31">
        <f>Table10[[#This Row],[P Units]]-Table10[[#This Row],[S Units]]</f>
        <v>-23</v>
      </c>
      <c r="J15" s="31">
        <f>IFERROR(Table10[[#This Row],[Stock]]*Table10[[#This Row],[Cost]],"")</f>
        <v>-540500</v>
      </c>
      <c r="K15" s="31" t="str">
        <f>IFERROR(IF(Table10[[#This Row],[Stock]]&lt;5, "# "&amp;Table10[[#This Row],[Product Name]]&amp;" Needs to Re-order PH "&amp;VLOOKUP(Table10[[#This Row],[HSN Code]],Vendor[],4,0),""),"")</f>
        <v># Tablets Needs to Re-order PH 9814xxxxxx</v>
      </c>
    </row>
    <row r="16" spans="2:11" x14ac:dyDescent="0.3">
      <c r="B16" s="1"/>
      <c r="D16" s="31" t="str">
        <f>IFERROR(ProductsFinal[[#This Row],[HSN Code]],"")</f>
        <v/>
      </c>
      <c r="E16" s="31" t="str">
        <f>IFERROR(ProductsFinal[[#This Row],[Product Name]],"")</f>
        <v/>
      </c>
      <c r="F16" s="31" t="str">
        <f>IFERROR(ProductsFinal[[#This Row],[Cost]],"")</f>
        <v/>
      </c>
      <c r="G16" s="31">
        <f>IFERROR(SUMIFS(Purchase[Units],Purchase[Product Name],Table10[[#This Row],[Product Name]]),"")</f>
        <v>0</v>
      </c>
      <c r="H16" s="31">
        <f>IFERROR(SUMIFS(Sales[Units],Sales[HSN Code],Table10[[#This Row],[HSN Code]]),"")</f>
        <v>0</v>
      </c>
      <c r="I16" s="31">
        <f>Table10[[#This Row],[P Units]]-Table10[[#This Row],[S Units]]</f>
        <v>0</v>
      </c>
      <c r="J16" s="31" t="str">
        <f>IFERROR(Table10[[#This Row],[Stock]]*Table10[[#This Row],[Cost]],"")</f>
        <v/>
      </c>
      <c r="K16" s="31" t="str">
        <f>IFERROR(IF(Table10[[#This Row],[Stock]]&lt;5, "# "&amp;Table10[[#This Row],[Product Name]]&amp;" Needs to Re-order PH "&amp;VLOOKUP(Table10[[#This Row],[HSN Code]],Vendor[],4,0),""),"")</f>
        <v/>
      </c>
    </row>
    <row r="17" spans="2:11" x14ac:dyDescent="0.3">
      <c r="B17" s="1"/>
      <c r="D17" s="31" t="str">
        <f>IFERROR(ProductsFinal[[#This Row],[HSN Code]],"")</f>
        <v/>
      </c>
      <c r="E17" s="31" t="str">
        <f>IFERROR(ProductsFinal[[#This Row],[Product Name]],"")</f>
        <v/>
      </c>
      <c r="F17" s="31" t="str">
        <f>IFERROR(ProductsFinal[[#This Row],[Cost]],"")</f>
        <v/>
      </c>
      <c r="G17" s="31">
        <f>IFERROR(SUMIFS(Purchase[Units],Purchase[Product Name],Table10[[#This Row],[Product Name]]),"")</f>
        <v>0</v>
      </c>
      <c r="H17" s="31">
        <f>IFERROR(SUMIFS(Sales[Units],Sales[HSN Code],Table10[[#This Row],[HSN Code]]),"")</f>
        <v>0</v>
      </c>
      <c r="I17" s="31">
        <f>Table10[[#This Row],[P Units]]-Table10[[#This Row],[S Units]]</f>
        <v>0</v>
      </c>
      <c r="J17" s="31" t="str">
        <f>IFERROR(Table10[[#This Row],[Stock]]*Table10[[#This Row],[Cost]],"")</f>
        <v/>
      </c>
      <c r="K17" s="31" t="str">
        <f>IFERROR(IF(Table10[[#This Row],[Stock]]&lt;5, "# "&amp;Table10[[#This Row],[Product Name]]&amp;" Needs to Re-order PH "&amp;VLOOKUP(Table10[[#This Row],[HSN Code]],Vendor[],4,0),""),"")</f>
        <v/>
      </c>
    </row>
    <row r="18" spans="2:11" x14ac:dyDescent="0.3">
      <c r="B18" s="1"/>
      <c r="D18" s="31" t="str">
        <f>IFERROR(ProductsFinal[[#This Row],[HSN Code]],"")</f>
        <v/>
      </c>
      <c r="E18" s="31" t="str">
        <f>IFERROR(ProductsFinal[[#This Row],[Product Name]],"")</f>
        <v/>
      </c>
      <c r="F18" s="31" t="str">
        <f>IFERROR(ProductsFinal[[#This Row],[Cost]],"")</f>
        <v/>
      </c>
      <c r="G18" s="31">
        <f>IFERROR(SUMIFS(Purchase[Units],Purchase[Product Name],Table10[[#This Row],[Product Name]]),"")</f>
        <v>0</v>
      </c>
      <c r="H18" s="31">
        <f>IFERROR(SUMIFS(Sales[Units],Sales[HSN Code],Table10[[#This Row],[HSN Code]]),"")</f>
        <v>0</v>
      </c>
      <c r="I18" s="31">
        <f>Table10[[#This Row],[P Units]]-Table10[[#This Row],[S Units]]</f>
        <v>0</v>
      </c>
      <c r="J18" s="31" t="str">
        <f>IFERROR(Table10[[#This Row],[Stock]]*Table10[[#This Row],[Cost]],"")</f>
        <v/>
      </c>
      <c r="K18" s="31" t="str">
        <f>IFERROR(IF(Table10[[#This Row],[Stock]]&lt;5, "# "&amp;Table10[[#This Row],[Product Name]]&amp;" Needs to Re-order PH "&amp;VLOOKUP(Table10[[#This Row],[HSN Code]],Vendor[],4,0),""),"")</f>
        <v/>
      </c>
    </row>
    <row r="19" spans="2:11" x14ac:dyDescent="0.3">
      <c r="B19" s="1"/>
      <c r="D19" s="31" t="str">
        <f>IFERROR(ProductsFinal[[#This Row],[HSN Code]],"")</f>
        <v/>
      </c>
      <c r="E19" s="31" t="str">
        <f>IFERROR(ProductsFinal[[#This Row],[Product Name]],"")</f>
        <v/>
      </c>
      <c r="F19" s="31" t="str">
        <f>IFERROR(ProductsFinal[[#This Row],[Cost]],"")</f>
        <v/>
      </c>
      <c r="G19" s="31">
        <f>IFERROR(SUMIFS(Purchase[Units],Purchase[Product Name],Table10[[#This Row],[Product Name]]),"")</f>
        <v>0</v>
      </c>
      <c r="H19" s="31">
        <f>IFERROR(SUMIFS(Sales[Units],Sales[HSN Code],Table10[[#This Row],[HSN Code]]),"")</f>
        <v>0</v>
      </c>
      <c r="I19" s="31">
        <f>Table10[[#This Row],[P Units]]-Table10[[#This Row],[S Units]]</f>
        <v>0</v>
      </c>
      <c r="J19" s="31" t="str">
        <f>IFERROR(Table10[[#This Row],[Stock]]*Table10[[#This Row],[Cost]],"")</f>
        <v/>
      </c>
      <c r="K19" s="31" t="str">
        <f>IFERROR(IF(Table10[[#This Row],[Stock]]&lt;5, "# "&amp;Table10[[#This Row],[Product Name]]&amp;" Needs to Re-order PH "&amp;VLOOKUP(Table10[[#This Row],[HSN Code]],Vendor[],4,0),""),"")</f>
        <v/>
      </c>
    </row>
    <row r="20" spans="2:11" x14ac:dyDescent="0.3">
      <c r="B20" s="1"/>
      <c r="D20" s="31" t="str">
        <f>IFERROR(ProductsFinal[[#This Row],[HSN Code]],"")</f>
        <v/>
      </c>
      <c r="E20" s="31" t="str">
        <f>IFERROR(ProductsFinal[[#This Row],[Product Name]],"")</f>
        <v/>
      </c>
      <c r="F20" s="31" t="str">
        <f>IFERROR(ProductsFinal[[#This Row],[Cost]],"")</f>
        <v/>
      </c>
      <c r="G20" s="31">
        <f>IFERROR(SUMIFS(Purchase[Units],Purchase[Product Name],Table10[[#This Row],[Product Name]]),"")</f>
        <v>0</v>
      </c>
      <c r="H20" s="31">
        <f>IFERROR(SUMIFS(Sales[Units],Sales[HSN Code],Table10[[#This Row],[HSN Code]]),"")</f>
        <v>0</v>
      </c>
      <c r="I20" s="31">
        <f>Table10[[#This Row],[P Units]]-Table10[[#This Row],[S Units]]</f>
        <v>0</v>
      </c>
      <c r="J20" s="31" t="str">
        <f>IFERROR(Table10[[#This Row],[Stock]]*Table10[[#This Row],[Cost]],"")</f>
        <v/>
      </c>
      <c r="K20" s="31" t="str">
        <f>IFERROR(IF(Table10[[#This Row],[Stock]]&lt;5, "# "&amp;Table10[[#This Row],[Product Name]]&amp;" Needs to Re-order PH "&amp;VLOOKUP(Table10[[#This Row],[HSN Code]],Vendor[],4,0),""),"")</f>
        <v/>
      </c>
    </row>
    <row r="21" spans="2:11" x14ac:dyDescent="0.3">
      <c r="B21" s="1"/>
      <c r="D21" s="31" t="str">
        <f>IFERROR(ProductsFinal[[#This Row],[HSN Code]],"")</f>
        <v/>
      </c>
      <c r="E21" s="31" t="str">
        <f>IFERROR(ProductsFinal[[#This Row],[Product Name]],"")</f>
        <v/>
      </c>
      <c r="F21" s="31" t="str">
        <f>IFERROR(ProductsFinal[[#This Row],[Cost]],"")</f>
        <v/>
      </c>
      <c r="G21" s="31">
        <f>IFERROR(SUMIFS(Purchase[Units],Purchase[Product Name],Table10[[#This Row],[Product Name]]),"")</f>
        <v>0</v>
      </c>
      <c r="H21" s="31">
        <f>IFERROR(SUMIFS(Sales[Units],Sales[HSN Code],Table10[[#This Row],[HSN Code]]),"")</f>
        <v>0</v>
      </c>
      <c r="I21" s="31">
        <f>Table10[[#This Row],[P Units]]-Table10[[#This Row],[S Units]]</f>
        <v>0</v>
      </c>
      <c r="J21" s="31" t="str">
        <f>IFERROR(Table10[[#This Row],[Stock]]*Table10[[#This Row],[Cost]],"")</f>
        <v/>
      </c>
      <c r="K21" s="31" t="str">
        <f>IFERROR(IF(Table10[[#This Row],[Stock]]&lt;5, "# "&amp;Table10[[#This Row],[Product Name]]&amp;" Needs to Re-order PH "&amp;VLOOKUP(Table10[[#This Row],[HSN Code]],Vendor[],4,0),""),"")</f>
        <v/>
      </c>
    </row>
    <row r="22" spans="2:11" x14ac:dyDescent="0.3">
      <c r="B22" s="1"/>
      <c r="D22" s="31" t="str">
        <f>IFERROR(ProductsFinal[[#This Row],[HSN Code]],"")</f>
        <v/>
      </c>
      <c r="E22" s="31" t="str">
        <f>IFERROR(ProductsFinal[[#This Row],[Product Name]],"")</f>
        <v/>
      </c>
      <c r="F22" s="31" t="str">
        <f>IFERROR(ProductsFinal[[#This Row],[Cost]],"")</f>
        <v/>
      </c>
      <c r="G22" s="31">
        <f>IFERROR(SUMIFS(Purchase[Units],Purchase[Product Name],Table10[[#This Row],[Product Name]]),"")</f>
        <v>0</v>
      </c>
      <c r="H22" s="31">
        <f>IFERROR(SUMIFS(Sales[Units],Sales[HSN Code],Table10[[#This Row],[HSN Code]]),"")</f>
        <v>0</v>
      </c>
      <c r="I22" s="31">
        <f>Table10[[#This Row],[P Units]]-Table10[[#This Row],[S Units]]</f>
        <v>0</v>
      </c>
      <c r="J22" s="31" t="str">
        <f>IFERROR(Table10[[#This Row],[Stock]]*Table10[[#This Row],[Cost]],"")</f>
        <v/>
      </c>
      <c r="K22" s="31" t="str">
        <f>IFERROR(IF(Table10[[#This Row],[Stock]]&lt;5, "# "&amp;Table10[[#This Row],[Product Name]]&amp;" Needs to Re-order PH "&amp;VLOOKUP(Table10[[#This Row],[HSN Code]],Vendor[],4,0),""),"")</f>
        <v/>
      </c>
    </row>
    <row r="23" spans="2:11" x14ac:dyDescent="0.3">
      <c r="B23" s="1"/>
      <c r="D23" s="31" t="str">
        <f>IFERROR(ProductsFinal[[#This Row],[HSN Code]],"")</f>
        <v/>
      </c>
      <c r="E23" s="31" t="str">
        <f>IFERROR(ProductsFinal[[#This Row],[Product Name]],"")</f>
        <v/>
      </c>
      <c r="F23" s="31" t="str">
        <f>IFERROR(ProductsFinal[[#This Row],[Cost]],"")</f>
        <v/>
      </c>
      <c r="G23" s="31">
        <f>IFERROR(SUMIFS(Purchase[Units],Purchase[Product Name],Table10[[#This Row],[Product Name]]),"")</f>
        <v>0</v>
      </c>
      <c r="H23" s="31">
        <f>IFERROR(SUMIFS(Sales[Units],Sales[HSN Code],Table10[[#This Row],[HSN Code]]),"")</f>
        <v>0</v>
      </c>
      <c r="I23" s="31">
        <f>Table10[[#This Row],[P Units]]-Table10[[#This Row],[S Units]]</f>
        <v>0</v>
      </c>
      <c r="J23" s="31" t="str">
        <f>IFERROR(Table10[[#This Row],[Stock]]*Table10[[#This Row],[Cost]],"")</f>
        <v/>
      </c>
      <c r="K23" s="31" t="str">
        <f>IFERROR(IF(Table10[[#This Row],[Stock]]&lt;5, "# "&amp;Table10[[#This Row],[Product Name]]&amp;" Needs to Re-order PH "&amp;VLOOKUP(Table10[[#This Row],[HSN Code]],Vendor[],4,0),""),"")</f>
        <v/>
      </c>
    </row>
    <row r="24" spans="2:11" x14ac:dyDescent="0.3">
      <c r="B24" s="1"/>
      <c r="D24" s="31" t="str">
        <f>IFERROR(ProductsFinal[[#This Row],[HSN Code]],"")</f>
        <v/>
      </c>
      <c r="E24" s="31" t="str">
        <f>IFERROR(ProductsFinal[[#This Row],[Product Name]],"")</f>
        <v/>
      </c>
      <c r="F24" s="31" t="str">
        <f>IFERROR(ProductsFinal[[#This Row],[Cost]],"")</f>
        <v/>
      </c>
      <c r="G24" s="31">
        <f>IFERROR(SUMIFS(Purchase[Units],Purchase[Product Name],Table10[[#This Row],[Product Name]]),"")</f>
        <v>0</v>
      </c>
      <c r="H24" s="31">
        <f>IFERROR(SUMIFS(Sales[Units],Sales[HSN Code],Table10[[#This Row],[HSN Code]]),"")</f>
        <v>0</v>
      </c>
      <c r="I24" s="31">
        <f>Table10[[#This Row],[P Units]]-Table10[[#This Row],[S Units]]</f>
        <v>0</v>
      </c>
      <c r="J24" s="31" t="str">
        <f>IFERROR(Table10[[#This Row],[Stock]]*Table10[[#This Row],[Cost]],"")</f>
        <v/>
      </c>
      <c r="K24" s="31" t="str">
        <f>IFERROR(IF(Table10[[#This Row],[Stock]]&lt;5, "# "&amp;Table10[[#This Row],[Product Name]]&amp;" Needs to Re-order PH "&amp;VLOOKUP(Table10[[#This Row],[HSN Code]],Vendor[],4,0),""),"")</f>
        <v/>
      </c>
    </row>
    <row r="25" spans="2:11" x14ac:dyDescent="0.3">
      <c r="B25" s="1"/>
      <c r="D25" s="31" t="str">
        <f>IFERROR(ProductsFinal[[#This Row],[HSN Code]],"")</f>
        <v/>
      </c>
      <c r="E25" s="31" t="str">
        <f>IFERROR(ProductsFinal[[#This Row],[Product Name]],"")</f>
        <v/>
      </c>
      <c r="F25" s="31" t="str">
        <f>IFERROR(ProductsFinal[[#This Row],[Cost]],"")</f>
        <v/>
      </c>
      <c r="G25" s="31">
        <f>IFERROR(SUMIFS(Purchase[Units],Purchase[Product Name],Table10[[#This Row],[Product Name]]),"")</f>
        <v>0</v>
      </c>
      <c r="H25" s="31">
        <f>IFERROR(SUMIFS(Sales[Units],Sales[HSN Code],Table10[[#This Row],[HSN Code]]),"")</f>
        <v>0</v>
      </c>
      <c r="I25" s="31">
        <f>Table10[[#This Row],[P Units]]-Table10[[#This Row],[S Units]]</f>
        <v>0</v>
      </c>
      <c r="J25" s="31" t="str">
        <f>IFERROR(Table10[[#This Row],[Stock]]*Table10[[#This Row],[Cost]],"")</f>
        <v/>
      </c>
      <c r="K25" s="31" t="str">
        <f>IFERROR(IF(Table10[[#This Row],[Stock]]&lt;5, "# "&amp;Table10[[#This Row],[Product Name]]&amp;" Needs to Re-order PH "&amp;VLOOKUP(Table10[[#This Row],[HSN Code]],Vendor[],4,0),""),"")</f>
        <v/>
      </c>
    </row>
    <row r="26" spans="2:11" x14ac:dyDescent="0.3">
      <c r="B26" s="1"/>
      <c r="D26" s="31" t="str">
        <f>IFERROR(ProductsFinal[[#This Row],[HSN Code]],"")</f>
        <v/>
      </c>
      <c r="E26" s="31" t="str">
        <f>IFERROR(ProductsFinal[[#This Row],[Product Name]],"")</f>
        <v/>
      </c>
      <c r="F26" s="31" t="str">
        <f>IFERROR(ProductsFinal[[#This Row],[Cost]],"")</f>
        <v/>
      </c>
      <c r="G26" s="31">
        <f>IFERROR(SUMIFS(Purchase[Units],Purchase[Product Name],Table10[[#This Row],[Product Name]]),"")</f>
        <v>0</v>
      </c>
      <c r="H26" s="31">
        <f>IFERROR(SUMIFS(Sales[Units],Sales[HSN Code],Table10[[#This Row],[HSN Code]]),"")</f>
        <v>0</v>
      </c>
      <c r="I26" s="31">
        <f>Table10[[#This Row],[P Units]]-Table10[[#This Row],[S Units]]</f>
        <v>0</v>
      </c>
      <c r="J26" s="31" t="str">
        <f>IFERROR(Table10[[#This Row],[Stock]]*Table10[[#This Row],[Cost]],"")</f>
        <v/>
      </c>
      <c r="K26" s="31" t="str">
        <f>IFERROR(IF(Table10[[#This Row],[Stock]]&lt;5, "# "&amp;Table10[[#This Row],[Product Name]]&amp;" Needs to Re-order PH "&amp;VLOOKUP(Table10[[#This Row],[HSN Code]],Vendor[],4,0),""),"")</f>
        <v/>
      </c>
    </row>
    <row r="27" spans="2:11" x14ac:dyDescent="0.3">
      <c r="B27" s="1"/>
      <c r="D27" s="31" t="str">
        <f>IFERROR(ProductsFinal[[#This Row],[HSN Code]],"")</f>
        <v/>
      </c>
      <c r="E27" s="31" t="str">
        <f>IFERROR(ProductsFinal[[#This Row],[Product Name]],"")</f>
        <v/>
      </c>
      <c r="F27" s="31" t="str">
        <f>IFERROR(ProductsFinal[[#This Row],[Cost]],"")</f>
        <v/>
      </c>
      <c r="G27" s="31">
        <f>IFERROR(SUMIFS(Purchase[Units],Purchase[Product Name],Table10[[#This Row],[Product Name]]),"")</f>
        <v>0</v>
      </c>
      <c r="H27" s="31">
        <f>IFERROR(SUMIFS(Sales[Units],Sales[HSN Code],Table10[[#This Row],[HSN Code]]),"")</f>
        <v>0</v>
      </c>
      <c r="I27" s="31">
        <f>Table10[[#This Row],[P Units]]-Table10[[#This Row],[S Units]]</f>
        <v>0</v>
      </c>
      <c r="J27" s="31" t="str">
        <f>IFERROR(Table10[[#This Row],[Stock]]*Table10[[#This Row],[Cost]],"")</f>
        <v/>
      </c>
      <c r="K27" s="31" t="str">
        <f>IFERROR(IF(Table10[[#This Row],[Stock]]&lt;5, "# "&amp;Table10[[#This Row],[Product Name]]&amp;" Needs to Re-order PH "&amp;VLOOKUP(Table10[[#This Row],[HSN Code]],Vendor[],4,0),""),"")</f>
        <v/>
      </c>
    </row>
    <row r="28" spans="2:11" x14ac:dyDescent="0.3">
      <c r="B28" s="1"/>
      <c r="D28" s="31" t="str">
        <f>IFERROR(ProductsFinal[[#This Row],[HSN Code]],"")</f>
        <v/>
      </c>
      <c r="E28" s="31" t="str">
        <f>IFERROR(ProductsFinal[[#This Row],[Product Name]],"")</f>
        <v/>
      </c>
      <c r="F28" s="31" t="str">
        <f>IFERROR(ProductsFinal[[#This Row],[Cost]],"")</f>
        <v/>
      </c>
      <c r="G28" s="31">
        <f>IFERROR(SUMIFS(Purchase[Units],Purchase[Product Name],Table10[[#This Row],[Product Name]]),"")</f>
        <v>0</v>
      </c>
      <c r="H28" s="31">
        <f>IFERROR(SUMIFS(Sales[Units],Sales[HSN Code],Table10[[#This Row],[HSN Code]]),"")</f>
        <v>0</v>
      </c>
      <c r="I28" s="31">
        <f>Table10[[#This Row],[P Units]]-Table10[[#This Row],[S Units]]</f>
        <v>0</v>
      </c>
      <c r="J28" s="31" t="str">
        <f>IFERROR(Table10[[#This Row],[Stock]]*Table10[[#This Row],[Cost]],"")</f>
        <v/>
      </c>
      <c r="K28" s="31" t="str">
        <f>IFERROR(IF(Table10[[#This Row],[Stock]]&lt;5, "# "&amp;Table10[[#This Row],[Product Name]]&amp;" Needs to Re-order PH "&amp;VLOOKUP(Table10[[#This Row],[HSN Code]],Vendor[],4,0),""),"")</f>
        <v/>
      </c>
    </row>
    <row r="29" spans="2:11" x14ac:dyDescent="0.3">
      <c r="B29" s="1"/>
      <c r="D29" s="31" t="str">
        <f>IFERROR(ProductsFinal[[#This Row],[HSN Code]],"")</f>
        <v/>
      </c>
      <c r="E29" s="31" t="str">
        <f>IFERROR(ProductsFinal[[#This Row],[Product Name]],"")</f>
        <v/>
      </c>
      <c r="F29" s="31" t="str">
        <f>IFERROR(ProductsFinal[[#This Row],[Cost]],"")</f>
        <v/>
      </c>
      <c r="G29" s="31">
        <f>IFERROR(SUMIFS(Purchase[Units],Purchase[Product Name],Table10[[#This Row],[Product Name]]),"")</f>
        <v>0</v>
      </c>
      <c r="H29" s="31">
        <f>IFERROR(SUMIFS(Sales[Units],Sales[HSN Code],Table10[[#This Row],[HSN Code]]),"")</f>
        <v>0</v>
      </c>
      <c r="I29" s="31">
        <f>Table10[[#This Row],[P Units]]-Table10[[#This Row],[S Units]]</f>
        <v>0</v>
      </c>
      <c r="J29" s="31" t="str">
        <f>IFERROR(Table10[[#This Row],[Stock]]*Table10[[#This Row],[Cost]],"")</f>
        <v/>
      </c>
      <c r="K29" s="31" t="str">
        <f>IFERROR(IF(Table10[[#This Row],[Stock]]&lt;5, "# "&amp;Table10[[#This Row],[Product Name]]&amp;" Needs to Re-order PH "&amp;VLOOKUP(Table10[[#This Row],[HSN Code]],Vendor[],4,0),""),"")</f>
        <v/>
      </c>
    </row>
    <row r="30" spans="2:11" x14ac:dyDescent="0.3">
      <c r="B30" s="2" t="s">
        <v>30</v>
      </c>
      <c r="D30" s="31" t="str">
        <f>IFERROR(ProductsFinal[[#This Row],[HSN Code]],"")</f>
        <v/>
      </c>
      <c r="E30" s="31" t="str">
        <f>IFERROR(ProductsFinal[[#This Row],[Product Name]],"")</f>
        <v/>
      </c>
      <c r="F30" s="31" t="str">
        <f>IFERROR(ProductsFinal[[#This Row],[Cost]],"")</f>
        <v/>
      </c>
      <c r="G30" s="31">
        <f>IFERROR(SUMIFS(Purchase[Units],Purchase[Product Name],Table10[[#This Row],[Product Name]]),"")</f>
        <v>0</v>
      </c>
      <c r="H30" s="31">
        <f>IFERROR(SUMIFS(Sales[Units],Sales[HSN Code],Table10[[#This Row],[HSN Code]]),"")</f>
        <v>0</v>
      </c>
      <c r="I30" s="31">
        <f>Table10[[#This Row],[P Units]]-Table10[[#This Row],[S Units]]</f>
        <v>0</v>
      </c>
      <c r="J30" s="31" t="str">
        <f>IFERROR(Table10[[#This Row],[Stock]]*Table10[[#This Row],[Cost]],"")</f>
        <v/>
      </c>
      <c r="K30" s="31" t="str">
        <f>IFERROR(IF(Table10[[#This Row],[Stock]]&lt;5, "# "&amp;Table10[[#This Row],[Product Name]]&amp;" Needs to Re-order PH "&amp;VLOOKUP(Table10[[#This Row],[HSN Code]],Vendor[],4,0),""),"")</f>
        <v/>
      </c>
    </row>
    <row r="31" spans="2:11" x14ac:dyDescent="0.3">
      <c r="D31" s="31" t="str">
        <f>IFERROR(ProductsFinal[[#This Row],[HSN Code]],"")</f>
        <v/>
      </c>
      <c r="E31" s="31" t="str">
        <f>IFERROR(ProductsFinal[[#This Row],[Product Name]],"")</f>
        <v/>
      </c>
      <c r="F31" s="31" t="str">
        <f>IFERROR(ProductsFinal[[#This Row],[Cost]],"")</f>
        <v/>
      </c>
      <c r="G31" s="31">
        <f>IFERROR(SUMIFS(Purchase[Units],Purchase[Product Name],Table10[[#This Row],[Product Name]]),"")</f>
        <v>0</v>
      </c>
      <c r="H31" s="31">
        <f>IFERROR(SUMIFS(Sales[Units],Sales[HSN Code],Table10[[#This Row],[HSN Code]]),"")</f>
        <v>0</v>
      </c>
      <c r="I31" s="31">
        <f>Table10[[#This Row],[P Units]]-Table10[[#This Row],[S Units]]</f>
        <v>0</v>
      </c>
      <c r="J31" s="31" t="str">
        <f>IFERROR(Table10[[#This Row],[Stock]]*Table10[[#This Row],[Cost]],"")</f>
        <v/>
      </c>
      <c r="K31" s="31" t="str">
        <f>IFERROR(IF(Table10[[#This Row],[Stock]]&lt;5, "# "&amp;Table10[[#This Row],[Product Name]]&amp;" Needs to Re-order PH "&amp;VLOOKUP(Table10[[#This Row],[HSN Code]],Vendor[],4,0),""),"")</f>
        <v/>
      </c>
    </row>
    <row r="32" spans="2:11" x14ac:dyDescent="0.3">
      <c r="D32" s="31" t="str">
        <f>IFERROR(ProductsFinal[[#This Row],[HSN Code]],"")</f>
        <v/>
      </c>
      <c r="E32" s="31" t="str">
        <f>IFERROR(ProductsFinal[[#This Row],[Product Name]],"")</f>
        <v/>
      </c>
      <c r="F32" s="31" t="str">
        <f>IFERROR(ProductsFinal[[#This Row],[Cost]],"")</f>
        <v/>
      </c>
      <c r="G32" s="31">
        <f>IFERROR(SUMIFS(Purchase[Units],Purchase[Product Name],Table10[[#This Row],[Product Name]]),"")</f>
        <v>0</v>
      </c>
      <c r="H32" s="31">
        <f>IFERROR(SUMIFS(Sales[Units],Sales[HSN Code],Table10[[#This Row],[HSN Code]]),"")</f>
        <v>0</v>
      </c>
      <c r="I32" s="31">
        <f>Table10[[#This Row],[P Units]]-Table10[[#This Row],[S Units]]</f>
        <v>0</v>
      </c>
      <c r="J32" s="31" t="str">
        <f>IFERROR(Table10[[#This Row],[Stock]]*Table10[[#This Row],[Cost]],"")</f>
        <v/>
      </c>
      <c r="K32" s="31" t="str">
        <f>IFERROR(IF(Table10[[#This Row],[Stock]]&lt;5, "# "&amp;Table10[[#This Row],[Product Name]]&amp;" Needs to Re-order PH "&amp;VLOOKUP(Table10[[#This Row],[HSN Code]],Vendor[],4,0),""),"")</f>
        <v/>
      </c>
    </row>
    <row r="33" spans="4:11" x14ac:dyDescent="0.3">
      <c r="D33" s="31" t="str">
        <f>IFERROR(ProductsFinal[[#This Row],[HSN Code]],"")</f>
        <v/>
      </c>
      <c r="E33" s="31" t="str">
        <f>IFERROR(ProductsFinal[[#This Row],[Product Name]],"")</f>
        <v/>
      </c>
      <c r="F33" s="31" t="str">
        <f>IFERROR(ProductsFinal[[#This Row],[Cost]],"")</f>
        <v/>
      </c>
      <c r="G33" s="31">
        <f>IFERROR(SUMIFS(Purchase[Units],Purchase[Product Name],Table10[[#This Row],[Product Name]]),"")</f>
        <v>0</v>
      </c>
      <c r="H33" s="31">
        <f>IFERROR(SUMIFS(Sales[Units],Sales[HSN Code],Table10[[#This Row],[HSN Code]]),"")</f>
        <v>0</v>
      </c>
      <c r="I33" s="31">
        <f>Table10[[#This Row],[P Units]]-Table10[[#This Row],[S Units]]</f>
        <v>0</v>
      </c>
      <c r="J33" s="31" t="str">
        <f>IFERROR(Table10[[#This Row],[Stock]]*Table10[[#This Row],[Cost]],"")</f>
        <v/>
      </c>
      <c r="K33" s="31" t="str">
        <f>IFERROR(IF(Table10[[#This Row],[Stock]]&lt;5, "# "&amp;Table10[[#This Row],[Product Name]]&amp;" Needs to Re-order PH "&amp;VLOOKUP(Table10[[#This Row],[HSN Code]],Vendor[],4,0),""),"")</f>
        <v/>
      </c>
    </row>
    <row r="34" spans="4:11" x14ac:dyDescent="0.3">
      <c r="D34" s="31" t="str">
        <f>IFERROR(ProductsFinal[[#This Row],[HSN Code]],"")</f>
        <v/>
      </c>
      <c r="E34" s="31" t="str">
        <f>IFERROR(ProductsFinal[[#This Row],[Product Name]],"")</f>
        <v/>
      </c>
      <c r="F34" s="31" t="str">
        <f>IFERROR(ProductsFinal[[#This Row],[Cost]],"")</f>
        <v/>
      </c>
      <c r="G34" s="31">
        <f>IFERROR(SUMIFS(Purchase[Units],Purchase[Product Name],Table10[[#This Row],[Product Name]]),"")</f>
        <v>0</v>
      </c>
      <c r="H34" s="31">
        <f>IFERROR(SUMIFS(Sales[Units],Sales[HSN Code],Table10[[#This Row],[HSN Code]]),"")</f>
        <v>0</v>
      </c>
      <c r="I34" s="31">
        <f>Table10[[#This Row],[P Units]]-Table10[[#This Row],[S Units]]</f>
        <v>0</v>
      </c>
      <c r="J34" s="31" t="str">
        <f>IFERROR(Table10[[#This Row],[Stock]]*Table10[[#This Row],[Cost]],"")</f>
        <v/>
      </c>
      <c r="K34" s="31" t="str">
        <f>IFERROR(IF(Table10[[#This Row],[Stock]]&lt;5, "# "&amp;Table10[[#This Row],[Product Name]]&amp;" Needs to Re-order PH "&amp;VLOOKUP(Table10[[#This Row],[HSN Code]],Vendor[],4,0),""),"")</f>
        <v/>
      </c>
    </row>
    <row r="35" spans="4:11" x14ac:dyDescent="0.3">
      <c r="D35" s="31" t="str">
        <f>IFERROR(ProductsFinal[[#This Row],[HSN Code]],"")</f>
        <v/>
      </c>
      <c r="E35" s="31" t="str">
        <f>IFERROR(ProductsFinal[[#This Row],[Product Name]],"")</f>
        <v/>
      </c>
      <c r="F35" s="31" t="str">
        <f>IFERROR(ProductsFinal[[#This Row],[Cost]],"")</f>
        <v/>
      </c>
      <c r="G35" s="31">
        <f>IFERROR(SUMIFS(Purchase[Units],Purchase[Product Name],Table10[[#This Row],[Product Name]]),"")</f>
        <v>0</v>
      </c>
      <c r="H35" s="31">
        <f>IFERROR(SUMIFS(Sales[Units],Sales[HSN Code],Table10[[#This Row],[HSN Code]]),"")</f>
        <v>0</v>
      </c>
      <c r="I35" s="31">
        <f>Table10[[#This Row],[P Units]]-Table10[[#This Row],[S Units]]</f>
        <v>0</v>
      </c>
      <c r="J35" s="31" t="str">
        <f>IFERROR(Table10[[#This Row],[Stock]]*Table10[[#This Row],[Cost]],"")</f>
        <v/>
      </c>
      <c r="K35" s="31" t="str">
        <f>IFERROR(IF(Table10[[#This Row],[Stock]]&lt;5, "# "&amp;Table10[[#This Row],[Product Name]]&amp;" Needs to Re-order PH "&amp;VLOOKUP(Table10[[#This Row],[HSN Code]],Vendor[],4,0),""),"")</f>
        <v/>
      </c>
    </row>
    <row r="36" spans="4:11" x14ac:dyDescent="0.3">
      <c r="D36" s="31" t="str">
        <f>IFERROR(ProductsFinal[[#This Row],[HSN Code]],"")</f>
        <v/>
      </c>
      <c r="E36" s="31" t="str">
        <f>IFERROR(ProductsFinal[[#This Row],[Product Name]],"")</f>
        <v/>
      </c>
      <c r="F36" s="31" t="str">
        <f>IFERROR(ProductsFinal[[#This Row],[Cost]],"")</f>
        <v/>
      </c>
      <c r="G36" s="31">
        <f>IFERROR(SUMIFS(Purchase[Units],Purchase[Product Name],Table10[[#This Row],[Product Name]]),"")</f>
        <v>0</v>
      </c>
      <c r="H36" s="31">
        <f>IFERROR(SUMIFS(Sales[Units],Sales[HSN Code],Table10[[#This Row],[HSN Code]]),"")</f>
        <v>0</v>
      </c>
      <c r="I36" s="31">
        <f>Table10[[#This Row],[P Units]]-Table10[[#This Row],[S Units]]</f>
        <v>0</v>
      </c>
      <c r="J36" s="31" t="str">
        <f>IFERROR(Table10[[#This Row],[Stock]]*Table10[[#This Row],[Cost]],"")</f>
        <v/>
      </c>
      <c r="K36" s="31" t="str">
        <f>IFERROR(IF(Table10[[#This Row],[Stock]]&lt;5, "# "&amp;Table10[[#This Row],[Product Name]]&amp;" Needs to Re-order PH "&amp;VLOOKUP(Table10[[#This Row],[HSN Code]],Vendor[],4,0),""),"")</f>
        <v/>
      </c>
    </row>
    <row r="37" spans="4:11" x14ac:dyDescent="0.3">
      <c r="D37" s="31" t="str">
        <f>IFERROR(ProductsFinal[[#This Row],[HSN Code]],"")</f>
        <v/>
      </c>
      <c r="E37" s="31" t="str">
        <f>IFERROR(ProductsFinal[[#This Row],[Product Name]],"")</f>
        <v/>
      </c>
      <c r="F37" s="31" t="str">
        <f>IFERROR(ProductsFinal[[#This Row],[Cost]],"")</f>
        <v/>
      </c>
      <c r="G37" s="31">
        <f>IFERROR(SUMIFS(Purchase[Units],Purchase[Product Name],Table10[[#This Row],[Product Name]]),"")</f>
        <v>0</v>
      </c>
      <c r="H37" s="31">
        <f>IFERROR(SUMIFS(Sales[Units],Sales[HSN Code],Table10[[#This Row],[HSN Code]]),"")</f>
        <v>0</v>
      </c>
      <c r="I37" s="31">
        <f>Table10[[#This Row],[P Units]]-Table10[[#This Row],[S Units]]</f>
        <v>0</v>
      </c>
      <c r="J37" s="31" t="str">
        <f>IFERROR(Table10[[#This Row],[Stock]]*Table10[[#This Row],[Cost]],"")</f>
        <v/>
      </c>
      <c r="K37" s="31" t="str">
        <f>IFERROR(IF(Table10[[#This Row],[Stock]]&lt;5, "# "&amp;Table10[[#This Row],[Product Name]]&amp;" Needs to Re-order PH "&amp;VLOOKUP(Table10[[#This Row],[HSN Code]],Vendor[],4,0),""),"")</f>
        <v/>
      </c>
    </row>
    <row r="38" spans="4:11" x14ac:dyDescent="0.3">
      <c r="D38" s="31" t="str">
        <f>IFERROR(ProductsFinal[[#This Row],[HSN Code]],"")</f>
        <v/>
      </c>
      <c r="E38" s="31" t="str">
        <f>IFERROR(ProductsFinal[[#This Row],[Product Name]],"")</f>
        <v/>
      </c>
      <c r="F38" s="31" t="str">
        <f>IFERROR(ProductsFinal[[#This Row],[Cost]],"")</f>
        <v/>
      </c>
      <c r="G38" s="31">
        <f>IFERROR(SUMIFS(Purchase[Units],Purchase[Product Name],Table10[[#This Row],[Product Name]]),"")</f>
        <v>0</v>
      </c>
      <c r="H38" s="31">
        <f>IFERROR(SUMIFS(Sales[Units],Sales[HSN Code],Table10[[#This Row],[HSN Code]]),"")</f>
        <v>0</v>
      </c>
      <c r="I38" s="31">
        <f>Table10[[#This Row],[P Units]]-Table10[[#This Row],[S Units]]</f>
        <v>0</v>
      </c>
      <c r="J38" s="31" t="str">
        <f>IFERROR(Table10[[#This Row],[Stock]]*Table10[[#This Row],[Cost]],"")</f>
        <v/>
      </c>
      <c r="K38" s="31" t="str">
        <f>IFERROR(IF(Table10[[#This Row],[Stock]]&lt;5, "# "&amp;Table10[[#This Row],[Product Name]]&amp;" Needs to Re-order PH "&amp;VLOOKUP(Table10[[#This Row],[HSN Code]],Vendor[],4,0),""),"")</f>
        <v/>
      </c>
    </row>
    <row r="39" spans="4:11" x14ac:dyDescent="0.3">
      <c r="D39" s="31" t="str">
        <f>IFERROR(ProductsFinal[[#This Row],[HSN Code]],"")</f>
        <v/>
      </c>
      <c r="E39" s="31" t="str">
        <f>IFERROR(ProductsFinal[[#This Row],[Product Name]],"")</f>
        <v/>
      </c>
      <c r="F39" s="31" t="str">
        <f>IFERROR(ProductsFinal[[#This Row],[Cost]],"")</f>
        <v/>
      </c>
      <c r="G39" s="31">
        <f>IFERROR(SUMIFS(Purchase[Units],Purchase[Product Name],Table10[[#This Row],[Product Name]]),"")</f>
        <v>0</v>
      </c>
      <c r="H39" s="31">
        <f>IFERROR(SUMIFS(Sales[Units],Sales[HSN Code],Table10[[#This Row],[HSN Code]]),"")</f>
        <v>0</v>
      </c>
      <c r="I39" s="31">
        <f>Table10[[#This Row],[P Units]]-Table10[[#This Row],[S Units]]</f>
        <v>0</v>
      </c>
      <c r="J39" s="31" t="str">
        <f>IFERROR(Table10[[#This Row],[Stock]]*Table10[[#This Row],[Cost]],"")</f>
        <v/>
      </c>
      <c r="K39" s="31" t="str">
        <f>IFERROR(IF(Table10[[#This Row],[Stock]]&lt;5, "# "&amp;Table10[[#This Row],[Product Name]]&amp;" Needs to Re-order PH "&amp;VLOOKUP(Table10[[#This Row],[HSN Code]],Vendor[],4,0),""),"")</f>
        <v/>
      </c>
    </row>
    <row r="40" spans="4:11" x14ac:dyDescent="0.3">
      <c r="D40" s="31" t="str">
        <f>IFERROR(ProductsFinal[[#This Row],[HSN Code]],"")</f>
        <v/>
      </c>
      <c r="E40" s="31" t="str">
        <f>IFERROR(ProductsFinal[[#This Row],[Product Name]],"")</f>
        <v/>
      </c>
      <c r="F40" s="31" t="str">
        <f>IFERROR(ProductsFinal[[#This Row],[Cost]],"")</f>
        <v/>
      </c>
      <c r="G40" s="31">
        <f>IFERROR(SUMIFS(Purchase[Units],Purchase[Product Name],Table10[[#This Row],[Product Name]]),"")</f>
        <v>0</v>
      </c>
      <c r="H40" s="31">
        <f>IFERROR(SUMIFS(Sales[Units],Sales[HSN Code],Table10[[#This Row],[HSN Code]]),"")</f>
        <v>0</v>
      </c>
      <c r="I40" s="31">
        <f>Table10[[#This Row],[P Units]]-Table10[[#This Row],[S Units]]</f>
        <v>0</v>
      </c>
      <c r="J40" s="31" t="str">
        <f>IFERROR(Table10[[#This Row],[Stock]]*Table10[[#This Row],[Cost]],"")</f>
        <v/>
      </c>
      <c r="K40" s="31" t="str">
        <f>IFERROR(IF(Table10[[#This Row],[Stock]]&lt;5, "# "&amp;Table10[[#This Row],[Product Name]]&amp;" Needs to Re-order PH "&amp;VLOOKUP(Table10[[#This Row],[HSN Code]],Vendor[],4,0),""),"")</f>
        <v/>
      </c>
    </row>
    <row r="41" spans="4:11" x14ac:dyDescent="0.3">
      <c r="D41" s="31" t="str">
        <f>IFERROR(ProductsFinal[[#This Row],[HSN Code]],"")</f>
        <v/>
      </c>
      <c r="E41" s="31" t="str">
        <f>IFERROR(ProductsFinal[[#This Row],[Product Name]],"")</f>
        <v/>
      </c>
      <c r="F41" s="31" t="str">
        <f>IFERROR(ProductsFinal[[#This Row],[Cost]],"")</f>
        <v/>
      </c>
      <c r="G41" s="31">
        <f>IFERROR(SUMIFS(Purchase[Units],Purchase[Product Name],Table10[[#This Row],[Product Name]]),"")</f>
        <v>0</v>
      </c>
      <c r="H41" s="31">
        <f>IFERROR(SUMIFS(Sales[Units],Sales[HSN Code],Table10[[#This Row],[HSN Code]]),"")</f>
        <v>0</v>
      </c>
      <c r="I41" s="31">
        <f>Table10[[#This Row],[P Units]]-Table10[[#This Row],[S Units]]</f>
        <v>0</v>
      </c>
      <c r="J41" s="31" t="str">
        <f>IFERROR(Table10[[#This Row],[Stock]]*Table10[[#This Row],[Cost]],"")</f>
        <v/>
      </c>
      <c r="K41" s="31" t="str">
        <f>IFERROR(IF(Table10[[#This Row],[Stock]]&lt;5, "# "&amp;Table10[[#This Row],[Product Name]]&amp;" Needs to Re-order PH "&amp;VLOOKUP(Table10[[#This Row],[HSN Code]],Vendor[],4,0),""),"")</f>
        <v/>
      </c>
    </row>
    <row r="42" spans="4:11" x14ac:dyDescent="0.3">
      <c r="D42" s="31" t="str">
        <f>IFERROR(ProductsFinal[[#This Row],[HSN Code]],"")</f>
        <v/>
      </c>
      <c r="E42" s="31" t="str">
        <f>IFERROR(ProductsFinal[[#This Row],[Product Name]],"")</f>
        <v/>
      </c>
      <c r="F42" s="31" t="str">
        <f>IFERROR(ProductsFinal[[#This Row],[Cost]],"")</f>
        <v/>
      </c>
      <c r="G42" s="31">
        <f>IFERROR(SUMIFS(Purchase[Units],Purchase[Product Name],Table10[[#This Row],[Product Name]]),"")</f>
        <v>0</v>
      </c>
      <c r="H42" s="31">
        <f>IFERROR(SUMIFS(Sales[Units],Sales[HSN Code],Table10[[#This Row],[HSN Code]]),"")</f>
        <v>0</v>
      </c>
      <c r="I42" s="31">
        <f>Table10[[#This Row],[P Units]]-Table10[[#This Row],[S Units]]</f>
        <v>0</v>
      </c>
      <c r="J42" s="31" t="str">
        <f>IFERROR(Table10[[#This Row],[Stock]]*Table10[[#This Row],[Cost]],"")</f>
        <v/>
      </c>
      <c r="K42" s="31" t="str">
        <f>IFERROR(IF(Table10[[#This Row],[Stock]]&lt;5, "# "&amp;Table10[[#This Row],[Product Name]]&amp;" Needs to Re-order PH "&amp;VLOOKUP(Table10[[#This Row],[HSN Code]],Vendor[],4,0),""),"")</f>
        <v/>
      </c>
    </row>
    <row r="43" spans="4:11" x14ac:dyDescent="0.3">
      <c r="D43" s="31" t="str">
        <f>IFERROR(ProductsFinal[[#This Row],[HSN Code]],"")</f>
        <v/>
      </c>
      <c r="E43" s="31" t="str">
        <f>IFERROR(ProductsFinal[[#This Row],[Product Name]],"")</f>
        <v/>
      </c>
      <c r="F43" s="31" t="str">
        <f>IFERROR(ProductsFinal[[#This Row],[Cost]],"")</f>
        <v/>
      </c>
      <c r="G43" s="31">
        <f>IFERROR(SUMIFS(Purchase[Units],Purchase[Product Name],Table10[[#This Row],[Product Name]]),"")</f>
        <v>0</v>
      </c>
      <c r="H43" s="31">
        <f>IFERROR(SUMIFS(Sales[Units],Sales[HSN Code],Table10[[#This Row],[HSN Code]]),"")</f>
        <v>0</v>
      </c>
      <c r="I43" s="31">
        <f>Table10[[#This Row],[P Units]]-Table10[[#This Row],[S Units]]</f>
        <v>0</v>
      </c>
      <c r="J43" s="31" t="str">
        <f>IFERROR(Table10[[#This Row],[Stock]]*Table10[[#This Row],[Cost]],"")</f>
        <v/>
      </c>
      <c r="K43" s="31" t="str">
        <f>IFERROR(IF(Table10[[#This Row],[Stock]]&lt;5, "# "&amp;Table10[[#This Row],[Product Name]]&amp;" Needs to Re-order PH "&amp;VLOOKUP(Table10[[#This Row],[HSN Code]],Vendor[],4,0),""),"")</f>
        <v/>
      </c>
    </row>
    <row r="44" spans="4:11" x14ac:dyDescent="0.3">
      <c r="D44" s="31" t="str">
        <f>IFERROR(ProductsFinal[[#This Row],[HSN Code]],"")</f>
        <v/>
      </c>
      <c r="E44" s="31" t="str">
        <f>IFERROR(ProductsFinal[[#This Row],[Product Name]],"")</f>
        <v/>
      </c>
      <c r="F44" s="31" t="str">
        <f>IFERROR(ProductsFinal[[#This Row],[Cost]],"")</f>
        <v/>
      </c>
      <c r="G44" s="31">
        <f>IFERROR(SUMIFS(Purchase[Units],Purchase[Product Name],Table10[[#This Row],[Product Name]]),"")</f>
        <v>0</v>
      </c>
      <c r="H44" s="31">
        <f>IFERROR(SUMIFS(Sales[Units],Sales[HSN Code],Table10[[#This Row],[HSN Code]]),"")</f>
        <v>0</v>
      </c>
      <c r="I44" s="31">
        <f>Table10[[#This Row],[P Units]]-Table10[[#This Row],[S Units]]</f>
        <v>0</v>
      </c>
      <c r="J44" s="31" t="str">
        <f>IFERROR(Table10[[#This Row],[Stock]]*Table10[[#This Row],[Cost]],"")</f>
        <v/>
      </c>
      <c r="K44" s="31" t="str">
        <f>IFERROR(IF(Table10[[#This Row],[Stock]]&lt;5, "# "&amp;Table10[[#This Row],[Product Name]]&amp;" Needs to Re-order PH "&amp;VLOOKUP(Table10[[#This Row],[HSN Code]],Vendor[],4,0),""),"")</f>
        <v/>
      </c>
    </row>
    <row r="45" spans="4:11" x14ac:dyDescent="0.3">
      <c r="D45" s="31" t="str">
        <f>IFERROR(ProductsFinal[[#This Row],[HSN Code]],"")</f>
        <v/>
      </c>
      <c r="E45" s="31" t="str">
        <f>IFERROR(ProductsFinal[[#This Row],[Product Name]],"")</f>
        <v/>
      </c>
      <c r="F45" s="31" t="str">
        <f>IFERROR(ProductsFinal[[#This Row],[Cost]],"")</f>
        <v/>
      </c>
      <c r="G45" s="31">
        <f>IFERROR(SUMIFS(Purchase[Units],Purchase[Product Name],Table10[[#This Row],[Product Name]]),"")</f>
        <v>0</v>
      </c>
      <c r="H45" s="31">
        <f>IFERROR(SUMIFS(Sales[Units],Sales[HSN Code],Table10[[#This Row],[HSN Code]]),"")</f>
        <v>0</v>
      </c>
      <c r="I45" s="31">
        <f>Table10[[#This Row],[P Units]]-Table10[[#This Row],[S Units]]</f>
        <v>0</v>
      </c>
      <c r="J45" s="31" t="str">
        <f>IFERROR(Table10[[#This Row],[Stock]]*Table10[[#This Row],[Cost]],"")</f>
        <v/>
      </c>
      <c r="K45" s="31" t="str">
        <f>IFERROR(IF(Table10[[#This Row],[Stock]]&lt;5, "# "&amp;Table10[[#This Row],[Product Name]]&amp;" Needs to Re-order PH "&amp;VLOOKUP(Table10[[#This Row],[HSN Code]],Vendor[],4,0),""),"")</f>
        <v/>
      </c>
    </row>
    <row r="46" spans="4:11" x14ac:dyDescent="0.3">
      <c r="D46" s="31" t="str">
        <f>IFERROR(ProductsFinal[[#This Row],[HSN Code]],"")</f>
        <v/>
      </c>
      <c r="E46" s="31" t="str">
        <f>IFERROR(ProductsFinal[[#This Row],[Product Name]],"")</f>
        <v/>
      </c>
      <c r="F46" s="31" t="str">
        <f>IFERROR(ProductsFinal[[#This Row],[Cost]],"")</f>
        <v/>
      </c>
      <c r="G46" s="31">
        <f>IFERROR(SUMIFS(Purchase[Units],Purchase[Product Name],Table10[[#This Row],[Product Name]]),"")</f>
        <v>0</v>
      </c>
      <c r="H46" s="31">
        <f>IFERROR(SUMIFS(Sales[Units],Sales[HSN Code],Table10[[#This Row],[HSN Code]]),"")</f>
        <v>0</v>
      </c>
      <c r="I46" s="31">
        <f>Table10[[#This Row],[P Units]]-Table10[[#This Row],[S Units]]</f>
        <v>0</v>
      </c>
      <c r="J46" s="31" t="str">
        <f>IFERROR(Table10[[#This Row],[Stock]]*Table10[[#This Row],[Cost]],"")</f>
        <v/>
      </c>
      <c r="K46" s="31" t="str">
        <f>IFERROR(IF(Table10[[#This Row],[Stock]]&lt;5, "# "&amp;Table10[[#This Row],[Product Name]]&amp;" Needs to Re-order PH "&amp;VLOOKUP(Table10[[#This Row],[HSN Code]],Vendor[],4,0),""),"")</f>
        <v/>
      </c>
    </row>
    <row r="47" spans="4:11" x14ac:dyDescent="0.3">
      <c r="D47" s="31" t="str">
        <f>IFERROR(ProductsFinal[[#This Row],[HSN Code]],"")</f>
        <v/>
      </c>
      <c r="E47" s="31" t="str">
        <f>IFERROR(ProductsFinal[[#This Row],[Product Name]],"")</f>
        <v/>
      </c>
      <c r="F47" s="31" t="str">
        <f>IFERROR(ProductsFinal[[#This Row],[Cost]],"")</f>
        <v/>
      </c>
      <c r="G47" s="31">
        <f>IFERROR(SUMIFS(Purchase[Units],Purchase[Product Name],Table10[[#This Row],[Product Name]]),"")</f>
        <v>0</v>
      </c>
      <c r="H47" s="31">
        <f>IFERROR(SUMIFS(Sales[Units],Sales[HSN Code],Table10[[#This Row],[HSN Code]]),"")</f>
        <v>0</v>
      </c>
      <c r="I47" s="31">
        <f>Table10[[#This Row],[P Units]]-Table10[[#This Row],[S Units]]</f>
        <v>0</v>
      </c>
      <c r="J47" s="31" t="str">
        <f>IFERROR(Table10[[#This Row],[Stock]]*Table10[[#This Row],[Cost]],"")</f>
        <v/>
      </c>
      <c r="K47" s="31" t="str">
        <f>IFERROR(IF(Table10[[#This Row],[Stock]]&lt;5, "# "&amp;Table10[[#This Row],[Product Name]]&amp;" Needs to Re-order PH "&amp;VLOOKUP(Table10[[#This Row],[HSN Code]],Vendor[],4,0),""),"")</f>
        <v/>
      </c>
    </row>
    <row r="48" spans="4:11" x14ac:dyDescent="0.3">
      <c r="D48" s="31" t="str">
        <f>IFERROR(ProductsFinal[[#This Row],[HSN Code]],"")</f>
        <v/>
      </c>
      <c r="E48" s="31" t="str">
        <f>IFERROR(ProductsFinal[[#This Row],[Product Name]],"")</f>
        <v/>
      </c>
      <c r="F48" s="31" t="str">
        <f>IFERROR(ProductsFinal[[#This Row],[Cost]],"")</f>
        <v/>
      </c>
      <c r="G48" s="31">
        <f>IFERROR(SUMIFS(Purchase[Units],Purchase[Product Name],Table10[[#This Row],[Product Name]]),"")</f>
        <v>0</v>
      </c>
      <c r="H48" s="31">
        <f>IFERROR(SUMIFS(Sales[Units],Sales[HSN Code],Table10[[#This Row],[HSN Code]]),"")</f>
        <v>0</v>
      </c>
      <c r="I48" s="31">
        <f>Table10[[#This Row],[P Units]]-Table10[[#This Row],[S Units]]</f>
        <v>0</v>
      </c>
      <c r="J48" s="31" t="str">
        <f>IFERROR(Table10[[#This Row],[Stock]]*Table10[[#This Row],[Cost]],"")</f>
        <v/>
      </c>
      <c r="K48" s="31" t="str">
        <f>IFERROR(IF(Table10[[#This Row],[Stock]]&lt;5, "# "&amp;Table10[[#This Row],[Product Name]]&amp;" Needs to Re-order PH "&amp;VLOOKUP(Table10[[#This Row],[HSN Code]],Vendor[],4,0),""),"")</f>
        <v/>
      </c>
    </row>
    <row r="49" spans="4:11" x14ac:dyDescent="0.3">
      <c r="D49" s="31" t="str">
        <f>IFERROR(ProductsFinal[[#This Row],[HSN Code]],"")</f>
        <v/>
      </c>
      <c r="E49" s="31" t="str">
        <f>IFERROR(ProductsFinal[[#This Row],[Product Name]],"")</f>
        <v/>
      </c>
      <c r="F49" s="31" t="str">
        <f>IFERROR(ProductsFinal[[#This Row],[Cost]],"")</f>
        <v/>
      </c>
      <c r="G49" s="31">
        <f>IFERROR(SUMIFS(Purchase[Units],Purchase[Product Name],Table10[[#This Row],[Product Name]]),"")</f>
        <v>0</v>
      </c>
      <c r="H49" s="31">
        <f>IFERROR(SUMIFS(Sales[Units],Sales[HSN Code],Table10[[#This Row],[HSN Code]]),"")</f>
        <v>0</v>
      </c>
      <c r="I49" s="31">
        <f>Table10[[#This Row],[P Units]]-Table10[[#This Row],[S Units]]</f>
        <v>0</v>
      </c>
      <c r="J49" s="31" t="str">
        <f>IFERROR(Table10[[#This Row],[Stock]]*Table10[[#This Row],[Cost]],"")</f>
        <v/>
      </c>
      <c r="K49" s="31" t="str">
        <f>IFERROR(IF(Table10[[#This Row],[Stock]]&lt;5, "# "&amp;Table10[[#This Row],[Product Name]]&amp;" Needs to Re-order PH "&amp;VLOOKUP(Table10[[#This Row],[HSN Code]],Vendor[],4,0),""),"")</f>
        <v/>
      </c>
    </row>
    <row r="50" spans="4:11" x14ac:dyDescent="0.3">
      <c r="D50" s="31" t="str">
        <f>IFERROR(ProductsFinal[[#This Row],[HSN Code]],"")</f>
        <v/>
      </c>
      <c r="E50" s="31" t="str">
        <f>IFERROR(ProductsFinal[[#This Row],[Product Name]],"")</f>
        <v/>
      </c>
      <c r="F50" s="31" t="str">
        <f>IFERROR(ProductsFinal[[#This Row],[Cost]],"")</f>
        <v/>
      </c>
      <c r="G50" s="31">
        <f>IFERROR(SUMIFS(Purchase[Units],Purchase[Product Name],Table10[[#This Row],[Product Name]]),"")</f>
        <v>0</v>
      </c>
      <c r="H50" s="31">
        <f>IFERROR(SUMIFS(Sales[Units],Sales[HSN Code],Table10[[#This Row],[HSN Code]]),"")</f>
        <v>0</v>
      </c>
      <c r="I50" s="31">
        <f>Table10[[#This Row],[P Units]]-Table10[[#This Row],[S Units]]</f>
        <v>0</v>
      </c>
      <c r="J50" s="31" t="str">
        <f>IFERROR(Table10[[#This Row],[Stock]]*Table10[[#This Row],[Cost]],"")</f>
        <v/>
      </c>
      <c r="K50" s="31" t="str">
        <f>IFERROR(IF(Table10[[#This Row],[Stock]]&lt;5, "# "&amp;Table10[[#This Row],[Product Name]]&amp;" Needs to Re-order PH "&amp;VLOOKUP(Table10[[#This Row],[HSN Code]],Vendor[],4,0),""),"")</f>
        <v/>
      </c>
    </row>
    <row r="51" spans="4:11" x14ac:dyDescent="0.3">
      <c r="D51" s="31" t="str">
        <f>IFERROR(ProductsFinal[[#This Row],[HSN Code]],"")</f>
        <v/>
      </c>
      <c r="E51" s="31" t="str">
        <f>IFERROR(ProductsFinal[[#This Row],[Product Name]],"")</f>
        <v/>
      </c>
      <c r="F51" s="31" t="str">
        <f>IFERROR(ProductsFinal[[#This Row],[Cost]],"")</f>
        <v/>
      </c>
      <c r="G51" s="31">
        <f>IFERROR(SUMIFS(Purchase[Units],Purchase[Product Name],Table10[[#This Row],[Product Name]]),"")</f>
        <v>0</v>
      </c>
      <c r="H51" s="31">
        <f>IFERROR(SUMIFS(Sales[Units],Sales[HSN Code],Table10[[#This Row],[HSN Code]]),"")</f>
        <v>0</v>
      </c>
      <c r="I51" s="31">
        <f>Table10[[#This Row],[P Units]]-Table10[[#This Row],[S Units]]</f>
        <v>0</v>
      </c>
      <c r="J51" s="31" t="str">
        <f>IFERROR(Table10[[#This Row],[Stock]]*Table10[[#This Row],[Cost]],"")</f>
        <v/>
      </c>
      <c r="K51" s="31" t="str">
        <f>IFERROR(IF(Table10[[#This Row],[Stock]]&lt;5, "# "&amp;Table10[[#This Row],[Product Name]]&amp;" Needs to Re-order PH "&amp;VLOOKUP(Table10[[#This Row],[HSN Code]],Vendor[],4,0),""),"")</f>
        <v/>
      </c>
    </row>
    <row r="52" spans="4:11" x14ac:dyDescent="0.3">
      <c r="D52" s="31" t="str">
        <f>IFERROR(ProductsFinal[[#This Row],[HSN Code]],"")</f>
        <v/>
      </c>
      <c r="E52" s="31" t="str">
        <f>IFERROR(ProductsFinal[[#This Row],[Product Name]],"")</f>
        <v/>
      </c>
      <c r="F52" s="31" t="str">
        <f>IFERROR(ProductsFinal[[#This Row],[Cost]],"")</f>
        <v/>
      </c>
      <c r="G52" s="31">
        <f>IFERROR(SUMIFS(Purchase[Units],Purchase[Product Name],Table10[[#This Row],[Product Name]]),"")</f>
        <v>0</v>
      </c>
      <c r="H52" s="31">
        <f>IFERROR(SUMIFS(Sales[Units],Sales[HSN Code],Table10[[#This Row],[HSN Code]]),"")</f>
        <v>0</v>
      </c>
      <c r="I52" s="31">
        <f>Table10[[#This Row],[P Units]]-Table10[[#This Row],[S Units]]</f>
        <v>0</v>
      </c>
      <c r="J52" s="31" t="str">
        <f>IFERROR(Table10[[#This Row],[Stock]]*Table10[[#This Row],[Cost]],"")</f>
        <v/>
      </c>
      <c r="K52" s="31" t="str">
        <f>IFERROR(IF(Table10[[#This Row],[Stock]]&lt;5, "# "&amp;Table10[[#This Row],[Product Name]]&amp;" Needs to Re-order PH "&amp;VLOOKUP(Table10[[#This Row],[HSN Code]],Vendor[],4,0),""),"")</f>
        <v/>
      </c>
    </row>
    <row r="53" spans="4:11" x14ac:dyDescent="0.3">
      <c r="D53" s="31" t="str">
        <f>IFERROR(ProductsFinal[[#This Row],[HSN Code]],"")</f>
        <v/>
      </c>
      <c r="E53" s="31" t="str">
        <f>IFERROR(ProductsFinal[[#This Row],[Product Name]],"")</f>
        <v/>
      </c>
      <c r="F53" s="31" t="str">
        <f>IFERROR(ProductsFinal[[#This Row],[Cost]],"")</f>
        <v/>
      </c>
      <c r="G53" s="31">
        <f>IFERROR(SUMIFS(Purchase[Units],Purchase[Product Name],Table10[[#This Row],[Product Name]]),"")</f>
        <v>0</v>
      </c>
      <c r="H53" s="31">
        <f>IFERROR(SUMIFS(Sales[Units],Sales[HSN Code],Table10[[#This Row],[HSN Code]]),"")</f>
        <v>0</v>
      </c>
      <c r="I53" s="31">
        <f>Table10[[#This Row],[P Units]]-Table10[[#This Row],[S Units]]</f>
        <v>0</v>
      </c>
      <c r="J53" s="31" t="str">
        <f>IFERROR(Table10[[#This Row],[Stock]]*Table10[[#This Row],[Cost]],"")</f>
        <v/>
      </c>
      <c r="K53" s="31" t="str">
        <f>IFERROR(IF(Table10[[#This Row],[Stock]]&lt;5, "# "&amp;Table10[[#This Row],[Product Name]]&amp;" Needs to Re-order PH "&amp;VLOOKUP(Table10[[#This Row],[HSN Code]],Vendor[],4,0),""),"")</f>
        <v/>
      </c>
    </row>
    <row r="54" spans="4:11" x14ac:dyDescent="0.3">
      <c r="D54" s="31" t="str">
        <f>IFERROR(ProductsFinal[[#This Row],[HSN Code]],"")</f>
        <v/>
      </c>
      <c r="E54" s="31" t="str">
        <f>IFERROR(ProductsFinal[[#This Row],[Product Name]],"")</f>
        <v/>
      </c>
      <c r="F54" s="31" t="str">
        <f>IFERROR(ProductsFinal[[#This Row],[Cost]],"")</f>
        <v/>
      </c>
      <c r="G54" s="31">
        <f>IFERROR(SUMIFS(Purchase[Units],Purchase[Product Name],Table10[[#This Row],[Product Name]]),"")</f>
        <v>0</v>
      </c>
      <c r="H54" s="31">
        <f>IFERROR(SUMIFS(Sales[Units],Sales[HSN Code],Table10[[#This Row],[HSN Code]]),"")</f>
        <v>0</v>
      </c>
      <c r="I54" s="31">
        <f>Table10[[#This Row],[P Units]]-Table10[[#This Row],[S Units]]</f>
        <v>0</v>
      </c>
      <c r="J54" s="31" t="str">
        <f>IFERROR(Table10[[#This Row],[Stock]]*Table10[[#This Row],[Cost]],"")</f>
        <v/>
      </c>
      <c r="K54" s="31" t="str">
        <f>IFERROR(IF(Table10[[#This Row],[Stock]]&lt;5, "# "&amp;Table10[[#This Row],[Product Name]]&amp;" Needs to Re-order PH "&amp;VLOOKUP(Table10[[#This Row],[HSN Code]],Vendor[],4,0),""),"")</f>
        <v/>
      </c>
    </row>
    <row r="55" spans="4:11" x14ac:dyDescent="0.3">
      <c r="D55" s="31" t="str">
        <f>IFERROR(ProductsFinal[[#This Row],[HSN Code]],"")</f>
        <v/>
      </c>
      <c r="E55" s="31" t="str">
        <f>IFERROR(ProductsFinal[[#This Row],[Product Name]],"")</f>
        <v/>
      </c>
      <c r="F55" s="31" t="str">
        <f>IFERROR(ProductsFinal[[#This Row],[Cost]],"")</f>
        <v/>
      </c>
      <c r="G55" s="31">
        <f>IFERROR(SUMIFS(Purchase[Units],Purchase[Product Name],Table10[[#This Row],[Product Name]]),"")</f>
        <v>0</v>
      </c>
      <c r="H55" s="31">
        <f>IFERROR(SUMIFS(Sales[Units],Sales[HSN Code],Table10[[#This Row],[HSN Code]]),"")</f>
        <v>0</v>
      </c>
      <c r="I55" s="31">
        <f>Table10[[#This Row],[P Units]]-Table10[[#This Row],[S Units]]</f>
        <v>0</v>
      </c>
      <c r="J55" s="31" t="str">
        <f>IFERROR(Table10[[#This Row],[Stock]]*Table10[[#This Row],[Cost]],"")</f>
        <v/>
      </c>
      <c r="K55" s="31" t="str">
        <f>IFERROR(IF(Table10[[#This Row],[Stock]]&lt;5, "# "&amp;Table10[[#This Row],[Product Name]]&amp;" Needs to Re-order PH "&amp;VLOOKUP(Table10[[#This Row],[HSN Code]],Vendor[],4,0),""),"")</f>
        <v/>
      </c>
    </row>
    <row r="56" spans="4:11" x14ac:dyDescent="0.3">
      <c r="D56" s="31" t="str">
        <f>IFERROR(ProductsFinal[[#This Row],[HSN Code]],"")</f>
        <v/>
      </c>
      <c r="E56" s="31" t="str">
        <f>IFERROR(ProductsFinal[[#This Row],[Product Name]],"")</f>
        <v/>
      </c>
      <c r="F56" s="31" t="str">
        <f>IFERROR(ProductsFinal[[#This Row],[Cost]],"")</f>
        <v/>
      </c>
      <c r="G56" s="31">
        <f>IFERROR(SUMIFS(Purchase[Units],Purchase[Product Name],Table10[[#This Row],[Product Name]]),"")</f>
        <v>0</v>
      </c>
      <c r="H56" s="31">
        <f>IFERROR(SUMIFS(Sales[Units],Sales[HSN Code],Table10[[#This Row],[HSN Code]]),"")</f>
        <v>0</v>
      </c>
      <c r="I56" s="31">
        <f>Table10[[#This Row],[P Units]]-Table10[[#This Row],[S Units]]</f>
        <v>0</v>
      </c>
      <c r="J56" s="31" t="str">
        <f>IFERROR(Table10[[#This Row],[Stock]]*Table10[[#This Row],[Cost]],"")</f>
        <v/>
      </c>
      <c r="K56" s="31" t="str">
        <f>IFERROR(IF(Table10[[#This Row],[Stock]]&lt;5, "# "&amp;Table10[[#This Row],[Product Name]]&amp;" Needs to Re-order PH "&amp;VLOOKUP(Table10[[#This Row],[HSN Code]],Vendor[],4,0),""),"")</f>
        <v/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showGridLines="0" workbookViewId="0">
      <selection activeCell="E21" sqref="E21"/>
    </sheetView>
  </sheetViews>
  <sheetFormatPr defaultRowHeight="14.4" x14ac:dyDescent="0.3"/>
  <cols>
    <col min="1" max="1" width="16.77734375" customWidth="1"/>
    <col min="2" max="4" width="14.44140625" customWidth="1"/>
    <col min="6" max="6" width="22.44140625" bestFit="1" customWidth="1"/>
    <col min="9" max="9" width="21.109375" bestFit="1" customWidth="1"/>
    <col min="10" max="10" width="12.5546875" bestFit="1" customWidth="1"/>
    <col min="11" max="11" width="14.44140625" customWidth="1"/>
    <col min="12" max="12" width="12.5546875" customWidth="1"/>
    <col min="13" max="13" width="13.33203125" bestFit="1" customWidth="1"/>
    <col min="14" max="14" width="14.44140625" customWidth="1"/>
    <col min="24" max="24" width="14.33203125" bestFit="1" customWidth="1"/>
    <col min="25" max="25" width="12.109375" customWidth="1"/>
  </cols>
  <sheetData>
    <row r="1" spans="1:25" ht="15" thickBot="1" x14ac:dyDescent="0.35">
      <c r="N1" t="s">
        <v>85</v>
      </c>
    </row>
    <row r="2" spans="1:25" x14ac:dyDescent="0.3">
      <c r="A2" t="s">
        <v>79</v>
      </c>
      <c r="F2" s="37" t="s">
        <v>84</v>
      </c>
      <c r="I2" t="s">
        <v>82</v>
      </c>
      <c r="N2" s="34">
        <v>3723238</v>
      </c>
      <c r="Y2" t="s">
        <v>94</v>
      </c>
    </row>
    <row r="3" spans="1:25" ht="15" thickBot="1" x14ac:dyDescent="0.35">
      <c r="A3" s="34">
        <v>7</v>
      </c>
      <c r="B3" s="34"/>
      <c r="C3" s="34"/>
      <c r="D3" s="34"/>
      <c r="F3" s="38">
        <f>A3</f>
        <v>7</v>
      </c>
      <c r="I3" s="34">
        <v>10</v>
      </c>
      <c r="X3" s="36" t="s">
        <v>16</v>
      </c>
      <c r="Y3" s="34">
        <v>100</v>
      </c>
    </row>
    <row r="4" spans="1:25" ht="15" thickBot="1" x14ac:dyDescent="0.35">
      <c r="X4" s="36" t="s">
        <v>27</v>
      </c>
      <c r="Y4" s="34">
        <v>55</v>
      </c>
    </row>
    <row r="5" spans="1:25" x14ac:dyDescent="0.3">
      <c r="F5" s="37" t="s">
        <v>83</v>
      </c>
      <c r="X5" s="36" t="s">
        <v>14</v>
      </c>
      <c r="Y5" s="34">
        <v>50</v>
      </c>
    </row>
    <row r="6" spans="1:25" ht="15" thickBot="1" x14ac:dyDescent="0.35">
      <c r="F6" s="38">
        <f>I3</f>
        <v>10</v>
      </c>
      <c r="X6" s="36" t="s">
        <v>20</v>
      </c>
      <c r="Y6" s="34">
        <v>40</v>
      </c>
    </row>
    <row r="7" spans="1:25" ht="15" thickBot="1" x14ac:dyDescent="0.35">
      <c r="X7" s="36" t="s">
        <v>29</v>
      </c>
      <c r="Y7" s="34">
        <v>40</v>
      </c>
    </row>
    <row r="8" spans="1:25" x14ac:dyDescent="0.3">
      <c r="A8" t="s">
        <v>85</v>
      </c>
      <c r="F8" s="39" t="s">
        <v>86</v>
      </c>
      <c r="L8" s="35" t="s">
        <v>80</v>
      </c>
      <c r="M8" t="s">
        <v>91</v>
      </c>
      <c r="X8" s="36" t="s">
        <v>25</v>
      </c>
      <c r="Y8" s="34">
        <v>40</v>
      </c>
    </row>
    <row r="9" spans="1:25" ht="15" thickBot="1" x14ac:dyDescent="0.35">
      <c r="A9" s="34">
        <v>5545995</v>
      </c>
      <c r="B9" s="34"/>
      <c r="C9" s="34"/>
      <c r="D9" s="34"/>
      <c r="F9" s="38">
        <f>A9</f>
        <v>5545995</v>
      </c>
      <c r="L9" s="36" t="s">
        <v>16</v>
      </c>
      <c r="M9" s="34">
        <v>65</v>
      </c>
      <c r="X9" s="36" t="s">
        <v>23</v>
      </c>
      <c r="Y9" s="34">
        <v>30</v>
      </c>
    </row>
    <row r="10" spans="1:25" ht="15" thickBot="1" x14ac:dyDescent="0.35">
      <c r="L10" s="36" t="s">
        <v>27</v>
      </c>
      <c r="M10" s="34">
        <v>52</v>
      </c>
      <c r="X10" s="36" t="s">
        <v>18</v>
      </c>
      <c r="Y10" s="34">
        <v>20</v>
      </c>
    </row>
    <row r="11" spans="1:25" x14ac:dyDescent="0.3">
      <c r="F11" s="39" t="s">
        <v>87</v>
      </c>
      <c r="L11" s="36" t="s">
        <v>11</v>
      </c>
      <c r="M11" s="34">
        <v>42</v>
      </c>
      <c r="X11" s="36" t="s">
        <v>8</v>
      </c>
      <c r="Y11" s="34">
        <v>20</v>
      </c>
    </row>
    <row r="12" spans="1:25" ht="15" thickBot="1" x14ac:dyDescent="0.35">
      <c r="F12" s="38">
        <f>N2</f>
        <v>3723238</v>
      </c>
      <c r="L12" s="36" t="s">
        <v>20</v>
      </c>
      <c r="M12" s="34">
        <v>37</v>
      </c>
      <c r="X12" s="36" t="s">
        <v>11</v>
      </c>
      <c r="Y12" s="34">
        <v>10</v>
      </c>
    </row>
    <row r="13" spans="1:25" ht="15" thickBot="1" x14ac:dyDescent="0.35">
      <c r="L13" s="36" t="s">
        <v>29</v>
      </c>
      <c r="M13" s="34">
        <v>37</v>
      </c>
      <c r="X13" s="36" t="s">
        <v>81</v>
      </c>
      <c r="Y13" s="34">
        <v>405</v>
      </c>
    </row>
    <row r="14" spans="1:25" x14ac:dyDescent="0.3">
      <c r="F14" s="39" t="s">
        <v>89</v>
      </c>
      <c r="L14" s="36" t="s">
        <v>14</v>
      </c>
      <c r="M14" s="34">
        <v>37</v>
      </c>
    </row>
    <row r="15" spans="1:25" ht="15" thickBot="1" x14ac:dyDescent="0.35">
      <c r="F15" s="38">
        <f>A17</f>
        <v>5404040</v>
      </c>
      <c r="L15" s="36" t="s">
        <v>81</v>
      </c>
      <c r="M15" s="34">
        <v>270</v>
      </c>
    </row>
    <row r="16" spans="1:25" ht="15" thickBot="1" x14ac:dyDescent="0.35">
      <c r="A16" t="s">
        <v>88</v>
      </c>
    </row>
    <row r="17" spans="1:11" x14ac:dyDescent="0.3">
      <c r="A17" s="34">
        <v>5404040</v>
      </c>
      <c r="F17" s="39" t="s">
        <v>90</v>
      </c>
    </row>
    <row r="18" spans="1:11" ht="15" thickBot="1" x14ac:dyDescent="0.35">
      <c r="F18" s="40">
        <f>F15+F12-F9</f>
        <v>3581283</v>
      </c>
    </row>
    <row r="27" spans="1:11" x14ac:dyDescent="0.3">
      <c r="J27" s="35" t="s">
        <v>80</v>
      </c>
      <c r="K27" t="s">
        <v>85</v>
      </c>
    </row>
    <row r="28" spans="1:11" x14ac:dyDescent="0.3">
      <c r="J28" s="36" t="s">
        <v>44</v>
      </c>
      <c r="K28" s="34">
        <v>1199250</v>
      </c>
    </row>
    <row r="29" spans="1:11" x14ac:dyDescent="0.3">
      <c r="J29" s="36" t="s">
        <v>50</v>
      </c>
      <c r="K29" s="34">
        <v>983500</v>
      </c>
    </row>
    <row r="30" spans="1:11" x14ac:dyDescent="0.3">
      <c r="J30" s="36" t="s">
        <v>41</v>
      </c>
      <c r="K30" s="34">
        <v>931500</v>
      </c>
    </row>
    <row r="31" spans="1:11" x14ac:dyDescent="0.3">
      <c r="J31" s="36" t="s">
        <v>47</v>
      </c>
      <c r="K31" s="34">
        <v>338580</v>
      </c>
    </row>
    <row r="32" spans="1:11" x14ac:dyDescent="0.3">
      <c r="J32" s="36" t="s">
        <v>38</v>
      </c>
      <c r="K32" s="34">
        <v>210000</v>
      </c>
    </row>
    <row r="33" spans="10:11" x14ac:dyDescent="0.3">
      <c r="J33" s="36" t="s">
        <v>81</v>
      </c>
      <c r="K33" s="34">
        <v>3662830</v>
      </c>
    </row>
  </sheetData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Dashboard </vt:lpstr>
      <vt:lpstr>Customers</vt:lpstr>
      <vt:lpstr>Products</vt:lpstr>
      <vt:lpstr>Vendors</vt:lpstr>
      <vt:lpstr>New Entery</vt:lpstr>
      <vt:lpstr>Purchase</vt:lpstr>
      <vt:lpstr>Sales</vt:lpstr>
      <vt:lpstr>Inventory</vt:lpstr>
      <vt:lpstr>pivot</vt:lpstr>
      <vt:lpstr>HNSCODE</vt:lpstr>
      <vt:lpstr>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Yash</cp:lastModifiedBy>
  <dcterms:created xsi:type="dcterms:W3CDTF">2025-10-20T06:08:54Z</dcterms:created>
  <dcterms:modified xsi:type="dcterms:W3CDTF">2025-10-21T17:25:21Z</dcterms:modified>
</cp:coreProperties>
</file>